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14.png" ContentType="image/pn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16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17.png" ContentType="image/png"/>
  <Override PartName="/xl/media/image8.png" ContentType="image/png"/>
  <Override PartName="/xl/media/image1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Inicio" sheetId="1" state="visible" r:id="rId3"/>
    <sheet name="01_Config" sheetId="2" state="visible" r:id="rId4"/>
    <sheet name="02_Estacao" sheetId="3" state="visible" r:id="rId5"/>
    <sheet name="03_Dossel" sheetId="4" state="visible" r:id="rId6"/>
    <sheet name="04_Calculo" sheetId="5" state="visible" r:id="rId7"/>
    <sheet name="05_QC_Diagnostico" sheetId="6" state="visible" r:id="rId8"/>
    <sheet name="06_Resultados" sheetId="7" state="visible" r:id="rId9"/>
    <sheet name="07_Baselines" sheetId="8" state="visible" r:id="rId10"/>
    <sheet name="08_Equipamentos" sheetId="9" state="visible" r:id="rId11"/>
    <sheet name="09_Passo_a_Passo" sheetId="10" state="visible" r:id="rId12"/>
    <sheet name="10_Base_Procedimentos" sheetId="11" state="visible" r:id="rId13"/>
    <sheet name="11_Formatos_Arquivos" sheetId="12" state="visible" r:id="rId14"/>
    <sheet name="12_Fontes" sheetId="13" state="visible" r:id="rId15"/>
    <sheet name="_Listas" sheetId="14" state="hidden" r:id="rId16"/>
  </sheets>
  <definedNames>
    <definedName function="false" hidden="false" localSheetId="5" name="_xlnm.Print_Titles" vbProcedure="false">05_QC_Diagnostico!$4:$4</definedName>
    <definedName function="false" hidden="false" localSheetId="6" name="_xlnm.Print_Titles" vbProcedure="false">06_Resultados!$7:$7</definedName>
    <definedName function="false" hidden="false" localSheetId="7" name="_xlnm.Print_Titles" vbProcedure="false">07_Baselines!$6:$6</definedName>
    <definedName function="false" hidden="true" localSheetId="10" name="_xlnm._FilterDatabase" vbProcedure="false">10_Base_Procedimentos!$A$4:$X$49</definedName>
    <definedName function="false" hidden="false" localSheetId="11" name="_xlnm.Print_Titles" vbProcedure="false">11_Formatos_Arquivos!$4:$4</definedName>
    <definedName function="false" hidden="false" name="BL_A" vbProcedure="false">07_Baselines!$B$7:$B$23</definedName>
    <definedName function="false" hidden="false" name="BL_B" vbProcedure="false">07_Baselines!$C$7:$C$23</definedName>
    <definedName function="false" hidden="false" name="BL_CULTURA" vbProcedure="false">07_Baselines!$A$7:$A$23</definedName>
    <definedName function="false" hidden="false" name="CFG_A" vbProcedure="false">01_Config!$C$51</definedName>
    <definedName function="false" hidden="false" name="CFG_ALBEDO" vbProcedure="false">01_Config!$C$66</definedName>
    <definedName function="false" hidden="false" name="CFG_ALT" vbProcedure="false">01_Config!$C$15</definedName>
    <definedName function="false" hidden="false" name="CFG_A_LIT" vbProcedure="false">01_Config!$C$47</definedName>
    <definedName function="false" hidden="false" name="CFG_A_MAN" vbProcedure="false">01_Config!$C$49</definedName>
    <definedName function="false" hidden="false" name="CFG_B" vbProcedure="false">01_Config!$C$52</definedName>
    <definedName function="false" hidden="false" name="CFG_B_LIT" vbProcedure="false">01_Config!$C$48</definedName>
    <definedName function="false" hidden="false" name="CFG_B_MAN" vbProcedure="false">01_Config!$C$50</definedName>
    <definedName function="false" hidden="false" name="CFG_CULTURA" vbProcedure="false">01_Config!$C$7</definedName>
    <definedName function="false" hidden="false" name="CFG_DENOMMIN" vbProcedure="false">01_Config!$C$62</definedName>
    <definedName function="false" hidden="false" name="CFG_HDOSSEL" vbProcedure="false">01_Config!$C$65</definedName>
    <definedName function="false" hidden="false" name="CFG_HFIM" vbProcedure="false">01_Config!$C$57</definedName>
    <definedName function="false" hidden="false" name="CFG_HINI" vbProcedure="false">01_Config!$C$56</definedName>
    <definedName function="false" hidden="false" name="CFG_K" vbProcedure="false">01_Config!$C$70</definedName>
    <definedName function="false" hidden="false" name="CFG_LAT" vbProcedure="false">01_Config!$C$13</definedName>
    <definedName function="false" hidden="false" name="CFG_LIMIAR" vbProcedure="false">01_Config!$C$73</definedName>
    <definedName function="false" hidden="false" name="CFG_LIMIAR_AT" vbProcedure="false">01_Config!$C$74</definedName>
    <definedName function="false" hidden="false" name="CFG_LON" vbProcedure="false">01_Config!$C$14</definedName>
    <definedName function="false" hidden="false" name="CFG_METODO" vbProcedure="false">01_Config!$C$46</definedName>
    <definedName function="false" hidden="false" name="CFG_P" vbProcedure="false">01_Config!$C$16</definedName>
    <definedName function="false" hidden="false" name="CFG_RC" vbProcedure="false">01_Config!$C$68</definedName>
    <definedName function="false" hidden="false" name="CFG_RHOCP" vbProcedure="false">01_Config!$C$69</definedName>
    <definedName function="false" hidden="false" name="CFG_RNL" vbProcedure="false">01_Config!$C$67</definedName>
    <definedName function="false" hidden="false" name="CFG_RSMIN" vbProcedure="false">01_Config!$C$58</definedName>
    <definedName function="false" hidden="false" name="CFG_UMAX" vbProcedure="false">01_Config!$C$60</definedName>
    <definedName function="false" hidden="false" name="CFG_UMIN" vbProcedure="false">01_Config!$C$59</definedName>
    <definedName function="false" hidden="false" name="CFG_UP" vbProcedure="false">01_Config!$C$41</definedName>
    <definedName function="false" hidden="false" name="CFG_URS" vbProcedure="false">01_Config!$C$39</definedName>
    <definedName function="false" hidden="false" name="CFG_UT" vbProcedure="false">01_Config!$C$37</definedName>
    <definedName function="false" hidden="false" name="CFG_UTC" vbProcedure="false">01_Config!$C$42</definedName>
    <definedName function="false" hidden="false" name="CFG_UUR" vbProcedure="false">01_Config!$C$38</definedName>
    <definedName function="false" hidden="false" name="CFG_UVEL" vbProcedure="false">01_Config!$C$40</definedName>
    <definedName function="false" hidden="false" name="CFG_VPDMIN" vbProcedure="false">01_Config!$C$61</definedName>
    <definedName function="false" hidden="false" name="CFG_ZANEM" vbProcedure="false">01_Config!$C$20</definedName>
    <definedName function="false" hidden="false" name="CFG_ZAR" vbProcedure="false">01_Config!$C$21</definedName>
    <definedName function="false" hidden="false" name="DB_CHAVE" vbProcedure="false">10_Base_Procedimentos!$J$6:$J$49</definedName>
    <definedName function="false" hidden="false" name="DB_CONF" vbProcedure="false">10_Base_Procedimentos!$W$6:$W$49</definedName>
    <definedName function="false" hidden="false" name="DB_CUIDADOS" vbProcedure="false">10_Base_Procedimentos!$U$6:$U$49</definedName>
    <definedName function="false" hidden="false" name="DB_ERROS" vbProcedure="false">10_Base_Procedimentos!$V$6:$V$49</definedName>
    <definedName function="false" hidden="false" name="DB_FONTE" vbProcedure="false">10_Base_Procedimentos!$X$6:$X$49</definedName>
    <definedName function="false" hidden="false" name="DB_FORMATO" vbProcedure="false">10_Base_Procedimentos!$G$6:$G$49</definedName>
    <definedName function="false" hidden="false" name="DB_FS" vbProcedure="false">10_Base_Procedimentos!$I$6:$I$49</definedName>
    <definedName function="false" hidden="false" name="DB_PASSOS" vbProcedure="false">10_Base_Procedimentos!$K$6:$T$49</definedName>
    <definedName function="false" hidden="false" name="DB_PASTA" vbProcedure="false">10_Base_Procedimentos!$H$6:$H$49</definedName>
    <definedName function="false" hidden="false" name="LST_MARCAS" vbProcedure="false">_Listas!$A$4:$A$11</definedName>
    <definedName function="false" hidden="false" name="LST_METODO" vbProcedure="false">_Listas!$K$4:$K$5</definedName>
    <definedName function="false" hidden="false" name="LST_MONITORES" vbProcedure="false">_Listas!$B$4:$B$17</definedName>
    <definedName function="false" hidden="false" name="LST_OBJETIVOS" vbProcedure="false">_Listas!$C$4:$C$9</definedName>
    <definedName function="false" hidden="false" name="LST_ORIGENS" vbProcedure="false">_Listas!$D$4:$D$5</definedName>
    <definedName function="false" hidden="false" name="LST_STATUS" vbProcedure="false">_Listas!$L$4:$L$7</definedName>
    <definedName function="false" hidden="false" name="LST_TIPOS" vbProcedure="false">_Listas!$E$4:$E$8</definedName>
    <definedName function="false" hidden="false" name="LST_UP" vbProcedure="false">_Listas!$J$4:$J$6</definedName>
    <definedName function="false" hidden="false" name="LST_URS" vbProcedure="false">_Listas!$H$4:$H$6</definedName>
    <definedName function="false" hidden="false" name="LST_UT" vbProcedure="false">_Listas!$F$4:$F$5</definedName>
    <definedName function="false" hidden="false" name="LST_UUR" vbProcedure="false">_Listas!$G$4:$G$5</definedName>
    <definedName function="false" hidden="false" name="LST_UVEL" vbProcedure="false">_Listas!$I$4:$I$5</definedName>
    <definedName function="false" hidden="false" name="MON_1" vbProcedure="false">_Listas!$O$4:$O$6</definedName>
    <definedName function="false" hidden="false" name="MON_2" vbProcedure="false">_Listas!$P$4:$P$5</definedName>
    <definedName function="false" hidden="false" name="MON_3" vbProcedure="false">_Listas!$Q$4:$Q$5</definedName>
    <definedName function="false" hidden="false" name="MON_4" vbProcedure="false">_Listas!$R$4:$R$6</definedName>
    <definedName function="false" hidden="false" name="MON_5" vbProcedure="false">_Listas!$S$4:$S$4</definedName>
    <definedName function="false" hidden="false" name="MON_6" vbProcedure="false">_Listas!$T$4:$T$4</definedName>
    <definedName function="false" hidden="false" name="MON_7" vbProcedure="false">_Listas!$U$4:$U$4</definedName>
    <definedName function="false" hidden="false" name="MON_8" vbProcedure="false">_Listas!$V$4:$V$4</definedName>
    <definedName function="false" hidden="false" name="VER_1" vbProcedure="false">_Listas!$X$4:$X$5</definedName>
    <definedName function="false" hidden="false" name="VER_10" vbProcedure="false">_Listas!$AG$4:$AG$6</definedName>
    <definedName function="false" hidden="false" name="VER_11" vbProcedure="false">_Listas!$AH$4:$AH$6</definedName>
    <definedName function="false" hidden="false" name="VER_12" vbProcedure="false">_Listas!$AI$4:$AI$6</definedName>
    <definedName function="false" hidden="false" name="VER_13" vbProcedure="false">_Listas!$AJ$4:$AJ$6</definedName>
    <definedName function="false" hidden="false" name="VER_14" vbProcedure="false">_Listas!$AK$4:$AK$6</definedName>
    <definedName function="false" hidden="false" name="VER_2" vbProcedure="false">_Listas!$Y$4:$Y$6</definedName>
    <definedName function="false" hidden="false" name="VER_3" vbProcedure="false">_Listas!$Z$4:$Z$5</definedName>
    <definedName function="false" hidden="false" name="VER_4" vbProcedure="false">_Listas!$AA$4:$AA$6</definedName>
    <definedName function="false" hidden="false" name="VER_5" vbProcedure="false">_Listas!$AB$4:$AB$4</definedName>
    <definedName function="false" hidden="false" name="VER_6" vbProcedure="false">_Listas!$AC$4:$AC$4</definedName>
    <definedName function="false" hidden="false" name="VER_7" vbProcedure="false">_Listas!$AD$4:$AD$4</definedName>
    <definedName function="false" hidden="false" name="VER_8" vbProcedure="false">_Listas!$AE$4:$AE$5</definedName>
    <definedName function="false" hidden="false" name="VER_9" vbProcedure="false">_Listas!$AF$4:$AF$5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<sst xmlns="http://schemas.openxmlformats.org/spreadsheetml/2006/main" count="1482" uniqueCount="1041">
  <si>
    <t xml:space="preserve">PLANILHA MESTRE — CWSI e Guia de Monitores Agrícolas</t>
  </si>
  <si>
    <t xml:space="preserve">Versão 1.0  ·  Cálculo do Crop Water Stress Index a partir de estação meteorológica + termometria de dossel, e guia de transferência de arquivos entre escritório e monitor de máquina.</t>
  </si>
  <si>
    <t xml:space="preserve">COMO USAR — parte 1: calcular o CWSI</t>
  </si>
  <si>
    <t xml:space="preserve">1</t>
  </si>
  <si>
    <t xml:space="preserve">Abra 01_Config</t>
  </si>
  <si>
    <t xml:space="preserve">Preencha as células AMARELAS: local, alturas dos sensores, unidades dos seus dados, cultura e filtros. É o passo que mais evita erro.</t>
  </si>
  <si>
    <t xml:space="preserve">2</t>
  </si>
  <si>
    <t xml:space="preserve">Cole os dados em 02_Estacao</t>
  </si>
  <si>
    <t xml:space="preserve">Uma linha por registro. A coluna A (data/hora) é a chave.</t>
  </si>
  <si>
    <t xml:space="preserve">3</t>
  </si>
  <si>
    <t xml:space="preserve">Cole a temperatura de dossel em 03_Dossel</t>
  </si>
  <si>
    <t xml:space="preserve">Mesma data/hora da aba 02 — precisa bater exatamente.</t>
  </si>
  <si>
    <t xml:space="preserve">4</t>
  </si>
  <si>
    <t xml:space="preserve">Confira 05_QC_Diagnostico</t>
  </si>
  <si>
    <t xml:space="preserve">Olhe o semáforo e o checklist ANTES de acreditar em qualquer número.</t>
  </si>
  <si>
    <t xml:space="preserve">5</t>
  </si>
  <si>
    <t xml:space="preserve">Leia 06_Resultados</t>
  </si>
  <si>
    <t xml:space="preserve">CWSI por dia e a decisão de irrigação.</t>
  </si>
  <si>
    <t xml:space="preserve">6</t>
  </si>
  <si>
    <t xml:space="preserve">Audite em 04_Calculo</t>
  </si>
  <si>
    <t xml:space="preserve">Cada etapa intermediária está visível, coluna por coluna.</t>
  </si>
  <si>
    <t xml:space="preserve">COMO USAR — parte 2: colocar arquivos no monitor / tirar dados dele</t>
  </si>
  <si>
    <t xml:space="preserve">Abra 09_Passo_a_Passo</t>
  </si>
  <si>
    <t xml:space="preserve">Selecione marca → tipo → monitor → versão → objetivo → origem.</t>
  </si>
  <si>
    <t xml:space="preserve">Leia o bloco «O QUE PREPARAR»</t>
  </si>
  <si>
    <t xml:space="preserve">Formato do arquivo, pasta e sistema de arquivos.</t>
  </si>
  <si>
    <t xml:space="preserve">Siga a sequência de passos</t>
  </si>
  <si>
    <t xml:space="preserve">Cada passo é uma ação na tela do monitor.</t>
  </si>
  <si>
    <t xml:space="preserve">Consulte 08_Equipamentos</t>
  </si>
  <si>
    <t xml:space="preserve">Figura do terminal, versões e formas de conexão.</t>
  </si>
  <si>
    <t xml:space="preserve">Consulte 11_Formatos_Arquivos</t>
  </si>
  <si>
    <t xml:space="preserve">O que é cada formato e onde ele costuma falhar.</t>
  </si>
  <si>
    <t xml:space="preserve">Amplie em 10_Base_Procedimentos</t>
  </si>
  <si>
    <t xml:space="preserve">Faltou uma combinação? Acrescente uma linha lá e ela aparece na aba 09 sozinha.</t>
  </si>
  <si>
    <t xml:space="preserve">ÍNDICE DAS ABAS</t>
  </si>
  <si>
    <t xml:space="preserve">01_Config</t>
  </si>
  <si>
    <t xml:space="preserve">Todos os parâmetros. Comece aqui.</t>
  </si>
  <si>
    <t xml:space="preserve">02_Estacao</t>
  </si>
  <si>
    <t xml:space="preserve">Dados brutos da estação meteorológica (você cola aqui).</t>
  </si>
  <si>
    <t xml:space="preserve">03_Dossel</t>
  </si>
  <si>
    <t xml:space="preserve">Temperatura de dossel do infravermelho (você cola aqui).</t>
  </si>
  <si>
    <t xml:space="preserve">04_Calculo</t>
  </si>
  <si>
    <t xml:space="preserve">Motor de cálculo, etapa por etapa. Só fórmulas.</t>
  </si>
  <si>
    <t xml:space="preserve">05_QC_Diagnostico</t>
  </si>
  <si>
    <t xml:space="preserve">Painel automático + checklist dos 22 erros clássicos.</t>
  </si>
  <si>
    <t xml:space="preserve">06_Resultados</t>
  </si>
  <si>
    <t xml:space="preserve">CWSI diário e decisão de irrigação.</t>
  </si>
  <si>
    <t xml:space="preserve">07_Baselines</t>
  </si>
  <si>
    <t xml:space="preserve">Coeficientes a e b por cultura + roteiro de calibração local.</t>
  </si>
  <si>
    <t xml:space="preserve">08_Equipamentos</t>
  </si>
  <si>
    <t xml:space="preserve">Catálogo ilustrado de monitores e terminais.</t>
  </si>
  <si>
    <t xml:space="preserve">09_Passo_a_Passo</t>
  </si>
  <si>
    <t xml:space="preserve">Gerador do passo a passo de transferência de arquivos.</t>
  </si>
  <si>
    <t xml:space="preserve">10_Base_Procedimentos</t>
  </si>
  <si>
    <t xml:space="preserve">Banco de procedimentos. É aqui que o guia cresce.</t>
  </si>
  <si>
    <t xml:space="preserve">11_Formatos_Arquivos</t>
  </si>
  <si>
    <t xml:space="preserve">Shapefile, ISOXML, .agsetup, .agdata, AgData, Rx, TASKDATA…</t>
  </si>
  <si>
    <t xml:space="preserve">12_Fontes</t>
  </si>
  <si>
    <t xml:space="preserve">Referências, premissas e limitações assumidas.</t>
  </si>
  <si>
    <t xml:space="preserve">ANTES DE USAR DE VERDADE</t>
  </si>
  <si>
    <t xml:space="preserve">Apague a LINHA DE EXEMPLO (fundo laranja, linha 6) das abas 02_Estacao e 03_Dossel. Ela existe apenas para mostrar o formato esperado e para você ver a planilha funcionando.</t>
  </si>
  <si>
    <t xml:space="preserve">01 · Configuração do cálculo</t>
  </si>
  <si>
    <t xml:space="preserve">Preencha SOMENTE as células amarelas. As cinzas são calculadas — não digite nelas.</t>
  </si>
  <si>
    <t xml:space="preserve">A · IDENTIFICAÇÃO</t>
  </si>
  <si>
    <t xml:space="preserve">Fazenda</t>
  </si>
  <si>
    <t xml:space="preserve">Texto livre.</t>
  </si>
  <si>
    <t xml:space="preserve">Talhão / parcela</t>
  </si>
  <si>
    <t xml:space="preserve">Cultura</t>
  </si>
  <si>
    <t xml:space="preserve">Milho</t>
  </si>
  <si>
    <t xml:space="preserve">Define a baseline (a, b) puxada da aba 07_Baselines.</t>
  </si>
  <si>
    <t xml:space="preserve">Safra / ano agrícola</t>
  </si>
  <si>
    <t xml:space="preserve">Responsável técnico</t>
  </si>
  <si>
    <t xml:space="preserve">Data do relatório</t>
  </si>
  <si>
    <t xml:space="preserve">B · LOCALIZAÇÃO</t>
  </si>
  <si>
    <t xml:space="preserve">Latitude (graus decimais, sul negativo)</t>
  </si>
  <si>
    <t xml:space="preserve">Longitude (graus decimais, oeste negativo)</t>
  </si>
  <si>
    <t xml:space="preserve">Altitude (m)</t>
  </si>
  <si>
    <t xml:space="preserve">Usada para estimar a pressão atmosférica quando a estação não mede pressão.</t>
  </si>
  <si>
    <t xml:space="preserve">Pressão atmosférica padrão (kPa)</t>
  </si>
  <si>
    <t xml:space="preserve">FAO-56 eq. 7. Só é usada nas linhas em que a coluna de pressão da estação estiver vazia.</t>
  </si>
  <si>
    <t xml:space="preserve">C · ESTAÇÃO METEOROLÓGICA</t>
  </si>
  <si>
    <t xml:space="preserve">Marca / modelo da estação</t>
  </si>
  <si>
    <t xml:space="preserve">Altura do anemômetro — zm (m)</t>
  </si>
  <si>
    <t xml:space="preserve">Altura REAL do sensor de vento. Erro clássico: usar vento de 10 m como se fosse de 2 m.</t>
  </si>
  <si>
    <t xml:space="preserve">Altura do sensor de T/UR — zh (m)</t>
  </si>
  <si>
    <t xml:space="preserve">Intervalo de registro (min)</t>
  </si>
  <si>
    <t xml:space="preserve">Nº de série / identificação</t>
  </si>
  <si>
    <t xml:space="preserve">Data da última calibração</t>
  </si>
  <si>
    <t xml:space="preserve">Distância da estação até o talhão (m)</t>
  </si>
  <si>
    <t xml:space="preserve">Acima de ~1 km em relevo/manejo diferente, o dado deixa de representar o talhão.</t>
  </si>
  <si>
    <t xml:space="preserve">D · SENSOR DE TEMPERATURA DE DOSSEL (IRT / termal)</t>
  </si>
  <si>
    <t xml:space="preserve">Marca / modelo do sensor</t>
  </si>
  <si>
    <t xml:space="preserve">Emissividade configurada no sensor</t>
  </si>
  <si>
    <t xml:space="preserve">Dossel vegetal: 0,97–0,99. Emissividade errada desloca Tc em até 1–2 °C.</t>
  </si>
  <si>
    <t xml:space="preserve">Ângulo de visada em relação à horizontal (°)</t>
  </si>
  <si>
    <t xml:space="preserve">Visada oblíqua (~45°) reduz a captação de solo exposto.</t>
  </si>
  <si>
    <t xml:space="preserve">Altura de instalação (m)</t>
  </si>
  <si>
    <t xml:space="preserve">Campo de visão — FOV (°)</t>
  </si>
  <si>
    <t xml:space="preserve">Cobertura do solo pela cultura (%)</t>
  </si>
  <si>
    <t xml:space="preserve">Abaixo de ~60% de cobertura o sensor 'enxerga' solo e o CWSI perde validade.</t>
  </si>
  <si>
    <t xml:space="preserve">E · UNIDADES DOS DADOS DE ENTRADA (abas 02 e 03)</t>
  </si>
  <si>
    <t xml:space="preserve">Temperatura do ar</t>
  </si>
  <si>
    <t xml:space="preserve">°C</t>
  </si>
  <si>
    <t xml:space="preserve">Umidade relativa</t>
  </si>
  <si>
    <t xml:space="preserve">% (0-100)</t>
  </si>
  <si>
    <t xml:space="preserve">Radiação solar</t>
  </si>
  <si>
    <t xml:space="preserve">W/m²</t>
  </si>
  <si>
    <t xml:space="preserve">Velocidade do vento</t>
  </si>
  <si>
    <t xml:space="preserve">m/s</t>
  </si>
  <si>
    <t xml:space="preserve">Pressão atmosférica</t>
  </si>
  <si>
    <t xml:space="preserve">kPa</t>
  </si>
  <si>
    <t xml:space="preserve">Temperatura de dossel</t>
  </si>
  <si>
    <t xml:space="preserve">A conversão é automática. Confira a unidade real exportada pela sua estação — misturar hPa com kPa ou % com fração é a origem mais comum de CWSI absurdo.</t>
  </si>
  <si>
    <t xml:space="preserve">F · MÉTODO E BASELINE</t>
  </si>
  <si>
    <t xml:space="preserve">Método do CWSI</t>
  </si>
  <si>
    <t xml:space="preserve">Empírico (Idso)</t>
  </si>
  <si>
    <t xml:space="preserve">Empírico (Idso): simples, precisa de baseline calibrada. Teórico (Jackson): usa balanço de energia, precisa de Rn, vento e resistências.</t>
  </si>
  <si>
    <t xml:space="preserve">a — literatura (cultura selecionada)</t>
  </si>
  <si>
    <t xml:space="preserve">b — literatura (cultura selecionada)</t>
  </si>
  <si>
    <t xml:space="preserve">a — CALIBRAÇÃO LOCAL (preencha para sobrepor)</t>
  </si>
  <si>
    <t xml:space="preserve">Se preenchido, tem prioridade sobre a literatura. É o caminho recomendado.</t>
  </si>
  <si>
    <t xml:space="preserve">b — CALIBRAÇÃO LOCAL (preencha para sobrepor)</t>
  </si>
  <si>
    <t xml:space="preserve">a EM USO</t>
  </si>
  <si>
    <t xml:space="preserve">b EM USO</t>
  </si>
  <si>
    <t xml:space="preserve">R² da calibração local</t>
  </si>
  <si>
    <t xml:space="preserve">Registro de qualidade. Abaixo de 0,80 a baseline não é confiável.</t>
  </si>
  <si>
    <t xml:space="preserve">G · FILTROS DE QUALIDADE (definem quais registros entram no CWSI)</t>
  </si>
  <si>
    <t xml:space="preserve">Hora inicial da janela (h local)</t>
  </si>
  <si>
    <t xml:space="preserve">O CWSI só é válido perto do meio-dia solar. Ajuste ao seu fuso e longitude.</t>
  </si>
  <si>
    <t xml:space="preserve">Hora final da janela (h local)</t>
  </si>
  <si>
    <t xml:space="preserve">Radiação solar mínima (W/m²)</t>
  </si>
  <si>
    <t xml:space="preserve">Corta nuvem. Abaixo disso a baseline de Idso não se aplica.</t>
  </si>
  <si>
    <t xml:space="preserve">Vento mínimo (m/s)</t>
  </si>
  <si>
    <t xml:space="preserve">Calmaria desacopla o dossel do ar e infla o dT.</t>
  </si>
  <si>
    <t xml:space="preserve">Vento máximo (m/s)</t>
  </si>
  <si>
    <t xml:space="preserve">Vento forte comprime o dT e mascara o estresse.</t>
  </si>
  <si>
    <t xml:space="preserve">VPD mínimo (kPa)</t>
  </si>
  <si>
    <t xml:space="preserve">Com VPD muito baixo o denominador do CWSI colapsa.</t>
  </si>
  <si>
    <t xml:space="preserve">Denominador mínimo |dT_UL − dT_LL| (°C)</t>
  </si>
  <si>
    <t xml:space="preserve">Trava de segurança: evita divisão por número quase zero, que gera CWSI gigante.</t>
  </si>
  <si>
    <t xml:space="preserve">H · PARÂMETROS FÍSICOS (usados no método teórico de Jackson)</t>
  </si>
  <si>
    <t xml:space="preserve">Altura do dossel — h (m)</t>
  </si>
  <si>
    <t xml:space="preserve">Precisa ser MENOR que a altura do anemômetro; caso contrário ra não tem solução.</t>
  </si>
  <si>
    <t xml:space="preserve">Albedo do dossel</t>
  </si>
  <si>
    <t xml:space="preserve">Onda longa líquida estimada (W/m²)</t>
  </si>
  <si>
    <t xml:space="preserve">Usada só quando a estação NÃO mede Rn: Rn ≈ (1−albedo)·Rs − este valor. Aproximação para meio-dia com céu limpo. Se você mede Rn, preencha a coluna G da aba 02.</t>
  </si>
  <si>
    <t xml:space="preserve">Resistência do dossel — rc (s/m)</t>
  </si>
  <si>
    <t xml:space="preserve">Resistência mínima com o dossel bem hidratado. Varia com a cultura (25–100 s/m).</t>
  </si>
  <si>
    <t xml:space="preserve">ρ·cp — capacidade térmica do ar (J m⁻³ °C⁻¹)</t>
  </si>
  <si>
    <t xml:space="preserve">Constante de von Kármán — k</t>
  </si>
  <si>
    <t xml:space="preserve">I · LIMIARES DE DECISÃO DE IRRIGAÇÃO</t>
  </si>
  <si>
    <t xml:space="preserve">CWSI para IRRIGAR (limiar superior)</t>
  </si>
  <si>
    <t xml:space="preserve">Valor de partida na literatura para grãos. Ajuste ao seu sistema e cultura.</t>
  </si>
  <si>
    <t xml:space="preserve">CWSI para ATENÇÃO (limiar inferior)</t>
  </si>
  <si>
    <t xml:space="preserve">LEGENDA DE CORES</t>
  </si>
  <si>
    <t xml:space="preserve">Amarelo + texto azul</t>
  </si>
  <si>
    <t xml:space="preserve">Célula de ENTRADA — é aqui que você digita.</t>
  </si>
  <si>
    <t xml:space="preserve">Cinza + texto preto</t>
  </si>
  <si>
    <t xml:space="preserve">Célula CALCULADA — não digite, é fórmula.</t>
  </si>
  <si>
    <t xml:space="preserve">Laranja</t>
  </si>
  <si>
    <t xml:space="preserve">Linha de EXEMPLO — apague antes de usar de verdade.</t>
  </si>
  <si>
    <t xml:space="preserve">Vermelho</t>
  </si>
  <si>
    <t xml:space="preserve">Alerta / erro detectado.</t>
  </si>
  <si>
    <t xml:space="preserve">Verde</t>
  </si>
  <si>
    <t xml:space="preserve">Verificação aprovada.</t>
  </si>
  <si>
    <t xml:space="preserve">02 · Dados da estação meteorológica (COLE AQUI)</t>
  </si>
  <si>
    <t xml:space="preserve">Uma linha por registro. A coluna A (data/hora) é a CHAVE que liga esta aba à aba 03_Dossel — os carimbos de tempo precisam ser idênticos.</t>
  </si>
  <si>
    <t xml:space="preserve">Data e hora</t>
  </si>
  <si>
    <t xml:space="preserve">Pressão atmosférica
(opcional)</t>
  </si>
  <si>
    <t xml:space="preserve">Radiação líquida Rn
(opcional)</t>
  </si>
  <si>
    <t xml:space="preserve">Precipitação
(opcional)</t>
  </si>
  <si>
    <t xml:space="preserve">Observações</t>
  </si>
  <si>
    <t xml:space="preserve">dd/mm/aaaa hh:mm</t>
  </si>
  <si>
    <t xml:space="preserve">conforme 01_Config</t>
  </si>
  <si>
    <t xml:space="preserve">mm</t>
  </si>
  <si>
    <t xml:space="preserve">LINHA DE EXEMPLO — APAGUE</t>
  </si>
  <si>
    <t xml:space="preserve">03 · Temperatura de dossel — sensor infravermelho (COLE AQUI)</t>
  </si>
  <si>
    <t xml:space="preserve">A data/hora precisa bater EXATAMENTE com a da aba 02_Estacao. Se os equipamentos gravam em intervalos diferentes, agregue antes de colar — a aba 05 avisa quando não encontra o par.</t>
  </si>
  <si>
    <t xml:space="preserve">Tc sensor 1</t>
  </si>
  <si>
    <t xml:space="preserve">Tc sensor 2</t>
  </si>
  <si>
    <t xml:space="preserve">Tc sensor 3</t>
  </si>
  <si>
    <t xml:space="preserve">Tc sensor 4</t>
  </si>
  <si>
    <t xml:space="preserve">Tc média (°C)
[calculada]</t>
  </si>
  <si>
    <t xml:space="preserve">convertida para °C</t>
  </si>
  <si>
    <t xml:space="preserve">04 · Motor de cálculo do CWSI</t>
  </si>
  <si>
    <t xml:space="preserve">Aba 100% de fórmulas — NÃO DIGITE AQUI. Cada etapa intermediária fica visível de propósito, para que qualquer resultado possa ser auditado passo a passo.</t>
  </si>
  <si>
    <t xml:space="preserve">ENTRADA</t>
  </si>
  <si>
    <t xml:space="preserve">DADOS CONVERTIDOS E PAREADOS</t>
  </si>
  <si>
    <t xml:space="preserve">PSICROMETRIA</t>
  </si>
  <si>
    <t xml:space="preserve">MÉTODO EMPÍRICO (IDSO)</t>
  </si>
  <si>
    <t xml:space="preserve">MÉTODO TEÓRICO (JACKSON)</t>
  </si>
  <si>
    <t xml:space="preserve">FILTROS DE QUALIDADE</t>
  </si>
  <si>
    <t xml:space="preserve">RESULTADO</t>
  </si>
  <si>
    <t xml:space="preserve">Ta
(°C)</t>
  </si>
  <si>
    <t xml:space="preserve">UR
(%)</t>
  </si>
  <si>
    <t xml:space="preserve">Rs
(W/m²)</t>
  </si>
  <si>
    <t xml:space="preserve">u
(m/s)</t>
  </si>
  <si>
    <t xml:space="preserve">P
(kPa)</t>
  </si>
  <si>
    <t xml:space="preserve">Rn
(W/m²)</t>
  </si>
  <si>
    <t xml:space="preserve">Tc
(°C)</t>
  </si>
  <si>
    <t xml:space="preserve">Par
dossel</t>
  </si>
  <si>
    <t xml:space="preserve">es(Ta)
(kPa)</t>
  </si>
  <si>
    <t xml:space="preserve">ea
(kPa)</t>
  </si>
  <si>
    <t xml:space="preserve">VPD
(kPa)</t>
  </si>
  <si>
    <t xml:space="preserve">Δ
(kPa/°C)</t>
  </si>
  <si>
    <t xml:space="preserve">γ
(kPa/°C)</t>
  </si>
  <si>
    <t xml:space="preserve">u2
(m/s)</t>
  </si>
  <si>
    <t xml:space="preserve">dT medido
(°C)</t>
  </si>
  <si>
    <t xml:space="preserve">a
(°C)</t>
  </si>
  <si>
    <t xml:space="preserve">b
(°C/kPa)</t>
  </si>
  <si>
    <t xml:space="preserve">VPG
(kPa)</t>
  </si>
  <si>
    <t xml:space="preserve">dT_LL emp.
(°C)</t>
  </si>
  <si>
    <t xml:space="preserve">dT_UL emp.
(°C)</t>
  </si>
  <si>
    <t xml:space="preserve">CWSI
empírico</t>
  </si>
  <si>
    <t xml:space="preserve">ra
(s/m)</t>
  </si>
  <si>
    <t xml:space="preserve">γ*
(kPa/°C)</t>
  </si>
  <si>
    <t xml:space="preserve">dT_LL teór.
(°C)</t>
  </si>
  <si>
    <t xml:space="preserve">dT_UL teór.
(°C)</t>
  </si>
  <si>
    <t xml:space="preserve">CWSI
teórico</t>
  </si>
  <si>
    <t xml:space="preserve">F. janela</t>
  </si>
  <si>
    <t xml:space="preserve">F. radiação</t>
  </si>
  <si>
    <t xml:space="preserve">F. vento</t>
  </si>
  <si>
    <t xml:space="preserve">F. VPD</t>
  </si>
  <si>
    <t xml:space="preserve">F. denom.</t>
  </si>
  <si>
    <t xml:space="preserve">F. dados</t>
  </si>
  <si>
    <t xml:space="preserve">VÁLIDO</t>
  </si>
  <si>
    <t xml:space="preserve">CWSI bruto</t>
  </si>
  <si>
    <t xml:space="preserve">CWSI [0–1]</t>
  </si>
  <si>
    <t xml:space="preserve">Status do registro</t>
  </si>
  <si>
    <t xml:space="preserve">← aba 02_Estacao</t>
  </si>
  <si>
    <t xml:space="preserve">conversão</t>
  </si>
  <si>
    <t xml:space="preserve">estação ou altitude</t>
  </si>
  <si>
    <t xml:space="preserve">medido ou estimado</t>
  </si>
  <si>
    <t xml:space="preserve">PROCV em 03_Dossel</t>
  </si>
  <si>
    <t xml:space="preserve">controle</t>
  </si>
  <si>
    <t xml:space="preserve">0,6108·e^(17,27T/(T+237,3))</t>
  </si>
  <si>
    <t xml:space="preserve">es·UR/100</t>
  </si>
  <si>
    <t xml:space="preserve">es−ea</t>
  </si>
  <si>
    <t xml:space="preserve">4098·es/(T+237,3)²</t>
  </si>
  <si>
    <t xml:space="preserve">0,000665·P</t>
  </si>
  <si>
    <t xml:space="preserve">FAO-56 eq.47</t>
  </si>
  <si>
    <t xml:space="preserve">Tc−Ta</t>
  </si>
  <si>
    <t xml:space="preserve">es(Ta)−es(Ta+a)</t>
  </si>
  <si>
    <t xml:space="preserve">a+b·VPD</t>
  </si>
  <si>
    <t xml:space="preserve">a+b·VPG</t>
  </si>
  <si>
    <t xml:space="preserve">(dT−LL)/(UL−LL)</t>
  </si>
  <si>
    <t xml:space="preserve">FAO-56</t>
  </si>
  <si>
    <t xml:space="preserve">γ(1+rc/ra)</t>
  </si>
  <si>
    <t xml:space="preserve">Jackson (1981)</t>
  </si>
  <si>
    <t xml:space="preserve">ra·Rn/(ρcp)</t>
  </si>
  <si>
    <t xml:space="preserve">hora</t>
  </si>
  <si>
    <t xml:space="preserve">Rs</t>
  </si>
  <si>
    <t xml:space="preserve">vento</t>
  </si>
  <si>
    <t xml:space="preserve">VPD</t>
  </si>
  <si>
    <t xml:space="preserve">|UL−LL|</t>
  </si>
  <si>
    <t xml:space="preserve">completos</t>
  </si>
  <si>
    <t xml:space="preserve">E(todos)</t>
  </si>
  <si>
    <t xml:space="preserve">método escolhido</t>
  </si>
  <si>
    <t xml:space="preserve">limitado a [0;1]</t>
  </si>
  <si>
    <t xml:space="preserve">motivo</t>
  </si>
  <si>
    <t xml:space="preserve">05 · Diagnóstico e controle de qualidade</t>
  </si>
  <si>
    <t xml:space="preserve">Painel automático + checklist dos erros que mais aparecem em planilhas de CWSI. Rode este painel ANTES de olhar qualquer resultado.</t>
  </si>
  <si>
    <t xml:space="preserve">PAINEL AUTOMÁTICO — números que revelam o estado dos dados</t>
  </si>
  <si>
    <t xml:space="preserve">Registros carregados (com data/hora)</t>
  </si>
  <si>
    <t xml:space="preserve">Total de linhas lidas da aba 02_Estacao.</t>
  </si>
  <si>
    <t xml:space="preserve">Registros com Tc pareada</t>
  </si>
  <si>
    <t xml:space="preserve">Encontraram temperatura de dossel no MESMO carimbo de tempo.</t>
  </si>
  <si>
    <t xml:space="preserve">Registros SEM par de dossel</t>
  </si>
  <si>
    <t xml:space="preserve">Se este número for alto, os relógios/intervalos das duas fontes não batem. É o problema nº 1 em planilhas de CWSI.</t>
  </si>
  <si>
    <t xml:space="preserve">Registros VÁLIDOS (passaram em todos os filtros)</t>
  </si>
  <si>
    <t xml:space="preserve">É a base real do seu CWSI.</t>
  </si>
  <si>
    <t xml:space="preserve">Aproveitamento dos dados</t>
  </si>
  <si>
    <t xml:space="preserve">Abaixo de ~10% revise a janela horária e o limite de radiação.</t>
  </si>
  <si>
    <t xml:space="preserve">CWSI fora de [0; 1] ANTES do corte</t>
  </si>
  <si>
    <t xml:space="preserve">Valores fora da faixa indicam baseline inadequada, unidade errada ou sensor descalibrado. NÃO basta cortar em [0;1] — investigue a causa.</t>
  </si>
  <si>
    <t xml:space="preserve">CWSI médio do período (válidos)</t>
  </si>
  <si>
    <t xml:space="preserve">Média simples de todos os registros válidos.</t>
  </si>
  <si>
    <t xml:space="preserve">VPD médio dos registros válidos</t>
  </si>
  <si>
    <t xml:space="preserve">kPa. VPD muito baixo torna o CWSI instável.</t>
  </si>
  <si>
    <t xml:space="preserve">dT médio dos registros válidos</t>
  </si>
  <si>
    <t xml:space="preserve">°C. dT persistentemente negativo em dia quente sugere Tc subestimada.</t>
  </si>
  <si>
    <t xml:space="preserve">Baseline em uso: a</t>
  </si>
  <si>
    <t xml:space="preserve">Vem de 01_Config (calibração local tem prioridade).</t>
  </si>
  <si>
    <t xml:space="preserve">Baseline em uso: b</t>
  </si>
  <si>
    <t xml:space="preserve">Deve ser NEGATIVO. Positivo = baseline errada.</t>
  </si>
  <si>
    <t xml:space="preserve">Semáforo geral</t>
  </si>
  <si>
    <t xml:space="preserve">CHECKLIST — os 22 erros clássicos no cálculo do CWSI</t>
  </si>
  <si>
    <t xml:space="preserve">#</t>
  </si>
  <si>
    <t xml:space="preserve">Erro clássico</t>
  </si>
  <si>
    <t xml:space="preserve">Verificação</t>
  </si>
  <si>
    <t xml:space="preserve">Por que quebra o CWSI / como corrigir</t>
  </si>
  <si>
    <t xml:space="preserve">Situação</t>
  </si>
  <si>
    <t xml:space="preserve">Anotações</t>
  </si>
  <si>
    <t xml:space="preserve">Carimbos de tempo desalinhados entre estação e sensor de dossel</t>
  </si>
  <si>
    <t xml:space="preserve">O CWSI compara Tc e Ta do MESMO instante. Fuso diferente, horário de verão ou intervalos de registro distintos (1 min x 15 min) destroem o pareamento. Agregue as duas séries ao mesmo intervalo antes de colar.</t>
  </si>
  <si>
    <t xml:space="preserve">A verificar</t>
  </si>
  <si>
    <t xml:space="preserve">Umidade relativa em fração (0–1) tratada como porcentagem</t>
  </si>
  <si>
    <t xml:space="preserve">UR de 0,48 lida como 48% (ou 48 lido como 4800%) muda o VPD em uma ordem de grandeza. Declare a unidade real em 01_Config.</t>
  </si>
  <si>
    <t xml:space="preserve">Pressão em hPa/mbar somada como kPa</t>
  </si>
  <si>
    <t xml:space="preserve">1013 hPa = 101,3 kPa. Se entrar como 1013 kPa, γ fica 10× maior e o método teórico desaba.</t>
  </si>
  <si>
    <t xml:space="preserve">Radiação em MJ/m²/h usada como W/m²</t>
  </si>
  <si>
    <t xml:space="preserve">1 MJ/m²/h = 277,8 W/m². Com a unidade errada o filtro de radiação corta tudo (ou nada).</t>
  </si>
  <si>
    <t xml:space="preserve">Vento de 10 m usado como se fosse de 2 m</t>
  </si>
  <si>
    <t xml:space="preserve">A planilha corrige pela FAO-56, mas só se a altura real estiver em 01_Config. Vento errado distorce ra e todo o método teórico.</t>
  </si>
  <si>
    <t xml:space="preserve">Usar média diária em vez do instante próximo ao meio-dia solar</t>
  </si>
  <si>
    <t xml:space="preserve">A baseline de Idso vale para alta radiação perto do meio-dia. Média diária dilui o sinal e produz CWSI sem significado.</t>
  </si>
  <si>
    <t xml:space="preserve">Não filtrar dias/horários nublados</t>
  </si>
  <si>
    <t xml:space="preserve">Sob nuvem a transpiração cai por falta de energia, não por falta de água. O CWSI lê isso como 'sem estresse' e engana.</t>
  </si>
  <si>
    <t xml:space="preserve">Baseline (a, b) de outra cultura, região ou fenologia</t>
  </si>
  <si>
    <t xml:space="preserve">Os coeficientes de Idso vieram do Arizona. Em clima úmido eles erram bastante. Calibre localmente (roteiro na aba 07).</t>
  </si>
  <si>
    <t xml:space="preserve">Coeficiente b positivo</t>
  </si>
  <si>
    <t xml:space="preserve">A reta Tc−Ta x VPD é DECRESCENTE. b positivo inverte todo o índice.</t>
  </si>
  <si>
    <t xml:space="preserve">Limite superior calculado com VPD em vez de VPG</t>
  </si>
  <si>
    <t xml:space="preserve">dT_UL = a + b·VPG, com VPG = es(Ta) − es(Ta + a). Usar VPD nos dois limites zera o denominador e o CWSI explode.</t>
  </si>
  <si>
    <t xml:space="preserve">Divisão por denominador quase zero</t>
  </si>
  <si>
    <t xml:space="preserve">Quando dT_UL ≈ dT_LL qualquer ruído vira CWSI gigante. A trava está em 01_Config (denominador mínimo).</t>
  </si>
  <si>
    <t xml:space="preserve">Cortar o CWSI em [0; 1] e esconder o problema</t>
  </si>
  <si>
    <t xml:space="preserve">Limitar é correto para reportar, mas o valor BRUTO precisa continuar visível. Muitos valores fora da faixa = erro de método, não de arredondamento.</t>
  </si>
  <si>
    <t xml:space="preserve">es calculado com a temperatura do dossel em vez da do ar</t>
  </si>
  <si>
    <t xml:space="preserve">O VPD do ar usa es(Ta). Usar es(Tc) mistura causa e efeito e cria correlação artificial.</t>
  </si>
  <si>
    <t xml:space="preserve">Emissividade errada no termômetro infravermelho</t>
  </si>
  <si>
    <t xml:space="preserve">Dossel vegetal: 0,97–0,99. Sensor configurado em 1,00 ou 0,95 desloca Tc em 1–2 °C — o suficiente para mudar a decisão de irrigar.</t>
  </si>
  <si>
    <t xml:space="preserve">Sensor enxergando solo exposto</t>
  </si>
  <si>
    <t xml:space="preserve">Com cobertura abaixo de ~60% o solo quente entra no campo de visão e infla Tc. Use visada oblíqua e registre a cobertura.</t>
  </si>
  <si>
    <t xml:space="preserve">Estação meteorológica distante ou em ambiente diferente do talhão</t>
  </si>
  <si>
    <t xml:space="preserve">Estação sobre grama irrigada e talhão em sequeiro medem atmosferas diferentes.</t>
  </si>
  <si>
    <t xml:space="preserve">Vento calmo (desacoplamento) ou muito forte</t>
  </si>
  <si>
    <t xml:space="preserve">Em calmaria o dossel desacopla do ar e o dT infla; com vento forte o dT comprime e o estresse some.</t>
  </si>
  <si>
    <t xml:space="preserve">VPD muito baixo (manhã úmida, pós-chuva)</t>
  </si>
  <si>
    <t xml:space="preserve">Com VPD perto de zero os dois limites se encontram e o índice perde resolução.</t>
  </si>
  <si>
    <t xml:space="preserve">Rn estimado tratado como medido (método teórico)</t>
  </si>
  <si>
    <t xml:space="preserve">Rn ≈ (1−albedo)·Rs − onda longa é aproximação grosseira. Para o método de Jackson, medir Rn muda bastante o resultado.</t>
  </si>
  <si>
    <t xml:space="preserve">Altura do dossel maior que a altura do anemômetro</t>
  </si>
  <si>
    <t xml:space="preserve">ra usa ln((zm − 0,67h)/z0m). Se 0,67h ≥ zm o logaritmo não existe e a coluna ra fica vazia.</t>
  </si>
  <si>
    <t xml:space="preserve">Separador decimal trocado na importação (vírgula x ponto)</t>
  </si>
  <si>
    <t xml:space="preserve">Dado colado como TEXTO não entra em nenhuma média. Se as colunas B a E da aba 02 alinham à esquerda, foram lidas como texto.</t>
  </si>
  <si>
    <t xml:space="preserve">Misturar fusos: dado em UTC e janela horária em hora local</t>
  </si>
  <si>
    <t xml:space="preserve">Muitas estações gravam em UTC. No Brasil isso desloca a janela em 3 h e o filtro pega o fim da tarde em vez do meio-dia.</t>
  </si>
  <si>
    <t xml:space="preserve">06 · Resultados diários e decisão de irrigação</t>
  </si>
  <si>
    <t xml:space="preserve">Agrega os registros VÁLIDOS da aba 04 por dia. Nada aqui é digitado.</t>
  </si>
  <si>
    <t xml:space="preserve">Primeira data com dados</t>
  </si>
  <si>
    <t xml:space="preserve">Última data com dados</t>
  </si>
  <si>
    <t xml:space="preserve">Data</t>
  </si>
  <si>
    <t xml:space="preserve">Registros
no dia</t>
  </si>
  <si>
    <t xml:space="preserve">Registros
válidos</t>
  </si>
  <si>
    <t xml:space="preserve">CWSI médio</t>
  </si>
  <si>
    <t xml:space="preserve">CWSI mín.</t>
  </si>
  <si>
    <t xml:space="preserve">CWSI máx.</t>
  </si>
  <si>
    <t xml:space="preserve">dT médio
(°C)</t>
  </si>
  <si>
    <t xml:space="preserve">VPD médio
(kPa)</t>
  </si>
  <si>
    <t xml:space="preserve">Decisão</t>
  </si>
  <si>
    <t xml:space="preserve">Leitura: CWSI 0 = cultura transpirando sem restrição; CWSI 1 = transpiração interrompida. Os limiares vêm de 01_Config e devem ser ajustados à sua cultura, solo e sistema de irrigação. Uma decisão de irrigação nunca deve sair de um único dia isolado — olhe a tendência de 2 a 3 dias e cruze com umidade de solo e previsão de chuva.</t>
  </si>
  <si>
    <t xml:space="preserve">07 · Baselines não-estressadas (linha de base inferior)</t>
  </si>
  <si>
    <t xml:space="preserve">Tc − Ta = a + b × VPD   |   VPD em kPa, dT em °C, b negativo. Selecione a cultura na aba 01_Config.</t>
  </si>
  <si>
    <t xml:space="preserve">ATENÇÃO: os valores abaixo são de LITERATURA (Idso, 1982), obtidos em clima árido (Phoenix/AZ, EUA). Servem como ponto de partida. Para uso operacional a calibração LOCAL é obrigatória — meça Tc−Ta e VPD em uma parcela bem irrigada, ao meio-dia solar, em céu limpo, e ajuste a reta.</t>
  </si>
  <si>
    <t xml:space="preserve">a  (°C)</t>
  </si>
  <si>
    <t xml:space="preserve">b  (°C/kPa)</t>
  </si>
  <si>
    <t xml:space="preserve">Fonte / observação</t>
  </si>
  <si>
    <t xml:space="preserve">Alfafa (alfalfa)</t>
  </si>
  <si>
    <t xml:space="preserve">Idso (1982)</t>
  </si>
  <si>
    <t xml:space="preserve">Algodao</t>
  </si>
  <si>
    <t xml:space="preserve">Idso (1982) - baseline classica</t>
  </si>
  <si>
    <t xml:space="preserve">Abobora (squash)</t>
  </si>
  <si>
    <t xml:space="preserve">Batata</t>
  </si>
  <si>
    <t xml:space="preserve">Beterraba</t>
  </si>
  <si>
    <t xml:space="preserve">Cevada (antes do espigamento)</t>
  </si>
  <si>
    <t xml:space="preserve">Feijao</t>
  </si>
  <si>
    <t xml:space="preserve">Feijao-caupi</t>
  </si>
  <si>
    <t xml:space="preserve">Girassol</t>
  </si>
  <si>
    <t xml:space="preserve">Pepino</t>
  </si>
  <si>
    <t xml:space="preserve">Alface</t>
  </si>
  <si>
    <t xml:space="preserve">Soja</t>
  </si>
  <si>
    <t xml:space="preserve">Tomate</t>
  </si>
  <si>
    <t xml:space="preserve">Trigo (antes do espigamento)</t>
  </si>
  <si>
    <t xml:space="preserve">Trigo (apos o espigamento)</t>
  </si>
  <si>
    <t xml:space="preserve">PERSONALIZADO (calibracao local)</t>
  </si>
  <si>
    <t xml:space="preserve">—</t>
  </si>
  <si>
    <t xml:space="preserve">Use os campos manuais em 01_Config. RECOMENDADO.</t>
  </si>
  <si>
    <t xml:space="preserve">Como calibrar a baseline localmente (resumo):</t>
  </si>
  <si>
    <t xml:space="preserve">1. Escolha uma parcela SEM restrição hídrica (irrigada 24-48 h antes) e com cobertura total do solo.</t>
  </si>
  <si>
    <t xml:space="preserve">2. Meça Tc (termômetro infravermelho) e Ta/UR da estação, entre 12h e 15h solar, em céu limpo.</t>
  </si>
  <si>
    <t xml:space="preserve">3. Repita em vários dias, cobrindo uma faixa ampla de VPD (dias secos e úmidos).</t>
  </si>
  <si>
    <t xml:space="preserve">4. Plote dT = Tc − Ta (eixo Y) contra VPD (eixo X) e ajuste uma reta por mínimos quadrados.</t>
  </si>
  <si>
    <t xml:space="preserve">5. O intercepto é 'a' e a inclinação é 'b' (deve dar negativo). Use R² ≥ 0,80 como critério mínimo.</t>
  </si>
  <si>
    <t xml:space="preserve">6. Lance a e b nos campos de calibração local em 01_Config — eles têm prioridade sobre a literatura.</t>
  </si>
  <si>
    <t xml:space="preserve">08 · Catálogo de monitores e terminais</t>
  </si>
  <si>
    <t xml:space="preserve">Figura esquemática do formato físico de cada terminal (proporção de tela, teclas, encoder), versões conhecidas e como cada um troca arquivos. Desenhos próprios — não são fotos nem logotipos dos fabricantes.</t>
  </si>
  <si>
    <t xml:space="preserve">John Deere  ·  GreenStar 3 2630</t>
  </si>
  <si>
    <t xml:space="preserve">Formato físico</t>
  </si>
  <si>
    <t xml:space="preserve">10.4" 4:3, tela sensivel ao toque + teclas laterais</t>
  </si>
  <si>
    <t xml:space="preserve">Tamanho de tela</t>
  </si>
  <si>
    <t xml:space="preserve">10.4 pol</t>
  </si>
  <si>
    <t xml:space="preserve">Versões conhecidas</t>
  </si>
  <si>
    <t xml:space="preserve">GS3 3.x (ex.: 3.34.1349) — atualizacao pelo StellarSupport</t>
  </si>
  <si>
    <t xml:space="preserve">Plataforma web</t>
  </si>
  <si>
    <t xml:space="preserve">Operations Center (antigo MyJohnDeere) / Apex (descontinuado)</t>
  </si>
  <si>
    <t xml:space="preserve">Telemetria</t>
  </si>
  <si>
    <t xml:space="preserve">JDLink (opcional, via MTG)</t>
  </si>
  <si>
    <t xml:space="preserve">Mídia aceita</t>
  </si>
  <si>
    <t xml:space="preserve">Pen drive USB (FAT/FAT32)</t>
  </si>
  <si>
    <t xml:space="preserve">Formatos de arquivo</t>
  </si>
  <si>
    <t xml:space="preserve">Shapefile (.shp/.shx/.dbf/.prj); arquivos de Setup do Apex/Ops Center</t>
  </si>
  <si>
    <t xml:space="preserve">Geracao anterior ao Gen 4. Estrutura de pastas propria: GS3_2630\&lt;Perfil&gt;\RCD.</t>
  </si>
  <si>
    <t xml:space="preserve">John Deere  ·  Gen 4 (4240 / 4600 CommandCenter / 4640 Universal)</t>
  </si>
  <si>
    <t xml:space="preserve">10.1" 16:9, tela sensivel ao toque</t>
  </si>
  <si>
    <t xml:space="preserve">10.1 pol</t>
  </si>
  <si>
    <t xml:space="preserve">Gen 4 OS 10.x e 11.x (ex.: 10.16.1400, 11.x)</t>
  </si>
  <si>
    <t xml:space="preserve">Operations Center</t>
  </si>
  <si>
    <t xml:space="preserve">JDLink / MTG — permite envio sem fio</t>
  </si>
  <si>
    <t xml:space="preserve">Pen drive USB (FAT32) e sem fio</t>
  </si>
  <si>
    <t xml:space="preserve">Shapefile em pasta Rx; perfis .zip; ISOXML (conforme versao)</t>
  </si>
  <si>
    <t xml:space="preserve">Prescricoes devem estar na pasta 'Rx' na RAIZ do pen drive. Exportacao: Setup -&gt; JD4600, Trabalho -&gt; JD-Data.</t>
  </si>
  <si>
    <t xml:space="preserve">John Deere  ·  G5 (G5e / G5 / G5Plus)</t>
  </si>
  <si>
    <t xml:space="preserve">12.8" 16:9, tela sensivel ao toque</t>
  </si>
  <si>
    <t xml:space="preserve">12.8 pol</t>
  </si>
  <si>
    <t xml:space="preserve">G5 OS (linha sucessora do Gen 4 OS)</t>
  </si>
  <si>
    <t xml:space="preserve">JDLink integrado (conforme configuracao)</t>
  </si>
  <si>
    <t xml:space="preserve">Shapefile em pasta Rx; ISOXML; transferencia sem fio</t>
  </si>
  <si>
    <t xml:space="preserve">Fluxo de arquivos semelhante ao Gen 4. Prioriza transferencia sem fio pelo Operations Center.</t>
  </si>
  <si>
    <t xml:space="preserve">Case IH  ·  AFS Pro 700</t>
  </si>
  <si>
    <t xml:space="preserve">10.4" 4:3, encoder rotativo + teclas</t>
  </si>
  <si>
    <t xml:space="preserve">AFS Pro 700 software 28.x / 30.x / 32.x (varia por maquina)</t>
  </si>
  <si>
    <t xml:space="preserve">AFS Connect</t>
  </si>
  <si>
    <t xml:space="preserve">AFS Connect (conforme maquina)</t>
  </si>
  <si>
    <t xml:space="preserve">Pen drive USB — CNH recomenda o PN 84398840</t>
  </si>
  <si>
    <t xml:space="preserve">Shapefile (prescricao); linhas de guia Multiswath; importa linhas de displays concorrentes</t>
  </si>
  <si>
    <t xml:space="preserve">Equivalente ao New Holland IntelliView IV. Confirme o caminho de menu na versao instalada.</t>
  </si>
  <si>
    <t xml:space="preserve">Case IH  ·  AFS Pro 1200</t>
  </si>
  <si>
    <t xml:space="preserve">12.1" 16:10, tela sensivel ao toque</t>
  </si>
  <si>
    <t xml:space="preserve">12.1 pol</t>
  </si>
  <si>
    <t xml:space="preserve">AFS Pro 1200 software (linha nova, atualizacao pela concessionaria/AFS Connect)</t>
  </si>
  <si>
    <t xml:space="preserve">AFS Connect — envio sem fio de prescricoes</t>
  </si>
  <si>
    <t xml:space="preserve">Pen drive USB e sem fio</t>
  </si>
  <si>
    <t xml:space="preserve">Shapefile (pasta selecionada na importacao); ISOXML</t>
  </si>
  <si>
    <t xml:space="preserve">Equivalente ao New Holland IntelliView 12. Na importacao voce seleciona a PASTA que contem o shapefile.</t>
  </si>
  <si>
    <t xml:space="preserve">New Holland  ·  IntelliView IV</t>
  </si>
  <si>
    <t xml:space="preserve">IntelliView IV software (mesma base do AFS Pro 700)</t>
  </si>
  <si>
    <t xml:space="preserve">PLM Connect / MyPLM Connect</t>
  </si>
  <si>
    <t xml:space="preserve">PLM Connect (opcional)</t>
  </si>
  <si>
    <t xml:space="preserve">Pen drive USB</t>
  </si>
  <si>
    <t xml:space="preserve">Shapefile; linhas de guia; ISOXML (conforme versao)</t>
  </si>
  <si>
    <t xml:space="preserve">Irmao do Case IH AFS Pro 700 (plataforma CNH). Procedimentos praticamente identicos.</t>
  </si>
  <si>
    <t xml:space="preserve">New Holland  ·  IntelliView 12</t>
  </si>
  <si>
    <t xml:space="preserve">IntelliView 12 software (mesma base do AFS Pro 1200)</t>
  </si>
  <si>
    <t xml:space="preserve">PLM Connect</t>
  </si>
  <si>
    <t xml:space="preserve">PLM Connect — envio sem fio</t>
  </si>
  <si>
    <t xml:space="preserve">Shapefile; ISOXML</t>
  </si>
  <si>
    <t xml:space="preserve">Irmao do Case IH AFS Pro 1200 (plataforma CNH).</t>
  </si>
  <si>
    <t xml:space="preserve">Trimble  ·  GFX-750</t>
  </si>
  <si>
    <t xml:space="preserve">10.1" 16:9, teclas fisicas inferiores</t>
  </si>
  <si>
    <t xml:space="preserve">Precision-IQ (varias versoes) — atualizacao por pen drive</t>
  </si>
  <si>
    <t xml:space="preserve">Trimble Ag Software / PTx Trimble</t>
  </si>
  <si>
    <t xml:space="preserve">Modem opcional</t>
  </si>
  <si>
    <t xml:space="preserve">Pen drive USB (FAT32)</t>
  </si>
  <si>
    <t xml:space="preserve">Shapefile em AgData\Prescriptions; pacotes .zip AgData; ISOXML</t>
  </si>
  <si>
    <t xml:space="preserve">Precision-IQ usa a pasta 'AgData'. Prescricoes shapefile em AgData\Prescriptions.</t>
  </si>
  <si>
    <t xml:space="preserve">Trimble  ·  GFX-1060 / GFX-1260</t>
  </si>
  <si>
    <t xml:space="preserve">10" e 12" 16:9, tela sensivel ao toque</t>
  </si>
  <si>
    <t xml:space="preserve">10 e 12 pol</t>
  </si>
  <si>
    <t xml:space="preserve">Precision-IQ (versoes recentes)</t>
  </si>
  <si>
    <t xml:space="preserve">Modem integrado (conforme configuracao)</t>
  </si>
  <si>
    <t xml:space="preserve">Shapefile em AgData\Prescriptions; .zip AgData; ISOXML</t>
  </si>
  <si>
    <t xml:space="preserve">Mesma logica de pastas do GFX-750.</t>
  </si>
  <si>
    <t xml:space="preserve">Trimble  ·  TMX-2050</t>
  </si>
  <si>
    <t xml:space="preserve">Precision-IQ / FmX Plus (conforme configuracao)</t>
  </si>
  <si>
    <t xml:space="preserve">Trimble Ag Software</t>
  </si>
  <si>
    <t xml:space="preserve">ISOXML em pasta TASKDATA; AgData; AgGPS (FmX/FmX+)</t>
  </si>
  <si>
    <t xml:space="preserve">Aceita TASKDATA (ISOXML). Pacotes antigos usam a pasta AgGPS.</t>
  </si>
  <si>
    <t xml:space="preserve">Ag Leader  ·  InCommand 800 / InCommand 1200</t>
  </si>
  <si>
    <t xml:space="preserve">8" e 12.1", tela sensivel ao toque</t>
  </si>
  <si>
    <t xml:space="preserve">8 e 12.1 pol</t>
  </si>
  <si>
    <t xml:space="preserve">Firmware InCommand 1.x a 6.x (ex.: 3.5, 6.x)</t>
  </si>
  <si>
    <t xml:space="preserve">AgFiniti</t>
  </si>
  <si>
    <t xml:space="preserve">AgFiniti (sem fio, conforme licenca)</t>
  </si>
  <si>
    <t xml:space="preserve">Pen drive USB e AgFiniti</t>
  </si>
  <si>
    <t xml:space="preserve">.agsetup (configuracao: talhoes, limites, linhas de guia, prescricoes); .agdata (dados registrados); .pat (padroes entre geracoes)</t>
  </si>
  <si>
    <t xml:space="preserve">.agsetup so' troca entre grupos de display compativeis (Integra/Versa entre si; InCommand entre si). Para mover padroes entre geracoes, use .pat.</t>
  </si>
  <si>
    <t xml:space="preserve">Raven  ·  Viper 4 / Viper 4+</t>
  </si>
  <si>
    <t xml:space="preserve">12.1", tela sensivel ao toque</t>
  </si>
  <si>
    <t xml:space="preserve">ROS (Raven Operating Software) 3.x / 4.x</t>
  </si>
  <si>
    <t xml:space="preserve">Slingshot</t>
  </si>
  <si>
    <t xml:space="preserve">Slingshot Field Hub</t>
  </si>
  <si>
    <t xml:space="preserve">Pen drive USB e Slingshot</t>
  </si>
  <si>
    <t xml:space="preserve">Shapefile; pacotes de trabalho .zip; ISOXML (conforme versao)</t>
  </si>
  <si>
    <t xml:space="preserve">Estrutura de pastas gerada pelo proprio Viper ao exportar. Confirme na versao do ROS.</t>
  </si>
  <si>
    <t xml:space="preserve">Topcon  ·  X35 / XD+ (Horizon)</t>
  </si>
  <si>
    <t xml:space="preserve">12.1", tela sensivel ao toque, ISOBUS UT/TC-BAS/TC-GEO/TC-SC</t>
  </si>
  <si>
    <t xml:space="preserve">Horizon 5.x / 6.x</t>
  </si>
  <si>
    <t xml:space="preserve">Topcon Agriculture Platform (TAP)</t>
  </si>
  <si>
    <t xml:space="preserve">TAP / modem opcional</t>
  </si>
  <si>
    <t xml:space="preserve">ISOXML (TASKDATA.XML + .BIN) na pasta TASKDATA; shapefile (conforme versao)</t>
  </si>
  <si>
    <t xml:space="preserve">Base dos terminais Valtra/Massey Ferguson em varias configuracoes. Padrao ISOBUS.</t>
  </si>
  <si>
    <t xml:space="preserve">AGCO (Fendt / Valtra / Massey Ferguson)  ·  Varioterminal / FendtONE / terminal ISOBUS AGCO</t>
  </si>
  <si>
    <t xml:space="preserve">10.4" e 12", ISOBUS</t>
  </si>
  <si>
    <t xml:space="preserve">10.4 e 12 pol</t>
  </si>
  <si>
    <t xml:space="preserve">Varia por linha (Varioterminal 10.4, FendtONE)</t>
  </si>
  <si>
    <t xml:space="preserve">AGCO Cloud / Fendt Task Doc / agrirouter</t>
  </si>
  <si>
    <t xml:space="preserve">TaskDoc Pro / VarioDoc Pro</t>
  </si>
  <si>
    <t xml:space="preserve">Pen drive USB (FAT32) e nuvem</t>
  </si>
  <si>
    <t xml:space="preserve">ISOXML (TASKDATA.XML + .BIN) na pasta TASKDATA</t>
  </si>
  <si>
    <t xml:space="preserve">100% ISOBUS (TC-BAS e TC-GEO). O arquivo .zip do escritorio contem TASKDATA.XML e arquivos .BIN.</t>
  </si>
  <si>
    <t xml:space="preserve">09 · Passo a passo — como colocar arquivos no monitor e tirar dados dele</t>
  </si>
  <si>
    <t xml:space="preserve">Selecione na ordem: marca → tipo → monitor → versão → o que quer fazer → por onde. A sequência de cliques aparece embaixo, montada a partir da aba 10.</t>
  </si>
  <si>
    <t xml:space="preserve">SELEÇÃO — preencha de cima para baixo, nesta ordem</t>
  </si>
  <si>
    <t xml:space="preserve">AUXILIAR — não editar</t>
  </si>
  <si>
    <t xml:space="preserve">1 · Marca do equipamento</t>
  </si>
  <si>
    <t xml:space="preserve">Define quais monitores aparecem no passo 3.</t>
  </si>
  <si>
    <t xml:space="preserve">2 · Tipo de equipamento</t>
  </si>
  <si>
    <t xml:space="preserve">Campo de registro. Não filtra os procedimentos — o que manda é o monitor.</t>
  </si>
  <si>
    <t xml:space="preserve">3 · Monitor / terminal</t>
  </si>
  <si>
    <t xml:space="preserve">Lista dependente da marca. Se estiver vazia, escolha a marca primeiro.</t>
  </si>
  <si>
    <t xml:space="preserve">4 · Versão do software</t>
  </si>
  <si>
    <t xml:space="preserve">Lista dependente do monitor. 'Todas as versoes' serve quando o procedimento não muda.</t>
  </si>
  <si>
    <t xml:space="preserve">5 · O que você quer fazer</t>
  </si>
  <si>
    <t xml:space="preserve">Levar arquivo para o monitor, ou tirar dados dele.</t>
  </si>
  <si>
    <t xml:space="preserve">6 · Por onde</t>
  </si>
  <si>
    <t xml:space="preserve">Pen drive ou plataforma do fabricante.</t>
  </si>
  <si>
    <t xml:space="preserve">O QUE PREPARAR</t>
  </si>
  <si>
    <t xml:space="preserve">Formato do arquivo</t>
  </si>
  <si>
    <t xml:space="preserve">Pasta / caminho no pen drive</t>
  </si>
  <si>
    <t xml:space="preserve">Sistema de arquivos do pen drive</t>
  </si>
  <si>
    <t xml:space="preserve">SEQUÊNCIA DE PASSOS — siga na ordem</t>
  </si>
  <si>
    <t xml:space="preserve">Passo 1</t>
  </si>
  <si>
    <t xml:space="preserve">Passo 2</t>
  </si>
  <si>
    <t xml:space="preserve">Passo 3</t>
  </si>
  <si>
    <t xml:space="preserve">Passo 4</t>
  </si>
  <si>
    <t xml:space="preserve">Passo 5</t>
  </si>
  <si>
    <t xml:space="preserve">Passo 6</t>
  </si>
  <si>
    <t xml:space="preserve">Passo 7</t>
  </si>
  <si>
    <t xml:space="preserve">Passo 8</t>
  </si>
  <si>
    <t xml:space="preserve">Passo 9</t>
  </si>
  <si>
    <t xml:space="preserve">Passo 10</t>
  </si>
  <si>
    <t xml:space="preserve">CUIDADOS, ERROS COMUNS E PROCEDÊNCIA</t>
  </si>
  <si>
    <t xml:space="preserve">Cuidados</t>
  </si>
  <si>
    <t xml:space="preserve">Erros mais comuns</t>
  </si>
  <si>
    <t xml:space="preserve">Confiança da informação</t>
  </si>
  <si>
    <t xml:space="preserve">Fonte</t>
  </si>
  <si>
    <t xml:space="preserve">«Verificado» = formato e caminho de pasta confirmados na fonte citada.  «Confirmar» = a estrutura está correta, mas o NOME do menu muda entre versões — confirme na máquina e registre o caminho real na aba 10.</t>
  </si>
  <si>
    <t xml:space="preserve">OS TRÊS FLUXOS POSSÍVEIS</t>
  </si>
  <si>
    <t xml:space="preserve">10 · Base de procedimentos (o cérebro do passo a passo)</t>
  </si>
  <si>
    <t xml:space="preserve">Cada linha é um procedimento completo. A aba 09 apenas consulta esta tabela. Para ampliar o guia, acrescente linhas aqui — a aba 09 passa a encontrá-las automaticamente.</t>
  </si>
  <si>
    <t xml:space="preserve">ID</t>
  </si>
  <si>
    <t xml:space="preserve">Marca</t>
  </si>
  <si>
    <t xml:space="preserve">Monitor / terminal</t>
  </si>
  <si>
    <t xml:space="preserve">Versão</t>
  </si>
  <si>
    <t xml:space="preserve">Objetivo</t>
  </si>
  <si>
    <t xml:space="preserve">Origem / destino</t>
  </si>
  <si>
    <t xml:space="preserve">Formato de arquivo</t>
  </si>
  <si>
    <t xml:space="preserve">Pasta / caminho</t>
  </si>
  <si>
    <t xml:space="preserve">Sistema de arquivos</t>
  </si>
  <si>
    <t xml:space="preserve">CHAVE</t>
  </si>
  <si>
    <t xml:space="preserve">Passo 01</t>
  </si>
  <si>
    <t xml:space="preserve">Passo 02</t>
  </si>
  <si>
    <t xml:space="preserve">Passo 03</t>
  </si>
  <si>
    <t xml:space="preserve">Passo 04</t>
  </si>
  <si>
    <t xml:space="preserve">Passo 05</t>
  </si>
  <si>
    <t xml:space="preserve">Passo 06</t>
  </si>
  <si>
    <t xml:space="preserve">Passo 07</t>
  </si>
  <si>
    <t xml:space="preserve">Passo 08</t>
  </si>
  <si>
    <t xml:space="preserve">Passo 09</t>
  </si>
  <si>
    <t xml:space="preserve">Erros comuns</t>
  </si>
  <si>
    <t xml:space="preserve">Confiança</t>
  </si>
  <si>
    <t xml:space="preserve">John Deere</t>
  </si>
  <si>
    <t xml:space="preserve">Gen 4 (4240 / 4600 CommandCenter / 4640 Universal)</t>
  </si>
  <si>
    <t xml:space="preserve">Todas as versoes</t>
  </si>
  <si>
    <t xml:space="preserve">Importar prescricao (taxa variavel)</t>
  </si>
  <si>
    <t xml:space="preserve">Shapefile completo: .shp + .shx + .dbf + .prj (mesmo nome-base)</t>
  </si>
  <si>
    <t xml:space="preserve">Rx\  (na RAIZ do pen drive — nao pode estar dentro de outra pasta)</t>
  </si>
  <si>
    <t xml:space="preserve">FAT32 (particao MBR)</t>
  </si>
  <si>
    <t xml:space="preserve">Formate o pen drive em FAT32 com particao MBR.</t>
  </si>
  <si>
    <t xml:space="preserve">Na RAIZ do pen drive crie uma pasta chamada exatamente 'Rx'.</t>
  </si>
  <si>
    <t xml:space="preserve">Copie para dentro de 'Rx' os 4 arquivos do shapefile (.shp, .shx, .dbf, .prj) com o mesmo nome-base.</t>
  </si>
  <si>
    <t xml:space="preserve">Confira antes de ir a campo: geometria de POLIGONO, coordenadas WGS84 e pelo menos uma coluna NUMERICA com a taxa.</t>
  </si>
  <si>
    <t xml:space="preserve">Com a maquina ligada, insira o pen drive na porta USB do monitor.</t>
  </si>
  <si>
    <t xml:space="preserve">Toque no botao de Menu (canto inferior esquerdo da tela).</t>
  </si>
  <si>
    <t xml:space="preserve">Abra o 'Gerenciador de Arquivos' (File Manager).</t>
  </si>
  <si>
    <t xml:space="preserve">Selecione 'Importar Dados', escolha o pen drive como origem e marque a prescricao.</t>
  </si>
  <si>
    <t xml:space="preserve">Confirme a importacao e aguarde a barra de progresso terminar.</t>
  </si>
  <si>
    <t xml:space="preserve">Em Configuracao do Trabalho &gt; Talhao &gt; Prescricao, selecione o arquivo, a COLUNA DE TAXA e a UNIDADE; confira o mapa antes de iniciar.</t>
  </si>
  <si>
    <t xml:space="preserve">Nomes de arquivo sem acentos, sem espacos e curtos. Nao remova o pen drive durante a transferencia.</t>
  </si>
  <si>
    <t xml:space="preserve">Faltar o .prj (o monitor perde a projecao); shapefile em UTM em vez de WGS84; coluna de taxa gravada como TEXTO; pasta 'Rx' dentro de outra pasta; geometria de linha/ponto em vez de poligono.</t>
  </si>
  <si>
    <t xml:space="preserve">Verificado</t>
  </si>
  <si>
    <t xml:space="preserve">Deere StellarSupport (Gen 4 File Manager) + guia de formatacao de prescricao VRAFY</t>
  </si>
  <si>
    <t xml:space="preserve">Exportar dados de trabalho (as-applied / colheita)</t>
  </si>
  <si>
    <t xml:space="preserve">Pacote de dados do monitor (pasta gerada automaticamente)</t>
  </si>
  <si>
    <t xml:space="preserve">Dados de trabalho -&gt; JD-Data\   |   Dados de configuracao (Setup) -&gt; JD4600\</t>
  </si>
  <si>
    <t xml:space="preserve">Encerre ou pause o trabalho para garantir que tudo foi gravado.</t>
  </si>
  <si>
    <t xml:space="preserve">Use UM pen drive por monitor (nao misture dados de maquinas diferentes no mesmo pen drive).</t>
  </si>
  <si>
    <t xml:space="preserve">Insira o pen drive na porta USB do monitor.</t>
  </si>
  <si>
    <t xml:space="preserve">Menu &gt; Gerenciador de Arquivos (File Manager).</t>
  </si>
  <si>
    <t xml:space="preserve">Selecione 'Exportar Dados'.</t>
  </si>
  <si>
    <t xml:space="preserve">Escolha 'Dados de Trabalho' (Work Data) — o monitor grava na pasta 'JD-Data'.</t>
  </si>
  <si>
    <t xml:space="preserve">Se precisar tambem do cadastro, escolha 'Dados de Configuracao' (Setup) — grava na pasta 'JD4600'.</t>
  </si>
  <si>
    <t xml:space="preserve">Aguarde a barra de progresso concluir antes de remover o pen drive.</t>
  </si>
  <si>
    <t xml:space="preserve">No escritorio, importe a pasta no Operations Center ou no software de gestao.</t>
  </si>
  <si>
    <t xml:space="preserve">Exportar com o trabalho aberto pode gerar arquivo incompleto. Sempre aguarde a confirmacao na tela.</t>
  </si>
  <si>
    <t xml:space="preserve">Remover o pen drive cedo demais; usar o mesmo pen drive em varios monitores e sobrescrever pastas; formatar em exFAT/NTFS.</t>
  </si>
  <si>
    <t xml:space="preserve">Deere StellarSupport — Generation 4 Displays (release notes / File Manager)</t>
  </si>
  <si>
    <t xml:space="preserve">Importar linhas de guia (AB / curvas)</t>
  </si>
  <si>
    <t xml:space="preserve">Arquivo de Setup exportado do Operations Center (pacote de configuracao)</t>
  </si>
  <si>
    <t xml:space="preserve">JD4600\  (pasta de Setup gerada pelo Operations Center / exportacao do monitor)</t>
  </si>
  <si>
    <t xml:space="preserve">No Operations Center, selecione cliente/fazenda/talhao e as linhas de guia desejadas.</t>
  </si>
  <si>
    <t xml:space="preserve">Gere o arquivo de configuracao (Setup) para display Gen 4 e baixe para o PC.</t>
  </si>
  <si>
    <t xml:space="preserve">Copie a pasta gerada para a RAIZ do pen drive, mantendo a estrutura original.</t>
  </si>
  <si>
    <t xml:space="preserve">Insira o pen drive no monitor.</t>
  </si>
  <si>
    <t xml:space="preserve">Menu &gt; Gerenciador de Arquivos &gt; Importar Dados.</t>
  </si>
  <si>
    <t xml:space="preserve">Selecione o pacote de Setup e confirme.</t>
  </si>
  <si>
    <t xml:space="preserve">Escolha se deseja SUBSTITUIR ou MESCLAR com os dados ja existentes no monitor.</t>
  </si>
  <si>
    <t xml:space="preserve">Abra Configuracao do Trabalho &gt; Guia (Guidance) e selecione a linha AB importada.</t>
  </si>
  <si>
    <t xml:space="preserve">Confirme o nome da linha e o talhao antes de iniciar o trabalho.</t>
  </si>
  <si>
    <t xml:space="preserve">A opcao 'Substituir' apaga cadastros do monitor. Em duvida, escolha 'Mesclar'.</t>
  </si>
  <si>
    <t xml:space="preserve">Renomear ou reorganizar as pastas do pacote (o monitor deixa de reconhecer); importar Setup de outra geracao de display.</t>
  </si>
  <si>
    <t xml:space="preserve">Confirmar</t>
  </si>
  <si>
    <t xml:space="preserve">Deere Operations Center / StellarSupport — confirmar nome do menu na versao instalada</t>
  </si>
  <si>
    <t xml:space="preserve">Nuvem / plataforma do fabricante</t>
  </si>
  <si>
    <t xml:space="preserve">Prescricao publicada no Operations Center (envio sem fio via JDLink)</t>
  </si>
  <si>
    <t xml:space="preserve">Nao se aplica — transferencia sem fio</t>
  </si>
  <si>
    <t xml:space="preserve">Nao se aplica</t>
  </si>
  <si>
    <t xml:space="preserve">Confirme que a maquina tem MTG/JDLink ativo e aparece como conectada no Operations Center.</t>
  </si>
  <si>
    <t xml:space="preserve">No Operations Center, abra 'Analise/Arquivos' e carregue (upload) a prescricao.</t>
  </si>
  <si>
    <t xml:space="preserve">Associe a prescricao ao cliente, fazenda e talhao corretos.</t>
  </si>
  <si>
    <t xml:space="preserve">Use 'Enviar para a maquina' (Send to Machine) e selecione o equipamento de destino.</t>
  </si>
  <si>
    <t xml:space="preserve">No monitor, aceite a notificacao de transferencia recebida.</t>
  </si>
  <si>
    <t xml:space="preserve">Menu &gt; Gerenciador de Arquivos para confirmar que o arquivo chegou.</t>
  </si>
  <si>
    <t xml:space="preserve">Em Configuracao do Trabalho &gt; Prescricao, selecione o arquivo, a coluna de taxa e a unidade.</t>
  </si>
  <si>
    <t xml:space="preserve">Confira o mapa e as taxas na tela antes de iniciar.</t>
  </si>
  <si>
    <t xml:space="preserve">Sem sinal de celular no talhao a transferencia nao completa. Leve sempre uma copia em pen drive como plano B.</t>
  </si>
  <si>
    <t xml:space="preserve">Maquina nao pareada a organizacao correta; usuario sem permissao de envio; prescricao associada ao talhao errado.</t>
  </si>
  <si>
    <t xml:space="preserve">John Deere Operations Center — confirmar fluxo na versao atual da plataforma</t>
  </si>
  <si>
    <t xml:space="preserve">GreenStar 3 2630</t>
  </si>
  <si>
    <t xml:space="preserve">Shapefile completo: .shp + .shx + .dbf + .prj</t>
  </si>
  <si>
    <t xml:space="preserve">Rx\  (na RAIZ do pen drive)</t>
  </si>
  <si>
    <t xml:space="preserve">FAT ou FAT32 (particao MBR)</t>
  </si>
  <si>
    <t xml:space="preserve">Formate o pen drive em FAT ou FAT32 (MBR). O 2630 e' exigente com o formato.</t>
  </si>
  <si>
    <t xml:space="preserve">Crie a pasta 'Rx' na RAIZ do pen drive e copie os 4 arquivos do shapefile.</t>
  </si>
  <si>
    <t xml:space="preserve">Insira o pen drive no monitor. Se nao reconhecer, teste a outra porta USB.</t>
  </si>
  <si>
    <t xml:space="preserve">Acesse o menu do GreenStar 3 e va em Configuracao do Trabalho.</t>
  </si>
  <si>
    <t xml:space="preserve">Selecione Cliente / Fazenda / Talhao antes de carregar a prescricao.</t>
  </si>
  <si>
    <t xml:space="preserve">Abra a aba de Taxa Variavel / Prescricao e escolha 'Carregar prescricao'.</t>
  </si>
  <si>
    <t xml:space="preserve">Selecione o arquivo, depois a coluna de taxa e a unidade de medida.</t>
  </si>
  <si>
    <t xml:space="preserve">Confira o mapa renderizado na tela e as taxas minima e maxima antes de iniciar.</t>
  </si>
  <si>
    <t xml:space="preserve">O 2630 e' sensivel a pen drives grandes ou em exFAT. Prefira pen drives de 4 a 16 GB em FAT32.</t>
  </si>
  <si>
    <t xml:space="preserve">Pen drive em exFAT/NTFS; falta do .prj; nome de arquivo longo ou com acento.</t>
  </si>
  <si>
    <t xml:space="preserve">John Deere GS3 2630 User Guide + material de campo (PremierCrop: Loading Prescriptions GS2/GS3)</t>
  </si>
  <si>
    <t xml:space="preserve">Dados gravados (RCD) no formato do GreenStar 3</t>
  </si>
  <si>
    <t xml:space="preserve">GS3_2630\&lt;NomeDoPerfil&gt;\RCD\</t>
  </si>
  <si>
    <t xml:space="preserve">Encerre o trabalho no monitor.</t>
  </si>
  <si>
    <t xml:space="preserve">Insira o pen drive na porta USB.</t>
  </si>
  <si>
    <t xml:space="preserve">Acesse Menu &gt; Gerenciador de Dados (Data Manager).</t>
  </si>
  <si>
    <t xml:space="preserve">Selecione 'Copiar dados para pen drive' / exportacao de dados gravados.</t>
  </si>
  <si>
    <t xml:space="preserve">Escolha o perfil desejado e confirme.</t>
  </si>
  <si>
    <t xml:space="preserve">O monitor grava na estrutura GS3_2630\&lt;Perfil&gt;\RCD.</t>
  </si>
  <si>
    <t xml:space="preserve">Aguarde a conclusao e so' entao remova o pen drive.</t>
  </si>
  <si>
    <t xml:space="preserve">No PC, importe a pasta GS3_2630 completa no software de escritorio.</t>
  </si>
  <si>
    <t xml:space="preserve">Copie a pasta GS3_2630 INTEIRA para o PC. Copiar so' o conteudo do RCD quebra a leitura.</t>
  </si>
  <si>
    <t xml:space="preserve">Renomear a pasta do perfil; copiar arquivos soltos sem a estrutura de pastas.</t>
  </si>
  <si>
    <t xml:space="preserve">John Deere GS3 2630 User Guide (estrutura GS3_2630 &gt; Perfil &gt; RCD)</t>
  </si>
  <si>
    <t xml:space="preserve">G5 (G5e / G5 / G5Plus)</t>
  </si>
  <si>
    <t xml:space="preserve">Formate o pen drive em FAT32 (MBR).</t>
  </si>
  <si>
    <t xml:space="preserve">Crie a pasta 'Rx' na RAIZ e copie os 4 arquivos do shapefile.</t>
  </si>
  <si>
    <t xml:space="preserve">Selecione o pen drive e a prescricao desejada; confirme.</t>
  </si>
  <si>
    <t xml:space="preserve">Em Configuracao do Trabalho &gt; Talhao &gt; Prescricao, selecione o arquivo importado.</t>
  </si>
  <si>
    <t xml:space="preserve">Defina a coluna de taxa e a unidade.</t>
  </si>
  <si>
    <t xml:space="preserve">Confira o mapa e as taxas antes de iniciar o trabalho.</t>
  </si>
  <si>
    <t xml:space="preserve">O G5 prioriza o envio sem fio pelo Operations Center; o pen drive continua valendo como alternativa.</t>
  </si>
  <si>
    <t xml:space="preserve">Mesmos erros do Gen 4: falta de .prj, projecao errada, coluna de taxa como texto.</t>
  </si>
  <si>
    <t xml:space="preserve">Fluxo herdado do Gen 4 — confirmar nomes de menu na versao do G5 OS instalada</t>
  </si>
  <si>
    <t xml:space="preserve">Case IH</t>
  </si>
  <si>
    <t xml:space="preserve">AFS Pro 700</t>
  </si>
  <si>
    <t xml:space="preserve">Shapefile (.shp + .shx + .dbf + .prj)</t>
  </si>
  <si>
    <t xml:space="preserve">Pasta a sua escolha no pen drive — voce a seleciona na tela de importacao</t>
  </si>
  <si>
    <t xml:space="preserve">FAT32</t>
  </si>
  <si>
    <t xml:space="preserve">Use um pen drive compativel — a CNH recomenda o PN 84398840.</t>
  </si>
  <si>
    <t xml:space="preserve">Formate em FAT32 e copie o shapefile completo (.shp, .shx, .dbf, .prj) para uma pasta de nome simples.</t>
  </si>
  <si>
    <t xml:space="preserve">Acesse a area de gerenciamento de dados / importacao do AFS Pro 700.</t>
  </si>
  <si>
    <t xml:space="preserve">Escolha importar Prescricao (Shapefile).</t>
  </si>
  <si>
    <t xml:space="preserve">Navegue ate a pasta do pen drive e selecione o arquivo .shp.</t>
  </si>
  <si>
    <t xml:space="preserve">Selecione a coluna de taxa e a unidade de medida.</t>
  </si>
  <si>
    <t xml:space="preserve">Vincule a prescricao ao Talhao correto.</t>
  </si>
  <si>
    <t xml:space="preserve">Confira o mapa e as taxas na tela antes de iniciar a operacao.</t>
  </si>
  <si>
    <t xml:space="preserve">O caminho exato do menu muda entre versoes de software. Confirme na maquina e registre o caminho real na base.</t>
  </si>
  <si>
    <t xml:space="preserve">Pen drive nao reconhecido (formato errado); shapefile incompleto; coluna de taxa como texto.</t>
  </si>
  <si>
    <t xml:space="preserve">Case IH — Shapefile (.shp) Import for the AFS Pro 700 (QRC oficial); confirmar caminho de menu na versao instalada</t>
  </si>
  <si>
    <t xml:space="preserve">Linhas de guia Multiswath; o AFS Pro 700 tambem importa linhas geradas em monitores concorrentes</t>
  </si>
  <si>
    <t xml:space="preserve">Pasta selecionada na tela de importacao</t>
  </si>
  <si>
    <t xml:space="preserve">Gere/exporte as linhas de guia no software de escritorio ou no monitor de origem.</t>
  </si>
  <si>
    <t xml:space="preserve">Copie os arquivos para uma pasta de nome simples no pen drive (FAT32).</t>
  </si>
  <si>
    <t xml:space="preserve">Insira o pen drive na porta USB do AFS Pro 700.</t>
  </si>
  <si>
    <t xml:space="preserve">Acesse a area de gerenciamento de dados / importacao.</t>
  </si>
  <si>
    <t xml:space="preserve">Selecione a importacao de linhas de guia (Multiswath / linhas de concorrentes).</t>
  </si>
  <si>
    <t xml:space="preserve">Navegue ate a pasta e selecione o arquivo.</t>
  </si>
  <si>
    <t xml:space="preserve">Vincule as linhas ao Talhao correto.</t>
  </si>
  <si>
    <t xml:space="preserve">Abra a tela de Guia (Guidance) e selecione a linha importada.</t>
  </si>
  <si>
    <t xml:space="preserve">Confirme a largura de trabalho e o alinhamento antes de iniciar.</t>
  </si>
  <si>
    <t xml:space="preserve">Ao importar linhas de outra marca, confira o sistema de coordenadas e o deslocamento (offset) em campo.</t>
  </si>
  <si>
    <t xml:space="preserve">Largura de trabalho diferente da usada na criacao da linha; linha vinculada ao talhao errado.</t>
  </si>
  <si>
    <t xml:space="preserve">Case IH — AFS Pro 700 Display: Competitive Guidance Line Importing; confirmar na versao instalada</t>
  </si>
  <si>
    <t xml:space="preserve">AFS Pro 1200</t>
  </si>
  <si>
    <t xml:space="preserve">Voce seleciona a PASTA que contem o shapefile na janela 'Select Import Source'</t>
  </si>
  <si>
    <t xml:space="preserve">Formate o pen drive em FAT32.</t>
  </si>
  <si>
    <t xml:space="preserve">Crie uma pasta de nome simples e copie para dentro dela os 4 arquivos do shapefile.</t>
  </si>
  <si>
    <t xml:space="preserve">Insira o pen drive na porta USB do AFS Pro 1200.</t>
  </si>
  <si>
    <t xml:space="preserve">Na tela inicial, abra a area de importacao de dados.</t>
  </si>
  <si>
    <t xml:space="preserve">Na janela 'Select Import Source' (Selecionar origem da importacao), navegue e selecione a PASTA que contem o shapefile.</t>
  </si>
  <si>
    <t xml:space="preserve">Pressione 'Select' (Selecionar) para continuar.</t>
  </si>
  <si>
    <t xml:space="preserve">Escolha a coluna de taxa e a unidade de medida.</t>
  </si>
  <si>
    <t xml:space="preserve">Vincule a prescricao ao Cliente / Fazenda / Talhao.</t>
  </si>
  <si>
    <t xml:space="preserve">Confira o mapa e as taxas antes de iniciar o plantio/aplicacao.</t>
  </si>
  <si>
    <t xml:space="preserve">Na tela de importacao voce seleciona a PASTA, e nao o arquivo .shp diretamente.</t>
  </si>
  <si>
    <t xml:space="preserve">Selecionar o arquivo em vez da pasta; shapefile incompleto; projecao diferente de WGS84.</t>
  </si>
  <si>
    <t xml:space="preserve">Case IH — USB Prescriptions with the AFS Pro 1200 Display (Import and Set Up); AFS Pro 1200 Software Operating Manual (Importing Shapefile Data)</t>
  </si>
  <si>
    <t xml:space="preserve">Prescricao enviada pelo AFS Connect</t>
  </si>
  <si>
    <t xml:space="preserve">Confirme que a maquina esta conectada e visivel no AFS Connect.</t>
  </si>
  <si>
    <t xml:space="preserve">No portal AFS Connect, carregue a prescricao e associe ao talhao.</t>
  </si>
  <si>
    <t xml:space="preserve">Envie a prescricao para a maquina de destino.</t>
  </si>
  <si>
    <t xml:space="preserve">No monitor, aceite/confirme a transferencia recebida.</t>
  </si>
  <si>
    <t xml:space="preserve">Abra a configuracao do trabalho e selecione a prescricao.</t>
  </si>
  <si>
    <t xml:space="preserve">Confira o mapa antes de iniciar.</t>
  </si>
  <si>
    <t xml:space="preserve">Depende de cobertura de sinal. Mantenha copia em pen drive.</t>
  </si>
  <si>
    <t xml:space="preserve">Maquina nao vinculada a conta correta; talhao duplicado na plataforma.</t>
  </si>
  <si>
    <t xml:space="preserve">Case IH — How to Load Planting Prescriptions with AFS Connect and the AFS Pro 1200 Display</t>
  </si>
  <si>
    <t xml:space="preserve">New Holland</t>
  </si>
  <si>
    <t xml:space="preserve">IntelliView IV</t>
  </si>
  <si>
    <t xml:space="preserve">Formate o pen drive em FAT32 e copie o shapefile completo para uma pasta de nome simples.</t>
  </si>
  <si>
    <t xml:space="preserve">Insira o pen drive na porta USB do IntelliView IV.</t>
  </si>
  <si>
    <t xml:space="preserve">Selecione a importacao de prescricao (Shapefile).</t>
  </si>
  <si>
    <t xml:space="preserve">Vincule ao Talhao correto.</t>
  </si>
  <si>
    <t xml:space="preserve">Confira o mapa e as taxas antes de iniciar.</t>
  </si>
  <si>
    <t xml:space="preserve">Mesma plataforma CNH do Case IH AFS Pro 700 — os procedimentos sao praticamente identicos.</t>
  </si>
  <si>
    <t xml:space="preserve">Shapefile incompleto; pen drive em formato nao suportado.</t>
  </si>
  <si>
    <t xml:space="preserve">Plataforma CNH (equivalente ao AFS Pro 700) — confirmar caminho de menu na versao instalada</t>
  </si>
  <si>
    <t xml:space="preserve">IntelliView 12</t>
  </si>
  <si>
    <t xml:space="preserve">Voce seleciona a PASTA que contem o shapefile na tela de importacao</t>
  </si>
  <si>
    <t xml:space="preserve">Crie uma pasta simples e copie para dentro os 4 arquivos do shapefile.</t>
  </si>
  <si>
    <t xml:space="preserve">Abra a area de importacao de dados.</t>
  </si>
  <si>
    <t xml:space="preserve">Selecione a PASTA que contem o shapefile e confirme.</t>
  </si>
  <si>
    <t xml:space="preserve">Escolha a coluna de taxa e a unidade.</t>
  </si>
  <si>
    <t xml:space="preserve">Vincule a prescricao ao talhao.</t>
  </si>
  <si>
    <t xml:space="preserve">Mesma plataforma CNH do AFS Pro 1200.</t>
  </si>
  <si>
    <t xml:space="preserve">Selecionar o arquivo em vez da pasta.</t>
  </si>
  <si>
    <t xml:space="preserve">Plataforma CNH (equivalente ao AFS Pro 1200)</t>
  </si>
  <si>
    <t xml:space="preserve">Trimble</t>
  </si>
  <si>
    <t xml:space="preserve">GFX-750</t>
  </si>
  <si>
    <t xml:space="preserve">AgData\Prescriptions\   (duas pastas: 'AgData' na raiz e 'Prescriptions' dentro dela)</t>
  </si>
  <si>
    <t xml:space="preserve">Na RAIZ do pen drive crie a pasta 'AgData'.</t>
  </si>
  <si>
    <t xml:space="preserve">Dentro de 'AgData' crie a pasta 'Prescriptions'.</t>
  </si>
  <si>
    <t xml:space="preserve">Copie os 4 arquivos do shapefile para dentro de AgData\Prescriptions.</t>
  </si>
  <si>
    <t xml:space="preserve">Insira o pen drive na porta USB do GFX-750.</t>
  </si>
  <si>
    <t xml:space="preserve">No Precision-IQ, abra a tela de transferencia de dados (icone USB / Data Transfer).</t>
  </si>
  <si>
    <t xml:space="preserve">Selecione o pen drive como origem e marque a prescricao.</t>
  </si>
  <si>
    <t xml:space="preserve">Confirme a importacao.</t>
  </si>
  <si>
    <t xml:space="preserve">Ao criar/abrir o trabalho, selecione a prescricao, a coluna de taxa e a unidade.</t>
  </si>
  <si>
    <t xml:space="preserve">A hierarquia AgData\Prescriptions e' obrigatoria — fora dela o Precision-IQ nao enxerga o arquivo.</t>
  </si>
  <si>
    <t xml:space="preserve">Colocar o shapefile solto na raiz; criar so' a pasta 'AgData' sem a subpasta 'Prescriptions'; shapefile incompleto.</t>
  </si>
  <si>
    <t xml:space="preserve">Trimble Precision-IQ / Farm Data Compatibility; material de suporte Auravant (GFX-350 e GFX-750)</t>
  </si>
  <si>
    <t xml:space="preserve">GFX-1060 / GFX-1260</t>
  </si>
  <si>
    <t xml:space="preserve">AgData\Prescriptions\</t>
  </si>
  <si>
    <t xml:space="preserve">Crie a pasta 'AgData' na raiz e dentro dela a pasta 'Prescriptions'.</t>
  </si>
  <si>
    <t xml:space="preserve">Copie os 4 arquivos do shapefile para AgData\Prescriptions.</t>
  </si>
  <si>
    <t xml:space="preserve">No Precision-IQ, abra a tela de transferencia de dados.</t>
  </si>
  <si>
    <t xml:space="preserve">Selecione o pen drive e a prescricao; confirme a importacao.</t>
  </si>
  <si>
    <t xml:space="preserve">No trabalho, selecione a prescricao, a coluna de taxa e a unidade.</t>
  </si>
  <si>
    <t xml:space="preserve">Hierarquia de pastas incorreta.</t>
  </si>
  <si>
    <t xml:space="preserve">Trimble Precision-IQ — mesma estrutura AgData do GFX-750</t>
  </si>
  <si>
    <t xml:space="preserve">TMX-2050</t>
  </si>
  <si>
    <t xml:space="preserve">ISOXML (TASKDATA.XML + arquivos .BIN)</t>
  </si>
  <si>
    <t xml:space="preserve">TASKDATA\  (na RAIZ do pen drive)</t>
  </si>
  <si>
    <t xml:space="preserve">No escritorio, exporte o trabalho no formato ISOXML (gera um .zip).</t>
  </si>
  <si>
    <t xml:space="preserve">Descompacte o .zip: dentro ha o TASKDATA.XML e possiveis arquivos .BIN.</t>
  </si>
  <si>
    <t xml:space="preserve">Crie a pasta 'TASKDATA' na RAIZ do pen drive e copie para dentro o TASKDATA.XML e os .BIN.</t>
  </si>
  <si>
    <t xml:space="preserve">Abra a tela de transferencia/importacao de dados.</t>
  </si>
  <si>
    <t xml:space="preserve">Selecione o pen drive e importe a tarefa (task).</t>
  </si>
  <si>
    <t xml:space="preserve">Abra a tarefa importada e confira o mapa de taxas antes de iniciar.</t>
  </si>
  <si>
    <t xml:space="preserve">Nao renomeie TASKDATA.XML nem os arquivos .BIN. A pasta deve se chamar exatamente TASKDATA.</t>
  </si>
  <si>
    <t xml:space="preserve">Deixar o .zip sem descompactar; criar TASKDATA dentro de outra pasta; renomear arquivos.</t>
  </si>
  <si>
    <t xml:space="preserve">Trimble — TASKDATA (ISOXML) no TMX-2050; documentacao ISOBUS</t>
  </si>
  <si>
    <t xml:space="preserve">Pacote AgData (.zip) gerado pelo Precision-IQ</t>
  </si>
  <si>
    <t xml:space="preserve">AgData\  (o proprio monitor cria a estrutura)</t>
  </si>
  <si>
    <t xml:space="preserve">Finalize o trabalho no Precision-IQ.</t>
  </si>
  <si>
    <t xml:space="preserve">Abra a tela de transferencia de dados (Data Transfer).</t>
  </si>
  <si>
    <t xml:space="preserve">Selecione os trabalhos/talhoes que deseja exportar.</t>
  </si>
  <si>
    <t xml:space="preserve">Escolha o pen drive como destino e confirme a exportacao.</t>
  </si>
  <si>
    <t xml:space="preserve">Aguarde a conclusao antes de remover o pen drive.</t>
  </si>
  <si>
    <t xml:space="preserve">No PC, importe a pasta AgData no Trimble Ag Software ou no SMS/software de gestao.</t>
  </si>
  <si>
    <t xml:space="preserve">Mantenha a pasta AgData inteira ao copiar para o PC.</t>
  </si>
  <si>
    <t xml:space="preserve">Copiar apenas parte da estrutura; remover o pen drive antes do fim.</t>
  </si>
  <si>
    <t xml:space="preserve">Trimble Precision-IQ — confirmar nomes de tela na versao instalada</t>
  </si>
  <si>
    <t xml:space="preserve">Ag Leader</t>
  </si>
  <si>
    <t xml:space="preserve">InCommand 800 / InCommand 1200</t>
  </si>
  <si>
    <t xml:space="preserve">Importar limites e cadastro (cliente/fazenda/talhao)</t>
  </si>
  <si>
    <t xml:space="preserve">.agsetup  (contem cliente/fazenda/talhao, limites, linhas de guia e prescricoes)</t>
  </si>
  <si>
    <t xml:space="preserve">Raiz do pen drive (ou qualquer pasta — voce localiza o arquivo na tela)</t>
  </si>
  <si>
    <t xml:space="preserve">No SMS/AgFiniti, exporte os dados de configuracao como arquivo .agsetup.</t>
  </si>
  <si>
    <t xml:space="preserve">Copie o .agsetup para o pen drive.</t>
  </si>
  <si>
    <t xml:space="preserve">Insira o pen drive na porta USB do InCommand.</t>
  </si>
  <si>
    <t xml:space="preserve">Abra a pagina 'Transferencia de Dados' (Data Transfer).</t>
  </si>
  <si>
    <t xml:space="preserve">Toque em 'Importar Setup' (Import Setup).</t>
  </si>
  <si>
    <t xml:space="preserve">Localize o arquivo .agsetup no pen drive e selecione.</t>
  </si>
  <si>
    <t xml:space="preserve">Siga as instrucoes e escolha o que deseja importar (talhoes, limites, linhas, prescricoes).</t>
  </si>
  <si>
    <t xml:space="preserve">Confirme e aguarde a conclusao.</t>
  </si>
  <si>
    <t xml:space="preserve">Verifique em Configuracao se os talhoes e linhas apareceram corretamente.</t>
  </si>
  <si>
    <t xml:space="preserve">O .agsetup so' e' trocado entre grupos de display compativeis: Integra/Versa entre si e InCommand entre si.</t>
  </si>
  <si>
    <t xml:space="preserve">Tentar importar .agsetup de Integra/Versa direto no InCommand; para mover PADROES entre geracoes use o arquivo .pat.</t>
  </si>
  <si>
    <t xml:space="preserve">Ag Leader — InCommand User Guide (Import .agsetup) e portal Ag Leader 'AgSetup File Supported Uses'</t>
  </si>
  <si>
    <t xml:space="preserve">.agsetup (entre displays do mesmo grupo)  |  .pat (para mover padroes entre geracoes)</t>
  </si>
  <si>
    <t xml:space="preserve">Raiz do pen drive</t>
  </si>
  <si>
    <t xml:space="preserve">Defina a origem: se for entre displays InCommand, use .agsetup; se for de Integra/Versa para InCommand, use .pat.</t>
  </si>
  <si>
    <t xml:space="preserve">Exporte o arquivo no display/software de origem.</t>
  </si>
  <si>
    <t xml:space="preserve">Copie o arquivo para o pen drive.</t>
  </si>
  <si>
    <t xml:space="preserve">Insira o pen drive no InCommand.</t>
  </si>
  <si>
    <t xml:space="preserve">Abra 'Transferencia de Dados' &gt; 'Importar Setup'.</t>
  </si>
  <si>
    <t xml:space="preserve">Selecione o arquivo e escolha importar as linhas de guia (padroes).</t>
  </si>
  <si>
    <t xml:space="preserve">Confirme e aguarde.</t>
  </si>
  <si>
    <t xml:space="preserve">Abra o talhao e selecione a linha de guia importada na tela de Guia.</t>
  </si>
  <si>
    <t xml:space="preserve">Confira a largura de trabalho e o alinhamento em campo antes de iniciar.</t>
  </si>
  <si>
    <t xml:space="preserve">Esta e' a pegadinha classica da Ag Leader: geracao diferente exige .pat, nao .agsetup.</t>
  </si>
  <si>
    <t xml:space="preserve">Usar .agsetup entre geracoes diferentes e concluir que 'o arquivo esta corrompido'.</t>
  </si>
  <si>
    <t xml:space="preserve">Ag Leader — 'AgSetup File Supported Uses'; Precision Consulting: Transferring Guidance Lines Between Displays</t>
  </si>
  <si>
    <t xml:space="preserve">.agdata  (dados registrados)</t>
  </si>
  <si>
    <t xml:space="preserve">Encerre o trabalho no display.</t>
  </si>
  <si>
    <t xml:space="preserve">Selecione 'Exportar' e escolha os dados registrados.</t>
  </si>
  <si>
    <t xml:space="preserve">O display gera um arquivo .agdata no pen drive.</t>
  </si>
  <si>
    <t xml:space="preserve">No PC, importe o .agdata no SMS ou envie para o AgFiniti.</t>
  </si>
  <si>
    <t xml:space="preserve">Exporte com frequencia. Nao dependa apenas da memoria interna do display.</t>
  </si>
  <si>
    <t xml:space="preserve">Confundir .agsetup (configuracao) com .agdata (dados registrados).</t>
  </si>
  <si>
    <t xml:space="preserve">Ag Leader — InCommand 800/1200 User Guide (Exporting Logged Data / AgData files)</t>
  </si>
  <si>
    <t xml:space="preserve">Topcon</t>
  </si>
  <si>
    <t xml:space="preserve">X35 / XD+ (Horizon)</t>
  </si>
  <si>
    <t xml:space="preserve">FAT32 (obrigatorio)</t>
  </si>
  <si>
    <t xml:space="preserve">No software de escritorio, exporte a tarefa no formato ISOXML (gera um .zip).</t>
  </si>
  <si>
    <t xml:space="preserve">Descompacte o .zip — dentro ha o TASKDATA.XML e possiveis arquivos .BIN.</t>
  </si>
  <si>
    <t xml:space="preserve">Crie a pasta 'TASKDATA' na RAIZ e copie para dentro o TASKDATA.XML e os .BIN.</t>
  </si>
  <si>
    <t xml:space="preserve">Configure o terminal para operar com ISOXML (implemento ISOBUS reconhecido no Universal Terminal).</t>
  </si>
  <si>
    <t xml:space="preserve">Insira o pen drive na porta USB do terminal.</t>
  </si>
  <si>
    <t xml:space="preserve">Abra o gerenciador de tarefas (Task Controller) e importe a tarefa do pen drive.</t>
  </si>
  <si>
    <t xml:space="preserve">Selecione a tarefa importada e confira o mapa de taxas.</t>
  </si>
  <si>
    <t xml:space="preserve">Verifique se o implemento esta em TC-GEO (taxa variavel por posicao) antes de iniciar.</t>
  </si>
  <si>
    <t xml:space="preserve">Sem TC-GEO habilitado o terminal aceita a tarefa mas nao aplica taxa variavel.</t>
  </si>
  <si>
    <t xml:space="preserve">Pen drive em exFAT; TASKDATA dentro de outra pasta; arquivos .BIN esquecidos.</t>
  </si>
  <si>
    <t xml:space="preserve">Topcon X35 Operator's Manual (TASKDATA via USB, FAT32); documentacao ISOBUS TC-BAS/TC-GEO</t>
  </si>
  <si>
    <t xml:space="preserve">AGCO (Fendt / Valtra / Massey Ferguson)</t>
  </si>
  <si>
    <t xml:space="preserve">Varioterminal / FendtONE / terminal ISOBUS AGCO</t>
  </si>
  <si>
    <t xml:space="preserve">No software de escritorio, exporte o mapa de aplicacao em ISOXML (arquivo .zip).</t>
  </si>
  <si>
    <t xml:space="preserve">Descompacte o .zip: TASKDATA.XML + arquivos .BIN.</t>
  </si>
  <si>
    <t xml:space="preserve">Crie a pasta 'TASKDATA' na RAIZ e copie os arquivos para dentro.</t>
  </si>
  <si>
    <t xml:space="preserve">Abra a area de tarefas / TaskDoc no terminal.</t>
  </si>
  <si>
    <t xml:space="preserve">Importe a tarefa do pen drive.</t>
  </si>
  <si>
    <t xml:space="preserve">Selecione a tarefa e confira o mapa de taxas.</t>
  </si>
  <si>
    <t xml:space="preserve">Confirme que o implemento ISOBUS esta em TC-GEO antes de iniciar.</t>
  </si>
  <si>
    <t xml:space="preserve">Terminais AGCO seguem ISOBUS puro (TC-BAS e TC-GEO). O nome do menu muda entre Varioterminal e FendtONE.</t>
  </si>
  <si>
    <t xml:space="preserve">Deixar o .zip sem descompactar; pasta TASKDATA aninhada; implemento sem licenca de taxa variavel.</t>
  </si>
  <si>
    <t xml:space="preserve">AGCO / Fendt — carregamento de mapas de taxa variavel via ISOXML; documentacao TaskDoc / VarioDoc</t>
  </si>
  <si>
    <t xml:space="preserve">ISOXML (TASKDATA.XML atualizado com os registros + .BIN)</t>
  </si>
  <si>
    <t xml:space="preserve">TASKDATA\  (o terminal grava na mesma estrutura)</t>
  </si>
  <si>
    <t xml:space="preserve">Encerre a tarefa no terminal (status 'concluida').</t>
  </si>
  <si>
    <t xml:space="preserve">Abra a area de tarefas / TaskDoc.</t>
  </si>
  <si>
    <t xml:space="preserve">Selecione exportar/gravar tarefas no pen drive.</t>
  </si>
  <si>
    <t xml:space="preserve">O terminal atualiza a pasta TASKDATA com os dados registrados.</t>
  </si>
  <si>
    <t xml:space="preserve">No PC, compacte a pasta TASKDATA em .zip e importe no software de gestao.</t>
  </si>
  <si>
    <t xml:space="preserve">Nao encerrar a tarefa antes de exportar e' a causa mais comum de dado faltando.</t>
  </si>
  <si>
    <t xml:space="preserve">Exportar com a tarefa aberta; copiar so' o TASKDATA.XML sem os .BIN.</t>
  </si>
  <si>
    <t xml:space="preserve">AGCO TaskDoc / VarioDoc — confirmar nomes de menu na linha e versao do terminal</t>
  </si>
  <si>
    <t xml:space="preserve">Raven</t>
  </si>
  <si>
    <t xml:space="preserve">Viper 4 / Viper 4+</t>
  </si>
  <si>
    <t xml:space="preserve">Estrutura gerada/reconhecida pelo ROS — confirme na versao instalada</t>
  </si>
  <si>
    <t xml:space="preserve">Copie o shapefile completo para o pen drive.</t>
  </si>
  <si>
    <t xml:space="preserve">Insira o pen drive na porta USB do Viper 4.</t>
  </si>
  <si>
    <t xml:space="preserve">Acesse a area de gerenciamento de arquivos do ROS.</t>
  </si>
  <si>
    <t xml:space="preserve">Selecione importar prescricao e localize o arquivo.</t>
  </si>
  <si>
    <t xml:space="preserve">Vincule ao talhao/trabalho.</t>
  </si>
  <si>
    <t xml:space="preserve">A estrutura de pastas do Viper 4 varia entre versoes do ROS. Registre o caminho real da sua maquina.</t>
  </si>
  <si>
    <t xml:space="preserve">Shapefile incompleto; projecao diferente de WGS84.</t>
  </si>
  <si>
    <t xml:space="preserve">Raven ROS — confirmar estrutura e caminho de menu na versao instalada</t>
  </si>
  <si>
    <t xml:space="preserve">11 · Formatos de arquivo — o que é cada um e onde erra</t>
  </si>
  <si>
    <t xml:space="preserve">Referência rápida. A maioria dos 'o monitor não lê meu arquivo' está nesta tabela.</t>
  </si>
  <si>
    <t xml:space="preserve">Formato</t>
  </si>
  <si>
    <t xml:space="preserve">Extensões / estrutura</t>
  </si>
  <si>
    <t xml:space="preserve">O que carrega</t>
  </si>
  <si>
    <t xml:space="preserve">Quem usa</t>
  </si>
  <si>
    <t xml:space="preserve">Cuidados e pegadinhas</t>
  </si>
  <si>
    <t xml:space="preserve">Shapefile (ESRI)</t>
  </si>
  <si>
    <t xml:space="preserve">.shp + .shx + .dbf + .prj (+ .cpg opcional)</t>
  </si>
  <si>
    <t xml:space="preserve">Prescricoes de taxa variavel, limites de talhao, poligonos de zona</t>
  </si>
  <si>
    <t xml:space="preserve">John Deere (pasta Rx), Case IH, New Holland, Trimble (AgData\Prescriptions), Raven, Ag Leader</t>
  </si>
  <si>
    <t xml:space="preserve">Os 4 arquivos devem ter o MESMO nome-base e viajar juntos. O .prj carrega a projecao — sem ele o monitor pode nao posicionar o mapa. Use WGS84 e geometria de POLIGONO. A coluna de taxa precisa ser NUMERICA.</t>
  </si>
  <si>
    <t xml:space="preserve">ISOXML (ISO 11783-10)</t>
  </si>
  <si>
    <t xml:space="preserve">TASKDATA.XML + arquivos .BIN (dentro da pasta TASKDATA)</t>
  </si>
  <si>
    <t xml:space="preserve">Tarefas completas: talhao, limites, prescricao, produto, registros da operacao</t>
  </si>
  <si>
    <t xml:space="preserve">Topcon, AGCO (Fendt/Valtra/Massey), CLAAS, Trimble TMX-2050, varios ISOBUS</t>
  </si>
  <si>
    <t xml:space="preserve">Padrao aberto ISOBUS. A pasta deve se chamar exatamente TASKDATA e ficar na RAIZ. Nunca renomeie os arquivos. Exige TC-GEO no implemento para taxa variavel.</t>
  </si>
  <si>
    <t xml:space="preserve">.agsetup (Ag Leader)</t>
  </si>
  <si>
    <t xml:space="preserve">.agsetup</t>
  </si>
  <si>
    <t xml:space="preserve">Configuracao: cliente/fazenda/talhao, limites, LINHAS DE GUIA e prescricoes</t>
  </si>
  <si>
    <t xml:space="preserve">Ag Leader (Integra, Versa, InCommand) e SMS/AgFiniti</t>
  </si>
  <si>
    <t xml:space="preserve">So' e' trocado entre grupos de display compativeis. Integra/Versa entre si; InCommand entre si.</t>
  </si>
  <si>
    <t xml:space="preserve">.agdata (Ag Leader)</t>
  </si>
  <si>
    <t xml:space="preserve">.agdata</t>
  </si>
  <si>
    <t xml:space="preserve">Dados REGISTRADOS da operacao (as-applied, colheita)</t>
  </si>
  <si>
    <t xml:space="preserve">Ag Leader InCommand / Integra / Versa e SMS</t>
  </si>
  <si>
    <t xml:space="preserve">Nao confunda com .agsetup. O .agdata e' o resultado do trabalho, nao a configuracao.</t>
  </si>
  <si>
    <t xml:space="preserve">.pat (Ag Leader)</t>
  </si>
  <si>
    <t xml:space="preserve">.pat</t>
  </si>
  <si>
    <t xml:space="preserve">Padroes de guia (linhas AB, curvas) isolados</t>
  </si>
  <si>
    <t xml:space="preserve">Ag Leader — usado para mover padroes ENTRE GERACOES de display</t>
  </si>
  <si>
    <t xml:space="preserve">E' o formato correto quando o .agsetup nao e' aceito (ex.: Integra/Versa -&gt; InCommand).</t>
  </si>
  <si>
    <t xml:space="preserve">Pacote AgData (Trimble)</t>
  </si>
  <si>
    <t xml:space="preserve">pasta AgData\ (as vezes distribuida como .zip)</t>
  </si>
  <si>
    <t xml:space="preserve">Trabalhos, talhoes, linhas de guia e prescricoes do Precision-IQ</t>
  </si>
  <si>
    <t xml:space="preserve">Trimble GFX-750, GFX-1060/1260, TMX-2050 (Precision-IQ)</t>
  </si>
  <si>
    <t xml:space="preserve">Prescricoes shapefile ficam em AgData\Prescriptions. Mantenha a estrutura inteira ao copiar.</t>
  </si>
  <si>
    <t xml:space="preserve">Pacote AgGPS (Trimble legado)</t>
  </si>
  <si>
    <t xml:space="preserve">pasta AgGPS\</t>
  </si>
  <si>
    <t xml:space="preserve">Dados dos monitores FmX / FmX+ (geracao anterior ao Precision-IQ)</t>
  </si>
  <si>
    <t xml:space="preserve">Trimble FmX, FmX+</t>
  </si>
  <si>
    <t xml:space="preserve">Geracao antiga. Nao e' intercambiavel com AgData sem conversao.</t>
  </si>
  <si>
    <t xml:space="preserve">Estrutura GreenStar 3</t>
  </si>
  <si>
    <t xml:space="preserve">GS3_2630\&lt;Perfil&gt;\RCD\</t>
  </si>
  <si>
    <t xml:space="preserve">Dados gravados e perfis do GreenStar 3 2630</t>
  </si>
  <si>
    <t xml:space="preserve">John Deere GreenStar 3 2630</t>
  </si>
  <si>
    <t xml:space="preserve">Copie a pasta GS3_2630 INTEIRA. Copiar so' o conteudo do RCD quebra a leitura no escritorio.</t>
  </si>
  <si>
    <t xml:space="preserve">Estrutura Gen 4 / G5</t>
  </si>
  <si>
    <t xml:space="preserve">Rx\ (entrada de prescricao)  |  JD-Data\ (dados de trabalho)  |  JD4600\ (configuracao)</t>
  </si>
  <si>
    <t xml:space="preserve">Prescricoes de entrada e dados exportados dos displays Gen 4 e G5</t>
  </si>
  <si>
    <t xml:space="preserve">John Deere Gen 4 (4240/4600/4640) e G5</t>
  </si>
  <si>
    <t xml:space="preserve">A pasta Rx tem que estar na RAIZ do pen drive. As pastas JD-Data e JD4600 sao criadas pelo proprio monitor na exportacao.</t>
  </si>
  <si>
    <t xml:space="preserve">GeoTIFF / imagem raster</t>
  </si>
  <si>
    <t xml:space="preserve">.tif, .tiff (+ .tfw)</t>
  </si>
  <si>
    <t xml:space="preserve">Imagens de fundo, mapas de produtividade em raster, indices (NDVI)</t>
  </si>
  <si>
    <t xml:space="preserve">Softwares de escritorio; poucos monitores importam diretamente</t>
  </si>
  <si>
    <t xml:space="preserve">Normalmente precisa ser convertido em poligonos (shapefile) antes de virar prescricao.</t>
  </si>
  <si>
    <t xml:space="preserve">CSV / TXT</t>
  </si>
  <si>
    <t xml:space="preserve">.csv, .txt</t>
  </si>
  <si>
    <t xml:space="preserve">Pontos de amostragem, tabelas de taxa, dados de estacao meteorologica</t>
  </si>
  <si>
    <t xml:space="preserve">Softwares de escritorio e esta planilha (dados da estacao)</t>
  </si>
  <si>
    <t xml:space="preserve">Confirme o separador decimal (virgula x ponto) e o separador de campos antes de importar.</t>
  </si>
  <si>
    <t xml:space="preserve">12 · Fontes, premissas e limitações</t>
  </si>
  <si>
    <t xml:space="preserve">A · CÁLCULO DO CWSI</t>
  </si>
  <si>
    <t xml:space="preserve">Idso, Jackson, Pinter, Reginato &amp; Hatfield (1981)</t>
  </si>
  <si>
    <t xml:space="preserve">Normalizing the stress-degree-day parameter for environmental variability. Agricultural Meteorology 24:45-55. Origem do CWSI empírico.</t>
  </si>
  <si>
    <t xml:space="preserve">Non-water-stressed baselines: a key to measuring and interpreting plant water stress. Agricultural Meteorology 27:59-70. Origem da tabela de coeficientes a e b da aba 07.</t>
  </si>
  <si>
    <t xml:space="preserve">Jackson, Idso, Reginato &amp; Pinter (1981)</t>
  </si>
  <si>
    <t xml:space="preserve">Canopy temperature as a crop water stress indicator. Water Resources Research 17:1133-1138. Base do método teórico (balanço de energia).</t>
  </si>
  <si>
    <t xml:space="preserve">Jackson, Kustas &amp; Choudhury (1988)</t>
  </si>
  <si>
    <t xml:space="preserve">A reexamination of the crop water stress index. Irrigation Science 9:309-317.</t>
  </si>
  <si>
    <t xml:space="preserve">Allen, Pereira, Raes &amp; Smith (1998) — FAO-56</t>
  </si>
  <si>
    <t xml:space="preserve">Crop evapotranspiration. Fonte das equações de es(T), Δ, γ, pressão pela altitude, correção do vento para 2 m e resistência aerodinâmica ra.</t>
  </si>
  <si>
    <t xml:space="preserve">Premissa desta planilha — Rn estimado</t>
  </si>
  <si>
    <t xml:space="preserve">Quando a estação não mede radiação líquida, a planilha usa Rn ≈ (1−albedo)·Rs − onda longa líquida, com a onda longa fixada em 01_Config (padrão 60 W/m²). É uma aproximação para meio-dia com céu limpo; para trabalho de precisão, meça Rn.</t>
  </si>
  <si>
    <t xml:space="preserve">Premissa desta planilha — pareamento por carimbo de tempo</t>
  </si>
  <si>
    <t xml:space="preserve">A aba 04 procura na aba 03 a data/hora EXATA da aba 02 (correspondência exata, sem tolerância). Registros sem par são marcados e excluídos, nunca interpolados em silêncio.</t>
  </si>
  <si>
    <t xml:space="preserve">Limitação — cobertura do solo</t>
  </si>
  <si>
    <t xml:space="preserve">O CWSI pressupõe que o sensor enxerga apenas dossel. Abaixo de ~60% de cobertura o índice perde validade e a planilha apenas alerta; não corrige.</t>
  </si>
  <si>
    <t xml:space="preserve">Limitação — os coeficientes são de clima árido</t>
  </si>
  <si>
    <t xml:space="preserve">A tabela de Idso (1982) foi levantada em Phoenix, Arizona. Em clima úmido tende a errar. A calibração local não é opcional para uso operacional.</t>
  </si>
  <si>
    <t xml:space="preserve">B · PROCEDIMENTOS DOS MONITORES</t>
  </si>
  <si>
    <t xml:space="preserve">John Deere — Gen 4 / G5</t>
  </si>
  <si>
    <t xml:space="preserve">Deere StellarSupport, notas de versão do Generation 4 OS e ajuda do Gerenciador de Arquivos (displaysimulator.deere.com). Pasta 'Rx' na raiz para prescrições; exportação de Setup em 'JD4600' e de dados de trabalho em 'JD-Data'.</t>
  </si>
  <si>
    <t xml:space="preserve">John Deere — GreenStar 3 2630</t>
  </si>
  <si>
    <t xml:space="preserve">GS3 2630 User Guide. Estrutura GS3_2630 &gt; &lt;Perfil&gt; &gt; RCD para dados gravados; pasta 'Rx' na raiz para prescrições; pen drive em FAT/FAT32.</t>
  </si>
  <si>
    <t xml:space="preserve">Case IH — AFS Pro 700 / AFS Pro 1200</t>
  </si>
  <si>
    <t xml:space="preserve">Quick Reference Card oficial de importação de shapefile do AFS Pro 700; AFS Pro 1200 Software Operating Manual (Importing Shapefile Data); material Case IH sobre AFS Connect.</t>
  </si>
  <si>
    <t xml:space="preserve">Trimble — Precision-IQ (GFX-750, GFX-1060/1260) e TMX-2050</t>
  </si>
  <si>
    <t xml:space="preserve">Documentação Trimble Farm Data Compatibility e materiais de suporte. Prescrições shapefile em AgData\Prescriptions; ISOXML em pasta TASKDATA.</t>
  </si>
  <si>
    <t xml:space="preserve">Ag Leader — InCommand 800 / 1200</t>
  </si>
  <si>
    <t xml:space="preserve">InCommand User Guide (import .agsetup, export .agdata) e artigo 'AgSetup File Supported Uses' do portal Ag Leader; regra do .pat entre gerações.</t>
  </si>
  <si>
    <t xml:space="preserve">Topcon X35 e terminais AGCO (Fendt / Valtra / Massey)</t>
  </si>
  <si>
    <t xml:space="preserve">Topcon X35 Operator's Manual (TASKDATA via USB em FAT32) e documentação ISOBUS / TaskDoc. Padrão ISO 11783-10 (ISOXML), perfis TC-BAS e TC-GEO.</t>
  </si>
  <si>
    <t xml:space="preserve">Confiança das linhas marcadas como «Confirmar»</t>
  </si>
  <si>
    <t xml:space="preserve">Nessas linhas o formato e a estrutura de pastas estão corretos, mas o nome exato do menu muda entre versões de software. Confirme na máquina e atualize a aba 10 — é assim que este guia deve evoluir.</t>
  </si>
  <si>
    <t xml:space="preserve">C · SOBRE AS FIGURAS</t>
  </si>
  <si>
    <t xml:space="preserve">Ícones dos monitores</t>
  </si>
  <si>
    <t xml:space="preserve">São desenhos esquemáticos próprios, gerados por script (tools/gerar_icones.py), que representam o formato físico do terminal: proporção de tela, teclas físicas e encoder rotativo. Não reproduzem fotografias, logotipos nem marcas figurativas dos fabricantes. Os nomes dos modelos aparecem apenas como referência textual.</t>
  </si>
  <si>
    <t xml:space="preserve">LISTAS DE APOIO — aba oculta. Alterar aqui muda as listas suspensas da planilha.</t>
  </si>
  <si>
    <t xml:space="preserve">MARCAS</t>
  </si>
  <si>
    <t xml:space="preserve">MONITORES</t>
  </si>
  <si>
    <t xml:space="preserve">OBJETIVOS</t>
  </si>
  <si>
    <t xml:space="preserve">ORIGENS</t>
  </si>
  <si>
    <t xml:space="preserve">TIPOS EQUIP.</t>
  </si>
  <si>
    <t xml:space="preserve">UNID. TEMP.</t>
  </si>
  <si>
    <t xml:space="preserve">UNID. UR</t>
  </si>
  <si>
    <t xml:space="preserve">UNID. RAD.</t>
  </si>
  <si>
    <t xml:space="preserve">UNID. VENTO</t>
  </si>
  <si>
    <t xml:space="preserve">UNID. PRESSÃO</t>
  </si>
  <si>
    <t xml:space="preserve">MÉTODO CWSI</t>
  </si>
  <si>
    <t xml:space="preserve">STATUS QC</t>
  </si>
  <si>
    <t xml:space="preserve">MON_1 · John Deere</t>
  </si>
  <si>
    <t xml:space="preserve">MON_2 · Case IH</t>
  </si>
  <si>
    <t xml:space="preserve">MON_3 · New Holland</t>
  </si>
  <si>
    <t xml:space="preserve">MON_4 · Trimble</t>
  </si>
  <si>
    <t xml:space="preserve">MON_5 · Ag Leader</t>
  </si>
  <si>
    <t xml:space="preserve">MON_6 · Raven</t>
  </si>
  <si>
    <t xml:space="preserve">MON_7 · Topcon</t>
  </si>
  <si>
    <t xml:space="preserve">MON_8 · AGCO (Fendt / Valtra / Massey Ferguson)</t>
  </si>
  <si>
    <t xml:space="preserve">VER_1</t>
  </si>
  <si>
    <t xml:space="preserve">VER_2</t>
  </si>
  <si>
    <t xml:space="preserve">VER_3</t>
  </si>
  <si>
    <t xml:space="preserve">VER_4</t>
  </si>
  <si>
    <t xml:space="preserve">VER_5</t>
  </si>
  <si>
    <t xml:space="preserve">VER_6</t>
  </si>
  <si>
    <t xml:space="preserve">VER_7</t>
  </si>
  <si>
    <t xml:space="preserve">VER_8</t>
  </si>
  <si>
    <t xml:space="preserve">VER_9</t>
  </si>
  <si>
    <t xml:space="preserve">VER_10</t>
  </si>
  <si>
    <t xml:space="preserve">VER_11</t>
  </si>
  <si>
    <t xml:space="preserve">VER_12</t>
  </si>
  <si>
    <t xml:space="preserve">VER_13</t>
  </si>
  <si>
    <t xml:space="preserve">VER_14</t>
  </si>
  <si>
    <t xml:space="preserve">Trator</t>
  </si>
  <si>
    <t xml:space="preserve">Colheitadeira</t>
  </si>
  <si>
    <t xml:space="preserve">°F</t>
  </si>
  <si>
    <t xml:space="preserve">fração (0-1)</t>
  </si>
  <si>
    <t xml:space="preserve">kW/m²</t>
  </si>
  <si>
    <t xml:space="preserve">km/h</t>
  </si>
  <si>
    <t xml:space="preserve">hPa (mbar)</t>
  </si>
  <si>
    <t xml:space="preserve">Teórico (Jackson)</t>
  </si>
  <si>
    <t xml:space="preserve">OK</t>
  </si>
  <si>
    <t xml:space="preserve">GS3 3.x</t>
  </si>
  <si>
    <t xml:space="preserve">Gen 4 OS 10.x</t>
  </si>
  <si>
    <t xml:space="preserve">G5 OS</t>
  </si>
  <si>
    <t xml:space="preserve">Software 28.x</t>
  </si>
  <si>
    <t xml:space="preserve">Precision-IQ</t>
  </si>
  <si>
    <t xml:space="preserve">Firmware 1.x a 3.x</t>
  </si>
  <si>
    <t xml:space="preserve">ROS 3.x</t>
  </si>
  <si>
    <t xml:space="preserve">Horizon 5.x</t>
  </si>
  <si>
    <t xml:space="preserve">Varioterminal</t>
  </si>
  <si>
    <t xml:space="preserve">Pulverizador autopropelido</t>
  </si>
  <si>
    <t xml:space="preserve">MJ/m²/h</t>
  </si>
  <si>
    <t xml:space="preserve">Pa</t>
  </si>
  <si>
    <t xml:space="preserve">Corrigir</t>
  </si>
  <si>
    <t xml:space="preserve">Gen 4 OS 11.x</t>
  </si>
  <si>
    <t xml:space="preserve">Software 30.x ou superior</t>
  </si>
  <si>
    <t xml:space="preserve">FmX Plus (AgGPS)</t>
  </si>
  <si>
    <t xml:space="preserve">Firmware 4.x ou superior</t>
  </si>
  <si>
    <t xml:space="preserve">ROS 4.x</t>
  </si>
  <si>
    <t xml:space="preserve">Horizon 6.x</t>
  </si>
  <si>
    <t xml:space="preserve">FendtONE</t>
  </si>
  <si>
    <t xml:space="preserve">Plantadeira / Semeadora</t>
  </si>
  <si>
    <t xml:space="preserve">Não se aplica</t>
  </si>
  <si>
    <t xml:space="preserve">Exportar linhas de guia (AB)</t>
  </si>
  <si>
    <t xml:space="preserve">Universal / portatil (retrofit)</t>
  </si>
  <si>
    <t xml:space="preserve">Atualizar software do monitor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</si>
</sst>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.0000"/>
    <numFmt numFmtId="167" formatCode="0"/>
    <numFmt numFmtId="168" formatCode="0.00"/>
    <numFmt numFmtId="169" formatCode="0.000"/>
    <numFmt numFmtId="170" formatCode="0.0"/>
    <numFmt numFmtId="171" formatCode="dd/mm/yyyy\ hh:mm"/>
    <numFmt numFmtId="172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0"/>
      <color rgb="FF21252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C757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1252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12529"/>
      </patternFill>
    </fill>
    <fill>
      <patternFill patternType="solid">
        <fgColor rgb="FFFFC7CE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2E5F8A"/>
        <bgColor rgb="FF1F6E5C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404E5C"/>
        <bgColor rgb="FF595959"/>
      </patternFill>
    </fill>
    <fill>
      <patternFill patternType="solid">
        <fgColor rgb="FFDDEBF7"/>
        <bgColor rgb="FFE2EFDA"/>
      </patternFill>
    </fill>
    <fill>
      <patternFill patternType="solid">
        <fgColor rgb="FF6C757D"/>
        <bgColor rgb="FF595959"/>
      </patternFill>
    </fill>
    <fill>
      <patternFill patternType="solid">
        <fgColor rgb="FF1F6E5C"/>
        <bgColor rgb="FF2E5F8A"/>
      </patternFill>
    </fill>
    <fill>
      <patternFill patternType="solid">
        <fgColor rgb="FF8A5A2B"/>
        <bgColor rgb="FF9C4A4A"/>
      </patternFill>
    </fill>
    <fill>
      <patternFill patternType="solid">
        <fgColor rgb="FF5B3E90"/>
        <bgColor rgb="FF404E5C"/>
      </patternFill>
    </fill>
    <fill>
      <patternFill patternType="solid">
        <fgColor rgb="FF9C4A4A"/>
        <bgColor rgb="FF8A5A2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 patternType="solid">
          <fgColor rgb="FF404E5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C757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A5A2B"/>
      <rgbColor rgb="FF800080"/>
      <rgbColor rgb="FF1F6E5C"/>
      <rgbColor rgb="FFBFBFBF"/>
      <rgbColor rgb="FF6C757D"/>
      <rgbColor rgb="FF9999FF"/>
      <rgbColor rgb="FF9C4A4A"/>
      <rgbColor rgb="FFFFF2CC"/>
      <rgbColor rgb="FFDDEBF7"/>
      <rgbColor rgb="FF660066"/>
      <rgbColor rgb="FFFF8080"/>
      <rgbColor rgb="FF2E5F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E5C"/>
      <rgbColor rgb="FF993300"/>
      <rgbColor rgb="FF993366"/>
      <rgbColor rgb="FF5B3E90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</xdr:col>
      <xdr:colOff>1447560</xdr:colOff>
      <xdr:row>8</xdr:row>
      <xdr:rowOff>37800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66760" y="89532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1447560</xdr:colOff>
      <xdr:row>16</xdr:row>
      <xdr:rowOff>37440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66760" y="298116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1447560</xdr:colOff>
      <xdr:row>24</xdr:row>
      <xdr:rowOff>37800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66760" y="506736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1447560</xdr:colOff>
      <xdr:row>32</xdr:row>
      <xdr:rowOff>37800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66760" y="715320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1447560</xdr:colOff>
      <xdr:row>40</xdr:row>
      <xdr:rowOff>37800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266760" y="923940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1447560</xdr:colOff>
      <xdr:row>48</xdr:row>
      <xdr:rowOff>37800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66760" y="1132524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1447560</xdr:colOff>
      <xdr:row>56</xdr:row>
      <xdr:rowOff>37440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266760" y="1341108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1447560</xdr:colOff>
      <xdr:row>64</xdr:row>
      <xdr:rowOff>37800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266760" y="1549728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1447560</xdr:colOff>
      <xdr:row>72</xdr:row>
      <xdr:rowOff>37800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266760" y="1758312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1447560</xdr:colOff>
      <xdr:row>80</xdr:row>
      <xdr:rowOff>37440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266760" y="1966896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1447560</xdr:colOff>
      <xdr:row>88</xdr:row>
      <xdr:rowOff>37800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266760" y="2175516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1447560</xdr:colOff>
      <xdr:row>96</xdr:row>
      <xdr:rowOff>37800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266760" y="2384100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1447560</xdr:colOff>
      <xdr:row>104</xdr:row>
      <xdr:rowOff>37800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266760" y="2592720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1447560</xdr:colOff>
      <xdr:row>112</xdr:row>
      <xdr:rowOff>37800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266760" y="28013040"/>
          <a:ext cx="1447560" cy="114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39</xdr:row>
      <xdr:rowOff>0</xdr:rowOff>
    </xdr:from>
    <xdr:to>
      <xdr:col>2</xdr:col>
      <xdr:colOff>2882520</xdr:colOff>
      <xdr:row>46</xdr:row>
      <xdr:rowOff>123480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355680" y="12258720"/>
          <a:ext cx="5905080" cy="145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2882520</xdr:colOff>
      <xdr:row>56</xdr:row>
      <xdr:rowOff>123480</xdr:rowOff>
    </xdr:to>
    <xdr:pic>
      <xdr:nvPicPr>
        <xdr:cNvPr id="15" name="Image 2" descr="Picture"/>
        <xdr:cNvPicPr/>
      </xdr:nvPicPr>
      <xdr:blipFill>
        <a:blip r:embed="rId2"/>
        <a:stretch/>
      </xdr:blipFill>
      <xdr:spPr>
        <a:xfrm>
          <a:off x="355680" y="14163840"/>
          <a:ext cx="5905080" cy="145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</xdr:col>
      <xdr:colOff>2882520</xdr:colOff>
      <xdr:row>66</xdr:row>
      <xdr:rowOff>123480</xdr:rowOff>
    </xdr:to>
    <xdr:pic>
      <xdr:nvPicPr>
        <xdr:cNvPr id="16" name="Image 3" descr="Picture"/>
        <xdr:cNvPicPr/>
      </xdr:nvPicPr>
      <xdr:blipFill>
        <a:blip r:embed="rId3"/>
        <a:stretch/>
      </xdr:blipFill>
      <xdr:spPr>
        <a:xfrm>
          <a:off x="355680" y="16068600"/>
          <a:ext cx="5905080" cy="145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2882520</xdr:colOff>
      <xdr:row>83</xdr:row>
      <xdr:rowOff>190440</xdr:rowOff>
    </xdr:to>
    <xdr:pic>
      <xdr:nvPicPr>
        <xdr:cNvPr id="17" name="Image 4" descr="Picture"/>
        <xdr:cNvPicPr/>
      </xdr:nvPicPr>
      <xdr:blipFill>
        <a:blip r:embed="rId4"/>
        <a:stretch/>
      </xdr:blipFill>
      <xdr:spPr>
        <a:xfrm>
          <a:off x="355680" y="17973720"/>
          <a:ext cx="5905080" cy="2857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8"/>
    <col collapsed="false" customWidth="true" hidden="false" outlineLevel="0" max="4" min="4" style="0" width="20"/>
  </cols>
  <sheetData>
    <row r="2" customFormat="false" ht="30" hidden="false" customHeight="tru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8.75" hidden="false" customHeight="true" outlineLevel="0" collapsed="false">
      <c r="A5" s="3" t="s">
        <v>2</v>
      </c>
      <c r="B5" s="3"/>
      <c r="C5" s="3"/>
      <c r="D5" s="3"/>
    </row>
    <row r="6" customFormat="false" ht="30" hidden="false" customHeight="true" outlineLevel="0" collapsed="false">
      <c r="A6" s="4" t="s">
        <v>3</v>
      </c>
      <c r="B6" s="5" t="s">
        <v>4</v>
      </c>
      <c r="C6" s="6" t="s">
        <v>5</v>
      </c>
    </row>
    <row r="7" customFormat="false" ht="30" hidden="false" customHeight="true" outlineLevel="0" collapsed="false">
      <c r="A7" s="4" t="s">
        <v>6</v>
      </c>
      <c r="B7" s="5" t="s">
        <v>7</v>
      </c>
      <c r="C7" s="6" t="s">
        <v>8</v>
      </c>
    </row>
    <row r="8" customFormat="false" ht="30" hidden="false" customHeight="true" outlineLevel="0" collapsed="false">
      <c r="A8" s="4" t="s">
        <v>9</v>
      </c>
      <c r="B8" s="5" t="s">
        <v>10</v>
      </c>
      <c r="C8" s="6" t="s">
        <v>11</v>
      </c>
    </row>
    <row r="9" customFormat="false" ht="30" hidden="false" customHeight="true" outlineLevel="0" collapsed="false">
      <c r="A9" s="4" t="s">
        <v>12</v>
      </c>
      <c r="B9" s="5" t="s">
        <v>13</v>
      </c>
      <c r="C9" s="6" t="s">
        <v>14</v>
      </c>
    </row>
    <row r="10" customFormat="false" ht="30" hidden="false" customHeight="true" outlineLevel="0" collapsed="false">
      <c r="A10" s="4" t="s">
        <v>15</v>
      </c>
      <c r="B10" s="5" t="s">
        <v>16</v>
      </c>
      <c r="C10" s="6" t="s">
        <v>17</v>
      </c>
    </row>
    <row r="11" customFormat="false" ht="30" hidden="false" customHeight="true" outlineLevel="0" collapsed="false">
      <c r="A11" s="4" t="s">
        <v>18</v>
      </c>
      <c r="B11" s="5" t="s">
        <v>19</v>
      </c>
      <c r="C11" s="6" t="s">
        <v>20</v>
      </c>
    </row>
    <row r="13" customFormat="false" ht="18.75" hidden="false" customHeight="true" outlineLevel="0" collapsed="false">
      <c r="A13" s="3" t="s">
        <v>21</v>
      </c>
      <c r="B13" s="3"/>
      <c r="C13" s="3"/>
      <c r="D13" s="3"/>
    </row>
    <row r="14" customFormat="false" ht="30" hidden="false" customHeight="true" outlineLevel="0" collapsed="false">
      <c r="A14" s="4" t="s">
        <v>3</v>
      </c>
      <c r="B14" s="5" t="s">
        <v>22</v>
      </c>
      <c r="C14" s="6" t="s">
        <v>23</v>
      </c>
    </row>
    <row r="15" customFormat="false" ht="30" hidden="false" customHeight="true" outlineLevel="0" collapsed="false">
      <c r="A15" s="4" t="s">
        <v>6</v>
      </c>
      <c r="B15" s="5" t="s">
        <v>24</v>
      </c>
      <c r="C15" s="6" t="s">
        <v>25</v>
      </c>
    </row>
    <row r="16" customFormat="false" ht="30" hidden="false" customHeight="true" outlineLevel="0" collapsed="false">
      <c r="A16" s="4" t="s">
        <v>9</v>
      </c>
      <c r="B16" s="5" t="s">
        <v>26</v>
      </c>
      <c r="C16" s="6" t="s">
        <v>27</v>
      </c>
    </row>
    <row r="17" customFormat="false" ht="30" hidden="false" customHeight="true" outlineLevel="0" collapsed="false">
      <c r="A17" s="4" t="s">
        <v>12</v>
      </c>
      <c r="B17" s="5" t="s">
        <v>28</v>
      </c>
      <c r="C17" s="6" t="s">
        <v>29</v>
      </c>
    </row>
    <row r="18" customFormat="false" ht="30" hidden="false" customHeight="true" outlineLevel="0" collapsed="false">
      <c r="A18" s="4" t="s">
        <v>15</v>
      </c>
      <c r="B18" s="5" t="s">
        <v>30</v>
      </c>
      <c r="C18" s="6" t="s">
        <v>31</v>
      </c>
    </row>
    <row r="19" customFormat="false" ht="30" hidden="false" customHeight="true" outlineLevel="0" collapsed="false">
      <c r="A19" s="4" t="s">
        <v>18</v>
      </c>
      <c r="B19" s="5" t="s">
        <v>32</v>
      </c>
      <c r="C19" s="6" t="s">
        <v>33</v>
      </c>
    </row>
    <row r="21" customFormat="false" ht="18.75" hidden="false" customHeight="true" outlineLevel="0" collapsed="false">
      <c r="A21" s="3" t="s">
        <v>34</v>
      </c>
      <c r="B21" s="3"/>
      <c r="C21" s="3"/>
      <c r="D21" s="3"/>
    </row>
    <row r="22" customFormat="false" ht="15" hidden="false" customHeight="false" outlineLevel="0" collapsed="false">
      <c r="B22" s="7" t="s">
        <v>35</v>
      </c>
      <c r="C22" s="8" t="s">
        <v>36</v>
      </c>
    </row>
    <row r="23" customFormat="false" ht="15" hidden="false" customHeight="false" outlineLevel="0" collapsed="false">
      <c r="B23" s="7" t="s">
        <v>37</v>
      </c>
      <c r="C23" s="8" t="s">
        <v>38</v>
      </c>
    </row>
    <row r="24" customFormat="false" ht="15" hidden="false" customHeight="false" outlineLevel="0" collapsed="false">
      <c r="B24" s="7" t="s">
        <v>39</v>
      </c>
      <c r="C24" s="8" t="s">
        <v>40</v>
      </c>
    </row>
    <row r="25" customFormat="false" ht="15" hidden="false" customHeight="false" outlineLevel="0" collapsed="false">
      <c r="B25" s="7" t="s">
        <v>41</v>
      </c>
      <c r="C25" s="8" t="s">
        <v>42</v>
      </c>
    </row>
    <row r="26" customFormat="false" ht="15" hidden="false" customHeight="false" outlineLevel="0" collapsed="false">
      <c r="B26" s="7" t="s">
        <v>43</v>
      </c>
      <c r="C26" s="8" t="s">
        <v>44</v>
      </c>
    </row>
    <row r="27" customFormat="false" ht="15" hidden="false" customHeight="false" outlineLevel="0" collapsed="false">
      <c r="B27" s="7" t="s">
        <v>45</v>
      </c>
      <c r="C27" s="8" t="s">
        <v>46</v>
      </c>
    </row>
    <row r="28" customFormat="false" ht="15" hidden="false" customHeight="false" outlineLevel="0" collapsed="false">
      <c r="B28" s="7" t="s">
        <v>47</v>
      </c>
      <c r="C28" s="8" t="s">
        <v>48</v>
      </c>
    </row>
    <row r="29" customFormat="false" ht="15" hidden="false" customHeight="false" outlineLevel="0" collapsed="false">
      <c r="B29" s="7" t="s">
        <v>49</v>
      </c>
      <c r="C29" s="8" t="s">
        <v>50</v>
      </c>
    </row>
    <row r="30" customFormat="false" ht="15" hidden="false" customHeight="false" outlineLevel="0" collapsed="false">
      <c r="B30" s="7" t="s">
        <v>51</v>
      </c>
      <c r="C30" s="8" t="s">
        <v>52</v>
      </c>
    </row>
    <row r="31" customFormat="false" ht="15" hidden="false" customHeight="false" outlineLevel="0" collapsed="false">
      <c r="B31" s="7" t="s">
        <v>53</v>
      </c>
      <c r="C31" s="8" t="s">
        <v>54</v>
      </c>
    </row>
    <row r="32" customFormat="false" ht="15" hidden="false" customHeight="false" outlineLevel="0" collapsed="false">
      <c r="B32" s="7" t="s">
        <v>55</v>
      </c>
      <c r="C32" s="8" t="s">
        <v>56</v>
      </c>
    </row>
    <row r="33" customFormat="false" ht="15" hidden="false" customHeight="false" outlineLevel="0" collapsed="false">
      <c r="B33" s="7" t="s">
        <v>57</v>
      </c>
      <c r="C33" s="8" t="s">
        <v>58</v>
      </c>
    </row>
    <row r="35" customFormat="false" ht="33.75" hidden="false" customHeight="true" outlineLevel="0" collapsed="false">
      <c r="B35" s="9" t="s">
        <v>59</v>
      </c>
      <c r="C35" s="10" t="s">
        <v>60</v>
      </c>
    </row>
  </sheetData>
  <mergeCells count="5">
    <mergeCell ref="B2:D2"/>
    <mergeCell ref="B3:D3"/>
    <mergeCell ref="A5:D5"/>
    <mergeCell ref="A13:D13"/>
    <mergeCell ref="A21:D2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62"/>
  </cols>
  <sheetData>
    <row r="1" customFormat="false" ht="21.75" hidden="false" customHeight="true" outlineLevel="0" collapsed="false">
      <c r="A1" s="11" t="s">
        <v>61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2" t="s">
        <v>62</v>
      </c>
      <c r="B2" s="2"/>
      <c r="C2" s="2"/>
      <c r="D2" s="2"/>
      <c r="E2" s="2"/>
      <c r="F2" s="2"/>
    </row>
    <row r="4" customFormat="false" ht="18.75" hidden="false" customHeight="true" outlineLevel="0" collapsed="false">
      <c r="A4" s="3" t="s">
        <v>63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12" t="s">
        <v>64</v>
      </c>
      <c r="C5" s="13"/>
      <c r="E5" s="14" t="s">
        <v>65</v>
      </c>
    </row>
    <row r="6" customFormat="false" ht="15" hidden="false" customHeight="false" outlineLevel="0" collapsed="false">
      <c r="A6" s="12" t="s">
        <v>66</v>
      </c>
      <c r="C6" s="13"/>
    </row>
    <row r="7" customFormat="false" ht="15" hidden="false" customHeight="false" outlineLevel="0" collapsed="false">
      <c r="A7" s="12" t="s">
        <v>67</v>
      </c>
      <c r="C7" s="13" t="s">
        <v>68</v>
      </c>
      <c r="E7" s="14" t="s">
        <v>69</v>
      </c>
    </row>
    <row r="8" customFormat="false" ht="15" hidden="false" customHeight="false" outlineLevel="0" collapsed="false">
      <c r="A8" s="12" t="s">
        <v>70</v>
      </c>
      <c r="C8" s="13"/>
    </row>
    <row r="9" customFormat="false" ht="15" hidden="false" customHeight="false" outlineLevel="0" collapsed="false">
      <c r="A9" s="12" t="s">
        <v>71</v>
      </c>
      <c r="C9" s="13"/>
    </row>
    <row r="10" customFormat="false" ht="15" hidden="false" customHeight="false" outlineLevel="0" collapsed="false">
      <c r="A10" s="12" t="s">
        <v>72</v>
      </c>
      <c r="C10" s="15"/>
    </row>
    <row r="12" customFormat="false" ht="18.75" hidden="false" customHeight="true" outlineLevel="0" collapsed="false">
      <c r="A12" s="16" t="s">
        <v>73</v>
      </c>
      <c r="B12" s="16"/>
      <c r="C12" s="16"/>
      <c r="D12" s="16"/>
      <c r="E12" s="16"/>
      <c r="F12" s="16"/>
    </row>
    <row r="13" customFormat="false" ht="15" hidden="false" customHeight="false" outlineLevel="0" collapsed="false">
      <c r="A13" s="12" t="s">
        <v>74</v>
      </c>
      <c r="C13" s="17"/>
    </row>
    <row r="14" customFormat="false" ht="15" hidden="false" customHeight="false" outlineLevel="0" collapsed="false">
      <c r="A14" s="12" t="s">
        <v>75</v>
      </c>
      <c r="C14" s="17"/>
    </row>
    <row r="15" customFormat="false" ht="15" hidden="false" customHeight="false" outlineLevel="0" collapsed="false">
      <c r="A15" s="12" t="s">
        <v>76</v>
      </c>
      <c r="C15" s="18" t="n">
        <v>500</v>
      </c>
      <c r="E15" s="14" t="s">
        <v>77</v>
      </c>
    </row>
    <row r="16" customFormat="false" ht="15" hidden="false" customHeight="false" outlineLevel="0" collapsed="false">
      <c r="A16" s="12" t="s">
        <v>78</v>
      </c>
      <c r="C16" s="19" t="n">
        <f aca="false">101.3*((293-0.0065*CFG_ALT)/293)^5.26</f>
        <v>95.5276471269306</v>
      </c>
      <c r="E16" s="14" t="s">
        <v>79</v>
      </c>
    </row>
    <row r="18" customFormat="false" ht="18.75" hidden="false" customHeight="true" outlineLevel="0" collapsed="false">
      <c r="A18" s="16" t="s">
        <v>80</v>
      </c>
      <c r="B18" s="16"/>
      <c r="C18" s="16"/>
      <c r="D18" s="16"/>
      <c r="E18" s="16"/>
      <c r="F18" s="16"/>
    </row>
    <row r="19" customFormat="false" ht="15" hidden="false" customHeight="false" outlineLevel="0" collapsed="false">
      <c r="A19" s="12" t="s">
        <v>81</v>
      </c>
      <c r="C19" s="13"/>
    </row>
    <row r="20" customFormat="false" ht="15" hidden="false" customHeight="false" outlineLevel="0" collapsed="false">
      <c r="A20" s="12" t="s">
        <v>82</v>
      </c>
      <c r="C20" s="20" t="n">
        <v>2</v>
      </c>
      <c r="E20" s="14" t="s">
        <v>83</v>
      </c>
    </row>
    <row r="21" customFormat="false" ht="15" hidden="false" customHeight="false" outlineLevel="0" collapsed="false">
      <c r="A21" s="12" t="s">
        <v>84</v>
      </c>
      <c r="C21" s="20" t="n">
        <v>2</v>
      </c>
    </row>
    <row r="22" customFormat="false" ht="15" hidden="false" customHeight="false" outlineLevel="0" collapsed="false">
      <c r="A22" s="12" t="s">
        <v>85</v>
      </c>
      <c r="C22" s="18" t="n">
        <v>15</v>
      </c>
    </row>
    <row r="23" customFormat="false" ht="15" hidden="false" customHeight="false" outlineLevel="0" collapsed="false">
      <c r="A23" s="12" t="s">
        <v>86</v>
      </c>
      <c r="C23" s="13"/>
    </row>
    <row r="24" customFormat="false" ht="15" hidden="false" customHeight="false" outlineLevel="0" collapsed="false">
      <c r="A24" s="12" t="s">
        <v>87</v>
      </c>
      <c r="C24" s="15"/>
    </row>
    <row r="25" customFormat="false" ht="15" hidden="false" customHeight="false" outlineLevel="0" collapsed="false">
      <c r="A25" s="12" t="s">
        <v>88</v>
      </c>
      <c r="C25" s="18"/>
      <c r="E25" s="14" t="s">
        <v>89</v>
      </c>
    </row>
    <row r="27" customFormat="false" ht="18.75" hidden="false" customHeight="true" outlineLevel="0" collapsed="false">
      <c r="A27" s="16" t="s">
        <v>90</v>
      </c>
      <c r="B27" s="16"/>
      <c r="C27" s="16"/>
      <c r="D27" s="16"/>
      <c r="E27" s="16"/>
      <c r="F27" s="16"/>
    </row>
    <row r="28" customFormat="false" ht="15" hidden="false" customHeight="false" outlineLevel="0" collapsed="false">
      <c r="A28" s="12" t="s">
        <v>91</v>
      </c>
      <c r="C28" s="13"/>
    </row>
    <row r="29" customFormat="false" ht="15" hidden="false" customHeight="false" outlineLevel="0" collapsed="false">
      <c r="A29" s="12" t="s">
        <v>92</v>
      </c>
      <c r="C29" s="21" t="n">
        <v>0.98</v>
      </c>
      <c r="E29" s="14" t="s">
        <v>93</v>
      </c>
    </row>
    <row r="30" customFormat="false" ht="15" hidden="false" customHeight="false" outlineLevel="0" collapsed="false">
      <c r="A30" s="12" t="s">
        <v>94</v>
      </c>
      <c r="C30" s="18" t="n">
        <v>45</v>
      </c>
      <c r="E30" s="14" t="s">
        <v>95</v>
      </c>
    </row>
    <row r="31" customFormat="false" ht="15" hidden="false" customHeight="false" outlineLevel="0" collapsed="false">
      <c r="A31" s="12" t="s">
        <v>96</v>
      </c>
      <c r="C31" s="20" t="n">
        <v>1.5</v>
      </c>
    </row>
    <row r="32" customFormat="false" ht="15" hidden="false" customHeight="false" outlineLevel="0" collapsed="false">
      <c r="A32" s="12" t="s">
        <v>97</v>
      </c>
      <c r="C32" s="18" t="n">
        <v>20</v>
      </c>
    </row>
    <row r="33" customFormat="false" ht="15" hidden="false" customHeight="false" outlineLevel="0" collapsed="false">
      <c r="A33" s="12" t="s">
        <v>98</v>
      </c>
      <c r="C33" s="18"/>
      <c r="E33" s="14" t="s">
        <v>99</v>
      </c>
    </row>
    <row r="34" customFormat="false" ht="15" hidden="false" customHeight="false" outlineLevel="0" collapsed="false">
      <c r="A34" s="12" t="s">
        <v>87</v>
      </c>
      <c r="C34" s="15"/>
    </row>
    <row r="36" customFormat="false" ht="18.75" hidden="false" customHeight="true" outlineLevel="0" collapsed="false">
      <c r="A36" s="16" t="s">
        <v>100</v>
      </c>
      <c r="B36" s="16"/>
      <c r="C36" s="16"/>
      <c r="D36" s="16"/>
      <c r="E36" s="16"/>
      <c r="F36" s="16"/>
    </row>
    <row r="37" customFormat="false" ht="15" hidden="false" customHeight="false" outlineLevel="0" collapsed="false">
      <c r="A37" s="12" t="s">
        <v>101</v>
      </c>
      <c r="C37" s="13" t="s">
        <v>102</v>
      </c>
    </row>
    <row r="38" customFormat="false" ht="15" hidden="false" customHeight="false" outlineLevel="0" collapsed="false">
      <c r="A38" s="12" t="s">
        <v>103</v>
      </c>
      <c r="C38" s="13" t="s">
        <v>104</v>
      </c>
    </row>
    <row r="39" customFormat="false" ht="15" hidden="false" customHeight="false" outlineLevel="0" collapsed="false">
      <c r="A39" s="12" t="s">
        <v>105</v>
      </c>
      <c r="C39" s="13" t="s">
        <v>106</v>
      </c>
    </row>
    <row r="40" customFormat="false" ht="15" hidden="false" customHeight="false" outlineLevel="0" collapsed="false">
      <c r="A40" s="12" t="s">
        <v>107</v>
      </c>
      <c r="C40" s="13" t="s">
        <v>108</v>
      </c>
    </row>
    <row r="41" customFormat="false" ht="15" hidden="false" customHeight="false" outlineLevel="0" collapsed="false">
      <c r="A41" s="12" t="s">
        <v>109</v>
      </c>
      <c r="C41" s="13" t="s">
        <v>110</v>
      </c>
    </row>
    <row r="42" customFormat="false" ht="15" hidden="false" customHeight="false" outlineLevel="0" collapsed="false">
      <c r="A42" s="12" t="s">
        <v>111</v>
      </c>
      <c r="C42" s="13" t="s">
        <v>102</v>
      </c>
    </row>
    <row r="43" customFormat="false" ht="15" hidden="false" customHeight="true" outlineLevel="0" collapsed="false">
      <c r="A43" s="22" t="s">
        <v>112</v>
      </c>
      <c r="B43" s="22"/>
      <c r="C43" s="22"/>
      <c r="D43" s="22"/>
      <c r="E43" s="22"/>
      <c r="F43" s="22"/>
    </row>
    <row r="45" customFormat="false" ht="18.75" hidden="false" customHeight="true" outlineLevel="0" collapsed="false">
      <c r="A45" s="16" t="s">
        <v>113</v>
      </c>
      <c r="B45" s="16"/>
      <c r="C45" s="16"/>
      <c r="D45" s="16"/>
      <c r="E45" s="16"/>
      <c r="F45" s="16"/>
    </row>
    <row r="46" customFormat="false" ht="22.35" hidden="false" customHeight="false" outlineLevel="0" collapsed="false">
      <c r="A46" s="12" t="s">
        <v>114</v>
      </c>
      <c r="C46" s="13" t="s">
        <v>115</v>
      </c>
      <c r="E46" s="14" t="s">
        <v>116</v>
      </c>
    </row>
    <row r="47" customFormat="false" ht="15" hidden="false" customHeight="false" outlineLevel="0" collapsed="false">
      <c r="A47" s="12" t="s">
        <v>117</v>
      </c>
      <c r="C47" s="19" t="n">
        <f aca="false">IFERROR(IF(ISNUMBER(INDEX(BL_A,MATCH(CFG_CULTURA,BL_CULTURA,0))),INDEX(BL_A,MATCH(CFG_CULTURA,BL_CULTURA,0)),""),"")</f>
        <v>3.11</v>
      </c>
    </row>
    <row r="48" customFormat="false" ht="15" hidden="false" customHeight="false" outlineLevel="0" collapsed="false">
      <c r="A48" s="12" t="s">
        <v>118</v>
      </c>
      <c r="C48" s="19" t="n">
        <f aca="false">IFERROR(IF(ISNUMBER(INDEX(BL_B,MATCH(CFG_CULTURA,BL_CULTURA,0))),INDEX(BL_B,MATCH(CFG_CULTURA,BL_CULTURA,0)),""),"")</f>
        <v>-1.97</v>
      </c>
    </row>
    <row r="49" customFormat="false" ht="15" hidden="false" customHeight="false" outlineLevel="0" collapsed="false">
      <c r="A49" s="12" t="s">
        <v>119</v>
      </c>
      <c r="C49" s="20"/>
      <c r="E49" s="14" t="s">
        <v>120</v>
      </c>
    </row>
    <row r="50" customFormat="false" ht="15" hidden="false" customHeight="false" outlineLevel="0" collapsed="false">
      <c r="A50" s="12" t="s">
        <v>121</v>
      </c>
      <c r="C50" s="20"/>
    </row>
    <row r="51" customFormat="false" ht="15" hidden="false" customHeight="false" outlineLevel="0" collapsed="false">
      <c r="A51" s="12" t="s">
        <v>122</v>
      </c>
      <c r="C51" s="19" t="n">
        <f aca="false">IF(CFG_A_MAN&lt;&gt;"",CFG_A_MAN,CFG_A_LIT)</f>
        <v>3.11</v>
      </c>
    </row>
    <row r="52" customFormat="false" ht="15" hidden="false" customHeight="false" outlineLevel="0" collapsed="false">
      <c r="A52" s="12" t="s">
        <v>123</v>
      </c>
      <c r="C52" s="19" t="n">
        <f aca="false">IF(CFG_B_MAN&lt;&gt;"",CFG_B_MAN,CFG_B_LIT)</f>
        <v>-1.97</v>
      </c>
    </row>
    <row r="53" customFormat="false" ht="15" hidden="false" customHeight="false" outlineLevel="0" collapsed="false">
      <c r="A53" s="12" t="s">
        <v>124</v>
      </c>
      <c r="C53" s="20"/>
      <c r="E53" s="14" t="s">
        <v>125</v>
      </c>
    </row>
    <row r="55" customFormat="false" ht="18.75" hidden="false" customHeight="true" outlineLevel="0" collapsed="false">
      <c r="A55" s="16" t="s">
        <v>126</v>
      </c>
      <c r="B55" s="16"/>
      <c r="C55" s="16"/>
      <c r="D55" s="16"/>
      <c r="E55" s="16"/>
      <c r="F55" s="16"/>
    </row>
    <row r="56" customFormat="false" ht="15" hidden="false" customHeight="false" outlineLevel="0" collapsed="false">
      <c r="A56" s="12" t="s">
        <v>127</v>
      </c>
      <c r="C56" s="18" t="n">
        <v>13</v>
      </c>
      <c r="E56" s="14" t="s">
        <v>128</v>
      </c>
    </row>
    <row r="57" customFormat="false" ht="15" hidden="false" customHeight="false" outlineLevel="0" collapsed="false">
      <c r="A57" s="12" t="s">
        <v>129</v>
      </c>
      <c r="C57" s="18" t="n">
        <v>15</v>
      </c>
    </row>
    <row r="58" customFormat="false" ht="15" hidden="false" customHeight="false" outlineLevel="0" collapsed="false">
      <c r="A58" s="12" t="s">
        <v>130</v>
      </c>
      <c r="C58" s="18" t="n">
        <v>400</v>
      </c>
      <c r="E58" s="14" t="s">
        <v>131</v>
      </c>
    </row>
    <row r="59" customFormat="false" ht="15" hidden="false" customHeight="false" outlineLevel="0" collapsed="false">
      <c r="A59" s="12" t="s">
        <v>132</v>
      </c>
      <c r="C59" s="23" t="n">
        <v>0.5</v>
      </c>
      <c r="E59" s="14" t="s">
        <v>133</v>
      </c>
    </row>
    <row r="60" customFormat="false" ht="15" hidden="false" customHeight="false" outlineLevel="0" collapsed="false">
      <c r="A60" s="12" t="s">
        <v>134</v>
      </c>
      <c r="C60" s="23" t="n">
        <v>6</v>
      </c>
      <c r="E60" s="14" t="s">
        <v>135</v>
      </c>
    </row>
    <row r="61" customFormat="false" ht="15" hidden="false" customHeight="false" outlineLevel="0" collapsed="false">
      <c r="A61" s="12" t="s">
        <v>136</v>
      </c>
      <c r="C61" s="23" t="n">
        <v>0.5</v>
      </c>
      <c r="E61" s="14" t="s">
        <v>137</v>
      </c>
    </row>
    <row r="62" customFormat="false" ht="15" hidden="false" customHeight="false" outlineLevel="0" collapsed="false">
      <c r="A62" s="12" t="s">
        <v>138</v>
      </c>
      <c r="C62" s="23" t="n">
        <v>0.5</v>
      </c>
      <c r="E62" s="14" t="s">
        <v>139</v>
      </c>
    </row>
    <row r="64" customFormat="false" ht="18.75" hidden="false" customHeight="true" outlineLevel="0" collapsed="false">
      <c r="A64" s="16" t="s">
        <v>140</v>
      </c>
      <c r="B64" s="16"/>
      <c r="C64" s="16"/>
      <c r="D64" s="16"/>
      <c r="E64" s="16"/>
      <c r="F64" s="16"/>
    </row>
    <row r="65" customFormat="false" ht="15" hidden="false" customHeight="false" outlineLevel="0" collapsed="false">
      <c r="A65" s="12" t="s">
        <v>141</v>
      </c>
      <c r="C65" s="20" t="n">
        <v>1</v>
      </c>
      <c r="E65" s="14" t="s">
        <v>142</v>
      </c>
    </row>
    <row r="66" customFormat="false" ht="15" hidden="false" customHeight="false" outlineLevel="0" collapsed="false">
      <c r="A66" s="12" t="s">
        <v>143</v>
      </c>
      <c r="C66" s="20" t="n">
        <v>0.23</v>
      </c>
    </row>
    <row r="67" customFormat="false" ht="22.35" hidden="false" customHeight="false" outlineLevel="0" collapsed="false">
      <c r="A67" s="12" t="s">
        <v>144</v>
      </c>
      <c r="C67" s="18" t="n">
        <v>60</v>
      </c>
      <c r="E67" s="14" t="s">
        <v>145</v>
      </c>
    </row>
    <row r="68" customFormat="false" ht="15" hidden="false" customHeight="false" outlineLevel="0" collapsed="false">
      <c r="A68" s="12" t="s">
        <v>146</v>
      </c>
      <c r="C68" s="18" t="n">
        <v>50</v>
      </c>
      <c r="E68" s="14" t="s">
        <v>147</v>
      </c>
    </row>
    <row r="69" customFormat="false" ht="15" hidden="false" customHeight="false" outlineLevel="0" collapsed="false">
      <c r="A69" s="12" t="s">
        <v>148</v>
      </c>
      <c r="C69" s="18" t="n">
        <v>1200</v>
      </c>
    </row>
    <row r="70" customFormat="false" ht="15" hidden="false" customHeight="false" outlineLevel="0" collapsed="false">
      <c r="A70" s="12" t="s">
        <v>149</v>
      </c>
      <c r="C70" s="20" t="n">
        <v>0.41</v>
      </c>
    </row>
    <row r="72" customFormat="false" ht="18.75" hidden="false" customHeight="true" outlineLevel="0" collapsed="false">
      <c r="A72" s="16" t="s">
        <v>150</v>
      </c>
      <c r="B72" s="16"/>
      <c r="C72" s="16"/>
      <c r="D72" s="16"/>
      <c r="E72" s="16"/>
      <c r="F72" s="16"/>
    </row>
    <row r="73" customFormat="false" ht="15" hidden="false" customHeight="false" outlineLevel="0" collapsed="false">
      <c r="A73" s="12" t="s">
        <v>151</v>
      </c>
      <c r="C73" s="20" t="n">
        <v>0.35</v>
      </c>
      <c r="E73" s="14" t="s">
        <v>152</v>
      </c>
    </row>
    <row r="74" customFormat="false" ht="15" hidden="false" customHeight="false" outlineLevel="0" collapsed="false">
      <c r="A74" s="12" t="s">
        <v>153</v>
      </c>
      <c r="C74" s="20" t="n">
        <v>0.22</v>
      </c>
    </row>
    <row r="76" customFormat="false" ht="18.75" hidden="false" customHeight="true" outlineLevel="0" collapsed="false">
      <c r="A76" s="3" t="s">
        <v>154</v>
      </c>
      <c r="B76" s="3"/>
      <c r="C76" s="3"/>
      <c r="D76" s="3"/>
      <c r="E76" s="3"/>
      <c r="F76" s="3"/>
    </row>
    <row r="77" customFormat="false" ht="15" hidden="false" customHeight="false" outlineLevel="0" collapsed="false">
      <c r="A77" s="24" t="s">
        <v>155</v>
      </c>
      <c r="C77" s="25" t="s">
        <v>156</v>
      </c>
      <c r="D77" s="25"/>
      <c r="E77" s="25"/>
      <c r="F77" s="25"/>
    </row>
    <row r="78" customFormat="false" ht="15" hidden="false" customHeight="false" outlineLevel="0" collapsed="false">
      <c r="A78" s="26" t="s">
        <v>157</v>
      </c>
      <c r="C78" s="25" t="s">
        <v>158</v>
      </c>
      <c r="D78" s="25"/>
      <c r="E78" s="25"/>
      <c r="F78" s="25"/>
    </row>
    <row r="79" customFormat="false" ht="15" hidden="false" customHeight="false" outlineLevel="0" collapsed="false">
      <c r="A79" s="27" t="s">
        <v>159</v>
      </c>
      <c r="C79" s="25" t="s">
        <v>160</v>
      </c>
      <c r="D79" s="25"/>
      <c r="E79" s="25"/>
      <c r="F79" s="25"/>
    </row>
    <row r="80" customFormat="false" ht="15" hidden="false" customHeight="false" outlineLevel="0" collapsed="false">
      <c r="A80" s="28" t="s">
        <v>161</v>
      </c>
      <c r="C80" s="25" t="s">
        <v>162</v>
      </c>
      <c r="D80" s="25"/>
      <c r="E80" s="25"/>
      <c r="F80" s="25"/>
    </row>
    <row r="81" customFormat="false" ht="15" hidden="false" customHeight="false" outlineLevel="0" collapsed="false">
      <c r="A81" s="29" t="s">
        <v>163</v>
      </c>
      <c r="C81" s="25" t="s">
        <v>164</v>
      </c>
      <c r="D81" s="25"/>
      <c r="E81" s="25"/>
      <c r="F81" s="25"/>
    </row>
  </sheetData>
  <mergeCells count="18">
    <mergeCell ref="A1:F1"/>
    <mergeCell ref="A2:F2"/>
    <mergeCell ref="A4:F4"/>
    <mergeCell ref="A12:F12"/>
    <mergeCell ref="A18:F18"/>
    <mergeCell ref="A27:F27"/>
    <mergeCell ref="A36:F36"/>
    <mergeCell ref="A43:F43"/>
    <mergeCell ref="A45:F45"/>
    <mergeCell ref="A55:F55"/>
    <mergeCell ref="A64:F64"/>
    <mergeCell ref="A72:F72"/>
    <mergeCell ref="A76:F76"/>
    <mergeCell ref="C77:F77"/>
    <mergeCell ref="C78:F78"/>
    <mergeCell ref="C79:F79"/>
    <mergeCell ref="C80:F80"/>
    <mergeCell ref="C81:F81"/>
  </mergeCells>
  <dataValidations count="8">
    <dataValidation allowBlank="true" errorStyle="stop" operator="between" showDropDown="false" showErrorMessage="false" showInputMessage="false" sqref="C7" type="list">
      <formula1>BL_CULTURA</formula1>
      <formula2>0</formula2>
    </dataValidation>
    <dataValidation allowBlank="true" errorStyle="stop" operator="between" showDropDown="false" showErrorMessage="false" showInputMessage="false" sqref="C37" type="list">
      <formula1>LST_UT</formula1>
      <formula2>0</formula2>
    </dataValidation>
    <dataValidation allowBlank="true" errorStyle="stop" operator="between" showDropDown="false" showErrorMessage="false" showInputMessage="false" sqref="C38" type="list">
      <formula1>LST_UUR</formula1>
      <formula2>0</formula2>
    </dataValidation>
    <dataValidation allowBlank="true" errorStyle="stop" operator="between" showDropDown="false" showErrorMessage="false" showInputMessage="false" sqref="C39" type="list">
      <formula1>LST_URS</formula1>
      <formula2>0</formula2>
    </dataValidation>
    <dataValidation allowBlank="true" errorStyle="stop" operator="between" showDropDown="false" showErrorMessage="false" showInputMessage="false" sqref="C40" type="list">
      <formula1>LST_UVEL</formula1>
      <formula2>0</formula2>
    </dataValidation>
    <dataValidation allowBlank="true" errorStyle="stop" operator="between" showDropDown="false" showErrorMessage="false" showInputMessage="false" sqref="C41" type="list">
      <formula1>LST_UP</formula1>
      <formula2>0</formula2>
    </dataValidation>
    <dataValidation allowBlank="true" errorStyle="stop" operator="between" showDropDown="false" showErrorMessage="false" showInputMessage="false" sqref="C42" type="list">
      <formula1>LST_UT</formula1>
      <formula2>0</formula2>
    </dataValidation>
    <dataValidation allowBlank="true" errorStyle="stop" operator="between" showDropDown="false" showErrorMessage="false" showInputMessage="false" sqref="C46" type="list">
      <formula1>LST_METODO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5" min="2" style="0" width="15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11" t="s">
        <v>165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2" t="s">
        <v>166</v>
      </c>
      <c r="B2" s="2"/>
      <c r="C2" s="2"/>
      <c r="D2" s="2"/>
      <c r="E2" s="2"/>
      <c r="F2" s="2"/>
      <c r="G2" s="2"/>
      <c r="H2" s="2"/>
      <c r="I2" s="2"/>
    </row>
    <row r="4" customFormat="false" ht="39.75" hidden="false" customHeight="true" outlineLevel="0" collapsed="false">
      <c r="A4" s="30" t="s">
        <v>167</v>
      </c>
      <c r="B4" s="30" t="s">
        <v>101</v>
      </c>
      <c r="C4" s="30" t="s">
        <v>103</v>
      </c>
      <c r="D4" s="30" t="s">
        <v>105</v>
      </c>
      <c r="E4" s="30" t="s">
        <v>107</v>
      </c>
      <c r="F4" s="30" t="s">
        <v>168</v>
      </c>
      <c r="G4" s="30" t="s">
        <v>169</v>
      </c>
      <c r="H4" s="30" t="s">
        <v>170</v>
      </c>
      <c r="I4" s="30" t="s">
        <v>171</v>
      </c>
    </row>
    <row r="5" customFormat="false" ht="15" hidden="false" customHeight="false" outlineLevel="0" collapsed="false">
      <c r="A5" s="31" t="s">
        <v>172</v>
      </c>
      <c r="B5" s="31" t="s">
        <v>173</v>
      </c>
      <c r="C5" s="31" t="s">
        <v>173</v>
      </c>
      <c r="D5" s="31" t="s">
        <v>173</v>
      </c>
      <c r="E5" s="31" t="s">
        <v>173</v>
      </c>
      <c r="F5" s="31" t="s">
        <v>173</v>
      </c>
      <c r="G5" s="31" t="s">
        <v>106</v>
      </c>
      <c r="H5" s="31" t="s">
        <v>174</v>
      </c>
      <c r="I5" s="31"/>
    </row>
    <row r="6" customFormat="false" ht="15" hidden="false" customHeight="false" outlineLevel="0" collapsed="false">
      <c r="A6" s="32" t="n">
        <v>46037.5625</v>
      </c>
      <c r="B6" s="27" t="n">
        <v>31.5</v>
      </c>
      <c r="C6" s="27" t="n">
        <v>48</v>
      </c>
      <c r="D6" s="27" t="n">
        <v>820</v>
      </c>
      <c r="E6" s="27" t="n">
        <v>2.4</v>
      </c>
      <c r="F6" s="27"/>
      <c r="G6" s="27"/>
      <c r="H6" s="27" t="n">
        <v>0</v>
      </c>
      <c r="I6" s="27" t="s">
        <v>175</v>
      </c>
    </row>
    <row r="7" customFormat="false" ht="15" hidden="false" customHeight="false" outlineLevel="0" collapsed="false">
      <c r="A7" s="33"/>
      <c r="B7" s="34"/>
      <c r="C7" s="34"/>
      <c r="D7" s="34"/>
      <c r="E7" s="34"/>
      <c r="F7" s="34"/>
      <c r="G7" s="34"/>
      <c r="H7" s="34"/>
      <c r="I7" s="34"/>
    </row>
    <row r="8" customFormat="false" ht="15" hidden="false" customHeight="false" outlineLevel="0" collapsed="false">
      <c r="A8" s="33"/>
      <c r="B8" s="34"/>
      <c r="C8" s="34"/>
      <c r="D8" s="34"/>
      <c r="E8" s="34"/>
      <c r="F8" s="34"/>
      <c r="G8" s="34"/>
      <c r="H8" s="34"/>
      <c r="I8" s="34"/>
    </row>
    <row r="9" customFormat="false" ht="15" hidden="false" customHeight="false" outlineLevel="0" collapsed="false">
      <c r="A9" s="33"/>
      <c r="B9" s="34"/>
      <c r="C9" s="34"/>
      <c r="D9" s="34"/>
      <c r="E9" s="34"/>
      <c r="F9" s="34"/>
      <c r="G9" s="34"/>
      <c r="H9" s="34"/>
      <c r="I9" s="34"/>
    </row>
    <row r="10" customFormat="false" ht="15" hidden="false" customHeight="false" outlineLevel="0" collapsed="false">
      <c r="A10" s="33"/>
      <c r="B10" s="34"/>
      <c r="C10" s="34"/>
      <c r="D10" s="34"/>
      <c r="E10" s="34"/>
      <c r="F10" s="34"/>
      <c r="G10" s="34"/>
      <c r="H10" s="34"/>
      <c r="I10" s="34"/>
    </row>
    <row r="11" customFormat="false" ht="15" hidden="false" customHeight="false" outlineLevel="0" collapsed="false">
      <c r="A11" s="33"/>
      <c r="B11" s="34"/>
      <c r="C11" s="34"/>
      <c r="D11" s="34"/>
      <c r="E11" s="34"/>
      <c r="F11" s="34"/>
      <c r="G11" s="34"/>
      <c r="H11" s="34"/>
      <c r="I11" s="34"/>
    </row>
    <row r="12" customFormat="false" ht="15" hidden="false" customHeight="false" outlineLevel="0" collapsed="false">
      <c r="A12" s="33"/>
      <c r="B12" s="34"/>
      <c r="C12" s="34"/>
      <c r="D12" s="34"/>
      <c r="E12" s="34"/>
      <c r="F12" s="34"/>
      <c r="G12" s="34"/>
      <c r="H12" s="34"/>
      <c r="I12" s="34"/>
    </row>
    <row r="13" customFormat="false" ht="15" hidden="false" customHeight="false" outlineLevel="0" collapsed="false">
      <c r="A13" s="33"/>
      <c r="B13" s="34"/>
      <c r="C13" s="34"/>
      <c r="D13" s="34"/>
      <c r="E13" s="34"/>
      <c r="F13" s="34"/>
      <c r="G13" s="34"/>
      <c r="H13" s="34"/>
      <c r="I13" s="34"/>
    </row>
    <row r="14" customFormat="false" ht="15" hidden="false" customHeight="false" outlineLevel="0" collapsed="false">
      <c r="A14" s="33"/>
      <c r="B14" s="34"/>
      <c r="C14" s="34"/>
      <c r="D14" s="34"/>
      <c r="E14" s="34"/>
      <c r="F14" s="34"/>
      <c r="G14" s="34"/>
      <c r="H14" s="34"/>
      <c r="I14" s="34"/>
    </row>
    <row r="15" customFormat="false" ht="15" hidden="false" customHeight="false" outlineLevel="0" collapsed="false">
      <c r="A15" s="33"/>
      <c r="B15" s="34"/>
      <c r="C15" s="34"/>
      <c r="D15" s="34"/>
      <c r="E15" s="34"/>
      <c r="F15" s="34"/>
      <c r="G15" s="34"/>
      <c r="H15" s="34"/>
      <c r="I15" s="34"/>
    </row>
    <row r="16" customFormat="false" ht="15" hidden="false" customHeight="false" outlineLevel="0" collapsed="false">
      <c r="A16" s="33"/>
      <c r="B16" s="34"/>
      <c r="C16" s="34"/>
      <c r="D16" s="34"/>
      <c r="E16" s="34"/>
      <c r="F16" s="34"/>
      <c r="G16" s="34"/>
      <c r="H16" s="34"/>
      <c r="I16" s="34"/>
    </row>
    <row r="17" customFormat="false" ht="15" hidden="false" customHeight="false" outlineLevel="0" collapsed="false">
      <c r="A17" s="33"/>
      <c r="B17" s="34"/>
      <c r="C17" s="34"/>
      <c r="D17" s="34"/>
      <c r="E17" s="34"/>
      <c r="F17" s="34"/>
      <c r="G17" s="34"/>
      <c r="H17" s="34"/>
      <c r="I17" s="34"/>
    </row>
    <row r="18" customFormat="false" ht="15" hidden="false" customHeight="false" outlineLevel="0" collapsed="false">
      <c r="A18" s="33"/>
      <c r="B18" s="34"/>
      <c r="C18" s="34"/>
      <c r="D18" s="34"/>
      <c r="E18" s="34"/>
      <c r="F18" s="34"/>
      <c r="G18" s="34"/>
      <c r="H18" s="34"/>
      <c r="I18" s="34"/>
    </row>
    <row r="19" customFormat="false" ht="15" hidden="false" customHeight="false" outlineLevel="0" collapsed="false">
      <c r="A19" s="33"/>
      <c r="B19" s="34"/>
      <c r="C19" s="34"/>
      <c r="D19" s="34"/>
      <c r="E19" s="34"/>
      <c r="F19" s="34"/>
      <c r="G19" s="34"/>
      <c r="H19" s="34"/>
      <c r="I19" s="34"/>
    </row>
    <row r="20" customFormat="false" ht="15" hidden="false" customHeight="false" outlineLevel="0" collapsed="false">
      <c r="A20" s="33"/>
      <c r="B20" s="34"/>
      <c r="C20" s="34"/>
      <c r="D20" s="34"/>
      <c r="E20" s="34"/>
      <c r="F20" s="34"/>
      <c r="G20" s="34"/>
      <c r="H20" s="34"/>
      <c r="I20" s="34"/>
    </row>
    <row r="21" customFormat="false" ht="15" hidden="false" customHeight="false" outlineLevel="0" collapsed="false">
      <c r="A21" s="33"/>
      <c r="B21" s="34"/>
      <c r="C21" s="34"/>
      <c r="D21" s="34"/>
      <c r="E21" s="34"/>
      <c r="F21" s="34"/>
      <c r="G21" s="34"/>
      <c r="H21" s="34"/>
      <c r="I21" s="34"/>
    </row>
    <row r="22" customFormat="false" ht="15" hidden="false" customHeight="false" outlineLevel="0" collapsed="false">
      <c r="A22" s="33"/>
      <c r="B22" s="34"/>
      <c r="C22" s="34"/>
      <c r="D22" s="34"/>
      <c r="E22" s="34"/>
      <c r="F22" s="34"/>
      <c r="G22" s="34"/>
      <c r="H22" s="34"/>
      <c r="I22" s="34"/>
    </row>
    <row r="23" customFormat="false" ht="15" hidden="false" customHeight="false" outlineLevel="0" collapsed="false">
      <c r="A23" s="33"/>
      <c r="B23" s="34"/>
      <c r="C23" s="34"/>
      <c r="D23" s="34"/>
      <c r="E23" s="34"/>
      <c r="F23" s="34"/>
      <c r="G23" s="34"/>
      <c r="H23" s="34"/>
      <c r="I23" s="34"/>
    </row>
    <row r="24" customFormat="false" ht="15" hidden="false" customHeight="false" outlineLevel="0" collapsed="false">
      <c r="A24" s="33"/>
      <c r="B24" s="34"/>
      <c r="C24" s="34"/>
      <c r="D24" s="34"/>
      <c r="E24" s="34"/>
      <c r="F24" s="34"/>
      <c r="G24" s="34"/>
      <c r="H24" s="34"/>
      <c r="I24" s="34"/>
    </row>
    <row r="25" customFormat="false" ht="15" hidden="false" customHeight="false" outlineLevel="0" collapsed="false">
      <c r="A25" s="33"/>
      <c r="B25" s="34"/>
      <c r="C25" s="34"/>
      <c r="D25" s="34"/>
      <c r="E25" s="34"/>
      <c r="F25" s="34"/>
      <c r="G25" s="34"/>
      <c r="H25" s="34"/>
      <c r="I25" s="34"/>
    </row>
    <row r="26" customFormat="false" ht="15" hidden="false" customHeight="false" outlineLevel="0" collapsed="false">
      <c r="A26" s="33"/>
      <c r="B26" s="34"/>
      <c r="C26" s="34"/>
      <c r="D26" s="34"/>
      <c r="E26" s="34"/>
      <c r="F26" s="34"/>
      <c r="G26" s="34"/>
      <c r="H26" s="34"/>
      <c r="I26" s="34"/>
    </row>
    <row r="27" customFormat="false" ht="15" hidden="false" customHeight="false" outlineLevel="0" collapsed="false">
      <c r="A27" s="33"/>
      <c r="B27" s="34"/>
      <c r="C27" s="34"/>
      <c r="D27" s="34"/>
      <c r="E27" s="34"/>
      <c r="F27" s="34"/>
      <c r="G27" s="34"/>
      <c r="H27" s="34"/>
      <c r="I27" s="34"/>
    </row>
    <row r="28" customFormat="false" ht="15" hidden="false" customHeight="false" outlineLevel="0" collapsed="false">
      <c r="A28" s="33"/>
      <c r="B28" s="34"/>
      <c r="C28" s="34"/>
      <c r="D28" s="34"/>
      <c r="E28" s="34"/>
      <c r="F28" s="34"/>
      <c r="G28" s="34"/>
      <c r="H28" s="34"/>
      <c r="I28" s="34"/>
    </row>
    <row r="29" customFormat="false" ht="15" hidden="false" customHeight="false" outlineLevel="0" collapsed="false">
      <c r="A29" s="33"/>
      <c r="B29" s="34"/>
      <c r="C29" s="34"/>
      <c r="D29" s="34"/>
      <c r="E29" s="34"/>
      <c r="F29" s="34"/>
      <c r="G29" s="34"/>
      <c r="H29" s="34"/>
      <c r="I29" s="34"/>
    </row>
    <row r="30" customFormat="false" ht="15" hidden="false" customHeight="false" outlineLevel="0" collapsed="false">
      <c r="A30" s="33"/>
      <c r="B30" s="34"/>
      <c r="C30" s="34"/>
      <c r="D30" s="34"/>
      <c r="E30" s="34"/>
      <c r="F30" s="34"/>
      <c r="G30" s="34"/>
      <c r="H30" s="34"/>
      <c r="I30" s="34"/>
    </row>
    <row r="31" customFormat="false" ht="15" hidden="false" customHeight="false" outlineLevel="0" collapsed="false">
      <c r="A31" s="33"/>
      <c r="B31" s="34"/>
      <c r="C31" s="34"/>
      <c r="D31" s="34"/>
      <c r="E31" s="34"/>
      <c r="F31" s="34"/>
      <c r="G31" s="34"/>
      <c r="H31" s="34"/>
      <c r="I31" s="34"/>
    </row>
    <row r="32" customFormat="false" ht="15" hidden="false" customHeight="false" outlineLevel="0" collapsed="false">
      <c r="A32" s="33"/>
      <c r="B32" s="34"/>
      <c r="C32" s="34"/>
      <c r="D32" s="34"/>
      <c r="E32" s="34"/>
      <c r="F32" s="34"/>
      <c r="G32" s="34"/>
      <c r="H32" s="34"/>
      <c r="I32" s="34"/>
    </row>
    <row r="33" customFormat="false" ht="15" hidden="false" customHeight="false" outlineLevel="0" collapsed="false">
      <c r="A33" s="33"/>
      <c r="B33" s="34"/>
      <c r="C33" s="34"/>
      <c r="D33" s="34"/>
      <c r="E33" s="34"/>
      <c r="F33" s="34"/>
      <c r="G33" s="34"/>
      <c r="H33" s="34"/>
      <c r="I33" s="34"/>
    </row>
    <row r="34" customFormat="false" ht="15" hidden="false" customHeight="false" outlineLevel="0" collapsed="false">
      <c r="A34" s="33"/>
      <c r="B34" s="34"/>
      <c r="C34" s="34"/>
      <c r="D34" s="34"/>
      <c r="E34" s="34"/>
      <c r="F34" s="34"/>
      <c r="G34" s="34"/>
      <c r="H34" s="34"/>
      <c r="I34" s="34"/>
    </row>
    <row r="35" customFormat="false" ht="15" hidden="false" customHeight="false" outlineLevel="0" collapsed="false">
      <c r="A35" s="33"/>
      <c r="B35" s="34"/>
      <c r="C35" s="34"/>
      <c r="D35" s="34"/>
      <c r="E35" s="34"/>
      <c r="F35" s="34"/>
      <c r="G35" s="34"/>
      <c r="H35" s="34"/>
      <c r="I35" s="34"/>
    </row>
    <row r="36" customFormat="false" ht="15" hidden="false" customHeight="false" outlineLevel="0" collapsed="false">
      <c r="A36" s="33"/>
      <c r="B36" s="34"/>
      <c r="C36" s="34"/>
      <c r="D36" s="34"/>
      <c r="E36" s="34"/>
      <c r="F36" s="34"/>
      <c r="G36" s="34"/>
      <c r="H36" s="34"/>
      <c r="I36" s="34"/>
    </row>
    <row r="37" customFormat="false" ht="15" hidden="false" customHeight="false" outlineLevel="0" collapsed="false">
      <c r="A37" s="33"/>
      <c r="B37" s="34"/>
      <c r="C37" s="34"/>
      <c r="D37" s="34"/>
      <c r="E37" s="34"/>
      <c r="F37" s="34"/>
      <c r="G37" s="34"/>
      <c r="H37" s="34"/>
      <c r="I37" s="34"/>
    </row>
    <row r="38" customFormat="false" ht="15" hidden="false" customHeight="false" outlineLevel="0" collapsed="false">
      <c r="A38" s="33"/>
      <c r="B38" s="34"/>
      <c r="C38" s="34"/>
      <c r="D38" s="34"/>
      <c r="E38" s="34"/>
      <c r="F38" s="34"/>
      <c r="G38" s="34"/>
      <c r="H38" s="34"/>
      <c r="I38" s="34"/>
    </row>
    <row r="39" customFormat="false" ht="15" hidden="false" customHeight="false" outlineLevel="0" collapsed="false">
      <c r="A39" s="33"/>
      <c r="B39" s="34"/>
      <c r="C39" s="34"/>
      <c r="D39" s="34"/>
      <c r="E39" s="34"/>
      <c r="F39" s="34"/>
      <c r="G39" s="34"/>
      <c r="H39" s="34"/>
      <c r="I39" s="34"/>
    </row>
    <row r="40" customFormat="false" ht="15" hidden="false" customHeight="false" outlineLevel="0" collapsed="false">
      <c r="A40" s="33"/>
      <c r="B40" s="34"/>
      <c r="C40" s="34"/>
      <c r="D40" s="34"/>
      <c r="E40" s="34"/>
      <c r="F40" s="34"/>
      <c r="G40" s="34"/>
      <c r="H40" s="34"/>
      <c r="I40" s="34"/>
    </row>
    <row r="41" customFormat="false" ht="15" hidden="false" customHeight="false" outlineLevel="0" collapsed="false">
      <c r="A41" s="33"/>
      <c r="B41" s="34"/>
      <c r="C41" s="34"/>
      <c r="D41" s="34"/>
      <c r="E41" s="34"/>
      <c r="F41" s="34"/>
      <c r="G41" s="34"/>
      <c r="H41" s="34"/>
      <c r="I41" s="34"/>
    </row>
    <row r="42" customFormat="false" ht="15" hidden="false" customHeight="false" outlineLevel="0" collapsed="false">
      <c r="A42" s="33"/>
      <c r="B42" s="34"/>
      <c r="C42" s="34"/>
      <c r="D42" s="34"/>
      <c r="E42" s="34"/>
      <c r="F42" s="34"/>
      <c r="G42" s="34"/>
      <c r="H42" s="34"/>
      <c r="I42" s="34"/>
    </row>
    <row r="43" customFormat="false" ht="15" hidden="false" customHeight="false" outlineLevel="0" collapsed="false">
      <c r="A43" s="33"/>
      <c r="B43" s="34"/>
      <c r="C43" s="34"/>
      <c r="D43" s="34"/>
      <c r="E43" s="34"/>
      <c r="F43" s="34"/>
      <c r="G43" s="34"/>
      <c r="H43" s="34"/>
      <c r="I43" s="34"/>
    </row>
    <row r="44" customFormat="false" ht="15" hidden="false" customHeight="false" outlineLevel="0" collapsed="false">
      <c r="A44" s="33"/>
      <c r="B44" s="34"/>
      <c r="C44" s="34"/>
      <c r="D44" s="34"/>
      <c r="E44" s="34"/>
      <c r="F44" s="34"/>
      <c r="G44" s="34"/>
      <c r="H44" s="34"/>
      <c r="I44" s="34"/>
    </row>
    <row r="45" customFormat="false" ht="15" hidden="false" customHeight="false" outlineLevel="0" collapsed="false">
      <c r="A45" s="33"/>
      <c r="B45" s="34"/>
      <c r="C45" s="34"/>
      <c r="D45" s="34"/>
      <c r="E45" s="34"/>
      <c r="F45" s="34"/>
      <c r="G45" s="34"/>
      <c r="H45" s="34"/>
      <c r="I45" s="34"/>
    </row>
    <row r="46" customFormat="false" ht="15" hidden="false" customHeight="false" outlineLevel="0" collapsed="false">
      <c r="A46" s="33"/>
      <c r="B46" s="34"/>
      <c r="C46" s="34"/>
      <c r="D46" s="34"/>
      <c r="E46" s="34"/>
      <c r="F46" s="34"/>
      <c r="G46" s="34"/>
      <c r="H46" s="34"/>
      <c r="I46" s="34"/>
    </row>
    <row r="47" customFormat="false" ht="15" hidden="false" customHeight="false" outlineLevel="0" collapsed="false">
      <c r="A47" s="33"/>
      <c r="B47" s="34"/>
      <c r="C47" s="34"/>
      <c r="D47" s="34"/>
      <c r="E47" s="34"/>
      <c r="F47" s="34"/>
      <c r="G47" s="34"/>
      <c r="H47" s="34"/>
      <c r="I47" s="34"/>
    </row>
    <row r="48" customFormat="false" ht="15" hidden="false" customHeight="false" outlineLevel="0" collapsed="false">
      <c r="A48" s="33"/>
      <c r="B48" s="34"/>
      <c r="C48" s="34"/>
      <c r="D48" s="34"/>
      <c r="E48" s="34"/>
      <c r="F48" s="34"/>
      <c r="G48" s="34"/>
      <c r="H48" s="34"/>
      <c r="I48" s="34"/>
    </row>
    <row r="49" customFormat="false" ht="15" hidden="false" customHeight="false" outlineLevel="0" collapsed="false">
      <c r="A49" s="33"/>
      <c r="B49" s="34"/>
      <c r="C49" s="34"/>
      <c r="D49" s="34"/>
      <c r="E49" s="34"/>
      <c r="F49" s="34"/>
      <c r="G49" s="34"/>
      <c r="H49" s="34"/>
      <c r="I49" s="34"/>
    </row>
    <row r="50" customFormat="false" ht="15" hidden="false" customHeight="false" outlineLevel="0" collapsed="false">
      <c r="A50" s="33"/>
      <c r="B50" s="34"/>
      <c r="C50" s="34"/>
      <c r="D50" s="34"/>
      <c r="E50" s="34"/>
      <c r="F50" s="34"/>
      <c r="G50" s="34"/>
      <c r="H50" s="34"/>
      <c r="I50" s="34"/>
    </row>
    <row r="51" customFormat="false" ht="15" hidden="false" customHeight="false" outlineLevel="0" collapsed="false">
      <c r="A51" s="33"/>
      <c r="B51" s="34"/>
      <c r="C51" s="34"/>
      <c r="D51" s="34"/>
      <c r="E51" s="34"/>
      <c r="F51" s="34"/>
      <c r="G51" s="34"/>
      <c r="H51" s="34"/>
      <c r="I51" s="34"/>
    </row>
    <row r="52" customFormat="false" ht="15" hidden="false" customHeight="false" outlineLevel="0" collapsed="false">
      <c r="A52" s="33"/>
      <c r="B52" s="34"/>
      <c r="C52" s="34"/>
      <c r="D52" s="34"/>
      <c r="E52" s="34"/>
      <c r="F52" s="34"/>
      <c r="G52" s="34"/>
      <c r="H52" s="34"/>
      <c r="I52" s="34"/>
    </row>
    <row r="53" customFormat="false" ht="15" hidden="false" customHeight="false" outlineLevel="0" collapsed="false">
      <c r="A53" s="33"/>
      <c r="B53" s="34"/>
      <c r="C53" s="34"/>
      <c r="D53" s="34"/>
      <c r="E53" s="34"/>
      <c r="F53" s="34"/>
      <c r="G53" s="34"/>
      <c r="H53" s="34"/>
      <c r="I53" s="34"/>
    </row>
    <row r="54" customFormat="false" ht="15" hidden="false" customHeight="false" outlineLevel="0" collapsed="false">
      <c r="A54" s="33"/>
      <c r="B54" s="34"/>
      <c r="C54" s="34"/>
      <c r="D54" s="34"/>
      <c r="E54" s="34"/>
      <c r="F54" s="34"/>
      <c r="G54" s="34"/>
      <c r="H54" s="34"/>
      <c r="I54" s="34"/>
    </row>
    <row r="55" customFormat="false" ht="15" hidden="false" customHeight="false" outlineLevel="0" collapsed="false">
      <c r="A55" s="33"/>
      <c r="B55" s="34"/>
      <c r="C55" s="34"/>
      <c r="D55" s="34"/>
      <c r="E55" s="34"/>
      <c r="F55" s="34"/>
      <c r="G55" s="34"/>
      <c r="H55" s="34"/>
      <c r="I55" s="34"/>
    </row>
    <row r="56" customFormat="false" ht="15" hidden="false" customHeight="false" outlineLevel="0" collapsed="false">
      <c r="A56" s="33"/>
      <c r="B56" s="34"/>
      <c r="C56" s="34"/>
      <c r="D56" s="34"/>
      <c r="E56" s="34"/>
      <c r="F56" s="34"/>
      <c r="G56" s="34"/>
      <c r="H56" s="34"/>
      <c r="I56" s="34"/>
    </row>
    <row r="57" customFormat="false" ht="15" hidden="false" customHeight="false" outlineLevel="0" collapsed="false">
      <c r="A57" s="33"/>
      <c r="B57" s="34"/>
      <c r="C57" s="34"/>
      <c r="D57" s="34"/>
      <c r="E57" s="34"/>
      <c r="F57" s="34"/>
      <c r="G57" s="34"/>
      <c r="H57" s="34"/>
      <c r="I57" s="34"/>
    </row>
    <row r="58" customFormat="false" ht="15" hidden="false" customHeight="false" outlineLevel="0" collapsed="false">
      <c r="A58" s="33"/>
      <c r="B58" s="34"/>
      <c r="C58" s="34"/>
      <c r="D58" s="34"/>
      <c r="E58" s="34"/>
      <c r="F58" s="34"/>
      <c r="G58" s="34"/>
      <c r="H58" s="34"/>
      <c r="I58" s="34"/>
    </row>
    <row r="59" customFormat="false" ht="15" hidden="false" customHeight="false" outlineLevel="0" collapsed="false">
      <c r="A59" s="33"/>
      <c r="B59" s="34"/>
      <c r="C59" s="34"/>
      <c r="D59" s="34"/>
      <c r="E59" s="34"/>
      <c r="F59" s="34"/>
      <c r="G59" s="34"/>
      <c r="H59" s="34"/>
      <c r="I59" s="34"/>
    </row>
    <row r="60" customFormat="false" ht="15" hidden="false" customHeight="false" outlineLevel="0" collapsed="false">
      <c r="A60" s="33"/>
      <c r="B60" s="34"/>
      <c r="C60" s="34"/>
      <c r="D60" s="34"/>
      <c r="E60" s="34"/>
      <c r="F60" s="34"/>
      <c r="G60" s="34"/>
      <c r="H60" s="34"/>
      <c r="I60" s="34"/>
    </row>
    <row r="61" customFormat="false" ht="15" hidden="false" customHeight="false" outlineLevel="0" collapsed="false">
      <c r="A61" s="33"/>
      <c r="B61" s="34"/>
      <c r="C61" s="34"/>
      <c r="D61" s="34"/>
      <c r="E61" s="34"/>
      <c r="F61" s="34"/>
      <c r="G61" s="34"/>
      <c r="H61" s="34"/>
      <c r="I61" s="34"/>
    </row>
    <row r="62" customFormat="false" ht="15" hidden="false" customHeight="false" outlineLevel="0" collapsed="false">
      <c r="A62" s="33"/>
      <c r="B62" s="34"/>
      <c r="C62" s="34"/>
      <c r="D62" s="34"/>
      <c r="E62" s="34"/>
      <c r="F62" s="34"/>
      <c r="G62" s="34"/>
      <c r="H62" s="34"/>
      <c r="I62" s="34"/>
    </row>
    <row r="63" customFormat="false" ht="15" hidden="false" customHeight="false" outlineLevel="0" collapsed="false">
      <c r="A63" s="33"/>
      <c r="B63" s="34"/>
      <c r="C63" s="34"/>
      <c r="D63" s="34"/>
      <c r="E63" s="34"/>
      <c r="F63" s="34"/>
      <c r="G63" s="34"/>
      <c r="H63" s="34"/>
      <c r="I63" s="34"/>
    </row>
    <row r="64" customFormat="false" ht="15" hidden="false" customHeight="false" outlineLevel="0" collapsed="false">
      <c r="A64" s="33"/>
      <c r="B64" s="34"/>
      <c r="C64" s="34"/>
      <c r="D64" s="34"/>
      <c r="E64" s="34"/>
      <c r="F64" s="34"/>
      <c r="G64" s="34"/>
      <c r="H64" s="34"/>
      <c r="I64" s="34"/>
    </row>
    <row r="65" customFormat="false" ht="15" hidden="false" customHeight="false" outlineLevel="0" collapsed="false">
      <c r="A65" s="33"/>
      <c r="B65" s="34"/>
      <c r="C65" s="34"/>
      <c r="D65" s="34"/>
      <c r="E65" s="34"/>
      <c r="F65" s="34"/>
      <c r="G65" s="34"/>
      <c r="H65" s="34"/>
      <c r="I65" s="34"/>
    </row>
    <row r="66" customFormat="false" ht="15" hidden="false" customHeight="false" outlineLevel="0" collapsed="false">
      <c r="A66" s="33"/>
      <c r="B66" s="34"/>
      <c r="C66" s="34"/>
      <c r="D66" s="34"/>
      <c r="E66" s="34"/>
      <c r="F66" s="34"/>
      <c r="G66" s="34"/>
      <c r="H66" s="34"/>
      <c r="I66" s="34"/>
    </row>
    <row r="67" customFormat="false" ht="15" hidden="false" customHeight="false" outlineLevel="0" collapsed="false">
      <c r="A67" s="33"/>
      <c r="B67" s="34"/>
      <c r="C67" s="34"/>
      <c r="D67" s="34"/>
      <c r="E67" s="34"/>
      <c r="F67" s="34"/>
      <c r="G67" s="34"/>
      <c r="H67" s="34"/>
      <c r="I67" s="34"/>
    </row>
    <row r="68" customFormat="false" ht="15" hidden="false" customHeight="false" outlineLevel="0" collapsed="false">
      <c r="A68" s="33"/>
      <c r="B68" s="34"/>
      <c r="C68" s="34"/>
      <c r="D68" s="34"/>
      <c r="E68" s="34"/>
      <c r="F68" s="34"/>
      <c r="G68" s="34"/>
      <c r="H68" s="34"/>
      <c r="I68" s="34"/>
    </row>
    <row r="69" customFormat="false" ht="15" hidden="false" customHeight="false" outlineLevel="0" collapsed="false">
      <c r="A69" s="33"/>
      <c r="B69" s="34"/>
      <c r="C69" s="34"/>
      <c r="D69" s="34"/>
      <c r="E69" s="34"/>
      <c r="F69" s="34"/>
      <c r="G69" s="34"/>
      <c r="H69" s="34"/>
      <c r="I69" s="34"/>
    </row>
    <row r="70" customFormat="false" ht="15" hidden="false" customHeight="false" outlineLevel="0" collapsed="false">
      <c r="A70" s="33"/>
      <c r="B70" s="34"/>
      <c r="C70" s="34"/>
      <c r="D70" s="34"/>
      <c r="E70" s="34"/>
      <c r="F70" s="34"/>
      <c r="G70" s="34"/>
      <c r="H70" s="34"/>
      <c r="I70" s="34"/>
    </row>
    <row r="71" customFormat="false" ht="15" hidden="false" customHeight="false" outlineLevel="0" collapsed="false">
      <c r="A71" s="33"/>
      <c r="B71" s="34"/>
      <c r="C71" s="34"/>
      <c r="D71" s="34"/>
      <c r="E71" s="34"/>
      <c r="F71" s="34"/>
      <c r="G71" s="34"/>
      <c r="H71" s="34"/>
      <c r="I71" s="34"/>
    </row>
    <row r="72" customFormat="false" ht="15" hidden="false" customHeight="false" outlineLevel="0" collapsed="false">
      <c r="A72" s="33"/>
      <c r="B72" s="34"/>
      <c r="C72" s="34"/>
      <c r="D72" s="34"/>
      <c r="E72" s="34"/>
      <c r="F72" s="34"/>
      <c r="G72" s="34"/>
      <c r="H72" s="34"/>
      <c r="I72" s="34"/>
    </row>
    <row r="73" customFormat="false" ht="15" hidden="false" customHeight="false" outlineLevel="0" collapsed="false">
      <c r="A73" s="33"/>
      <c r="B73" s="34"/>
      <c r="C73" s="34"/>
      <c r="D73" s="34"/>
      <c r="E73" s="34"/>
      <c r="F73" s="34"/>
      <c r="G73" s="34"/>
      <c r="H73" s="34"/>
      <c r="I73" s="34"/>
    </row>
    <row r="74" customFormat="false" ht="15" hidden="false" customHeight="false" outlineLevel="0" collapsed="false">
      <c r="A74" s="33"/>
      <c r="B74" s="34"/>
      <c r="C74" s="34"/>
      <c r="D74" s="34"/>
      <c r="E74" s="34"/>
      <c r="F74" s="34"/>
      <c r="G74" s="34"/>
      <c r="H74" s="34"/>
      <c r="I74" s="34"/>
    </row>
    <row r="75" customFormat="false" ht="15" hidden="false" customHeight="false" outlineLevel="0" collapsed="false">
      <c r="A75" s="33"/>
      <c r="B75" s="34"/>
      <c r="C75" s="34"/>
      <c r="D75" s="34"/>
      <c r="E75" s="34"/>
      <c r="F75" s="34"/>
      <c r="G75" s="34"/>
      <c r="H75" s="34"/>
      <c r="I75" s="34"/>
    </row>
    <row r="76" customFormat="false" ht="15" hidden="false" customHeight="false" outlineLevel="0" collapsed="false">
      <c r="A76" s="33"/>
      <c r="B76" s="34"/>
      <c r="C76" s="34"/>
      <c r="D76" s="34"/>
      <c r="E76" s="34"/>
      <c r="F76" s="34"/>
      <c r="G76" s="34"/>
      <c r="H76" s="34"/>
      <c r="I76" s="34"/>
    </row>
    <row r="77" customFormat="false" ht="15" hidden="false" customHeight="false" outlineLevel="0" collapsed="false">
      <c r="A77" s="33"/>
      <c r="B77" s="34"/>
      <c r="C77" s="34"/>
      <c r="D77" s="34"/>
      <c r="E77" s="34"/>
      <c r="F77" s="34"/>
      <c r="G77" s="34"/>
      <c r="H77" s="34"/>
      <c r="I77" s="34"/>
    </row>
    <row r="78" customFormat="false" ht="15" hidden="false" customHeight="false" outlineLevel="0" collapsed="false">
      <c r="A78" s="33"/>
      <c r="B78" s="34"/>
      <c r="C78" s="34"/>
      <c r="D78" s="34"/>
      <c r="E78" s="34"/>
      <c r="F78" s="34"/>
      <c r="G78" s="34"/>
      <c r="H78" s="34"/>
      <c r="I78" s="34"/>
    </row>
    <row r="79" customFormat="false" ht="15" hidden="false" customHeight="false" outlineLevel="0" collapsed="false">
      <c r="A79" s="33"/>
      <c r="B79" s="34"/>
      <c r="C79" s="34"/>
      <c r="D79" s="34"/>
      <c r="E79" s="34"/>
      <c r="F79" s="34"/>
      <c r="G79" s="34"/>
      <c r="H79" s="34"/>
      <c r="I79" s="34"/>
    </row>
    <row r="80" customFormat="false" ht="15" hidden="false" customHeight="false" outlineLevel="0" collapsed="false">
      <c r="A80" s="33"/>
      <c r="B80" s="34"/>
      <c r="C80" s="34"/>
      <c r="D80" s="34"/>
      <c r="E80" s="34"/>
      <c r="F80" s="34"/>
      <c r="G80" s="34"/>
      <c r="H80" s="34"/>
      <c r="I80" s="34"/>
    </row>
    <row r="81" customFormat="false" ht="15" hidden="false" customHeight="false" outlineLevel="0" collapsed="false">
      <c r="A81" s="33"/>
      <c r="B81" s="34"/>
      <c r="C81" s="34"/>
      <c r="D81" s="34"/>
      <c r="E81" s="34"/>
      <c r="F81" s="34"/>
      <c r="G81" s="34"/>
      <c r="H81" s="34"/>
      <c r="I81" s="34"/>
    </row>
    <row r="82" customFormat="false" ht="15" hidden="false" customHeight="false" outlineLevel="0" collapsed="false">
      <c r="A82" s="33"/>
      <c r="B82" s="34"/>
      <c r="C82" s="34"/>
      <c r="D82" s="34"/>
      <c r="E82" s="34"/>
      <c r="F82" s="34"/>
      <c r="G82" s="34"/>
      <c r="H82" s="34"/>
      <c r="I82" s="34"/>
    </row>
    <row r="83" customFormat="false" ht="15" hidden="false" customHeight="false" outlineLevel="0" collapsed="false">
      <c r="A83" s="33"/>
      <c r="B83" s="34"/>
      <c r="C83" s="34"/>
      <c r="D83" s="34"/>
      <c r="E83" s="34"/>
      <c r="F83" s="34"/>
      <c r="G83" s="34"/>
      <c r="H83" s="34"/>
      <c r="I83" s="34"/>
    </row>
    <row r="84" customFormat="false" ht="15" hidden="false" customHeight="false" outlineLevel="0" collapsed="false">
      <c r="A84" s="33"/>
      <c r="B84" s="34"/>
      <c r="C84" s="34"/>
      <c r="D84" s="34"/>
      <c r="E84" s="34"/>
      <c r="F84" s="34"/>
      <c r="G84" s="34"/>
      <c r="H84" s="34"/>
      <c r="I84" s="34"/>
    </row>
    <row r="85" customFormat="false" ht="15" hidden="false" customHeight="false" outlineLevel="0" collapsed="false">
      <c r="A85" s="33"/>
      <c r="B85" s="34"/>
      <c r="C85" s="34"/>
      <c r="D85" s="34"/>
      <c r="E85" s="34"/>
      <c r="F85" s="34"/>
      <c r="G85" s="34"/>
      <c r="H85" s="34"/>
      <c r="I85" s="34"/>
    </row>
    <row r="86" customFormat="false" ht="15" hidden="false" customHeight="false" outlineLevel="0" collapsed="false">
      <c r="A86" s="33"/>
      <c r="B86" s="34"/>
      <c r="C86" s="34"/>
      <c r="D86" s="34"/>
      <c r="E86" s="34"/>
      <c r="F86" s="34"/>
      <c r="G86" s="34"/>
      <c r="H86" s="34"/>
      <c r="I86" s="34"/>
    </row>
    <row r="87" customFormat="false" ht="15" hidden="false" customHeight="false" outlineLevel="0" collapsed="false">
      <c r="A87" s="33"/>
      <c r="B87" s="34"/>
      <c r="C87" s="34"/>
      <c r="D87" s="34"/>
      <c r="E87" s="34"/>
      <c r="F87" s="34"/>
      <c r="G87" s="34"/>
      <c r="H87" s="34"/>
      <c r="I87" s="34"/>
    </row>
    <row r="88" customFormat="false" ht="15" hidden="false" customHeight="false" outlineLevel="0" collapsed="false">
      <c r="A88" s="33"/>
      <c r="B88" s="34"/>
      <c r="C88" s="34"/>
      <c r="D88" s="34"/>
      <c r="E88" s="34"/>
      <c r="F88" s="34"/>
      <c r="G88" s="34"/>
      <c r="H88" s="34"/>
      <c r="I88" s="34"/>
    </row>
    <row r="89" customFormat="false" ht="15" hidden="false" customHeight="false" outlineLevel="0" collapsed="false">
      <c r="A89" s="33"/>
      <c r="B89" s="34"/>
      <c r="C89" s="34"/>
      <c r="D89" s="34"/>
      <c r="E89" s="34"/>
      <c r="F89" s="34"/>
      <c r="G89" s="34"/>
      <c r="H89" s="34"/>
      <c r="I89" s="34"/>
    </row>
    <row r="90" customFormat="false" ht="15" hidden="false" customHeight="false" outlineLevel="0" collapsed="false">
      <c r="A90" s="33"/>
      <c r="B90" s="34"/>
      <c r="C90" s="34"/>
      <c r="D90" s="34"/>
      <c r="E90" s="34"/>
      <c r="F90" s="34"/>
      <c r="G90" s="34"/>
      <c r="H90" s="34"/>
      <c r="I90" s="34"/>
    </row>
    <row r="91" customFormat="false" ht="15" hidden="false" customHeight="false" outlineLevel="0" collapsed="false">
      <c r="A91" s="33"/>
      <c r="B91" s="34"/>
      <c r="C91" s="34"/>
      <c r="D91" s="34"/>
      <c r="E91" s="34"/>
      <c r="F91" s="34"/>
      <c r="G91" s="34"/>
      <c r="H91" s="34"/>
      <c r="I91" s="34"/>
    </row>
    <row r="92" customFormat="false" ht="15" hidden="false" customHeight="false" outlineLevel="0" collapsed="false">
      <c r="A92" s="33"/>
      <c r="B92" s="34"/>
      <c r="C92" s="34"/>
      <c r="D92" s="34"/>
      <c r="E92" s="34"/>
      <c r="F92" s="34"/>
      <c r="G92" s="34"/>
      <c r="H92" s="34"/>
      <c r="I92" s="34"/>
    </row>
    <row r="93" customFormat="false" ht="15" hidden="false" customHeight="false" outlineLevel="0" collapsed="false">
      <c r="A93" s="33"/>
      <c r="B93" s="34"/>
      <c r="C93" s="34"/>
      <c r="D93" s="34"/>
      <c r="E93" s="34"/>
      <c r="F93" s="34"/>
      <c r="G93" s="34"/>
      <c r="H93" s="34"/>
      <c r="I93" s="34"/>
    </row>
    <row r="94" customFormat="false" ht="15" hidden="false" customHeight="false" outlineLevel="0" collapsed="false">
      <c r="A94" s="33"/>
      <c r="B94" s="34"/>
      <c r="C94" s="34"/>
      <c r="D94" s="34"/>
      <c r="E94" s="34"/>
      <c r="F94" s="34"/>
      <c r="G94" s="34"/>
      <c r="H94" s="34"/>
      <c r="I94" s="34"/>
    </row>
    <row r="95" customFormat="false" ht="15" hidden="false" customHeight="false" outlineLevel="0" collapsed="false">
      <c r="A95" s="33"/>
      <c r="B95" s="34"/>
      <c r="C95" s="34"/>
      <c r="D95" s="34"/>
      <c r="E95" s="34"/>
      <c r="F95" s="34"/>
      <c r="G95" s="34"/>
      <c r="H95" s="34"/>
      <c r="I95" s="34"/>
    </row>
    <row r="96" customFormat="false" ht="15" hidden="false" customHeight="false" outlineLevel="0" collapsed="false">
      <c r="A96" s="33"/>
      <c r="B96" s="34"/>
      <c r="C96" s="34"/>
      <c r="D96" s="34"/>
      <c r="E96" s="34"/>
      <c r="F96" s="34"/>
      <c r="G96" s="34"/>
      <c r="H96" s="34"/>
      <c r="I96" s="34"/>
    </row>
    <row r="97" customFormat="false" ht="15" hidden="false" customHeight="false" outlineLevel="0" collapsed="false">
      <c r="A97" s="33"/>
      <c r="B97" s="34"/>
      <c r="C97" s="34"/>
      <c r="D97" s="34"/>
      <c r="E97" s="34"/>
      <c r="F97" s="34"/>
      <c r="G97" s="34"/>
      <c r="H97" s="34"/>
      <c r="I97" s="34"/>
    </row>
    <row r="98" customFormat="false" ht="15" hidden="false" customHeight="false" outlineLevel="0" collapsed="false">
      <c r="A98" s="33"/>
      <c r="B98" s="34"/>
      <c r="C98" s="34"/>
      <c r="D98" s="34"/>
      <c r="E98" s="34"/>
      <c r="F98" s="34"/>
      <c r="G98" s="34"/>
      <c r="H98" s="34"/>
      <c r="I98" s="34"/>
    </row>
    <row r="99" customFormat="false" ht="15" hidden="false" customHeight="false" outlineLevel="0" collapsed="false">
      <c r="A99" s="33"/>
      <c r="B99" s="34"/>
      <c r="C99" s="34"/>
      <c r="D99" s="34"/>
      <c r="E99" s="34"/>
      <c r="F99" s="34"/>
      <c r="G99" s="34"/>
      <c r="H99" s="34"/>
      <c r="I99" s="34"/>
    </row>
    <row r="100" customFormat="false" ht="15" hidden="false" customHeight="false" outlineLevel="0" collapsed="false">
      <c r="A100" s="33"/>
      <c r="B100" s="34"/>
      <c r="C100" s="34"/>
      <c r="D100" s="34"/>
      <c r="E100" s="34"/>
      <c r="F100" s="34"/>
      <c r="G100" s="34"/>
      <c r="H100" s="34"/>
      <c r="I100" s="34"/>
    </row>
    <row r="101" customFormat="false" ht="15" hidden="false" customHeight="false" outlineLevel="0" collapsed="false">
      <c r="A101" s="33"/>
      <c r="B101" s="34"/>
      <c r="C101" s="34"/>
      <c r="D101" s="34"/>
      <c r="E101" s="34"/>
      <c r="F101" s="34"/>
      <c r="G101" s="34"/>
      <c r="H101" s="34"/>
      <c r="I101" s="34"/>
    </row>
    <row r="102" customFormat="false" ht="15" hidden="false" customHeight="false" outlineLevel="0" collapsed="false">
      <c r="A102" s="33"/>
      <c r="B102" s="34"/>
      <c r="C102" s="34"/>
      <c r="D102" s="34"/>
      <c r="E102" s="34"/>
      <c r="F102" s="34"/>
      <c r="G102" s="34"/>
      <c r="H102" s="34"/>
      <c r="I102" s="34"/>
    </row>
    <row r="103" customFormat="false" ht="15" hidden="false" customHeight="false" outlineLevel="0" collapsed="false">
      <c r="A103" s="33"/>
      <c r="B103" s="34"/>
      <c r="C103" s="34"/>
      <c r="D103" s="34"/>
      <c r="E103" s="34"/>
      <c r="F103" s="34"/>
      <c r="G103" s="34"/>
      <c r="H103" s="34"/>
      <c r="I103" s="34"/>
    </row>
    <row r="104" customFormat="false" ht="15" hidden="false" customHeight="false" outlineLevel="0" collapsed="false">
      <c r="A104" s="33"/>
      <c r="B104" s="34"/>
      <c r="C104" s="34"/>
      <c r="D104" s="34"/>
      <c r="E104" s="34"/>
      <c r="F104" s="34"/>
      <c r="G104" s="34"/>
      <c r="H104" s="34"/>
      <c r="I104" s="34"/>
    </row>
    <row r="105" customFormat="false" ht="15" hidden="false" customHeight="false" outlineLevel="0" collapsed="false">
      <c r="A105" s="33"/>
      <c r="B105" s="34"/>
      <c r="C105" s="34"/>
      <c r="D105" s="34"/>
      <c r="E105" s="34"/>
      <c r="F105" s="34"/>
      <c r="G105" s="34"/>
      <c r="H105" s="34"/>
      <c r="I105" s="34"/>
    </row>
    <row r="106" customFormat="false" ht="15" hidden="false" customHeight="false" outlineLevel="0" collapsed="false">
      <c r="A106" s="33"/>
      <c r="B106" s="34"/>
      <c r="C106" s="34"/>
      <c r="D106" s="34"/>
      <c r="E106" s="34"/>
      <c r="F106" s="34"/>
      <c r="G106" s="34"/>
      <c r="H106" s="34"/>
      <c r="I106" s="34"/>
    </row>
    <row r="107" customFormat="false" ht="15" hidden="false" customHeight="false" outlineLevel="0" collapsed="false">
      <c r="A107" s="33"/>
      <c r="B107" s="34"/>
      <c r="C107" s="34"/>
      <c r="D107" s="34"/>
      <c r="E107" s="34"/>
      <c r="F107" s="34"/>
      <c r="G107" s="34"/>
      <c r="H107" s="34"/>
      <c r="I107" s="34"/>
    </row>
    <row r="108" customFormat="false" ht="15" hidden="false" customHeight="false" outlineLevel="0" collapsed="false">
      <c r="A108" s="33"/>
      <c r="B108" s="34"/>
      <c r="C108" s="34"/>
      <c r="D108" s="34"/>
      <c r="E108" s="34"/>
      <c r="F108" s="34"/>
      <c r="G108" s="34"/>
      <c r="H108" s="34"/>
      <c r="I108" s="34"/>
    </row>
    <row r="109" customFormat="false" ht="15" hidden="false" customHeight="false" outlineLevel="0" collapsed="false">
      <c r="A109" s="33"/>
      <c r="B109" s="34"/>
      <c r="C109" s="34"/>
      <c r="D109" s="34"/>
      <c r="E109" s="34"/>
      <c r="F109" s="34"/>
      <c r="G109" s="34"/>
      <c r="H109" s="34"/>
      <c r="I109" s="34"/>
    </row>
    <row r="110" customFormat="false" ht="15" hidden="false" customHeight="false" outlineLevel="0" collapsed="false">
      <c r="A110" s="33"/>
      <c r="B110" s="34"/>
      <c r="C110" s="34"/>
      <c r="D110" s="34"/>
      <c r="E110" s="34"/>
      <c r="F110" s="34"/>
      <c r="G110" s="34"/>
      <c r="H110" s="34"/>
      <c r="I110" s="34"/>
    </row>
    <row r="111" customFormat="false" ht="15" hidden="false" customHeight="false" outlineLevel="0" collapsed="false">
      <c r="A111" s="33"/>
      <c r="B111" s="34"/>
      <c r="C111" s="34"/>
      <c r="D111" s="34"/>
      <c r="E111" s="34"/>
      <c r="F111" s="34"/>
      <c r="G111" s="34"/>
      <c r="H111" s="34"/>
      <c r="I111" s="34"/>
    </row>
    <row r="112" customFormat="false" ht="15" hidden="false" customHeight="false" outlineLevel="0" collapsed="false">
      <c r="A112" s="33"/>
      <c r="B112" s="34"/>
      <c r="C112" s="34"/>
      <c r="D112" s="34"/>
      <c r="E112" s="34"/>
      <c r="F112" s="34"/>
      <c r="G112" s="34"/>
      <c r="H112" s="34"/>
      <c r="I112" s="34"/>
    </row>
    <row r="113" customFormat="false" ht="15" hidden="false" customHeight="false" outlineLevel="0" collapsed="false">
      <c r="A113" s="33"/>
      <c r="B113" s="34"/>
      <c r="C113" s="34"/>
      <c r="D113" s="34"/>
      <c r="E113" s="34"/>
      <c r="F113" s="34"/>
      <c r="G113" s="34"/>
      <c r="H113" s="34"/>
      <c r="I113" s="34"/>
    </row>
    <row r="114" customFormat="false" ht="15" hidden="false" customHeight="false" outlineLevel="0" collapsed="false">
      <c r="A114" s="33"/>
      <c r="B114" s="34"/>
      <c r="C114" s="34"/>
      <c r="D114" s="34"/>
      <c r="E114" s="34"/>
      <c r="F114" s="34"/>
      <c r="G114" s="34"/>
      <c r="H114" s="34"/>
      <c r="I114" s="34"/>
    </row>
    <row r="115" customFormat="false" ht="15" hidden="false" customHeight="false" outlineLevel="0" collapsed="false">
      <c r="A115" s="33"/>
      <c r="B115" s="34"/>
      <c r="C115" s="34"/>
      <c r="D115" s="34"/>
      <c r="E115" s="34"/>
      <c r="F115" s="34"/>
      <c r="G115" s="34"/>
      <c r="H115" s="34"/>
      <c r="I115" s="34"/>
    </row>
    <row r="116" customFormat="false" ht="15" hidden="false" customHeight="false" outlineLevel="0" collapsed="false">
      <c r="A116" s="33"/>
      <c r="B116" s="34"/>
      <c r="C116" s="34"/>
      <c r="D116" s="34"/>
      <c r="E116" s="34"/>
      <c r="F116" s="34"/>
      <c r="G116" s="34"/>
      <c r="H116" s="34"/>
      <c r="I116" s="34"/>
    </row>
    <row r="117" customFormat="false" ht="15" hidden="false" customHeight="false" outlineLevel="0" collapsed="false">
      <c r="A117" s="33"/>
      <c r="B117" s="34"/>
      <c r="C117" s="34"/>
      <c r="D117" s="34"/>
      <c r="E117" s="34"/>
      <c r="F117" s="34"/>
      <c r="G117" s="34"/>
      <c r="H117" s="34"/>
      <c r="I117" s="34"/>
    </row>
    <row r="118" customFormat="false" ht="15" hidden="false" customHeight="false" outlineLevel="0" collapsed="false">
      <c r="A118" s="33"/>
      <c r="B118" s="34"/>
      <c r="C118" s="34"/>
      <c r="D118" s="34"/>
      <c r="E118" s="34"/>
      <c r="F118" s="34"/>
      <c r="G118" s="34"/>
      <c r="H118" s="34"/>
      <c r="I118" s="34"/>
    </row>
    <row r="119" customFormat="false" ht="15" hidden="false" customHeight="false" outlineLevel="0" collapsed="false">
      <c r="A119" s="33"/>
      <c r="B119" s="34"/>
      <c r="C119" s="34"/>
      <c r="D119" s="34"/>
      <c r="E119" s="34"/>
      <c r="F119" s="34"/>
      <c r="G119" s="34"/>
      <c r="H119" s="34"/>
      <c r="I119" s="34"/>
    </row>
    <row r="120" customFormat="false" ht="15" hidden="false" customHeight="false" outlineLevel="0" collapsed="false">
      <c r="A120" s="33"/>
      <c r="B120" s="34"/>
      <c r="C120" s="34"/>
      <c r="D120" s="34"/>
      <c r="E120" s="34"/>
      <c r="F120" s="34"/>
      <c r="G120" s="34"/>
      <c r="H120" s="34"/>
      <c r="I120" s="34"/>
    </row>
    <row r="121" customFormat="false" ht="15" hidden="false" customHeight="false" outlineLevel="0" collapsed="false">
      <c r="A121" s="33"/>
      <c r="B121" s="34"/>
      <c r="C121" s="34"/>
      <c r="D121" s="34"/>
      <c r="E121" s="34"/>
      <c r="F121" s="34"/>
      <c r="G121" s="34"/>
      <c r="H121" s="34"/>
      <c r="I121" s="34"/>
    </row>
    <row r="122" customFormat="false" ht="15" hidden="false" customHeight="false" outlineLevel="0" collapsed="false">
      <c r="A122" s="33"/>
      <c r="B122" s="34"/>
      <c r="C122" s="34"/>
      <c r="D122" s="34"/>
      <c r="E122" s="34"/>
      <c r="F122" s="34"/>
      <c r="G122" s="34"/>
      <c r="H122" s="34"/>
      <c r="I122" s="34"/>
    </row>
    <row r="123" customFormat="false" ht="15" hidden="false" customHeight="false" outlineLevel="0" collapsed="false">
      <c r="A123" s="33"/>
      <c r="B123" s="34"/>
      <c r="C123" s="34"/>
      <c r="D123" s="34"/>
      <c r="E123" s="34"/>
      <c r="F123" s="34"/>
      <c r="G123" s="34"/>
      <c r="H123" s="34"/>
      <c r="I123" s="34"/>
    </row>
    <row r="124" customFormat="false" ht="15" hidden="false" customHeight="false" outlineLevel="0" collapsed="false">
      <c r="A124" s="33"/>
      <c r="B124" s="34"/>
      <c r="C124" s="34"/>
      <c r="D124" s="34"/>
      <c r="E124" s="34"/>
      <c r="F124" s="34"/>
      <c r="G124" s="34"/>
      <c r="H124" s="34"/>
      <c r="I124" s="34"/>
    </row>
    <row r="125" customFormat="false" ht="15" hidden="false" customHeight="false" outlineLevel="0" collapsed="false">
      <c r="A125" s="33"/>
      <c r="B125" s="34"/>
      <c r="C125" s="34"/>
      <c r="D125" s="34"/>
      <c r="E125" s="34"/>
      <c r="F125" s="34"/>
      <c r="G125" s="34"/>
      <c r="H125" s="34"/>
      <c r="I125" s="34"/>
    </row>
    <row r="126" customFormat="false" ht="15" hidden="false" customHeight="false" outlineLevel="0" collapsed="false">
      <c r="A126" s="33"/>
      <c r="B126" s="34"/>
      <c r="C126" s="34"/>
      <c r="D126" s="34"/>
      <c r="E126" s="34"/>
      <c r="F126" s="34"/>
      <c r="G126" s="34"/>
      <c r="H126" s="34"/>
      <c r="I126" s="34"/>
    </row>
    <row r="127" customFormat="false" ht="15" hidden="false" customHeight="false" outlineLevel="0" collapsed="false">
      <c r="A127" s="33"/>
      <c r="B127" s="34"/>
      <c r="C127" s="34"/>
      <c r="D127" s="34"/>
      <c r="E127" s="34"/>
      <c r="F127" s="34"/>
      <c r="G127" s="34"/>
      <c r="H127" s="34"/>
      <c r="I127" s="34"/>
    </row>
    <row r="128" customFormat="false" ht="15" hidden="false" customHeight="false" outlineLevel="0" collapsed="false">
      <c r="A128" s="33"/>
      <c r="B128" s="34"/>
      <c r="C128" s="34"/>
      <c r="D128" s="34"/>
      <c r="E128" s="34"/>
      <c r="F128" s="34"/>
      <c r="G128" s="34"/>
      <c r="H128" s="34"/>
      <c r="I128" s="34"/>
    </row>
    <row r="129" customFormat="false" ht="15" hidden="false" customHeight="false" outlineLevel="0" collapsed="false">
      <c r="A129" s="33"/>
      <c r="B129" s="34"/>
      <c r="C129" s="34"/>
      <c r="D129" s="34"/>
      <c r="E129" s="34"/>
      <c r="F129" s="34"/>
      <c r="G129" s="34"/>
      <c r="H129" s="34"/>
      <c r="I129" s="34"/>
    </row>
    <row r="130" customFormat="false" ht="15" hidden="false" customHeight="false" outlineLevel="0" collapsed="false">
      <c r="A130" s="33"/>
      <c r="B130" s="34"/>
      <c r="C130" s="34"/>
      <c r="D130" s="34"/>
      <c r="E130" s="34"/>
      <c r="F130" s="34"/>
      <c r="G130" s="34"/>
      <c r="H130" s="34"/>
      <c r="I130" s="34"/>
    </row>
    <row r="131" customFormat="false" ht="15" hidden="false" customHeight="false" outlineLevel="0" collapsed="false">
      <c r="A131" s="33"/>
      <c r="B131" s="34"/>
      <c r="C131" s="34"/>
      <c r="D131" s="34"/>
      <c r="E131" s="34"/>
      <c r="F131" s="34"/>
      <c r="G131" s="34"/>
      <c r="H131" s="34"/>
      <c r="I131" s="34"/>
    </row>
    <row r="132" customFormat="false" ht="15" hidden="false" customHeight="false" outlineLevel="0" collapsed="false">
      <c r="A132" s="33"/>
      <c r="B132" s="34"/>
      <c r="C132" s="34"/>
      <c r="D132" s="34"/>
      <c r="E132" s="34"/>
      <c r="F132" s="34"/>
      <c r="G132" s="34"/>
      <c r="H132" s="34"/>
      <c r="I132" s="34"/>
    </row>
    <row r="133" customFormat="false" ht="15" hidden="false" customHeight="false" outlineLevel="0" collapsed="false">
      <c r="A133" s="33"/>
      <c r="B133" s="34"/>
      <c r="C133" s="34"/>
      <c r="D133" s="34"/>
      <c r="E133" s="34"/>
      <c r="F133" s="34"/>
      <c r="G133" s="34"/>
      <c r="H133" s="34"/>
      <c r="I133" s="34"/>
    </row>
    <row r="134" customFormat="false" ht="15" hidden="false" customHeight="false" outlineLevel="0" collapsed="false">
      <c r="A134" s="33"/>
      <c r="B134" s="34"/>
      <c r="C134" s="34"/>
      <c r="D134" s="34"/>
      <c r="E134" s="34"/>
      <c r="F134" s="34"/>
      <c r="G134" s="34"/>
      <c r="H134" s="34"/>
      <c r="I134" s="34"/>
    </row>
    <row r="135" customFormat="false" ht="15" hidden="false" customHeight="false" outlineLevel="0" collapsed="false">
      <c r="A135" s="33"/>
      <c r="B135" s="34"/>
      <c r="C135" s="34"/>
      <c r="D135" s="34"/>
      <c r="E135" s="34"/>
      <c r="F135" s="34"/>
      <c r="G135" s="34"/>
      <c r="H135" s="34"/>
      <c r="I135" s="34"/>
    </row>
    <row r="136" customFormat="false" ht="15" hidden="false" customHeight="false" outlineLevel="0" collapsed="false">
      <c r="A136" s="33"/>
      <c r="B136" s="34"/>
      <c r="C136" s="34"/>
      <c r="D136" s="34"/>
      <c r="E136" s="34"/>
      <c r="F136" s="34"/>
      <c r="G136" s="34"/>
      <c r="H136" s="34"/>
      <c r="I136" s="34"/>
    </row>
    <row r="137" customFormat="false" ht="15" hidden="false" customHeight="false" outlineLevel="0" collapsed="false">
      <c r="A137" s="33"/>
      <c r="B137" s="34"/>
      <c r="C137" s="34"/>
      <c r="D137" s="34"/>
      <c r="E137" s="34"/>
      <c r="F137" s="34"/>
      <c r="G137" s="34"/>
      <c r="H137" s="34"/>
      <c r="I137" s="34"/>
    </row>
    <row r="138" customFormat="false" ht="15" hidden="false" customHeight="false" outlineLevel="0" collapsed="false">
      <c r="A138" s="33"/>
      <c r="B138" s="34"/>
      <c r="C138" s="34"/>
      <c r="D138" s="34"/>
      <c r="E138" s="34"/>
      <c r="F138" s="34"/>
      <c r="G138" s="34"/>
      <c r="H138" s="34"/>
      <c r="I138" s="34"/>
    </row>
    <row r="139" customFormat="false" ht="15" hidden="false" customHeight="false" outlineLevel="0" collapsed="false">
      <c r="A139" s="33"/>
      <c r="B139" s="34"/>
      <c r="C139" s="34"/>
      <c r="D139" s="34"/>
      <c r="E139" s="34"/>
      <c r="F139" s="34"/>
      <c r="G139" s="34"/>
      <c r="H139" s="34"/>
      <c r="I139" s="34"/>
    </row>
    <row r="140" customFormat="false" ht="15" hidden="false" customHeight="false" outlineLevel="0" collapsed="false">
      <c r="A140" s="33"/>
      <c r="B140" s="34"/>
      <c r="C140" s="34"/>
      <c r="D140" s="34"/>
      <c r="E140" s="34"/>
      <c r="F140" s="34"/>
      <c r="G140" s="34"/>
      <c r="H140" s="34"/>
      <c r="I140" s="34"/>
    </row>
    <row r="141" customFormat="false" ht="15" hidden="false" customHeight="false" outlineLevel="0" collapsed="false">
      <c r="A141" s="33"/>
      <c r="B141" s="34"/>
      <c r="C141" s="34"/>
      <c r="D141" s="34"/>
      <c r="E141" s="34"/>
      <c r="F141" s="34"/>
      <c r="G141" s="34"/>
      <c r="H141" s="34"/>
      <c r="I141" s="34"/>
    </row>
    <row r="142" customFormat="false" ht="15" hidden="false" customHeight="false" outlineLevel="0" collapsed="false">
      <c r="A142" s="33"/>
      <c r="B142" s="34"/>
      <c r="C142" s="34"/>
      <c r="D142" s="34"/>
      <c r="E142" s="34"/>
      <c r="F142" s="34"/>
      <c r="G142" s="34"/>
      <c r="H142" s="34"/>
      <c r="I142" s="34"/>
    </row>
    <row r="143" customFormat="false" ht="15" hidden="false" customHeight="false" outlineLevel="0" collapsed="false">
      <c r="A143" s="33"/>
      <c r="B143" s="34"/>
      <c r="C143" s="34"/>
      <c r="D143" s="34"/>
      <c r="E143" s="34"/>
      <c r="F143" s="34"/>
      <c r="G143" s="34"/>
      <c r="H143" s="34"/>
      <c r="I143" s="34"/>
    </row>
    <row r="144" customFormat="false" ht="15" hidden="false" customHeight="false" outlineLevel="0" collapsed="false">
      <c r="A144" s="33"/>
      <c r="B144" s="34"/>
      <c r="C144" s="34"/>
      <c r="D144" s="34"/>
      <c r="E144" s="34"/>
      <c r="F144" s="34"/>
      <c r="G144" s="34"/>
      <c r="H144" s="34"/>
      <c r="I144" s="34"/>
    </row>
    <row r="145" customFormat="false" ht="15" hidden="false" customHeight="false" outlineLevel="0" collapsed="false">
      <c r="A145" s="33"/>
      <c r="B145" s="34"/>
      <c r="C145" s="34"/>
      <c r="D145" s="34"/>
      <c r="E145" s="34"/>
      <c r="F145" s="34"/>
      <c r="G145" s="34"/>
      <c r="H145" s="34"/>
      <c r="I145" s="34"/>
    </row>
    <row r="146" customFormat="false" ht="15" hidden="false" customHeight="false" outlineLevel="0" collapsed="false">
      <c r="A146" s="33"/>
      <c r="B146" s="34"/>
      <c r="C146" s="34"/>
      <c r="D146" s="34"/>
      <c r="E146" s="34"/>
      <c r="F146" s="34"/>
      <c r="G146" s="34"/>
      <c r="H146" s="34"/>
      <c r="I146" s="34"/>
    </row>
    <row r="147" customFormat="false" ht="15" hidden="false" customHeight="false" outlineLevel="0" collapsed="false">
      <c r="A147" s="33"/>
      <c r="B147" s="34"/>
      <c r="C147" s="34"/>
      <c r="D147" s="34"/>
      <c r="E147" s="34"/>
      <c r="F147" s="34"/>
      <c r="G147" s="34"/>
      <c r="H147" s="34"/>
      <c r="I147" s="34"/>
    </row>
    <row r="148" customFormat="false" ht="15" hidden="false" customHeight="false" outlineLevel="0" collapsed="false">
      <c r="A148" s="33"/>
      <c r="B148" s="34"/>
      <c r="C148" s="34"/>
      <c r="D148" s="34"/>
      <c r="E148" s="34"/>
      <c r="F148" s="34"/>
      <c r="G148" s="34"/>
      <c r="H148" s="34"/>
      <c r="I148" s="34"/>
    </row>
    <row r="149" customFormat="false" ht="15" hidden="false" customHeight="false" outlineLevel="0" collapsed="false">
      <c r="A149" s="33"/>
      <c r="B149" s="34"/>
      <c r="C149" s="34"/>
      <c r="D149" s="34"/>
      <c r="E149" s="34"/>
      <c r="F149" s="34"/>
      <c r="G149" s="34"/>
      <c r="H149" s="34"/>
      <c r="I149" s="34"/>
    </row>
    <row r="150" customFormat="false" ht="15" hidden="false" customHeight="false" outlineLevel="0" collapsed="false">
      <c r="A150" s="33"/>
      <c r="B150" s="34"/>
      <c r="C150" s="34"/>
      <c r="D150" s="34"/>
      <c r="E150" s="34"/>
      <c r="F150" s="34"/>
      <c r="G150" s="34"/>
      <c r="H150" s="34"/>
      <c r="I150" s="34"/>
    </row>
    <row r="151" customFormat="false" ht="15" hidden="false" customHeight="false" outlineLevel="0" collapsed="false">
      <c r="A151" s="33"/>
      <c r="B151" s="34"/>
      <c r="C151" s="34"/>
      <c r="D151" s="34"/>
      <c r="E151" s="34"/>
      <c r="F151" s="34"/>
      <c r="G151" s="34"/>
      <c r="H151" s="34"/>
      <c r="I151" s="34"/>
    </row>
    <row r="152" customFormat="false" ht="15" hidden="false" customHeight="false" outlineLevel="0" collapsed="false">
      <c r="A152" s="33"/>
      <c r="B152" s="34"/>
      <c r="C152" s="34"/>
      <c r="D152" s="34"/>
      <c r="E152" s="34"/>
      <c r="F152" s="34"/>
      <c r="G152" s="34"/>
      <c r="H152" s="34"/>
      <c r="I152" s="34"/>
    </row>
    <row r="153" customFormat="false" ht="15" hidden="false" customHeight="false" outlineLevel="0" collapsed="false">
      <c r="A153" s="33"/>
      <c r="B153" s="34"/>
      <c r="C153" s="34"/>
      <c r="D153" s="34"/>
      <c r="E153" s="34"/>
      <c r="F153" s="34"/>
      <c r="G153" s="34"/>
      <c r="H153" s="34"/>
      <c r="I153" s="34"/>
    </row>
    <row r="154" customFormat="false" ht="15" hidden="false" customHeight="false" outlineLevel="0" collapsed="false">
      <c r="A154" s="33"/>
      <c r="B154" s="34"/>
      <c r="C154" s="34"/>
      <c r="D154" s="34"/>
      <c r="E154" s="34"/>
      <c r="F154" s="34"/>
      <c r="G154" s="34"/>
      <c r="H154" s="34"/>
      <c r="I154" s="34"/>
    </row>
    <row r="155" customFormat="false" ht="15" hidden="false" customHeight="false" outlineLevel="0" collapsed="false">
      <c r="A155" s="33"/>
      <c r="B155" s="34"/>
      <c r="C155" s="34"/>
      <c r="D155" s="34"/>
      <c r="E155" s="34"/>
      <c r="F155" s="34"/>
      <c r="G155" s="34"/>
      <c r="H155" s="34"/>
      <c r="I155" s="34"/>
    </row>
    <row r="156" customFormat="false" ht="15" hidden="false" customHeight="false" outlineLevel="0" collapsed="false">
      <c r="A156" s="33"/>
      <c r="B156" s="34"/>
      <c r="C156" s="34"/>
      <c r="D156" s="34"/>
      <c r="E156" s="34"/>
      <c r="F156" s="34"/>
      <c r="G156" s="34"/>
      <c r="H156" s="34"/>
      <c r="I156" s="34"/>
    </row>
    <row r="157" customFormat="false" ht="15" hidden="false" customHeight="false" outlineLevel="0" collapsed="false">
      <c r="A157" s="33"/>
      <c r="B157" s="34"/>
      <c r="C157" s="34"/>
      <c r="D157" s="34"/>
      <c r="E157" s="34"/>
      <c r="F157" s="34"/>
      <c r="G157" s="34"/>
      <c r="H157" s="34"/>
      <c r="I157" s="34"/>
    </row>
    <row r="158" customFormat="false" ht="15" hidden="false" customHeight="false" outlineLevel="0" collapsed="false">
      <c r="A158" s="33"/>
      <c r="B158" s="34"/>
      <c r="C158" s="34"/>
      <c r="D158" s="34"/>
      <c r="E158" s="34"/>
      <c r="F158" s="34"/>
      <c r="G158" s="34"/>
      <c r="H158" s="34"/>
      <c r="I158" s="34"/>
    </row>
    <row r="159" customFormat="false" ht="15" hidden="false" customHeight="false" outlineLevel="0" collapsed="false">
      <c r="A159" s="33"/>
      <c r="B159" s="34"/>
      <c r="C159" s="34"/>
      <c r="D159" s="34"/>
      <c r="E159" s="34"/>
      <c r="F159" s="34"/>
      <c r="G159" s="34"/>
      <c r="H159" s="34"/>
      <c r="I159" s="34"/>
    </row>
    <row r="160" customFormat="false" ht="15" hidden="false" customHeight="false" outlineLevel="0" collapsed="false">
      <c r="A160" s="33"/>
      <c r="B160" s="34"/>
      <c r="C160" s="34"/>
      <c r="D160" s="34"/>
      <c r="E160" s="34"/>
      <c r="F160" s="34"/>
      <c r="G160" s="34"/>
      <c r="H160" s="34"/>
      <c r="I160" s="34"/>
    </row>
    <row r="161" customFormat="false" ht="15" hidden="false" customHeight="false" outlineLevel="0" collapsed="false">
      <c r="A161" s="33"/>
      <c r="B161" s="34"/>
      <c r="C161" s="34"/>
      <c r="D161" s="34"/>
      <c r="E161" s="34"/>
      <c r="F161" s="34"/>
      <c r="G161" s="34"/>
      <c r="H161" s="34"/>
      <c r="I161" s="34"/>
    </row>
    <row r="162" customFormat="false" ht="15" hidden="false" customHeight="false" outlineLevel="0" collapsed="false">
      <c r="A162" s="33"/>
      <c r="B162" s="34"/>
      <c r="C162" s="34"/>
      <c r="D162" s="34"/>
      <c r="E162" s="34"/>
      <c r="F162" s="34"/>
      <c r="G162" s="34"/>
      <c r="H162" s="34"/>
      <c r="I162" s="34"/>
    </row>
    <row r="163" customFormat="false" ht="15" hidden="false" customHeight="false" outlineLevel="0" collapsed="false">
      <c r="A163" s="33"/>
      <c r="B163" s="34"/>
      <c r="C163" s="34"/>
      <c r="D163" s="34"/>
      <c r="E163" s="34"/>
      <c r="F163" s="34"/>
      <c r="G163" s="34"/>
      <c r="H163" s="34"/>
      <c r="I163" s="34"/>
    </row>
    <row r="164" customFormat="false" ht="15" hidden="false" customHeight="false" outlineLevel="0" collapsed="false">
      <c r="A164" s="33"/>
      <c r="B164" s="34"/>
      <c r="C164" s="34"/>
      <c r="D164" s="34"/>
      <c r="E164" s="34"/>
      <c r="F164" s="34"/>
      <c r="G164" s="34"/>
      <c r="H164" s="34"/>
      <c r="I164" s="34"/>
    </row>
    <row r="165" customFormat="false" ht="15" hidden="false" customHeight="false" outlineLevel="0" collapsed="false">
      <c r="A165" s="33"/>
      <c r="B165" s="34"/>
      <c r="C165" s="34"/>
      <c r="D165" s="34"/>
      <c r="E165" s="34"/>
      <c r="F165" s="34"/>
      <c r="G165" s="34"/>
      <c r="H165" s="34"/>
      <c r="I165" s="34"/>
    </row>
    <row r="166" customFormat="false" ht="15" hidden="false" customHeight="false" outlineLevel="0" collapsed="false">
      <c r="A166" s="33"/>
      <c r="B166" s="34"/>
      <c r="C166" s="34"/>
      <c r="D166" s="34"/>
      <c r="E166" s="34"/>
      <c r="F166" s="34"/>
      <c r="G166" s="34"/>
      <c r="H166" s="34"/>
      <c r="I166" s="34"/>
    </row>
    <row r="167" customFormat="false" ht="15" hidden="false" customHeight="false" outlineLevel="0" collapsed="false">
      <c r="A167" s="33"/>
      <c r="B167" s="34"/>
      <c r="C167" s="34"/>
      <c r="D167" s="34"/>
      <c r="E167" s="34"/>
      <c r="F167" s="34"/>
      <c r="G167" s="34"/>
      <c r="H167" s="34"/>
      <c r="I167" s="34"/>
    </row>
    <row r="168" customFormat="false" ht="15" hidden="false" customHeight="false" outlineLevel="0" collapsed="false">
      <c r="A168" s="33"/>
      <c r="B168" s="34"/>
      <c r="C168" s="34"/>
      <c r="D168" s="34"/>
      <c r="E168" s="34"/>
      <c r="F168" s="34"/>
      <c r="G168" s="34"/>
      <c r="H168" s="34"/>
      <c r="I168" s="34"/>
    </row>
    <row r="169" customFormat="false" ht="15" hidden="false" customHeight="false" outlineLevel="0" collapsed="false">
      <c r="A169" s="33"/>
      <c r="B169" s="34"/>
      <c r="C169" s="34"/>
      <c r="D169" s="34"/>
      <c r="E169" s="34"/>
      <c r="F169" s="34"/>
      <c r="G169" s="34"/>
      <c r="H169" s="34"/>
      <c r="I169" s="34"/>
    </row>
    <row r="170" customFormat="false" ht="15" hidden="false" customHeight="false" outlineLevel="0" collapsed="false">
      <c r="A170" s="33"/>
      <c r="B170" s="34"/>
      <c r="C170" s="34"/>
      <c r="D170" s="34"/>
      <c r="E170" s="34"/>
      <c r="F170" s="34"/>
      <c r="G170" s="34"/>
      <c r="H170" s="34"/>
      <c r="I170" s="34"/>
    </row>
    <row r="171" customFormat="false" ht="15" hidden="false" customHeight="false" outlineLevel="0" collapsed="false">
      <c r="A171" s="33"/>
      <c r="B171" s="34"/>
      <c r="C171" s="34"/>
      <c r="D171" s="34"/>
      <c r="E171" s="34"/>
      <c r="F171" s="34"/>
      <c r="G171" s="34"/>
      <c r="H171" s="34"/>
      <c r="I171" s="34"/>
    </row>
    <row r="172" customFormat="false" ht="15" hidden="false" customHeight="false" outlineLevel="0" collapsed="false">
      <c r="A172" s="33"/>
      <c r="B172" s="34"/>
      <c r="C172" s="34"/>
      <c r="D172" s="34"/>
      <c r="E172" s="34"/>
      <c r="F172" s="34"/>
      <c r="G172" s="34"/>
      <c r="H172" s="34"/>
      <c r="I172" s="34"/>
    </row>
    <row r="173" customFormat="false" ht="15" hidden="false" customHeight="false" outlineLevel="0" collapsed="false">
      <c r="A173" s="33"/>
      <c r="B173" s="34"/>
      <c r="C173" s="34"/>
      <c r="D173" s="34"/>
      <c r="E173" s="34"/>
      <c r="F173" s="34"/>
      <c r="G173" s="34"/>
      <c r="H173" s="34"/>
      <c r="I173" s="34"/>
    </row>
    <row r="174" customFormat="false" ht="15" hidden="false" customHeight="false" outlineLevel="0" collapsed="false">
      <c r="A174" s="33"/>
      <c r="B174" s="34"/>
      <c r="C174" s="34"/>
      <c r="D174" s="34"/>
      <c r="E174" s="34"/>
      <c r="F174" s="34"/>
      <c r="G174" s="34"/>
      <c r="H174" s="34"/>
      <c r="I174" s="34"/>
    </row>
    <row r="175" customFormat="false" ht="15" hidden="false" customHeight="false" outlineLevel="0" collapsed="false">
      <c r="A175" s="33"/>
      <c r="B175" s="34"/>
      <c r="C175" s="34"/>
      <c r="D175" s="34"/>
      <c r="E175" s="34"/>
      <c r="F175" s="34"/>
      <c r="G175" s="34"/>
      <c r="H175" s="34"/>
      <c r="I175" s="34"/>
    </row>
    <row r="176" customFormat="false" ht="15" hidden="false" customHeight="false" outlineLevel="0" collapsed="false">
      <c r="A176" s="33"/>
      <c r="B176" s="34"/>
      <c r="C176" s="34"/>
      <c r="D176" s="34"/>
      <c r="E176" s="34"/>
      <c r="F176" s="34"/>
      <c r="G176" s="34"/>
      <c r="H176" s="34"/>
      <c r="I176" s="34"/>
    </row>
    <row r="177" customFormat="false" ht="15" hidden="false" customHeight="false" outlineLevel="0" collapsed="false">
      <c r="A177" s="33"/>
      <c r="B177" s="34"/>
      <c r="C177" s="34"/>
      <c r="D177" s="34"/>
      <c r="E177" s="34"/>
      <c r="F177" s="34"/>
      <c r="G177" s="34"/>
      <c r="H177" s="34"/>
      <c r="I177" s="34"/>
    </row>
    <row r="178" customFormat="false" ht="15" hidden="false" customHeight="false" outlineLevel="0" collapsed="false">
      <c r="A178" s="33"/>
      <c r="B178" s="34"/>
      <c r="C178" s="34"/>
      <c r="D178" s="34"/>
      <c r="E178" s="34"/>
      <c r="F178" s="34"/>
      <c r="G178" s="34"/>
      <c r="H178" s="34"/>
      <c r="I178" s="34"/>
    </row>
    <row r="179" customFormat="false" ht="15" hidden="false" customHeight="false" outlineLevel="0" collapsed="false">
      <c r="A179" s="33"/>
      <c r="B179" s="34"/>
      <c r="C179" s="34"/>
      <c r="D179" s="34"/>
      <c r="E179" s="34"/>
      <c r="F179" s="34"/>
      <c r="G179" s="34"/>
      <c r="H179" s="34"/>
      <c r="I179" s="34"/>
    </row>
    <row r="180" customFormat="false" ht="15" hidden="false" customHeight="false" outlineLevel="0" collapsed="false">
      <c r="A180" s="33"/>
      <c r="B180" s="34"/>
      <c r="C180" s="34"/>
      <c r="D180" s="34"/>
      <c r="E180" s="34"/>
      <c r="F180" s="34"/>
      <c r="G180" s="34"/>
      <c r="H180" s="34"/>
      <c r="I180" s="34"/>
    </row>
    <row r="181" customFormat="false" ht="15" hidden="false" customHeight="false" outlineLevel="0" collapsed="false">
      <c r="A181" s="33"/>
      <c r="B181" s="34"/>
      <c r="C181" s="34"/>
      <c r="D181" s="34"/>
      <c r="E181" s="34"/>
      <c r="F181" s="34"/>
      <c r="G181" s="34"/>
      <c r="H181" s="34"/>
      <c r="I181" s="34"/>
    </row>
    <row r="182" customFormat="false" ht="15" hidden="false" customHeight="false" outlineLevel="0" collapsed="false">
      <c r="A182" s="33"/>
      <c r="B182" s="34"/>
      <c r="C182" s="34"/>
      <c r="D182" s="34"/>
      <c r="E182" s="34"/>
      <c r="F182" s="34"/>
      <c r="G182" s="34"/>
      <c r="H182" s="34"/>
      <c r="I182" s="34"/>
    </row>
    <row r="183" customFormat="false" ht="15" hidden="false" customHeight="false" outlineLevel="0" collapsed="false">
      <c r="A183" s="33"/>
      <c r="B183" s="34"/>
      <c r="C183" s="34"/>
      <c r="D183" s="34"/>
      <c r="E183" s="34"/>
      <c r="F183" s="34"/>
      <c r="G183" s="34"/>
      <c r="H183" s="34"/>
      <c r="I183" s="34"/>
    </row>
    <row r="184" customFormat="false" ht="15" hidden="false" customHeight="false" outlineLevel="0" collapsed="false">
      <c r="A184" s="33"/>
      <c r="B184" s="34"/>
      <c r="C184" s="34"/>
      <c r="D184" s="34"/>
      <c r="E184" s="34"/>
      <c r="F184" s="34"/>
      <c r="G184" s="34"/>
      <c r="H184" s="34"/>
      <c r="I184" s="34"/>
    </row>
    <row r="185" customFormat="false" ht="15" hidden="false" customHeight="false" outlineLevel="0" collapsed="false">
      <c r="A185" s="33"/>
      <c r="B185" s="34"/>
      <c r="C185" s="34"/>
      <c r="D185" s="34"/>
      <c r="E185" s="34"/>
      <c r="F185" s="34"/>
      <c r="G185" s="34"/>
      <c r="H185" s="34"/>
      <c r="I185" s="34"/>
    </row>
    <row r="186" customFormat="false" ht="15" hidden="false" customHeight="false" outlineLevel="0" collapsed="false">
      <c r="A186" s="33"/>
      <c r="B186" s="34"/>
      <c r="C186" s="34"/>
      <c r="D186" s="34"/>
      <c r="E186" s="34"/>
      <c r="F186" s="34"/>
      <c r="G186" s="34"/>
      <c r="H186" s="34"/>
      <c r="I186" s="34"/>
    </row>
    <row r="187" customFormat="false" ht="15" hidden="false" customHeight="false" outlineLevel="0" collapsed="false">
      <c r="A187" s="33"/>
      <c r="B187" s="34"/>
      <c r="C187" s="34"/>
      <c r="D187" s="34"/>
      <c r="E187" s="34"/>
      <c r="F187" s="34"/>
      <c r="G187" s="34"/>
      <c r="H187" s="34"/>
      <c r="I187" s="34"/>
    </row>
    <row r="188" customFormat="false" ht="15" hidden="false" customHeight="false" outlineLevel="0" collapsed="false">
      <c r="A188" s="33"/>
      <c r="B188" s="34"/>
      <c r="C188" s="34"/>
      <c r="D188" s="34"/>
      <c r="E188" s="34"/>
      <c r="F188" s="34"/>
      <c r="G188" s="34"/>
      <c r="H188" s="34"/>
      <c r="I188" s="34"/>
    </row>
    <row r="189" customFormat="false" ht="15" hidden="false" customHeight="false" outlineLevel="0" collapsed="false">
      <c r="A189" s="33"/>
      <c r="B189" s="34"/>
      <c r="C189" s="34"/>
      <c r="D189" s="34"/>
      <c r="E189" s="34"/>
      <c r="F189" s="34"/>
      <c r="G189" s="34"/>
      <c r="H189" s="34"/>
      <c r="I189" s="34"/>
    </row>
    <row r="190" customFormat="false" ht="15" hidden="false" customHeight="false" outlineLevel="0" collapsed="false">
      <c r="A190" s="33"/>
      <c r="B190" s="34"/>
      <c r="C190" s="34"/>
      <c r="D190" s="34"/>
      <c r="E190" s="34"/>
      <c r="F190" s="34"/>
      <c r="G190" s="34"/>
      <c r="H190" s="34"/>
      <c r="I190" s="34"/>
    </row>
    <row r="191" customFormat="false" ht="15" hidden="false" customHeight="false" outlineLevel="0" collapsed="false">
      <c r="A191" s="33"/>
      <c r="B191" s="34"/>
      <c r="C191" s="34"/>
      <c r="D191" s="34"/>
      <c r="E191" s="34"/>
      <c r="F191" s="34"/>
      <c r="G191" s="34"/>
      <c r="H191" s="34"/>
      <c r="I191" s="34"/>
    </row>
    <row r="192" customFormat="false" ht="15" hidden="false" customHeight="false" outlineLevel="0" collapsed="false">
      <c r="A192" s="33"/>
      <c r="B192" s="34"/>
      <c r="C192" s="34"/>
      <c r="D192" s="34"/>
      <c r="E192" s="34"/>
      <c r="F192" s="34"/>
      <c r="G192" s="34"/>
      <c r="H192" s="34"/>
      <c r="I192" s="34"/>
    </row>
    <row r="193" customFormat="false" ht="15" hidden="false" customHeight="false" outlineLevel="0" collapsed="false">
      <c r="A193" s="33"/>
      <c r="B193" s="34"/>
      <c r="C193" s="34"/>
      <c r="D193" s="34"/>
      <c r="E193" s="34"/>
      <c r="F193" s="34"/>
      <c r="G193" s="34"/>
      <c r="H193" s="34"/>
      <c r="I193" s="34"/>
    </row>
    <row r="194" customFormat="false" ht="15" hidden="false" customHeight="false" outlineLevel="0" collapsed="false">
      <c r="A194" s="33"/>
      <c r="B194" s="34"/>
      <c r="C194" s="34"/>
      <c r="D194" s="34"/>
      <c r="E194" s="34"/>
      <c r="F194" s="34"/>
      <c r="G194" s="34"/>
      <c r="H194" s="34"/>
      <c r="I194" s="34"/>
    </row>
    <row r="195" customFormat="false" ht="15" hidden="false" customHeight="false" outlineLevel="0" collapsed="false">
      <c r="A195" s="33"/>
      <c r="B195" s="34"/>
      <c r="C195" s="34"/>
      <c r="D195" s="34"/>
      <c r="E195" s="34"/>
      <c r="F195" s="34"/>
      <c r="G195" s="34"/>
      <c r="H195" s="34"/>
      <c r="I195" s="34"/>
    </row>
    <row r="196" customFormat="false" ht="15" hidden="false" customHeight="false" outlineLevel="0" collapsed="false">
      <c r="A196" s="33"/>
      <c r="B196" s="34"/>
      <c r="C196" s="34"/>
      <c r="D196" s="34"/>
      <c r="E196" s="34"/>
      <c r="F196" s="34"/>
      <c r="G196" s="34"/>
      <c r="H196" s="34"/>
      <c r="I196" s="34"/>
    </row>
    <row r="197" customFormat="false" ht="15" hidden="false" customHeight="false" outlineLevel="0" collapsed="false">
      <c r="A197" s="33"/>
      <c r="B197" s="34"/>
      <c r="C197" s="34"/>
      <c r="D197" s="34"/>
      <c r="E197" s="34"/>
      <c r="F197" s="34"/>
      <c r="G197" s="34"/>
      <c r="H197" s="34"/>
      <c r="I197" s="34"/>
    </row>
    <row r="198" customFormat="false" ht="15" hidden="false" customHeight="false" outlineLevel="0" collapsed="false">
      <c r="A198" s="33"/>
      <c r="B198" s="34"/>
      <c r="C198" s="34"/>
      <c r="D198" s="34"/>
      <c r="E198" s="34"/>
      <c r="F198" s="34"/>
      <c r="G198" s="34"/>
      <c r="H198" s="34"/>
      <c r="I198" s="34"/>
    </row>
    <row r="199" customFormat="false" ht="15" hidden="false" customHeight="false" outlineLevel="0" collapsed="false">
      <c r="A199" s="33"/>
      <c r="B199" s="34"/>
      <c r="C199" s="34"/>
      <c r="D199" s="34"/>
      <c r="E199" s="34"/>
      <c r="F199" s="34"/>
      <c r="G199" s="34"/>
      <c r="H199" s="34"/>
      <c r="I199" s="34"/>
    </row>
    <row r="200" customFormat="false" ht="15" hidden="false" customHeight="false" outlineLevel="0" collapsed="false">
      <c r="A200" s="33"/>
      <c r="B200" s="34"/>
      <c r="C200" s="34"/>
      <c r="D200" s="34"/>
      <c r="E200" s="34"/>
      <c r="F200" s="34"/>
      <c r="G200" s="34"/>
      <c r="H200" s="34"/>
      <c r="I200" s="34"/>
    </row>
    <row r="201" customFormat="false" ht="15" hidden="false" customHeight="false" outlineLevel="0" collapsed="false">
      <c r="A201" s="33"/>
      <c r="B201" s="34"/>
      <c r="C201" s="34"/>
      <c r="D201" s="34"/>
      <c r="E201" s="34"/>
      <c r="F201" s="34"/>
      <c r="G201" s="34"/>
      <c r="H201" s="34"/>
      <c r="I201" s="34"/>
    </row>
    <row r="202" customFormat="false" ht="15" hidden="false" customHeight="false" outlineLevel="0" collapsed="false">
      <c r="A202" s="33"/>
      <c r="B202" s="34"/>
      <c r="C202" s="34"/>
      <c r="D202" s="34"/>
      <c r="E202" s="34"/>
      <c r="F202" s="34"/>
      <c r="G202" s="34"/>
      <c r="H202" s="34"/>
      <c r="I202" s="34"/>
    </row>
    <row r="203" customFormat="false" ht="15" hidden="false" customHeight="false" outlineLevel="0" collapsed="false">
      <c r="A203" s="33"/>
      <c r="B203" s="34"/>
      <c r="C203" s="34"/>
      <c r="D203" s="34"/>
      <c r="E203" s="34"/>
      <c r="F203" s="34"/>
      <c r="G203" s="34"/>
      <c r="H203" s="34"/>
      <c r="I203" s="34"/>
    </row>
    <row r="204" customFormat="false" ht="15" hidden="false" customHeight="false" outlineLevel="0" collapsed="false">
      <c r="A204" s="33"/>
      <c r="B204" s="34"/>
      <c r="C204" s="34"/>
      <c r="D204" s="34"/>
      <c r="E204" s="34"/>
      <c r="F204" s="34"/>
      <c r="G204" s="34"/>
      <c r="H204" s="34"/>
      <c r="I204" s="34"/>
    </row>
    <row r="205" customFormat="false" ht="15" hidden="false" customHeight="false" outlineLevel="0" collapsed="false">
      <c r="A205" s="33"/>
      <c r="B205" s="34"/>
      <c r="C205" s="34"/>
      <c r="D205" s="34"/>
      <c r="E205" s="34"/>
      <c r="F205" s="34"/>
      <c r="G205" s="34"/>
      <c r="H205" s="34"/>
      <c r="I205" s="34"/>
    </row>
    <row r="206" customFormat="false" ht="15" hidden="false" customHeight="false" outlineLevel="0" collapsed="false">
      <c r="A206" s="33"/>
      <c r="B206" s="34"/>
      <c r="C206" s="34"/>
      <c r="D206" s="34"/>
      <c r="E206" s="34"/>
      <c r="F206" s="34"/>
      <c r="G206" s="34"/>
      <c r="H206" s="34"/>
      <c r="I206" s="34"/>
    </row>
    <row r="207" customFormat="false" ht="15" hidden="false" customHeight="false" outlineLevel="0" collapsed="false">
      <c r="A207" s="33"/>
      <c r="B207" s="34"/>
      <c r="C207" s="34"/>
      <c r="D207" s="34"/>
      <c r="E207" s="34"/>
      <c r="F207" s="34"/>
      <c r="G207" s="34"/>
      <c r="H207" s="34"/>
      <c r="I207" s="34"/>
    </row>
    <row r="208" customFormat="false" ht="15" hidden="false" customHeight="false" outlineLevel="0" collapsed="false">
      <c r="A208" s="33"/>
      <c r="B208" s="34"/>
      <c r="C208" s="34"/>
      <c r="D208" s="34"/>
      <c r="E208" s="34"/>
      <c r="F208" s="34"/>
      <c r="G208" s="34"/>
      <c r="H208" s="34"/>
      <c r="I208" s="34"/>
    </row>
    <row r="209" customFormat="false" ht="15" hidden="false" customHeight="false" outlineLevel="0" collapsed="false">
      <c r="A209" s="33"/>
      <c r="B209" s="34"/>
      <c r="C209" s="34"/>
      <c r="D209" s="34"/>
      <c r="E209" s="34"/>
      <c r="F209" s="34"/>
      <c r="G209" s="34"/>
      <c r="H209" s="34"/>
      <c r="I209" s="34"/>
    </row>
    <row r="210" customFormat="false" ht="15" hidden="false" customHeight="false" outlineLevel="0" collapsed="false">
      <c r="A210" s="33"/>
      <c r="B210" s="34"/>
      <c r="C210" s="34"/>
      <c r="D210" s="34"/>
      <c r="E210" s="34"/>
      <c r="F210" s="34"/>
      <c r="G210" s="34"/>
      <c r="H210" s="34"/>
      <c r="I210" s="34"/>
    </row>
    <row r="211" customFormat="false" ht="15" hidden="false" customHeight="false" outlineLevel="0" collapsed="false">
      <c r="A211" s="33"/>
      <c r="B211" s="34"/>
      <c r="C211" s="34"/>
      <c r="D211" s="34"/>
      <c r="E211" s="34"/>
      <c r="F211" s="34"/>
      <c r="G211" s="34"/>
      <c r="H211" s="34"/>
      <c r="I211" s="34"/>
    </row>
    <row r="212" customFormat="false" ht="15" hidden="false" customHeight="false" outlineLevel="0" collapsed="false">
      <c r="A212" s="33"/>
      <c r="B212" s="34"/>
      <c r="C212" s="34"/>
      <c r="D212" s="34"/>
      <c r="E212" s="34"/>
      <c r="F212" s="34"/>
      <c r="G212" s="34"/>
      <c r="H212" s="34"/>
      <c r="I212" s="34"/>
    </row>
    <row r="213" customFormat="false" ht="15" hidden="false" customHeight="false" outlineLevel="0" collapsed="false">
      <c r="A213" s="33"/>
      <c r="B213" s="34"/>
      <c r="C213" s="34"/>
      <c r="D213" s="34"/>
      <c r="E213" s="34"/>
      <c r="F213" s="34"/>
      <c r="G213" s="34"/>
      <c r="H213" s="34"/>
      <c r="I213" s="34"/>
    </row>
    <row r="214" customFormat="false" ht="15" hidden="false" customHeight="false" outlineLevel="0" collapsed="false">
      <c r="A214" s="33"/>
      <c r="B214" s="34"/>
      <c r="C214" s="34"/>
      <c r="D214" s="34"/>
      <c r="E214" s="34"/>
      <c r="F214" s="34"/>
      <c r="G214" s="34"/>
      <c r="H214" s="34"/>
      <c r="I214" s="34"/>
    </row>
    <row r="215" customFormat="false" ht="15" hidden="false" customHeight="false" outlineLevel="0" collapsed="false">
      <c r="A215" s="33"/>
      <c r="B215" s="34"/>
      <c r="C215" s="34"/>
      <c r="D215" s="34"/>
      <c r="E215" s="34"/>
      <c r="F215" s="34"/>
      <c r="G215" s="34"/>
      <c r="H215" s="34"/>
      <c r="I215" s="34"/>
    </row>
    <row r="216" customFormat="false" ht="15" hidden="false" customHeight="false" outlineLevel="0" collapsed="false">
      <c r="A216" s="33"/>
      <c r="B216" s="34"/>
      <c r="C216" s="34"/>
      <c r="D216" s="34"/>
      <c r="E216" s="34"/>
      <c r="F216" s="34"/>
      <c r="G216" s="34"/>
      <c r="H216" s="34"/>
      <c r="I216" s="34"/>
    </row>
    <row r="217" customFormat="false" ht="15" hidden="false" customHeight="false" outlineLevel="0" collapsed="false">
      <c r="A217" s="33"/>
      <c r="B217" s="34"/>
      <c r="C217" s="34"/>
      <c r="D217" s="34"/>
      <c r="E217" s="34"/>
      <c r="F217" s="34"/>
      <c r="G217" s="34"/>
      <c r="H217" s="34"/>
      <c r="I217" s="34"/>
    </row>
    <row r="218" customFormat="false" ht="15" hidden="false" customHeight="false" outlineLevel="0" collapsed="false">
      <c r="A218" s="33"/>
      <c r="B218" s="34"/>
      <c r="C218" s="34"/>
      <c r="D218" s="34"/>
      <c r="E218" s="34"/>
      <c r="F218" s="34"/>
      <c r="G218" s="34"/>
      <c r="H218" s="34"/>
      <c r="I218" s="34"/>
    </row>
    <row r="219" customFormat="false" ht="15" hidden="false" customHeight="false" outlineLevel="0" collapsed="false">
      <c r="A219" s="33"/>
      <c r="B219" s="34"/>
      <c r="C219" s="34"/>
      <c r="D219" s="34"/>
      <c r="E219" s="34"/>
      <c r="F219" s="34"/>
      <c r="G219" s="34"/>
      <c r="H219" s="34"/>
      <c r="I219" s="34"/>
    </row>
    <row r="220" customFormat="false" ht="15" hidden="false" customHeight="false" outlineLevel="0" collapsed="false">
      <c r="A220" s="33"/>
      <c r="B220" s="34"/>
      <c r="C220" s="34"/>
      <c r="D220" s="34"/>
      <c r="E220" s="34"/>
      <c r="F220" s="34"/>
      <c r="G220" s="34"/>
      <c r="H220" s="34"/>
      <c r="I220" s="34"/>
    </row>
    <row r="221" customFormat="false" ht="15" hidden="false" customHeight="false" outlineLevel="0" collapsed="false">
      <c r="A221" s="33"/>
      <c r="B221" s="34"/>
      <c r="C221" s="34"/>
      <c r="D221" s="34"/>
      <c r="E221" s="34"/>
      <c r="F221" s="34"/>
      <c r="G221" s="34"/>
      <c r="H221" s="34"/>
      <c r="I221" s="34"/>
    </row>
    <row r="222" customFormat="false" ht="15" hidden="false" customHeight="false" outlineLevel="0" collapsed="false">
      <c r="A222" s="33"/>
      <c r="B222" s="34"/>
      <c r="C222" s="34"/>
      <c r="D222" s="34"/>
      <c r="E222" s="34"/>
      <c r="F222" s="34"/>
      <c r="G222" s="34"/>
      <c r="H222" s="34"/>
      <c r="I222" s="34"/>
    </row>
    <row r="223" customFormat="false" ht="15" hidden="false" customHeight="false" outlineLevel="0" collapsed="false">
      <c r="A223" s="33"/>
      <c r="B223" s="34"/>
      <c r="C223" s="34"/>
      <c r="D223" s="34"/>
      <c r="E223" s="34"/>
      <c r="F223" s="34"/>
      <c r="G223" s="34"/>
      <c r="H223" s="34"/>
      <c r="I223" s="34"/>
    </row>
    <row r="224" customFormat="false" ht="15" hidden="false" customHeight="false" outlineLevel="0" collapsed="false">
      <c r="A224" s="33"/>
      <c r="B224" s="34"/>
      <c r="C224" s="34"/>
      <c r="D224" s="34"/>
      <c r="E224" s="34"/>
      <c r="F224" s="34"/>
      <c r="G224" s="34"/>
      <c r="H224" s="34"/>
      <c r="I224" s="34"/>
    </row>
    <row r="225" customFormat="false" ht="15" hidden="false" customHeight="false" outlineLevel="0" collapsed="false">
      <c r="A225" s="33"/>
      <c r="B225" s="34"/>
      <c r="C225" s="34"/>
      <c r="D225" s="34"/>
      <c r="E225" s="34"/>
      <c r="F225" s="34"/>
      <c r="G225" s="34"/>
      <c r="H225" s="34"/>
      <c r="I225" s="34"/>
    </row>
    <row r="226" customFormat="false" ht="15" hidden="false" customHeight="false" outlineLevel="0" collapsed="false">
      <c r="A226" s="33"/>
      <c r="B226" s="34"/>
      <c r="C226" s="34"/>
      <c r="D226" s="34"/>
      <c r="E226" s="34"/>
      <c r="F226" s="34"/>
      <c r="G226" s="34"/>
      <c r="H226" s="34"/>
      <c r="I226" s="34"/>
    </row>
    <row r="227" customFormat="false" ht="15" hidden="false" customHeight="false" outlineLevel="0" collapsed="false">
      <c r="A227" s="33"/>
      <c r="B227" s="34"/>
      <c r="C227" s="34"/>
      <c r="D227" s="34"/>
      <c r="E227" s="34"/>
      <c r="F227" s="34"/>
      <c r="G227" s="34"/>
      <c r="H227" s="34"/>
      <c r="I227" s="34"/>
    </row>
    <row r="228" customFormat="false" ht="15" hidden="false" customHeight="false" outlineLevel="0" collapsed="false">
      <c r="A228" s="33"/>
      <c r="B228" s="34"/>
      <c r="C228" s="34"/>
      <c r="D228" s="34"/>
      <c r="E228" s="34"/>
      <c r="F228" s="34"/>
      <c r="G228" s="34"/>
      <c r="H228" s="34"/>
      <c r="I228" s="34"/>
    </row>
    <row r="229" customFormat="false" ht="15" hidden="false" customHeight="false" outlineLevel="0" collapsed="false">
      <c r="A229" s="33"/>
      <c r="B229" s="34"/>
      <c r="C229" s="34"/>
      <c r="D229" s="34"/>
      <c r="E229" s="34"/>
      <c r="F229" s="34"/>
      <c r="G229" s="34"/>
      <c r="H229" s="34"/>
      <c r="I229" s="34"/>
    </row>
    <row r="230" customFormat="false" ht="15" hidden="false" customHeight="false" outlineLevel="0" collapsed="false">
      <c r="A230" s="33"/>
      <c r="B230" s="34"/>
      <c r="C230" s="34"/>
      <c r="D230" s="34"/>
      <c r="E230" s="34"/>
      <c r="F230" s="34"/>
      <c r="G230" s="34"/>
      <c r="H230" s="34"/>
      <c r="I230" s="34"/>
    </row>
    <row r="231" customFormat="false" ht="15" hidden="false" customHeight="false" outlineLevel="0" collapsed="false">
      <c r="A231" s="33"/>
      <c r="B231" s="34"/>
      <c r="C231" s="34"/>
      <c r="D231" s="34"/>
      <c r="E231" s="34"/>
      <c r="F231" s="34"/>
      <c r="G231" s="34"/>
      <c r="H231" s="34"/>
      <c r="I231" s="34"/>
    </row>
    <row r="232" customFormat="false" ht="15" hidden="false" customHeight="false" outlineLevel="0" collapsed="false">
      <c r="A232" s="33"/>
      <c r="B232" s="34"/>
      <c r="C232" s="34"/>
      <c r="D232" s="34"/>
      <c r="E232" s="34"/>
      <c r="F232" s="34"/>
      <c r="G232" s="34"/>
      <c r="H232" s="34"/>
      <c r="I232" s="34"/>
    </row>
    <row r="233" customFormat="false" ht="15" hidden="false" customHeight="false" outlineLevel="0" collapsed="false">
      <c r="A233" s="33"/>
      <c r="B233" s="34"/>
      <c r="C233" s="34"/>
      <c r="D233" s="34"/>
      <c r="E233" s="34"/>
      <c r="F233" s="34"/>
      <c r="G233" s="34"/>
      <c r="H233" s="34"/>
      <c r="I233" s="34"/>
    </row>
    <row r="234" customFormat="false" ht="15" hidden="false" customHeight="false" outlineLevel="0" collapsed="false">
      <c r="A234" s="33"/>
      <c r="B234" s="34"/>
      <c r="C234" s="34"/>
      <c r="D234" s="34"/>
      <c r="E234" s="34"/>
      <c r="F234" s="34"/>
      <c r="G234" s="34"/>
      <c r="H234" s="34"/>
      <c r="I234" s="34"/>
    </row>
    <row r="235" customFormat="false" ht="15" hidden="false" customHeight="false" outlineLevel="0" collapsed="false">
      <c r="A235" s="33"/>
      <c r="B235" s="34"/>
      <c r="C235" s="34"/>
      <c r="D235" s="34"/>
      <c r="E235" s="34"/>
      <c r="F235" s="34"/>
      <c r="G235" s="34"/>
      <c r="H235" s="34"/>
      <c r="I235" s="34"/>
    </row>
    <row r="236" customFormat="false" ht="15" hidden="false" customHeight="false" outlineLevel="0" collapsed="false">
      <c r="A236" s="33"/>
      <c r="B236" s="34"/>
      <c r="C236" s="34"/>
      <c r="D236" s="34"/>
      <c r="E236" s="34"/>
      <c r="F236" s="34"/>
      <c r="G236" s="34"/>
      <c r="H236" s="34"/>
      <c r="I236" s="34"/>
    </row>
    <row r="237" customFormat="false" ht="15" hidden="false" customHeight="false" outlineLevel="0" collapsed="false">
      <c r="A237" s="33"/>
      <c r="B237" s="34"/>
      <c r="C237" s="34"/>
      <c r="D237" s="34"/>
      <c r="E237" s="34"/>
      <c r="F237" s="34"/>
      <c r="G237" s="34"/>
      <c r="H237" s="34"/>
      <c r="I237" s="34"/>
    </row>
    <row r="238" customFormat="false" ht="15" hidden="false" customHeight="false" outlineLevel="0" collapsed="false">
      <c r="A238" s="33"/>
      <c r="B238" s="34"/>
      <c r="C238" s="34"/>
      <c r="D238" s="34"/>
      <c r="E238" s="34"/>
      <c r="F238" s="34"/>
      <c r="G238" s="34"/>
      <c r="H238" s="34"/>
      <c r="I238" s="34"/>
    </row>
    <row r="239" customFormat="false" ht="15" hidden="false" customHeight="false" outlineLevel="0" collapsed="false">
      <c r="A239" s="33"/>
      <c r="B239" s="34"/>
      <c r="C239" s="34"/>
      <c r="D239" s="34"/>
      <c r="E239" s="34"/>
      <c r="F239" s="34"/>
      <c r="G239" s="34"/>
      <c r="H239" s="34"/>
      <c r="I239" s="34"/>
    </row>
    <row r="240" customFormat="false" ht="15" hidden="false" customHeight="false" outlineLevel="0" collapsed="false">
      <c r="A240" s="33"/>
      <c r="B240" s="34"/>
      <c r="C240" s="34"/>
      <c r="D240" s="34"/>
      <c r="E240" s="34"/>
      <c r="F240" s="34"/>
      <c r="G240" s="34"/>
      <c r="H240" s="34"/>
      <c r="I240" s="34"/>
    </row>
    <row r="241" customFormat="false" ht="15" hidden="false" customHeight="false" outlineLevel="0" collapsed="false">
      <c r="A241" s="33"/>
      <c r="B241" s="34"/>
      <c r="C241" s="34"/>
      <c r="D241" s="34"/>
      <c r="E241" s="34"/>
      <c r="F241" s="34"/>
      <c r="G241" s="34"/>
      <c r="H241" s="34"/>
      <c r="I241" s="34"/>
    </row>
    <row r="242" customFormat="false" ht="15" hidden="false" customHeight="false" outlineLevel="0" collapsed="false">
      <c r="A242" s="33"/>
      <c r="B242" s="34"/>
      <c r="C242" s="34"/>
      <c r="D242" s="34"/>
      <c r="E242" s="34"/>
      <c r="F242" s="34"/>
      <c r="G242" s="34"/>
      <c r="H242" s="34"/>
      <c r="I242" s="34"/>
    </row>
    <row r="243" customFormat="false" ht="15" hidden="false" customHeight="false" outlineLevel="0" collapsed="false">
      <c r="A243" s="33"/>
      <c r="B243" s="34"/>
      <c r="C243" s="34"/>
      <c r="D243" s="34"/>
      <c r="E243" s="34"/>
      <c r="F243" s="34"/>
      <c r="G243" s="34"/>
      <c r="H243" s="34"/>
      <c r="I243" s="34"/>
    </row>
    <row r="244" customFormat="false" ht="15" hidden="false" customHeight="false" outlineLevel="0" collapsed="false">
      <c r="A244" s="33"/>
      <c r="B244" s="34"/>
      <c r="C244" s="34"/>
      <c r="D244" s="34"/>
      <c r="E244" s="34"/>
      <c r="F244" s="34"/>
      <c r="G244" s="34"/>
      <c r="H244" s="34"/>
      <c r="I244" s="34"/>
    </row>
    <row r="245" customFormat="false" ht="15" hidden="false" customHeight="false" outlineLevel="0" collapsed="false">
      <c r="A245" s="33"/>
      <c r="B245" s="34"/>
      <c r="C245" s="34"/>
      <c r="D245" s="34"/>
      <c r="E245" s="34"/>
      <c r="F245" s="34"/>
      <c r="G245" s="34"/>
      <c r="H245" s="34"/>
      <c r="I245" s="34"/>
    </row>
    <row r="246" customFormat="false" ht="15" hidden="false" customHeight="false" outlineLevel="0" collapsed="false">
      <c r="A246" s="33"/>
      <c r="B246" s="34"/>
      <c r="C246" s="34"/>
      <c r="D246" s="34"/>
      <c r="E246" s="34"/>
      <c r="F246" s="34"/>
      <c r="G246" s="34"/>
      <c r="H246" s="34"/>
      <c r="I246" s="34"/>
    </row>
    <row r="247" customFormat="false" ht="15" hidden="false" customHeight="false" outlineLevel="0" collapsed="false">
      <c r="A247" s="33"/>
      <c r="B247" s="34"/>
      <c r="C247" s="34"/>
      <c r="D247" s="34"/>
      <c r="E247" s="34"/>
      <c r="F247" s="34"/>
      <c r="G247" s="34"/>
      <c r="H247" s="34"/>
      <c r="I247" s="34"/>
    </row>
    <row r="248" customFormat="false" ht="15" hidden="false" customHeight="false" outlineLevel="0" collapsed="false">
      <c r="A248" s="33"/>
      <c r="B248" s="34"/>
      <c r="C248" s="34"/>
      <c r="D248" s="34"/>
      <c r="E248" s="34"/>
      <c r="F248" s="34"/>
      <c r="G248" s="34"/>
      <c r="H248" s="34"/>
      <c r="I248" s="34"/>
    </row>
    <row r="249" customFormat="false" ht="15" hidden="false" customHeight="false" outlineLevel="0" collapsed="false">
      <c r="A249" s="33"/>
      <c r="B249" s="34"/>
      <c r="C249" s="34"/>
      <c r="D249" s="34"/>
      <c r="E249" s="34"/>
      <c r="F249" s="34"/>
      <c r="G249" s="34"/>
      <c r="H249" s="34"/>
      <c r="I249" s="34"/>
    </row>
    <row r="250" customFormat="false" ht="15" hidden="false" customHeight="false" outlineLevel="0" collapsed="false">
      <c r="A250" s="33"/>
      <c r="B250" s="34"/>
      <c r="C250" s="34"/>
      <c r="D250" s="34"/>
      <c r="E250" s="34"/>
      <c r="F250" s="34"/>
      <c r="G250" s="34"/>
      <c r="H250" s="34"/>
      <c r="I250" s="34"/>
    </row>
    <row r="251" customFormat="false" ht="15" hidden="false" customHeight="false" outlineLevel="0" collapsed="false">
      <c r="A251" s="33"/>
      <c r="B251" s="34"/>
      <c r="C251" s="34"/>
      <c r="D251" s="34"/>
      <c r="E251" s="34"/>
      <c r="F251" s="34"/>
      <c r="G251" s="34"/>
      <c r="H251" s="34"/>
      <c r="I251" s="34"/>
    </row>
    <row r="252" customFormat="false" ht="15" hidden="false" customHeight="false" outlineLevel="0" collapsed="false">
      <c r="A252" s="33"/>
      <c r="B252" s="34"/>
      <c r="C252" s="34"/>
      <c r="D252" s="34"/>
      <c r="E252" s="34"/>
      <c r="F252" s="34"/>
      <c r="G252" s="34"/>
      <c r="H252" s="34"/>
      <c r="I252" s="34"/>
    </row>
    <row r="253" customFormat="false" ht="15" hidden="false" customHeight="false" outlineLevel="0" collapsed="false">
      <c r="A253" s="33"/>
      <c r="B253" s="34"/>
      <c r="C253" s="34"/>
      <c r="D253" s="34"/>
      <c r="E253" s="34"/>
      <c r="F253" s="34"/>
      <c r="G253" s="34"/>
      <c r="H253" s="34"/>
      <c r="I253" s="34"/>
    </row>
    <row r="254" customFormat="false" ht="15" hidden="false" customHeight="false" outlineLevel="0" collapsed="false">
      <c r="A254" s="33"/>
      <c r="B254" s="34"/>
      <c r="C254" s="34"/>
      <c r="D254" s="34"/>
      <c r="E254" s="34"/>
      <c r="F254" s="34"/>
      <c r="G254" s="34"/>
      <c r="H254" s="34"/>
      <c r="I254" s="34"/>
    </row>
    <row r="255" customFormat="false" ht="15" hidden="false" customHeight="false" outlineLevel="0" collapsed="false">
      <c r="A255" s="33"/>
      <c r="B255" s="34"/>
      <c r="C255" s="34"/>
      <c r="D255" s="34"/>
      <c r="E255" s="34"/>
      <c r="F255" s="34"/>
      <c r="G255" s="34"/>
      <c r="H255" s="34"/>
      <c r="I255" s="34"/>
    </row>
    <row r="256" customFormat="false" ht="15" hidden="false" customHeight="false" outlineLevel="0" collapsed="false">
      <c r="A256" s="33"/>
      <c r="B256" s="34"/>
      <c r="C256" s="34"/>
      <c r="D256" s="34"/>
      <c r="E256" s="34"/>
      <c r="F256" s="34"/>
      <c r="G256" s="34"/>
      <c r="H256" s="34"/>
      <c r="I256" s="34"/>
    </row>
    <row r="257" customFormat="false" ht="15" hidden="false" customHeight="false" outlineLevel="0" collapsed="false">
      <c r="A257" s="33"/>
      <c r="B257" s="34"/>
      <c r="C257" s="34"/>
      <c r="D257" s="34"/>
      <c r="E257" s="34"/>
      <c r="F257" s="34"/>
      <c r="G257" s="34"/>
      <c r="H257" s="34"/>
      <c r="I257" s="34"/>
    </row>
    <row r="258" customFormat="false" ht="15" hidden="false" customHeight="false" outlineLevel="0" collapsed="false">
      <c r="A258" s="33"/>
      <c r="B258" s="34"/>
      <c r="C258" s="34"/>
      <c r="D258" s="34"/>
      <c r="E258" s="34"/>
      <c r="F258" s="34"/>
      <c r="G258" s="34"/>
      <c r="H258" s="34"/>
      <c r="I258" s="34"/>
    </row>
    <row r="259" customFormat="false" ht="15" hidden="false" customHeight="false" outlineLevel="0" collapsed="false">
      <c r="A259" s="33"/>
      <c r="B259" s="34"/>
      <c r="C259" s="34"/>
      <c r="D259" s="34"/>
      <c r="E259" s="34"/>
      <c r="F259" s="34"/>
      <c r="G259" s="34"/>
      <c r="H259" s="34"/>
      <c r="I259" s="34"/>
    </row>
    <row r="260" customFormat="false" ht="15" hidden="false" customHeight="false" outlineLevel="0" collapsed="false">
      <c r="A260" s="33"/>
      <c r="B260" s="34"/>
      <c r="C260" s="34"/>
      <c r="D260" s="34"/>
      <c r="E260" s="34"/>
      <c r="F260" s="34"/>
      <c r="G260" s="34"/>
      <c r="H260" s="34"/>
      <c r="I260" s="34"/>
    </row>
    <row r="261" customFormat="false" ht="15" hidden="false" customHeight="false" outlineLevel="0" collapsed="false">
      <c r="A261" s="33"/>
      <c r="B261" s="34"/>
      <c r="C261" s="34"/>
      <c r="D261" s="34"/>
      <c r="E261" s="34"/>
      <c r="F261" s="34"/>
      <c r="G261" s="34"/>
      <c r="H261" s="34"/>
      <c r="I261" s="34"/>
    </row>
    <row r="262" customFormat="false" ht="15" hidden="false" customHeight="false" outlineLevel="0" collapsed="false">
      <c r="A262" s="33"/>
      <c r="B262" s="34"/>
      <c r="C262" s="34"/>
      <c r="D262" s="34"/>
      <c r="E262" s="34"/>
      <c r="F262" s="34"/>
      <c r="G262" s="34"/>
      <c r="H262" s="34"/>
      <c r="I262" s="34"/>
    </row>
    <row r="263" customFormat="false" ht="15" hidden="false" customHeight="false" outlineLevel="0" collapsed="false">
      <c r="A263" s="33"/>
      <c r="B263" s="34"/>
      <c r="C263" s="34"/>
      <c r="D263" s="34"/>
      <c r="E263" s="34"/>
      <c r="F263" s="34"/>
      <c r="G263" s="34"/>
      <c r="H263" s="34"/>
      <c r="I263" s="34"/>
    </row>
    <row r="264" customFormat="false" ht="15" hidden="false" customHeight="false" outlineLevel="0" collapsed="false">
      <c r="A264" s="33"/>
      <c r="B264" s="34"/>
      <c r="C264" s="34"/>
      <c r="D264" s="34"/>
      <c r="E264" s="34"/>
      <c r="F264" s="34"/>
      <c r="G264" s="34"/>
      <c r="H264" s="34"/>
      <c r="I264" s="34"/>
    </row>
    <row r="265" customFormat="false" ht="15" hidden="false" customHeight="false" outlineLevel="0" collapsed="false">
      <c r="A265" s="33"/>
      <c r="B265" s="34"/>
      <c r="C265" s="34"/>
      <c r="D265" s="34"/>
      <c r="E265" s="34"/>
      <c r="F265" s="34"/>
      <c r="G265" s="34"/>
      <c r="H265" s="34"/>
      <c r="I265" s="34"/>
    </row>
    <row r="266" customFormat="false" ht="15" hidden="false" customHeight="false" outlineLevel="0" collapsed="false">
      <c r="A266" s="33"/>
      <c r="B266" s="34"/>
      <c r="C266" s="34"/>
      <c r="D266" s="34"/>
      <c r="E266" s="34"/>
      <c r="F266" s="34"/>
      <c r="G266" s="34"/>
      <c r="H266" s="34"/>
      <c r="I266" s="34"/>
    </row>
    <row r="267" customFormat="false" ht="15" hidden="false" customHeight="false" outlineLevel="0" collapsed="false">
      <c r="A267" s="33"/>
      <c r="B267" s="34"/>
      <c r="C267" s="34"/>
      <c r="D267" s="34"/>
      <c r="E267" s="34"/>
      <c r="F267" s="34"/>
      <c r="G267" s="34"/>
      <c r="H267" s="34"/>
      <c r="I267" s="34"/>
    </row>
    <row r="268" customFormat="false" ht="15" hidden="false" customHeight="false" outlineLevel="0" collapsed="false">
      <c r="A268" s="33"/>
      <c r="B268" s="34"/>
      <c r="C268" s="34"/>
      <c r="D268" s="34"/>
      <c r="E268" s="34"/>
      <c r="F268" s="34"/>
      <c r="G268" s="34"/>
      <c r="H268" s="34"/>
      <c r="I268" s="34"/>
    </row>
    <row r="269" customFormat="false" ht="15" hidden="false" customHeight="false" outlineLevel="0" collapsed="false">
      <c r="A269" s="33"/>
      <c r="B269" s="34"/>
      <c r="C269" s="34"/>
      <c r="D269" s="34"/>
      <c r="E269" s="34"/>
      <c r="F269" s="34"/>
      <c r="G269" s="34"/>
      <c r="H269" s="34"/>
      <c r="I269" s="34"/>
    </row>
    <row r="270" customFormat="false" ht="15" hidden="false" customHeight="false" outlineLevel="0" collapsed="false">
      <c r="A270" s="33"/>
      <c r="B270" s="34"/>
      <c r="C270" s="34"/>
      <c r="D270" s="34"/>
      <c r="E270" s="34"/>
      <c r="F270" s="34"/>
      <c r="G270" s="34"/>
      <c r="H270" s="34"/>
      <c r="I270" s="34"/>
    </row>
    <row r="271" customFormat="false" ht="15" hidden="false" customHeight="false" outlineLevel="0" collapsed="false">
      <c r="A271" s="33"/>
      <c r="B271" s="34"/>
      <c r="C271" s="34"/>
      <c r="D271" s="34"/>
      <c r="E271" s="34"/>
      <c r="F271" s="34"/>
      <c r="G271" s="34"/>
      <c r="H271" s="34"/>
      <c r="I271" s="34"/>
    </row>
    <row r="272" customFormat="false" ht="15" hidden="false" customHeight="false" outlineLevel="0" collapsed="false">
      <c r="A272" s="33"/>
      <c r="B272" s="34"/>
      <c r="C272" s="34"/>
      <c r="D272" s="34"/>
      <c r="E272" s="34"/>
      <c r="F272" s="34"/>
      <c r="G272" s="34"/>
      <c r="H272" s="34"/>
      <c r="I272" s="34"/>
    </row>
    <row r="273" customFormat="false" ht="15" hidden="false" customHeight="false" outlineLevel="0" collapsed="false">
      <c r="A273" s="33"/>
      <c r="B273" s="34"/>
      <c r="C273" s="34"/>
      <c r="D273" s="34"/>
      <c r="E273" s="34"/>
      <c r="F273" s="34"/>
      <c r="G273" s="34"/>
      <c r="H273" s="34"/>
      <c r="I273" s="34"/>
    </row>
    <row r="274" customFormat="false" ht="15" hidden="false" customHeight="false" outlineLevel="0" collapsed="false">
      <c r="A274" s="33"/>
      <c r="B274" s="34"/>
      <c r="C274" s="34"/>
      <c r="D274" s="34"/>
      <c r="E274" s="34"/>
      <c r="F274" s="34"/>
      <c r="G274" s="34"/>
      <c r="H274" s="34"/>
      <c r="I274" s="34"/>
    </row>
    <row r="275" customFormat="false" ht="15" hidden="false" customHeight="false" outlineLevel="0" collapsed="false">
      <c r="A275" s="33"/>
      <c r="B275" s="34"/>
      <c r="C275" s="34"/>
      <c r="D275" s="34"/>
      <c r="E275" s="34"/>
      <c r="F275" s="34"/>
      <c r="G275" s="34"/>
      <c r="H275" s="34"/>
      <c r="I275" s="34"/>
    </row>
    <row r="276" customFormat="false" ht="15" hidden="false" customHeight="false" outlineLevel="0" collapsed="false">
      <c r="A276" s="33"/>
      <c r="B276" s="34"/>
      <c r="C276" s="34"/>
      <c r="D276" s="34"/>
      <c r="E276" s="34"/>
      <c r="F276" s="34"/>
      <c r="G276" s="34"/>
      <c r="H276" s="34"/>
      <c r="I276" s="34"/>
    </row>
    <row r="277" customFormat="false" ht="15" hidden="false" customHeight="false" outlineLevel="0" collapsed="false">
      <c r="A277" s="33"/>
      <c r="B277" s="34"/>
      <c r="C277" s="34"/>
      <c r="D277" s="34"/>
      <c r="E277" s="34"/>
      <c r="F277" s="34"/>
      <c r="G277" s="34"/>
      <c r="H277" s="34"/>
      <c r="I277" s="34"/>
    </row>
    <row r="278" customFormat="false" ht="15" hidden="false" customHeight="false" outlineLevel="0" collapsed="false">
      <c r="A278" s="33"/>
      <c r="B278" s="34"/>
      <c r="C278" s="34"/>
      <c r="D278" s="34"/>
      <c r="E278" s="34"/>
      <c r="F278" s="34"/>
      <c r="G278" s="34"/>
      <c r="H278" s="34"/>
      <c r="I278" s="34"/>
    </row>
    <row r="279" customFormat="false" ht="15" hidden="false" customHeight="false" outlineLevel="0" collapsed="false">
      <c r="A279" s="33"/>
      <c r="B279" s="34"/>
      <c r="C279" s="34"/>
      <c r="D279" s="34"/>
      <c r="E279" s="34"/>
      <c r="F279" s="34"/>
      <c r="G279" s="34"/>
      <c r="H279" s="34"/>
      <c r="I279" s="34"/>
    </row>
    <row r="280" customFormat="false" ht="15" hidden="false" customHeight="false" outlineLevel="0" collapsed="false">
      <c r="A280" s="33"/>
      <c r="B280" s="34"/>
      <c r="C280" s="34"/>
      <c r="D280" s="34"/>
      <c r="E280" s="34"/>
      <c r="F280" s="34"/>
      <c r="G280" s="34"/>
      <c r="H280" s="34"/>
      <c r="I280" s="34"/>
    </row>
    <row r="281" customFormat="false" ht="15" hidden="false" customHeight="false" outlineLevel="0" collapsed="false">
      <c r="A281" s="33"/>
      <c r="B281" s="34"/>
      <c r="C281" s="34"/>
      <c r="D281" s="34"/>
      <c r="E281" s="34"/>
      <c r="F281" s="34"/>
      <c r="G281" s="34"/>
      <c r="H281" s="34"/>
      <c r="I281" s="34"/>
    </row>
    <row r="282" customFormat="false" ht="15" hidden="false" customHeight="false" outlineLevel="0" collapsed="false">
      <c r="A282" s="33"/>
      <c r="B282" s="34"/>
      <c r="C282" s="34"/>
      <c r="D282" s="34"/>
      <c r="E282" s="34"/>
      <c r="F282" s="34"/>
      <c r="G282" s="34"/>
      <c r="H282" s="34"/>
      <c r="I282" s="34"/>
    </row>
    <row r="283" customFormat="false" ht="15" hidden="false" customHeight="false" outlineLevel="0" collapsed="false">
      <c r="A283" s="33"/>
      <c r="B283" s="34"/>
      <c r="C283" s="34"/>
      <c r="D283" s="34"/>
      <c r="E283" s="34"/>
      <c r="F283" s="34"/>
      <c r="G283" s="34"/>
      <c r="H283" s="34"/>
      <c r="I283" s="34"/>
    </row>
    <row r="284" customFormat="false" ht="15" hidden="false" customHeight="false" outlineLevel="0" collapsed="false">
      <c r="A284" s="33"/>
      <c r="B284" s="34"/>
      <c r="C284" s="34"/>
      <c r="D284" s="34"/>
      <c r="E284" s="34"/>
      <c r="F284" s="34"/>
      <c r="G284" s="34"/>
      <c r="H284" s="34"/>
      <c r="I284" s="34"/>
    </row>
    <row r="285" customFormat="false" ht="15" hidden="false" customHeight="false" outlineLevel="0" collapsed="false">
      <c r="A285" s="33"/>
      <c r="B285" s="34"/>
      <c r="C285" s="34"/>
      <c r="D285" s="34"/>
      <c r="E285" s="34"/>
      <c r="F285" s="34"/>
      <c r="G285" s="34"/>
      <c r="H285" s="34"/>
      <c r="I285" s="34"/>
    </row>
    <row r="286" customFormat="false" ht="15" hidden="false" customHeight="false" outlineLevel="0" collapsed="false">
      <c r="A286" s="33"/>
      <c r="B286" s="34"/>
      <c r="C286" s="34"/>
      <c r="D286" s="34"/>
      <c r="E286" s="34"/>
      <c r="F286" s="34"/>
      <c r="G286" s="34"/>
      <c r="H286" s="34"/>
      <c r="I286" s="34"/>
    </row>
    <row r="287" customFormat="false" ht="15" hidden="false" customHeight="false" outlineLevel="0" collapsed="false">
      <c r="A287" s="33"/>
      <c r="B287" s="34"/>
      <c r="C287" s="34"/>
      <c r="D287" s="34"/>
      <c r="E287" s="34"/>
      <c r="F287" s="34"/>
      <c r="G287" s="34"/>
      <c r="H287" s="34"/>
      <c r="I287" s="34"/>
    </row>
    <row r="288" customFormat="false" ht="15" hidden="false" customHeight="false" outlineLevel="0" collapsed="false">
      <c r="A288" s="33"/>
      <c r="B288" s="34"/>
      <c r="C288" s="34"/>
      <c r="D288" s="34"/>
      <c r="E288" s="34"/>
      <c r="F288" s="34"/>
      <c r="G288" s="34"/>
      <c r="H288" s="34"/>
      <c r="I288" s="34"/>
    </row>
    <row r="289" customFormat="false" ht="15" hidden="false" customHeight="false" outlineLevel="0" collapsed="false">
      <c r="A289" s="33"/>
      <c r="B289" s="34"/>
      <c r="C289" s="34"/>
      <c r="D289" s="34"/>
      <c r="E289" s="34"/>
      <c r="F289" s="34"/>
      <c r="G289" s="34"/>
      <c r="H289" s="34"/>
      <c r="I289" s="34"/>
    </row>
    <row r="290" customFormat="false" ht="15" hidden="false" customHeight="false" outlineLevel="0" collapsed="false">
      <c r="A290" s="33"/>
      <c r="B290" s="34"/>
      <c r="C290" s="34"/>
      <c r="D290" s="34"/>
      <c r="E290" s="34"/>
      <c r="F290" s="34"/>
      <c r="G290" s="34"/>
      <c r="H290" s="34"/>
      <c r="I290" s="34"/>
    </row>
    <row r="291" customFormat="false" ht="15" hidden="false" customHeight="false" outlineLevel="0" collapsed="false">
      <c r="A291" s="33"/>
      <c r="B291" s="34"/>
      <c r="C291" s="34"/>
      <c r="D291" s="34"/>
      <c r="E291" s="34"/>
      <c r="F291" s="34"/>
      <c r="G291" s="34"/>
      <c r="H291" s="34"/>
      <c r="I291" s="34"/>
    </row>
    <row r="292" customFormat="false" ht="15" hidden="false" customHeight="false" outlineLevel="0" collapsed="false">
      <c r="A292" s="33"/>
      <c r="B292" s="34"/>
      <c r="C292" s="34"/>
      <c r="D292" s="34"/>
      <c r="E292" s="34"/>
      <c r="F292" s="34"/>
      <c r="G292" s="34"/>
      <c r="H292" s="34"/>
      <c r="I292" s="34"/>
    </row>
    <row r="293" customFormat="false" ht="15" hidden="false" customHeight="false" outlineLevel="0" collapsed="false">
      <c r="A293" s="33"/>
      <c r="B293" s="34"/>
      <c r="C293" s="34"/>
      <c r="D293" s="34"/>
      <c r="E293" s="34"/>
      <c r="F293" s="34"/>
      <c r="G293" s="34"/>
      <c r="H293" s="34"/>
      <c r="I293" s="34"/>
    </row>
    <row r="294" customFormat="false" ht="15" hidden="false" customHeight="false" outlineLevel="0" collapsed="false">
      <c r="A294" s="33"/>
      <c r="B294" s="34"/>
      <c r="C294" s="34"/>
      <c r="D294" s="34"/>
      <c r="E294" s="34"/>
      <c r="F294" s="34"/>
      <c r="G294" s="34"/>
      <c r="H294" s="34"/>
      <c r="I294" s="34"/>
    </row>
    <row r="295" customFormat="false" ht="15" hidden="false" customHeight="false" outlineLevel="0" collapsed="false">
      <c r="A295" s="33"/>
      <c r="B295" s="34"/>
      <c r="C295" s="34"/>
      <c r="D295" s="34"/>
      <c r="E295" s="34"/>
      <c r="F295" s="34"/>
      <c r="G295" s="34"/>
      <c r="H295" s="34"/>
      <c r="I295" s="34"/>
    </row>
    <row r="296" customFormat="false" ht="15" hidden="false" customHeight="false" outlineLevel="0" collapsed="false">
      <c r="A296" s="33"/>
      <c r="B296" s="34"/>
      <c r="C296" s="34"/>
      <c r="D296" s="34"/>
      <c r="E296" s="34"/>
      <c r="F296" s="34"/>
      <c r="G296" s="34"/>
      <c r="H296" s="34"/>
      <c r="I296" s="34"/>
    </row>
    <row r="297" customFormat="false" ht="15" hidden="false" customHeight="false" outlineLevel="0" collapsed="false">
      <c r="A297" s="33"/>
      <c r="B297" s="34"/>
      <c r="C297" s="34"/>
      <c r="D297" s="34"/>
      <c r="E297" s="34"/>
      <c r="F297" s="34"/>
      <c r="G297" s="34"/>
      <c r="H297" s="34"/>
      <c r="I297" s="34"/>
    </row>
    <row r="298" customFormat="false" ht="15" hidden="false" customHeight="false" outlineLevel="0" collapsed="false">
      <c r="A298" s="33"/>
      <c r="B298" s="34"/>
      <c r="C298" s="34"/>
      <c r="D298" s="34"/>
      <c r="E298" s="34"/>
      <c r="F298" s="34"/>
      <c r="G298" s="34"/>
      <c r="H298" s="34"/>
      <c r="I298" s="34"/>
    </row>
    <row r="299" customFormat="false" ht="15" hidden="false" customHeight="false" outlineLevel="0" collapsed="false">
      <c r="A299" s="33"/>
      <c r="B299" s="34"/>
      <c r="C299" s="34"/>
      <c r="D299" s="34"/>
      <c r="E299" s="34"/>
      <c r="F299" s="34"/>
      <c r="G299" s="34"/>
      <c r="H299" s="34"/>
      <c r="I299" s="34"/>
    </row>
    <row r="300" customFormat="false" ht="15" hidden="false" customHeight="false" outlineLevel="0" collapsed="false">
      <c r="A300" s="33"/>
      <c r="B300" s="34"/>
      <c r="C300" s="34"/>
      <c r="D300" s="34"/>
      <c r="E300" s="34"/>
      <c r="F300" s="34"/>
      <c r="G300" s="34"/>
      <c r="H300" s="34"/>
      <c r="I300" s="34"/>
    </row>
    <row r="301" customFormat="false" ht="15" hidden="false" customHeight="false" outlineLevel="0" collapsed="false">
      <c r="A301" s="33"/>
      <c r="B301" s="34"/>
      <c r="C301" s="34"/>
      <c r="D301" s="34"/>
      <c r="E301" s="34"/>
      <c r="F301" s="34"/>
      <c r="G301" s="34"/>
      <c r="H301" s="34"/>
      <c r="I301" s="34"/>
    </row>
    <row r="302" customFormat="false" ht="15" hidden="false" customHeight="false" outlineLevel="0" collapsed="false">
      <c r="A302" s="33"/>
      <c r="B302" s="34"/>
      <c r="C302" s="34"/>
      <c r="D302" s="34"/>
      <c r="E302" s="34"/>
      <c r="F302" s="34"/>
      <c r="G302" s="34"/>
      <c r="H302" s="34"/>
      <c r="I302" s="34"/>
    </row>
    <row r="303" customFormat="false" ht="15" hidden="false" customHeight="false" outlineLevel="0" collapsed="false">
      <c r="A303" s="33"/>
      <c r="B303" s="34"/>
      <c r="C303" s="34"/>
      <c r="D303" s="34"/>
      <c r="E303" s="34"/>
      <c r="F303" s="34"/>
      <c r="G303" s="34"/>
      <c r="H303" s="34"/>
      <c r="I303" s="34"/>
    </row>
    <row r="304" customFormat="false" ht="15" hidden="false" customHeight="false" outlineLevel="0" collapsed="false">
      <c r="A304" s="33"/>
      <c r="B304" s="34"/>
      <c r="C304" s="34"/>
      <c r="D304" s="34"/>
      <c r="E304" s="34"/>
      <c r="F304" s="34"/>
      <c r="G304" s="34"/>
      <c r="H304" s="34"/>
      <c r="I304" s="34"/>
    </row>
    <row r="305" customFormat="false" ht="15" hidden="false" customHeight="false" outlineLevel="0" collapsed="false">
      <c r="A305" s="33"/>
      <c r="B305" s="34"/>
      <c r="C305" s="34"/>
      <c r="D305" s="34"/>
      <c r="E305" s="34"/>
      <c r="F305" s="34"/>
      <c r="G305" s="34"/>
      <c r="H305" s="34"/>
      <c r="I305" s="34"/>
    </row>
    <row r="306" customFormat="false" ht="15" hidden="false" customHeight="false" outlineLevel="0" collapsed="false">
      <c r="A306" s="33"/>
      <c r="B306" s="34"/>
      <c r="C306" s="34"/>
      <c r="D306" s="34"/>
      <c r="E306" s="34"/>
      <c r="F306" s="34"/>
      <c r="G306" s="34"/>
      <c r="H306" s="34"/>
      <c r="I306" s="34"/>
    </row>
    <row r="307" customFormat="false" ht="15" hidden="false" customHeight="false" outlineLevel="0" collapsed="false">
      <c r="A307" s="33"/>
      <c r="B307" s="34"/>
      <c r="C307" s="34"/>
      <c r="D307" s="34"/>
      <c r="E307" s="34"/>
      <c r="F307" s="34"/>
      <c r="G307" s="34"/>
      <c r="H307" s="34"/>
      <c r="I307" s="34"/>
    </row>
    <row r="308" customFormat="false" ht="15" hidden="false" customHeight="false" outlineLevel="0" collapsed="false">
      <c r="A308" s="33"/>
      <c r="B308" s="34"/>
      <c r="C308" s="34"/>
      <c r="D308" s="34"/>
      <c r="E308" s="34"/>
      <c r="F308" s="34"/>
      <c r="G308" s="34"/>
      <c r="H308" s="34"/>
      <c r="I308" s="34"/>
    </row>
    <row r="309" customFormat="false" ht="15" hidden="false" customHeight="false" outlineLevel="0" collapsed="false">
      <c r="A309" s="33"/>
      <c r="B309" s="34"/>
      <c r="C309" s="34"/>
      <c r="D309" s="34"/>
      <c r="E309" s="34"/>
      <c r="F309" s="34"/>
      <c r="G309" s="34"/>
      <c r="H309" s="34"/>
      <c r="I309" s="34"/>
    </row>
    <row r="310" customFormat="false" ht="15" hidden="false" customHeight="false" outlineLevel="0" collapsed="false">
      <c r="A310" s="33"/>
      <c r="B310" s="34"/>
      <c r="C310" s="34"/>
      <c r="D310" s="34"/>
      <c r="E310" s="34"/>
      <c r="F310" s="34"/>
      <c r="G310" s="34"/>
      <c r="H310" s="34"/>
      <c r="I310" s="34"/>
    </row>
    <row r="311" customFormat="false" ht="15" hidden="false" customHeight="false" outlineLevel="0" collapsed="false">
      <c r="A311" s="33"/>
      <c r="B311" s="34"/>
      <c r="C311" s="34"/>
      <c r="D311" s="34"/>
      <c r="E311" s="34"/>
      <c r="F311" s="34"/>
      <c r="G311" s="34"/>
      <c r="H311" s="34"/>
      <c r="I311" s="34"/>
    </row>
    <row r="312" customFormat="false" ht="15" hidden="false" customHeight="false" outlineLevel="0" collapsed="false">
      <c r="A312" s="33"/>
      <c r="B312" s="34"/>
      <c r="C312" s="34"/>
      <c r="D312" s="34"/>
      <c r="E312" s="34"/>
      <c r="F312" s="34"/>
      <c r="G312" s="34"/>
      <c r="H312" s="34"/>
      <c r="I312" s="34"/>
    </row>
    <row r="313" customFormat="false" ht="15" hidden="false" customHeight="false" outlineLevel="0" collapsed="false">
      <c r="A313" s="33"/>
      <c r="B313" s="34"/>
      <c r="C313" s="34"/>
      <c r="D313" s="34"/>
      <c r="E313" s="34"/>
      <c r="F313" s="34"/>
      <c r="G313" s="34"/>
      <c r="H313" s="34"/>
      <c r="I313" s="34"/>
    </row>
    <row r="314" customFormat="false" ht="15" hidden="false" customHeight="false" outlineLevel="0" collapsed="false">
      <c r="A314" s="33"/>
      <c r="B314" s="34"/>
      <c r="C314" s="34"/>
      <c r="D314" s="34"/>
      <c r="E314" s="34"/>
      <c r="F314" s="34"/>
      <c r="G314" s="34"/>
      <c r="H314" s="34"/>
      <c r="I314" s="34"/>
    </row>
    <row r="315" customFormat="false" ht="15" hidden="false" customHeight="false" outlineLevel="0" collapsed="false">
      <c r="A315" s="33"/>
      <c r="B315" s="34"/>
      <c r="C315" s="34"/>
      <c r="D315" s="34"/>
      <c r="E315" s="34"/>
      <c r="F315" s="34"/>
      <c r="G315" s="34"/>
      <c r="H315" s="34"/>
      <c r="I315" s="34"/>
    </row>
    <row r="316" customFormat="false" ht="15" hidden="false" customHeight="false" outlineLevel="0" collapsed="false">
      <c r="A316" s="33"/>
      <c r="B316" s="34"/>
      <c r="C316" s="34"/>
      <c r="D316" s="34"/>
      <c r="E316" s="34"/>
      <c r="F316" s="34"/>
      <c r="G316" s="34"/>
      <c r="H316" s="34"/>
      <c r="I316" s="34"/>
    </row>
    <row r="317" customFormat="false" ht="15" hidden="false" customHeight="false" outlineLevel="0" collapsed="false">
      <c r="A317" s="33"/>
      <c r="B317" s="34"/>
      <c r="C317" s="34"/>
      <c r="D317" s="34"/>
      <c r="E317" s="34"/>
      <c r="F317" s="34"/>
      <c r="G317" s="34"/>
      <c r="H317" s="34"/>
      <c r="I317" s="34"/>
    </row>
    <row r="318" customFormat="false" ht="15" hidden="false" customHeight="false" outlineLevel="0" collapsed="false">
      <c r="A318" s="33"/>
      <c r="B318" s="34"/>
      <c r="C318" s="34"/>
      <c r="D318" s="34"/>
      <c r="E318" s="34"/>
      <c r="F318" s="34"/>
      <c r="G318" s="34"/>
      <c r="H318" s="34"/>
      <c r="I318" s="34"/>
    </row>
    <row r="319" customFormat="false" ht="15" hidden="false" customHeight="false" outlineLevel="0" collapsed="false">
      <c r="A319" s="33"/>
      <c r="B319" s="34"/>
      <c r="C319" s="34"/>
      <c r="D319" s="34"/>
      <c r="E319" s="34"/>
      <c r="F319" s="34"/>
      <c r="G319" s="34"/>
      <c r="H319" s="34"/>
      <c r="I319" s="34"/>
    </row>
    <row r="320" customFormat="false" ht="15" hidden="false" customHeight="false" outlineLevel="0" collapsed="false">
      <c r="A320" s="33"/>
      <c r="B320" s="34"/>
      <c r="C320" s="34"/>
      <c r="D320" s="34"/>
      <c r="E320" s="34"/>
      <c r="F320" s="34"/>
      <c r="G320" s="34"/>
      <c r="H320" s="34"/>
      <c r="I320" s="34"/>
    </row>
    <row r="321" customFormat="false" ht="15" hidden="false" customHeight="false" outlineLevel="0" collapsed="false">
      <c r="A321" s="33"/>
      <c r="B321" s="34"/>
      <c r="C321" s="34"/>
      <c r="D321" s="34"/>
      <c r="E321" s="34"/>
      <c r="F321" s="34"/>
      <c r="G321" s="34"/>
      <c r="H321" s="34"/>
      <c r="I321" s="34"/>
    </row>
    <row r="322" customFormat="false" ht="15" hidden="false" customHeight="false" outlineLevel="0" collapsed="false">
      <c r="A322" s="33"/>
      <c r="B322" s="34"/>
      <c r="C322" s="34"/>
      <c r="D322" s="34"/>
      <c r="E322" s="34"/>
      <c r="F322" s="34"/>
      <c r="G322" s="34"/>
      <c r="H322" s="34"/>
      <c r="I322" s="34"/>
    </row>
    <row r="323" customFormat="false" ht="15" hidden="false" customHeight="false" outlineLevel="0" collapsed="false">
      <c r="A323" s="33"/>
      <c r="B323" s="34"/>
      <c r="C323" s="34"/>
      <c r="D323" s="34"/>
      <c r="E323" s="34"/>
      <c r="F323" s="34"/>
      <c r="G323" s="34"/>
      <c r="H323" s="34"/>
      <c r="I323" s="34"/>
    </row>
    <row r="324" customFormat="false" ht="15" hidden="false" customHeight="false" outlineLevel="0" collapsed="false">
      <c r="A324" s="33"/>
      <c r="B324" s="34"/>
      <c r="C324" s="34"/>
      <c r="D324" s="34"/>
      <c r="E324" s="34"/>
      <c r="F324" s="34"/>
      <c r="G324" s="34"/>
      <c r="H324" s="34"/>
      <c r="I324" s="34"/>
    </row>
    <row r="325" customFormat="false" ht="15" hidden="false" customHeight="false" outlineLevel="0" collapsed="false">
      <c r="A325" s="33"/>
      <c r="B325" s="34"/>
      <c r="C325" s="34"/>
      <c r="D325" s="34"/>
      <c r="E325" s="34"/>
      <c r="F325" s="34"/>
      <c r="G325" s="34"/>
      <c r="H325" s="34"/>
      <c r="I325" s="34"/>
    </row>
    <row r="326" customFormat="false" ht="15" hidden="false" customHeight="false" outlineLevel="0" collapsed="false">
      <c r="A326" s="33"/>
      <c r="B326" s="34"/>
      <c r="C326" s="34"/>
      <c r="D326" s="34"/>
      <c r="E326" s="34"/>
      <c r="F326" s="34"/>
      <c r="G326" s="34"/>
      <c r="H326" s="34"/>
      <c r="I326" s="34"/>
    </row>
    <row r="327" customFormat="false" ht="15" hidden="false" customHeight="false" outlineLevel="0" collapsed="false">
      <c r="A327" s="33"/>
      <c r="B327" s="34"/>
      <c r="C327" s="34"/>
      <c r="D327" s="34"/>
      <c r="E327" s="34"/>
      <c r="F327" s="34"/>
      <c r="G327" s="34"/>
      <c r="H327" s="34"/>
      <c r="I327" s="34"/>
    </row>
    <row r="328" customFormat="false" ht="15" hidden="false" customHeight="false" outlineLevel="0" collapsed="false">
      <c r="A328" s="33"/>
      <c r="B328" s="34"/>
      <c r="C328" s="34"/>
      <c r="D328" s="34"/>
      <c r="E328" s="34"/>
      <c r="F328" s="34"/>
      <c r="G328" s="34"/>
      <c r="H328" s="34"/>
      <c r="I328" s="34"/>
    </row>
    <row r="329" customFormat="false" ht="15" hidden="false" customHeight="false" outlineLevel="0" collapsed="false">
      <c r="A329" s="33"/>
      <c r="B329" s="34"/>
      <c r="C329" s="34"/>
      <c r="D329" s="34"/>
      <c r="E329" s="34"/>
      <c r="F329" s="34"/>
      <c r="G329" s="34"/>
      <c r="H329" s="34"/>
      <c r="I329" s="34"/>
    </row>
    <row r="330" customFormat="false" ht="15" hidden="false" customHeight="false" outlineLevel="0" collapsed="false">
      <c r="A330" s="33"/>
      <c r="B330" s="34"/>
      <c r="C330" s="34"/>
      <c r="D330" s="34"/>
      <c r="E330" s="34"/>
      <c r="F330" s="34"/>
      <c r="G330" s="34"/>
      <c r="H330" s="34"/>
      <c r="I330" s="34"/>
    </row>
    <row r="331" customFormat="false" ht="15" hidden="false" customHeight="false" outlineLevel="0" collapsed="false">
      <c r="A331" s="33"/>
      <c r="B331" s="34"/>
      <c r="C331" s="34"/>
      <c r="D331" s="34"/>
      <c r="E331" s="34"/>
      <c r="F331" s="34"/>
      <c r="G331" s="34"/>
      <c r="H331" s="34"/>
      <c r="I331" s="34"/>
    </row>
    <row r="332" customFormat="false" ht="15" hidden="false" customHeight="false" outlineLevel="0" collapsed="false">
      <c r="A332" s="33"/>
      <c r="B332" s="34"/>
      <c r="C332" s="34"/>
      <c r="D332" s="34"/>
      <c r="E332" s="34"/>
      <c r="F332" s="34"/>
      <c r="G332" s="34"/>
      <c r="H332" s="34"/>
      <c r="I332" s="34"/>
    </row>
    <row r="333" customFormat="false" ht="15" hidden="false" customHeight="false" outlineLevel="0" collapsed="false">
      <c r="A333" s="33"/>
      <c r="B333" s="34"/>
      <c r="C333" s="34"/>
      <c r="D333" s="34"/>
      <c r="E333" s="34"/>
      <c r="F333" s="34"/>
      <c r="G333" s="34"/>
      <c r="H333" s="34"/>
      <c r="I333" s="34"/>
    </row>
    <row r="334" customFormat="false" ht="15" hidden="false" customHeight="false" outlineLevel="0" collapsed="false">
      <c r="A334" s="33"/>
      <c r="B334" s="34"/>
      <c r="C334" s="34"/>
      <c r="D334" s="34"/>
      <c r="E334" s="34"/>
      <c r="F334" s="34"/>
      <c r="G334" s="34"/>
      <c r="H334" s="34"/>
      <c r="I334" s="34"/>
    </row>
    <row r="335" customFormat="false" ht="15" hidden="false" customHeight="false" outlineLevel="0" collapsed="false">
      <c r="A335" s="33"/>
      <c r="B335" s="34"/>
      <c r="C335" s="34"/>
      <c r="D335" s="34"/>
      <c r="E335" s="34"/>
      <c r="F335" s="34"/>
      <c r="G335" s="34"/>
      <c r="H335" s="34"/>
      <c r="I335" s="34"/>
    </row>
    <row r="336" customFormat="false" ht="15" hidden="false" customHeight="false" outlineLevel="0" collapsed="false">
      <c r="A336" s="33"/>
      <c r="B336" s="34"/>
      <c r="C336" s="34"/>
      <c r="D336" s="34"/>
      <c r="E336" s="34"/>
      <c r="F336" s="34"/>
      <c r="G336" s="34"/>
      <c r="H336" s="34"/>
      <c r="I336" s="34"/>
    </row>
    <row r="337" customFormat="false" ht="15" hidden="false" customHeight="false" outlineLevel="0" collapsed="false">
      <c r="A337" s="33"/>
      <c r="B337" s="34"/>
      <c r="C337" s="34"/>
      <c r="D337" s="34"/>
      <c r="E337" s="34"/>
      <c r="F337" s="34"/>
      <c r="G337" s="34"/>
      <c r="H337" s="34"/>
      <c r="I337" s="34"/>
    </row>
    <row r="338" customFormat="false" ht="15" hidden="false" customHeight="false" outlineLevel="0" collapsed="false">
      <c r="A338" s="33"/>
      <c r="B338" s="34"/>
      <c r="C338" s="34"/>
      <c r="D338" s="34"/>
      <c r="E338" s="34"/>
      <c r="F338" s="34"/>
      <c r="G338" s="34"/>
      <c r="H338" s="34"/>
      <c r="I338" s="34"/>
    </row>
    <row r="339" customFormat="false" ht="15" hidden="false" customHeight="false" outlineLevel="0" collapsed="false">
      <c r="A339" s="33"/>
      <c r="B339" s="34"/>
      <c r="C339" s="34"/>
      <c r="D339" s="34"/>
      <c r="E339" s="34"/>
      <c r="F339" s="34"/>
      <c r="G339" s="34"/>
      <c r="H339" s="34"/>
      <c r="I339" s="34"/>
    </row>
    <row r="340" customFormat="false" ht="15" hidden="false" customHeight="false" outlineLevel="0" collapsed="false">
      <c r="A340" s="33"/>
      <c r="B340" s="34"/>
      <c r="C340" s="34"/>
      <c r="D340" s="34"/>
      <c r="E340" s="34"/>
      <c r="F340" s="34"/>
      <c r="G340" s="34"/>
      <c r="H340" s="34"/>
      <c r="I340" s="34"/>
    </row>
    <row r="341" customFormat="false" ht="15" hidden="false" customHeight="false" outlineLevel="0" collapsed="false">
      <c r="A341" s="33"/>
      <c r="B341" s="34"/>
      <c r="C341" s="34"/>
      <c r="D341" s="34"/>
      <c r="E341" s="34"/>
      <c r="F341" s="34"/>
      <c r="G341" s="34"/>
      <c r="H341" s="34"/>
      <c r="I341" s="34"/>
    </row>
    <row r="342" customFormat="false" ht="15" hidden="false" customHeight="false" outlineLevel="0" collapsed="false">
      <c r="A342" s="33"/>
      <c r="B342" s="34"/>
      <c r="C342" s="34"/>
      <c r="D342" s="34"/>
      <c r="E342" s="34"/>
      <c r="F342" s="34"/>
      <c r="G342" s="34"/>
      <c r="H342" s="34"/>
      <c r="I342" s="34"/>
    </row>
    <row r="343" customFormat="false" ht="15" hidden="false" customHeight="false" outlineLevel="0" collapsed="false">
      <c r="A343" s="33"/>
      <c r="B343" s="34"/>
      <c r="C343" s="34"/>
      <c r="D343" s="34"/>
      <c r="E343" s="34"/>
      <c r="F343" s="34"/>
      <c r="G343" s="34"/>
      <c r="H343" s="34"/>
      <c r="I343" s="34"/>
    </row>
    <row r="344" customFormat="false" ht="15" hidden="false" customHeight="false" outlineLevel="0" collapsed="false">
      <c r="A344" s="33"/>
      <c r="B344" s="34"/>
      <c r="C344" s="34"/>
      <c r="D344" s="34"/>
      <c r="E344" s="34"/>
      <c r="F344" s="34"/>
      <c r="G344" s="34"/>
      <c r="H344" s="34"/>
      <c r="I344" s="34"/>
    </row>
    <row r="345" customFormat="false" ht="15" hidden="false" customHeight="false" outlineLevel="0" collapsed="false">
      <c r="A345" s="33"/>
      <c r="B345" s="34"/>
      <c r="C345" s="34"/>
      <c r="D345" s="34"/>
      <c r="E345" s="34"/>
      <c r="F345" s="34"/>
      <c r="G345" s="34"/>
      <c r="H345" s="34"/>
      <c r="I345" s="34"/>
    </row>
    <row r="346" customFormat="false" ht="15" hidden="false" customHeight="false" outlineLevel="0" collapsed="false">
      <c r="A346" s="33"/>
      <c r="B346" s="34"/>
      <c r="C346" s="34"/>
      <c r="D346" s="34"/>
      <c r="E346" s="34"/>
      <c r="F346" s="34"/>
      <c r="G346" s="34"/>
      <c r="H346" s="34"/>
      <c r="I346" s="34"/>
    </row>
    <row r="347" customFormat="false" ht="15" hidden="false" customHeight="false" outlineLevel="0" collapsed="false">
      <c r="A347" s="33"/>
      <c r="B347" s="34"/>
      <c r="C347" s="34"/>
      <c r="D347" s="34"/>
      <c r="E347" s="34"/>
      <c r="F347" s="34"/>
      <c r="G347" s="34"/>
      <c r="H347" s="34"/>
      <c r="I347" s="34"/>
    </row>
    <row r="348" customFormat="false" ht="15" hidden="false" customHeight="false" outlineLevel="0" collapsed="false">
      <c r="A348" s="33"/>
      <c r="B348" s="34"/>
      <c r="C348" s="34"/>
      <c r="D348" s="34"/>
      <c r="E348" s="34"/>
      <c r="F348" s="34"/>
      <c r="G348" s="34"/>
      <c r="H348" s="34"/>
      <c r="I348" s="34"/>
    </row>
    <row r="349" customFormat="false" ht="15" hidden="false" customHeight="false" outlineLevel="0" collapsed="false">
      <c r="A349" s="33"/>
      <c r="B349" s="34"/>
      <c r="C349" s="34"/>
      <c r="D349" s="34"/>
      <c r="E349" s="34"/>
      <c r="F349" s="34"/>
      <c r="G349" s="34"/>
      <c r="H349" s="34"/>
      <c r="I349" s="34"/>
    </row>
    <row r="350" customFormat="false" ht="15" hidden="false" customHeight="false" outlineLevel="0" collapsed="false">
      <c r="A350" s="33"/>
      <c r="B350" s="34"/>
      <c r="C350" s="34"/>
      <c r="D350" s="34"/>
      <c r="E350" s="34"/>
      <c r="F350" s="34"/>
      <c r="G350" s="34"/>
      <c r="H350" s="34"/>
      <c r="I350" s="34"/>
    </row>
    <row r="351" customFormat="false" ht="15" hidden="false" customHeight="false" outlineLevel="0" collapsed="false">
      <c r="A351" s="33"/>
      <c r="B351" s="34"/>
      <c r="C351" s="34"/>
      <c r="D351" s="34"/>
      <c r="E351" s="34"/>
      <c r="F351" s="34"/>
      <c r="G351" s="34"/>
      <c r="H351" s="34"/>
      <c r="I351" s="34"/>
    </row>
    <row r="352" customFormat="false" ht="15" hidden="false" customHeight="false" outlineLevel="0" collapsed="false">
      <c r="A352" s="33"/>
      <c r="B352" s="34"/>
      <c r="C352" s="34"/>
      <c r="D352" s="34"/>
      <c r="E352" s="34"/>
      <c r="F352" s="34"/>
      <c r="G352" s="34"/>
      <c r="H352" s="34"/>
      <c r="I352" s="34"/>
    </row>
    <row r="353" customFormat="false" ht="15" hidden="false" customHeight="false" outlineLevel="0" collapsed="false">
      <c r="A353" s="33"/>
      <c r="B353" s="34"/>
      <c r="C353" s="34"/>
      <c r="D353" s="34"/>
      <c r="E353" s="34"/>
      <c r="F353" s="34"/>
      <c r="G353" s="34"/>
      <c r="H353" s="34"/>
      <c r="I353" s="34"/>
    </row>
    <row r="354" customFormat="false" ht="15" hidden="false" customHeight="false" outlineLevel="0" collapsed="false">
      <c r="A354" s="33"/>
      <c r="B354" s="34"/>
      <c r="C354" s="34"/>
      <c r="D354" s="34"/>
      <c r="E354" s="34"/>
      <c r="F354" s="34"/>
      <c r="G354" s="34"/>
      <c r="H354" s="34"/>
      <c r="I354" s="34"/>
    </row>
    <row r="355" customFormat="false" ht="15" hidden="false" customHeight="false" outlineLevel="0" collapsed="false">
      <c r="A355" s="33"/>
      <c r="B355" s="34"/>
      <c r="C355" s="34"/>
      <c r="D355" s="34"/>
      <c r="E355" s="34"/>
      <c r="F355" s="34"/>
      <c r="G355" s="34"/>
      <c r="H355" s="34"/>
      <c r="I355" s="34"/>
    </row>
    <row r="356" customFormat="false" ht="15" hidden="false" customHeight="false" outlineLevel="0" collapsed="false">
      <c r="A356" s="33"/>
      <c r="B356" s="34"/>
      <c r="C356" s="34"/>
      <c r="D356" s="34"/>
      <c r="E356" s="34"/>
      <c r="F356" s="34"/>
      <c r="G356" s="34"/>
      <c r="H356" s="34"/>
      <c r="I356" s="34"/>
    </row>
    <row r="357" customFormat="false" ht="15" hidden="false" customHeight="false" outlineLevel="0" collapsed="false">
      <c r="A357" s="33"/>
      <c r="B357" s="34"/>
      <c r="C357" s="34"/>
      <c r="D357" s="34"/>
      <c r="E357" s="34"/>
      <c r="F357" s="34"/>
      <c r="G357" s="34"/>
      <c r="H357" s="34"/>
      <c r="I357" s="34"/>
    </row>
    <row r="358" customFormat="false" ht="15" hidden="false" customHeight="false" outlineLevel="0" collapsed="false">
      <c r="A358" s="33"/>
      <c r="B358" s="34"/>
      <c r="C358" s="34"/>
      <c r="D358" s="34"/>
      <c r="E358" s="34"/>
      <c r="F358" s="34"/>
      <c r="G358" s="34"/>
      <c r="H358" s="34"/>
      <c r="I358" s="34"/>
    </row>
    <row r="359" customFormat="false" ht="15" hidden="false" customHeight="false" outlineLevel="0" collapsed="false">
      <c r="A359" s="33"/>
      <c r="B359" s="34"/>
      <c r="C359" s="34"/>
      <c r="D359" s="34"/>
      <c r="E359" s="34"/>
      <c r="F359" s="34"/>
      <c r="G359" s="34"/>
      <c r="H359" s="34"/>
      <c r="I359" s="34"/>
    </row>
    <row r="360" customFormat="false" ht="15" hidden="false" customHeight="false" outlineLevel="0" collapsed="false">
      <c r="A360" s="33"/>
      <c r="B360" s="34"/>
      <c r="C360" s="34"/>
      <c r="D360" s="34"/>
      <c r="E360" s="34"/>
      <c r="F360" s="34"/>
      <c r="G360" s="34"/>
      <c r="H360" s="34"/>
      <c r="I360" s="34"/>
    </row>
    <row r="361" customFormat="false" ht="15" hidden="false" customHeight="false" outlineLevel="0" collapsed="false">
      <c r="A361" s="33"/>
      <c r="B361" s="34"/>
      <c r="C361" s="34"/>
      <c r="D361" s="34"/>
      <c r="E361" s="34"/>
      <c r="F361" s="34"/>
      <c r="G361" s="34"/>
      <c r="H361" s="34"/>
      <c r="I361" s="34"/>
    </row>
    <row r="362" customFormat="false" ht="15" hidden="false" customHeight="false" outlineLevel="0" collapsed="false">
      <c r="A362" s="33"/>
      <c r="B362" s="34"/>
      <c r="C362" s="34"/>
      <c r="D362" s="34"/>
      <c r="E362" s="34"/>
      <c r="F362" s="34"/>
      <c r="G362" s="34"/>
      <c r="H362" s="34"/>
      <c r="I362" s="34"/>
    </row>
    <row r="363" customFormat="false" ht="15" hidden="false" customHeight="false" outlineLevel="0" collapsed="false">
      <c r="A363" s="33"/>
      <c r="B363" s="34"/>
      <c r="C363" s="34"/>
      <c r="D363" s="34"/>
      <c r="E363" s="34"/>
      <c r="F363" s="34"/>
      <c r="G363" s="34"/>
      <c r="H363" s="34"/>
      <c r="I363" s="34"/>
    </row>
    <row r="364" customFormat="false" ht="15" hidden="false" customHeight="false" outlineLevel="0" collapsed="false">
      <c r="A364" s="33"/>
      <c r="B364" s="34"/>
      <c r="C364" s="34"/>
      <c r="D364" s="34"/>
      <c r="E364" s="34"/>
      <c r="F364" s="34"/>
      <c r="G364" s="34"/>
      <c r="H364" s="34"/>
      <c r="I364" s="34"/>
    </row>
    <row r="365" customFormat="false" ht="15" hidden="false" customHeight="false" outlineLevel="0" collapsed="false">
      <c r="A365" s="33"/>
      <c r="B365" s="34"/>
      <c r="C365" s="34"/>
      <c r="D365" s="34"/>
      <c r="E365" s="34"/>
      <c r="F365" s="34"/>
      <c r="G365" s="34"/>
      <c r="H365" s="34"/>
      <c r="I365" s="34"/>
    </row>
    <row r="366" customFormat="false" ht="15" hidden="false" customHeight="false" outlineLevel="0" collapsed="false">
      <c r="A366" s="33"/>
      <c r="B366" s="34"/>
      <c r="C366" s="34"/>
      <c r="D366" s="34"/>
      <c r="E366" s="34"/>
      <c r="F366" s="34"/>
      <c r="G366" s="34"/>
      <c r="H366" s="34"/>
      <c r="I366" s="34"/>
    </row>
    <row r="367" customFormat="false" ht="15" hidden="false" customHeight="false" outlineLevel="0" collapsed="false">
      <c r="A367" s="33"/>
      <c r="B367" s="34"/>
      <c r="C367" s="34"/>
      <c r="D367" s="34"/>
      <c r="E367" s="34"/>
      <c r="F367" s="34"/>
      <c r="G367" s="34"/>
      <c r="H367" s="34"/>
      <c r="I367" s="34"/>
    </row>
    <row r="368" customFormat="false" ht="15" hidden="false" customHeight="false" outlineLevel="0" collapsed="false">
      <c r="A368" s="33"/>
      <c r="B368" s="34"/>
      <c r="C368" s="34"/>
      <c r="D368" s="34"/>
      <c r="E368" s="34"/>
      <c r="F368" s="34"/>
      <c r="G368" s="34"/>
      <c r="H368" s="34"/>
      <c r="I368" s="34"/>
    </row>
    <row r="369" customFormat="false" ht="15" hidden="false" customHeight="false" outlineLevel="0" collapsed="false">
      <c r="A369" s="33"/>
      <c r="B369" s="34"/>
      <c r="C369" s="34"/>
      <c r="D369" s="34"/>
      <c r="E369" s="34"/>
      <c r="F369" s="34"/>
      <c r="G369" s="34"/>
      <c r="H369" s="34"/>
      <c r="I369" s="34"/>
    </row>
    <row r="370" customFormat="false" ht="15" hidden="false" customHeight="false" outlineLevel="0" collapsed="false">
      <c r="A370" s="33"/>
      <c r="B370" s="34"/>
      <c r="C370" s="34"/>
      <c r="D370" s="34"/>
      <c r="E370" s="34"/>
      <c r="F370" s="34"/>
      <c r="G370" s="34"/>
      <c r="H370" s="34"/>
      <c r="I370" s="34"/>
    </row>
    <row r="371" customFormat="false" ht="15" hidden="false" customHeight="false" outlineLevel="0" collapsed="false">
      <c r="A371" s="33"/>
      <c r="B371" s="34"/>
      <c r="C371" s="34"/>
      <c r="D371" s="34"/>
      <c r="E371" s="34"/>
      <c r="F371" s="34"/>
      <c r="G371" s="34"/>
      <c r="H371" s="34"/>
      <c r="I371" s="34"/>
    </row>
    <row r="372" customFormat="false" ht="15" hidden="false" customHeight="false" outlineLevel="0" collapsed="false">
      <c r="A372" s="33"/>
      <c r="B372" s="34"/>
      <c r="C372" s="34"/>
      <c r="D372" s="34"/>
      <c r="E372" s="34"/>
      <c r="F372" s="34"/>
      <c r="G372" s="34"/>
      <c r="H372" s="34"/>
      <c r="I372" s="34"/>
    </row>
    <row r="373" customFormat="false" ht="15" hidden="false" customHeight="false" outlineLevel="0" collapsed="false">
      <c r="A373" s="33"/>
      <c r="B373" s="34"/>
      <c r="C373" s="34"/>
      <c r="D373" s="34"/>
      <c r="E373" s="34"/>
      <c r="F373" s="34"/>
      <c r="G373" s="34"/>
      <c r="H373" s="34"/>
      <c r="I373" s="34"/>
    </row>
    <row r="374" customFormat="false" ht="15" hidden="false" customHeight="false" outlineLevel="0" collapsed="false">
      <c r="A374" s="33"/>
      <c r="B374" s="34"/>
      <c r="C374" s="34"/>
      <c r="D374" s="34"/>
      <c r="E374" s="34"/>
      <c r="F374" s="34"/>
      <c r="G374" s="34"/>
      <c r="H374" s="34"/>
      <c r="I374" s="34"/>
    </row>
    <row r="375" customFormat="false" ht="15" hidden="false" customHeight="false" outlineLevel="0" collapsed="false">
      <c r="A375" s="33"/>
      <c r="B375" s="34"/>
      <c r="C375" s="34"/>
      <c r="D375" s="34"/>
      <c r="E375" s="34"/>
      <c r="F375" s="34"/>
      <c r="G375" s="34"/>
      <c r="H375" s="34"/>
      <c r="I375" s="34"/>
    </row>
    <row r="376" customFormat="false" ht="15" hidden="false" customHeight="false" outlineLevel="0" collapsed="false">
      <c r="A376" s="33"/>
      <c r="B376" s="34"/>
      <c r="C376" s="34"/>
      <c r="D376" s="34"/>
      <c r="E376" s="34"/>
      <c r="F376" s="34"/>
      <c r="G376" s="34"/>
      <c r="H376" s="34"/>
      <c r="I376" s="34"/>
    </row>
    <row r="377" customFormat="false" ht="15" hidden="false" customHeight="false" outlineLevel="0" collapsed="false">
      <c r="A377" s="33"/>
      <c r="B377" s="34"/>
      <c r="C377" s="34"/>
      <c r="D377" s="34"/>
      <c r="E377" s="34"/>
      <c r="F377" s="34"/>
      <c r="G377" s="34"/>
      <c r="H377" s="34"/>
      <c r="I377" s="34"/>
    </row>
    <row r="378" customFormat="false" ht="15" hidden="false" customHeight="false" outlineLevel="0" collapsed="false">
      <c r="A378" s="33"/>
      <c r="B378" s="34"/>
      <c r="C378" s="34"/>
      <c r="D378" s="34"/>
      <c r="E378" s="34"/>
      <c r="F378" s="34"/>
      <c r="G378" s="34"/>
      <c r="H378" s="34"/>
      <c r="I378" s="34"/>
    </row>
    <row r="379" customFormat="false" ht="15" hidden="false" customHeight="false" outlineLevel="0" collapsed="false">
      <c r="A379" s="33"/>
      <c r="B379" s="34"/>
      <c r="C379" s="34"/>
      <c r="D379" s="34"/>
      <c r="E379" s="34"/>
      <c r="F379" s="34"/>
      <c r="G379" s="34"/>
      <c r="H379" s="34"/>
      <c r="I379" s="34"/>
    </row>
    <row r="380" customFormat="false" ht="15" hidden="false" customHeight="false" outlineLevel="0" collapsed="false">
      <c r="A380" s="33"/>
      <c r="B380" s="34"/>
      <c r="C380" s="34"/>
      <c r="D380" s="34"/>
      <c r="E380" s="34"/>
      <c r="F380" s="34"/>
      <c r="G380" s="34"/>
      <c r="H380" s="34"/>
      <c r="I380" s="34"/>
    </row>
    <row r="381" customFormat="false" ht="15" hidden="false" customHeight="false" outlineLevel="0" collapsed="false">
      <c r="A381" s="33"/>
      <c r="B381" s="34"/>
      <c r="C381" s="34"/>
      <c r="D381" s="34"/>
      <c r="E381" s="34"/>
      <c r="F381" s="34"/>
      <c r="G381" s="34"/>
      <c r="H381" s="34"/>
      <c r="I381" s="34"/>
    </row>
    <row r="382" customFormat="false" ht="15" hidden="false" customHeight="false" outlineLevel="0" collapsed="false">
      <c r="A382" s="33"/>
      <c r="B382" s="34"/>
      <c r="C382" s="34"/>
      <c r="D382" s="34"/>
      <c r="E382" s="34"/>
      <c r="F382" s="34"/>
      <c r="G382" s="34"/>
      <c r="H382" s="34"/>
      <c r="I382" s="34"/>
    </row>
    <row r="383" customFormat="false" ht="15" hidden="false" customHeight="false" outlineLevel="0" collapsed="false">
      <c r="A383" s="33"/>
      <c r="B383" s="34"/>
      <c r="C383" s="34"/>
      <c r="D383" s="34"/>
      <c r="E383" s="34"/>
      <c r="F383" s="34"/>
      <c r="G383" s="34"/>
      <c r="H383" s="34"/>
      <c r="I383" s="34"/>
    </row>
    <row r="384" customFormat="false" ht="15" hidden="false" customHeight="false" outlineLevel="0" collapsed="false">
      <c r="A384" s="33"/>
      <c r="B384" s="34"/>
      <c r="C384" s="34"/>
      <c r="D384" s="34"/>
      <c r="E384" s="34"/>
      <c r="F384" s="34"/>
      <c r="G384" s="34"/>
      <c r="H384" s="34"/>
      <c r="I384" s="34"/>
    </row>
    <row r="385" customFormat="false" ht="15" hidden="false" customHeight="false" outlineLevel="0" collapsed="false">
      <c r="A385" s="33"/>
      <c r="B385" s="34"/>
      <c r="C385" s="34"/>
      <c r="D385" s="34"/>
      <c r="E385" s="34"/>
      <c r="F385" s="34"/>
      <c r="G385" s="34"/>
      <c r="H385" s="34"/>
      <c r="I385" s="34"/>
    </row>
    <row r="386" customFormat="false" ht="15" hidden="false" customHeight="false" outlineLevel="0" collapsed="false">
      <c r="A386" s="33"/>
      <c r="B386" s="34"/>
      <c r="C386" s="34"/>
      <c r="D386" s="34"/>
      <c r="E386" s="34"/>
      <c r="F386" s="34"/>
      <c r="G386" s="34"/>
      <c r="H386" s="34"/>
      <c r="I386" s="34"/>
    </row>
    <row r="387" customFormat="false" ht="15" hidden="false" customHeight="false" outlineLevel="0" collapsed="false">
      <c r="A387" s="33"/>
      <c r="B387" s="34"/>
      <c r="C387" s="34"/>
      <c r="D387" s="34"/>
      <c r="E387" s="34"/>
      <c r="F387" s="34"/>
      <c r="G387" s="34"/>
      <c r="H387" s="34"/>
      <c r="I387" s="34"/>
    </row>
    <row r="388" customFormat="false" ht="15" hidden="false" customHeight="false" outlineLevel="0" collapsed="false">
      <c r="A388" s="33"/>
      <c r="B388" s="34"/>
      <c r="C388" s="34"/>
      <c r="D388" s="34"/>
      <c r="E388" s="34"/>
      <c r="F388" s="34"/>
      <c r="G388" s="34"/>
      <c r="H388" s="34"/>
      <c r="I388" s="34"/>
    </row>
    <row r="389" customFormat="false" ht="15" hidden="false" customHeight="false" outlineLevel="0" collapsed="false">
      <c r="A389" s="33"/>
      <c r="B389" s="34"/>
      <c r="C389" s="34"/>
      <c r="D389" s="34"/>
      <c r="E389" s="34"/>
      <c r="F389" s="34"/>
      <c r="G389" s="34"/>
      <c r="H389" s="34"/>
      <c r="I389" s="34"/>
    </row>
    <row r="390" customFormat="false" ht="15" hidden="false" customHeight="false" outlineLevel="0" collapsed="false">
      <c r="A390" s="33"/>
      <c r="B390" s="34"/>
      <c r="C390" s="34"/>
      <c r="D390" s="34"/>
      <c r="E390" s="34"/>
      <c r="F390" s="34"/>
      <c r="G390" s="34"/>
      <c r="H390" s="34"/>
      <c r="I390" s="34"/>
    </row>
    <row r="391" customFormat="false" ht="15" hidden="false" customHeight="false" outlineLevel="0" collapsed="false">
      <c r="A391" s="33"/>
      <c r="B391" s="34"/>
      <c r="C391" s="34"/>
      <c r="D391" s="34"/>
      <c r="E391" s="34"/>
      <c r="F391" s="34"/>
      <c r="G391" s="34"/>
      <c r="H391" s="34"/>
      <c r="I391" s="34"/>
    </row>
    <row r="392" customFormat="false" ht="15" hidden="false" customHeight="false" outlineLevel="0" collapsed="false">
      <c r="A392" s="33"/>
      <c r="B392" s="34"/>
      <c r="C392" s="34"/>
      <c r="D392" s="34"/>
      <c r="E392" s="34"/>
      <c r="F392" s="34"/>
      <c r="G392" s="34"/>
      <c r="H392" s="34"/>
      <c r="I392" s="34"/>
    </row>
    <row r="393" customFormat="false" ht="15" hidden="false" customHeight="false" outlineLevel="0" collapsed="false">
      <c r="A393" s="33"/>
      <c r="B393" s="34"/>
      <c r="C393" s="34"/>
      <c r="D393" s="34"/>
      <c r="E393" s="34"/>
      <c r="F393" s="34"/>
      <c r="G393" s="34"/>
      <c r="H393" s="34"/>
      <c r="I393" s="34"/>
    </row>
    <row r="394" customFormat="false" ht="15" hidden="false" customHeight="false" outlineLevel="0" collapsed="false">
      <c r="A394" s="33"/>
      <c r="B394" s="34"/>
      <c r="C394" s="34"/>
      <c r="D394" s="34"/>
      <c r="E394" s="34"/>
      <c r="F394" s="34"/>
      <c r="G394" s="34"/>
      <c r="H394" s="34"/>
      <c r="I394" s="34"/>
    </row>
    <row r="395" customFormat="false" ht="15" hidden="false" customHeight="false" outlineLevel="0" collapsed="false">
      <c r="A395" s="33"/>
      <c r="B395" s="34"/>
      <c r="C395" s="34"/>
      <c r="D395" s="34"/>
      <c r="E395" s="34"/>
      <c r="F395" s="34"/>
      <c r="G395" s="34"/>
      <c r="H395" s="34"/>
      <c r="I395" s="34"/>
    </row>
    <row r="396" customFormat="false" ht="15" hidden="false" customHeight="false" outlineLevel="0" collapsed="false">
      <c r="A396" s="33"/>
      <c r="B396" s="34"/>
      <c r="C396" s="34"/>
      <c r="D396" s="34"/>
      <c r="E396" s="34"/>
      <c r="F396" s="34"/>
      <c r="G396" s="34"/>
      <c r="H396" s="34"/>
      <c r="I396" s="34"/>
    </row>
    <row r="397" customFormat="false" ht="15" hidden="false" customHeight="false" outlineLevel="0" collapsed="false">
      <c r="A397" s="33"/>
      <c r="B397" s="34"/>
      <c r="C397" s="34"/>
      <c r="D397" s="34"/>
      <c r="E397" s="34"/>
      <c r="F397" s="34"/>
      <c r="G397" s="34"/>
      <c r="H397" s="34"/>
      <c r="I397" s="34"/>
    </row>
    <row r="398" customFormat="false" ht="15" hidden="false" customHeight="false" outlineLevel="0" collapsed="false">
      <c r="A398" s="33"/>
      <c r="B398" s="34"/>
      <c r="C398" s="34"/>
      <c r="D398" s="34"/>
      <c r="E398" s="34"/>
      <c r="F398" s="34"/>
      <c r="G398" s="34"/>
      <c r="H398" s="34"/>
      <c r="I398" s="34"/>
    </row>
    <row r="399" customFormat="false" ht="15" hidden="false" customHeight="false" outlineLevel="0" collapsed="false">
      <c r="A399" s="33"/>
      <c r="B399" s="34"/>
      <c r="C399" s="34"/>
      <c r="D399" s="34"/>
      <c r="E399" s="34"/>
      <c r="F399" s="34"/>
      <c r="G399" s="34"/>
      <c r="H399" s="34"/>
      <c r="I399" s="34"/>
    </row>
    <row r="400" customFormat="false" ht="15" hidden="false" customHeight="false" outlineLevel="0" collapsed="false">
      <c r="A400" s="33"/>
      <c r="B400" s="34"/>
      <c r="C400" s="34"/>
      <c r="D400" s="34"/>
      <c r="E400" s="34"/>
      <c r="F400" s="34"/>
      <c r="G400" s="34"/>
      <c r="H400" s="34"/>
      <c r="I400" s="34"/>
    </row>
    <row r="401" customFormat="false" ht="15" hidden="false" customHeight="false" outlineLevel="0" collapsed="false">
      <c r="A401" s="33"/>
      <c r="B401" s="34"/>
      <c r="C401" s="34"/>
      <c r="D401" s="34"/>
      <c r="E401" s="34"/>
      <c r="F401" s="34"/>
      <c r="G401" s="34"/>
      <c r="H401" s="34"/>
      <c r="I401" s="34"/>
    </row>
    <row r="402" customFormat="false" ht="15" hidden="false" customHeight="false" outlineLevel="0" collapsed="false">
      <c r="A402" s="33"/>
      <c r="B402" s="34"/>
      <c r="C402" s="34"/>
      <c r="D402" s="34"/>
      <c r="E402" s="34"/>
      <c r="F402" s="34"/>
      <c r="G402" s="34"/>
      <c r="H402" s="34"/>
      <c r="I402" s="34"/>
    </row>
    <row r="403" customFormat="false" ht="15" hidden="false" customHeight="false" outlineLevel="0" collapsed="false">
      <c r="A403" s="33"/>
      <c r="B403" s="34"/>
      <c r="C403" s="34"/>
      <c r="D403" s="34"/>
      <c r="E403" s="34"/>
      <c r="F403" s="34"/>
      <c r="G403" s="34"/>
      <c r="H403" s="34"/>
      <c r="I403" s="34"/>
    </row>
    <row r="404" customFormat="false" ht="15" hidden="false" customHeight="false" outlineLevel="0" collapsed="false">
      <c r="A404" s="33"/>
      <c r="B404" s="34"/>
      <c r="C404" s="34"/>
      <c r="D404" s="34"/>
      <c r="E404" s="34"/>
      <c r="F404" s="34"/>
      <c r="G404" s="34"/>
      <c r="H404" s="34"/>
      <c r="I404" s="34"/>
    </row>
    <row r="405" customFormat="false" ht="15" hidden="false" customHeight="false" outlineLevel="0" collapsed="false">
      <c r="A405" s="33"/>
      <c r="B405" s="34"/>
      <c r="C405" s="34"/>
      <c r="D405" s="34"/>
      <c r="E405" s="34"/>
      <c r="F405" s="34"/>
      <c r="G405" s="34"/>
      <c r="H405" s="34"/>
      <c r="I405" s="34"/>
    </row>
    <row r="406" customFormat="false" ht="15" hidden="false" customHeight="false" outlineLevel="0" collapsed="false">
      <c r="A406" s="33"/>
      <c r="B406" s="34"/>
      <c r="C406" s="34"/>
      <c r="D406" s="34"/>
      <c r="E406" s="34"/>
      <c r="F406" s="34"/>
      <c r="G406" s="34"/>
      <c r="H406" s="34"/>
      <c r="I406" s="34"/>
    </row>
    <row r="407" customFormat="false" ht="15" hidden="false" customHeight="false" outlineLevel="0" collapsed="false">
      <c r="A407" s="33"/>
      <c r="B407" s="34"/>
      <c r="C407" s="34"/>
      <c r="D407" s="34"/>
      <c r="E407" s="34"/>
      <c r="F407" s="34"/>
      <c r="G407" s="34"/>
      <c r="H407" s="34"/>
      <c r="I407" s="34"/>
    </row>
    <row r="408" customFormat="false" ht="15" hidden="false" customHeight="false" outlineLevel="0" collapsed="false">
      <c r="A408" s="33"/>
      <c r="B408" s="34"/>
      <c r="C408" s="34"/>
      <c r="D408" s="34"/>
      <c r="E408" s="34"/>
      <c r="F408" s="34"/>
      <c r="G408" s="34"/>
      <c r="H408" s="34"/>
      <c r="I408" s="34"/>
    </row>
    <row r="409" customFormat="false" ht="15" hidden="false" customHeight="false" outlineLevel="0" collapsed="false">
      <c r="A409" s="33"/>
      <c r="B409" s="34"/>
      <c r="C409" s="34"/>
      <c r="D409" s="34"/>
      <c r="E409" s="34"/>
      <c r="F409" s="34"/>
      <c r="G409" s="34"/>
      <c r="H409" s="34"/>
      <c r="I409" s="34"/>
    </row>
    <row r="410" customFormat="false" ht="15" hidden="false" customHeight="false" outlineLevel="0" collapsed="false">
      <c r="A410" s="33"/>
      <c r="B410" s="34"/>
      <c r="C410" s="34"/>
      <c r="D410" s="34"/>
      <c r="E410" s="34"/>
      <c r="F410" s="34"/>
      <c r="G410" s="34"/>
      <c r="H410" s="34"/>
      <c r="I410" s="34"/>
    </row>
    <row r="411" customFormat="false" ht="15" hidden="false" customHeight="false" outlineLevel="0" collapsed="false">
      <c r="A411" s="33"/>
      <c r="B411" s="34"/>
      <c r="C411" s="34"/>
      <c r="D411" s="34"/>
      <c r="E411" s="34"/>
      <c r="F411" s="34"/>
      <c r="G411" s="34"/>
      <c r="H411" s="34"/>
      <c r="I411" s="34"/>
    </row>
    <row r="412" customFormat="false" ht="15" hidden="false" customHeight="false" outlineLevel="0" collapsed="false">
      <c r="A412" s="33"/>
      <c r="B412" s="34"/>
      <c r="C412" s="34"/>
      <c r="D412" s="34"/>
      <c r="E412" s="34"/>
      <c r="F412" s="34"/>
      <c r="G412" s="34"/>
      <c r="H412" s="34"/>
      <c r="I412" s="34"/>
    </row>
    <row r="413" customFormat="false" ht="15" hidden="false" customHeight="false" outlineLevel="0" collapsed="false">
      <c r="A413" s="33"/>
      <c r="B413" s="34"/>
      <c r="C413" s="34"/>
      <c r="D413" s="34"/>
      <c r="E413" s="34"/>
      <c r="F413" s="34"/>
      <c r="G413" s="34"/>
      <c r="H413" s="34"/>
      <c r="I413" s="34"/>
    </row>
    <row r="414" customFormat="false" ht="15" hidden="false" customHeight="false" outlineLevel="0" collapsed="false">
      <c r="A414" s="33"/>
      <c r="B414" s="34"/>
      <c r="C414" s="34"/>
      <c r="D414" s="34"/>
      <c r="E414" s="34"/>
      <c r="F414" s="34"/>
      <c r="G414" s="34"/>
      <c r="H414" s="34"/>
      <c r="I414" s="34"/>
    </row>
    <row r="415" customFormat="false" ht="15" hidden="false" customHeight="false" outlineLevel="0" collapsed="false">
      <c r="A415" s="33"/>
      <c r="B415" s="34"/>
      <c r="C415" s="34"/>
      <c r="D415" s="34"/>
      <c r="E415" s="34"/>
      <c r="F415" s="34"/>
      <c r="G415" s="34"/>
      <c r="H415" s="34"/>
      <c r="I415" s="34"/>
    </row>
    <row r="416" customFormat="false" ht="15" hidden="false" customHeight="false" outlineLevel="0" collapsed="false">
      <c r="A416" s="33"/>
      <c r="B416" s="34"/>
      <c r="C416" s="34"/>
      <c r="D416" s="34"/>
      <c r="E416" s="34"/>
      <c r="F416" s="34"/>
      <c r="G416" s="34"/>
      <c r="H416" s="34"/>
      <c r="I416" s="34"/>
    </row>
    <row r="417" customFormat="false" ht="15" hidden="false" customHeight="false" outlineLevel="0" collapsed="false">
      <c r="A417" s="33"/>
      <c r="B417" s="34"/>
      <c r="C417" s="34"/>
      <c r="D417" s="34"/>
      <c r="E417" s="34"/>
      <c r="F417" s="34"/>
      <c r="G417" s="34"/>
      <c r="H417" s="34"/>
      <c r="I417" s="34"/>
    </row>
    <row r="418" customFormat="false" ht="15" hidden="false" customHeight="false" outlineLevel="0" collapsed="false">
      <c r="A418" s="33"/>
      <c r="B418" s="34"/>
      <c r="C418" s="34"/>
      <c r="D418" s="34"/>
      <c r="E418" s="34"/>
      <c r="F418" s="34"/>
      <c r="G418" s="34"/>
      <c r="H418" s="34"/>
      <c r="I418" s="34"/>
    </row>
    <row r="419" customFormat="false" ht="15" hidden="false" customHeight="false" outlineLevel="0" collapsed="false">
      <c r="A419" s="33"/>
      <c r="B419" s="34"/>
      <c r="C419" s="34"/>
      <c r="D419" s="34"/>
      <c r="E419" s="34"/>
      <c r="F419" s="34"/>
      <c r="G419" s="34"/>
      <c r="H419" s="34"/>
      <c r="I419" s="34"/>
    </row>
    <row r="420" customFormat="false" ht="15" hidden="false" customHeight="false" outlineLevel="0" collapsed="false">
      <c r="A420" s="33"/>
      <c r="B420" s="34"/>
      <c r="C420" s="34"/>
      <c r="D420" s="34"/>
      <c r="E420" s="34"/>
      <c r="F420" s="34"/>
      <c r="G420" s="34"/>
      <c r="H420" s="34"/>
      <c r="I420" s="34"/>
    </row>
    <row r="421" customFormat="false" ht="15" hidden="false" customHeight="false" outlineLevel="0" collapsed="false">
      <c r="A421" s="33"/>
      <c r="B421" s="34"/>
      <c r="C421" s="34"/>
      <c r="D421" s="34"/>
      <c r="E421" s="34"/>
      <c r="F421" s="34"/>
      <c r="G421" s="34"/>
      <c r="H421" s="34"/>
      <c r="I421" s="34"/>
    </row>
    <row r="422" customFormat="false" ht="15" hidden="false" customHeight="false" outlineLevel="0" collapsed="false">
      <c r="A422" s="33"/>
      <c r="B422" s="34"/>
      <c r="C422" s="34"/>
      <c r="D422" s="34"/>
      <c r="E422" s="34"/>
      <c r="F422" s="34"/>
      <c r="G422" s="34"/>
      <c r="H422" s="34"/>
      <c r="I422" s="34"/>
    </row>
    <row r="423" customFormat="false" ht="15" hidden="false" customHeight="false" outlineLevel="0" collapsed="false">
      <c r="A423" s="33"/>
      <c r="B423" s="34"/>
      <c r="C423" s="34"/>
      <c r="D423" s="34"/>
      <c r="E423" s="34"/>
      <c r="F423" s="34"/>
      <c r="G423" s="34"/>
      <c r="H423" s="34"/>
      <c r="I423" s="34"/>
    </row>
    <row r="424" customFormat="false" ht="15" hidden="false" customHeight="false" outlineLevel="0" collapsed="false">
      <c r="A424" s="33"/>
      <c r="B424" s="34"/>
      <c r="C424" s="34"/>
      <c r="D424" s="34"/>
      <c r="E424" s="34"/>
      <c r="F424" s="34"/>
      <c r="G424" s="34"/>
      <c r="H424" s="34"/>
      <c r="I424" s="34"/>
    </row>
    <row r="425" customFormat="false" ht="15" hidden="false" customHeight="false" outlineLevel="0" collapsed="false">
      <c r="A425" s="33"/>
      <c r="B425" s="34"/>
      <c r="C425" s="34"/>
      <c r="D425" s="34"/>
      <c r="E425" s="34"/>
      <c r="F425" s="34"/>
      <c r="G425" s="34"/>
      <c r="H425" s="34"/>
      <c r="I425" s="34"/>
    </row>
    <row r="426" customFormat="false" ht="15" hidden="false" customHeight="false" outlineLevel="0" collapsed="false">
      <c r="A426" s="33"/>
      <c r="B426" s="34"/>
      <c r="C426" s="34"/>
      <c r="D426" s="34"/>
      <c r="E426" s="34"/>
      <c r="F426" s="34"/>
      <c r="G426" s="34"/>
      <c r="H426" s="34"/>
      <c r="I426" s="34"/>
    </row>
    <row r="427" customFormat="false" ht="15" hidden="false" customHeight="false" outlineLevel="0" collapsed="false">
      <c r="A427" s="33"/>
      <c r="B427" s="34"/>
      <c r="C427" s="34"/>
      <c r="D427" s="34"/>
      <c r="E427" s="34"/>
      <c r="F427" s="34"/>
      <c r="G427" s="34"/>
      <c r="H427" s="34"/>
      <c r="I427" s="34"/>
    </row>
    <row r="428" customFormat="false" ht="15" hidden="false" customHeight="false" outlineLevel="0" collapsed="false">
      <c r="A428" s="33"/>
      <c r="B428" s="34"/>
      <c r="C428" s="34"/>
      <c r="D428" s="34"/>
      <c r="E428" s="34"/>
      <c r="F428" s="34"/>
      <c r="G428" s="34"/>
      <c r="H428" s="34"/>
      <c r="I428" s="34"/>
    </row>
    <row r="429" customFormat="false" ht="15" hidden="false" customHeight="false" outlineLevel="0" collapsed="false">
      <c r="A429" s="33"/>
      <c r="B429" s="34"/>
      <c r="C429" s="34"/>
      <c r="D429" s="34"/>
      <c r="E429" s="34"/>
      <c r="F429" s="34"/>
      <c r="G429" s="34"/>
      <c r="H429" s="34"/>
      <c r="I429" s="34"/>
    </row>
    <row r="430" customFormat="false" ht="15" hidden="false" customHeight="false" outlineLevel="0" collapsed="false">
      <c r="A430" s="33"/>
      <c r="B430" s="34"/>
      <c r="C430" s="34"/>
      <c r="D430" s="34"/>
      <c r="E430" s="34"/>
      <c r="F430" s="34"/>
      <c r="G430" s="34"/>
      <c r="H430" s="34"/>
      <c r="I430" s="34"/>
    </row>
    <row r="431" customFormat="false" ht="15" hidden="false" customHeight="false" outlineLevel="0" collapsed="false">
      <c r="A431" s="33"/>
      <c r="B431" s="34"/>
      <c r="C431" s="34"/>
      <c r="D431" s="34"/>
      <c r="E431" s="34"/>
      <c r="F431" s="34"/>
      <c r="G431" s="34"/>
      <c r="H431" s="34"/>
      <c r="I431" s="34"/>
    </row>
    <row r="432" customFormat="false" ht="15" hidden="false" customHeight="false" outlineLevel="0" collapsed="false">
      <c r="A432" s="33"/>
      <c r="B432" s="34"/>
      <c r="C432" s="34"/>
      <c r="D432" s="34"/>
      <c r="E432" s="34"/>
      <c r="F432" s="34"/>
      <c r="G432" s="34"/>
      <c r="H432" s="34"/>
      <c r="I432" s="34"/>
    </row>
    <row r="433" customFormat="false" ht="15" hidden="false" customHeight="false" outlineLevel="0" collapsed="false">
      <c r="A433" s="33"/>
      <c r="B433" s="34"/>
      <c r="C433" s="34"/>
      <c r="D433" s="34"/>
      <c r="E433" s="34"/>
      <c r="F433" s="34"/>
      <c r="G433" s="34"/>
      <c r="H433" s="34"/>
      <c r="I433" s="34"/>
    </row>
    <row r="434" customFormat="false" ht="15" hidden="false" customHeight="false" outlineLevel="0" collapsed="false">
      <c r="A434" s="33"/>
      <c r="B434" s="34"/>
      <c r="C434" s="34"/>
      <c r="D434" s="34"/>
      <c r="E434" s="34"/>
      <c r="F434" s="34"/>
      <c r="G434" s="34"/>
      <c r="H434" s="34"/>
      <c r="I434" s="34"/>
    </row>
    <row r="435" customFormat="false" ht="15" hidden="false" customHeight="false" outlineLevel="0" collapsed="false">
      <c r="A435" s="33"/>
      <c r="B435" s="34"/>
      <c r="C435" s="34"/>
      <c r="D435" s="34"/>
      <c r="E435" s="34"/>
      <c r="F435" s="34"/>
      <c r="G435" s="34"/>
      <c r="H435" s="34"/>
      <c r="I435" s="34"/>
    </row>
    <row r="436" customFormat="false" ht="15" hidden="false" customHeight="false" outlineLevel="0" collapsed="false">
      <c r="A436" s="33"/>
      <c r="B436" s="34"/>
      <c r="C436" s="34"/>
      <c r="D436" s="34"/>
      <c r="E436" s="34"/>
      <c r="F436" s="34"/>
      <c r="G436" s="34"/>
      <c r="H436" s="34"/>
      <c r="I436" s="34"/>
    </row>
    <row r="437" customFormat="false" ht="15" hidden="false" customHeight="false" outlineLevel="0" collapsed="false">
      <c r="A437" s="33"/>
      <c r="B437" s="34"/>
      <c r="C437" s="34"/>
      <c r="D437" s="34"/>
      <c r="E437" s="34"/>
      <c r="F437" s="34"/>
      <c r="G437" s="34"/>
      <c r="H437" s="34"/>
      <c r="I437" s="34"/>
    </row>
    <row r="438" customFormat="false" ht="15" hidden="false" customHeight="false" outlineLevel="0" collapsed="false">
      <c r="A438" s="33"/>
      <c r="B438" s="34"/>
      <c r="C438" s="34"/>
      <c r="D438" s="34"/>
      <c r="E438" s="34"/>
      <c r="F438" s="34"/>
      <c r="G438" s="34"/>
      <c r="H438" s="34"/>
      <c r="I438" s="34"/>
    </row>
    <row r="439" customFormat="false" ht="15" hidden="false" customHeight="false" outlineLevel="0" collapsed="false">
      <c r="A439" s="33"/>
      <c r="B439" s="34"/>
      <c r="C439" s="34"/>
      <c r="D439" s="34"/>
      <c r="E439" s="34"/>
      <c r="F439" s="34"/>
      <c r="G439" s="34"/>
      <c r="H439" s="34"/>
      <c r="I439" s="34"/>
    </row>
    <row r="440" customFormat="false" ht="15" hidden="false" customHeight="false" outlineLevel="0" collapsed="false">
      <c r="A440" s="33"/>
      <c r="B440" s="34"/>
      <c r="C440" s="34"/>
      <c r="D440" s="34"/>
      <c r="E440" s="34"/>
      <c r="F440" s="34"/>
      <c r="G440" s="34"/>
      <c r="H440" s="34"/>
      <c r="I440" s="34"/>
    </row>
    <row r="441" customFormat="false" ht="15" hidden="false" customHeight="false" outlineLevel="0" collapsed="false">
      <c r="A441" s="33"/>
      <c r="B441" s="34"/>
      <c r="C441" s="34"/>
      <c r="D441" s="34"/>
      <c r="E441" s="34"/>
      <c r="F441" s="34"/>
      <c r="G441" s="34"/>
      <c r="H441" s="34"/>
      <c r="I441" s="34"/>
    </row>
    <row r="442" customFormat="false" ht="15" hidden="false" customHeight="false" outlineLevel="0" collapsed="false">
      <c r="A442" s="33"/>
      <c r="B442" s="34"/>
      <c r="C442" s="34"/>
      <c r="D442" s="34"/>
      <c r="E442" s="34"/>
      <c r="F442" s="34"/>
      <c r="G442" s="34"/>
      <c r="H442" s="34"/>
      <c r="I442" s="34"/>
    </row>
    <row r="443" customFormat="false" ht="15" hidden="false" customHeight="false" outlineLevel="0" collapsed="false">
      <c r="A443" s="33"/>
      <c r="B443" s="34"/>
      <c r="C443" s="34"/>
      <c r="D443" s="34"/>
      <c r="E443" s="34"/>
      <c r="F443" s="34"/>
      <c r="G443" s="34"/>
      <c r="H443" s="34"/>
      <c r="I443" s="34"/>
    </row>
    <row r="444" customFormat="false" ht="15" hidden="false" customHeight="false" outlineLevel="0" collapsed="false">
      <c r="A444" s="33"/>
      <c r="B444" s="34"/>
      <c r="C444" s="34"/>
      <c r="D444" s="34"/>
      <c r="E444" s="34"/>
      <c r="F444" s="34"/>
      <c r="G444" s="34"/>
      <c r="H444" s="34"/>
      <c r="I444" s="34"/>
    </row>
    <row r="445" customFormat="false" ht="15" hidden="false" customHeight="false" outlineLevel="0" collapsed="false">
      <c r="A445" s="33"/>
      <c r="B445" s="34"/>
      <c r="C445" s="34"/>
      <c r="D445" s="34"/>
      <c r="E445" s="34"/>
      <c r="F445" s="34"/>
      <c r="G445" s="34"/>
      <c r="H445" s="34"/>
      <c r="I445" s="34"/>
    </row>
    <row r="446" customFormat="false" ht="15" hidden="false" customHeight="false" outlineLevel="0" collapsed="false">
      <c r="A446" s="33"/>
      <c r="B446" s="34"/>
      <c r="C446" s="34"/>
      <c r="D446" s="34"/>
      <c r="E446" s="34"/>
      <c r="F446" s="34"/>
      <c r="G446" s="34"/>
      <c r="H446" s="34"/>
      <c r="I446" s="34"/>
    </row>
    <row r="447" customFormat="false" ht="15" hidden="false" customHeight="false" outlineLevel="0" collapsed="false">
      <c r="A447" s="33"/>
      <c r="B447" s="34"/>
      <c r="C447" s="34"/>
      <c r="D447" s="34"/>
      <c r="E447" s="34"/>
      <c r="F447" s="34"/>
      <c r="G447" s="34"/>
      <c r="H447" s="34"/>
      <c r="I447" s="34"/>
    </row>
    <row r="448" customFormat="false" ht="15" hidden="false" customHeight="false" outlineLevel="0" collapsed="false">
      <c r="A448" s="33"/>
      <c r="B448" s="34"/>
      <c r="C448" s="34"/>
      <c r="D448" s="34"/>
      <c r="E448" s="34"/>
      <c r="F448" s="34"/>
      <c r="G448" s="34"/>
      <c r="H448" s="34"/>
      <c r="I448" s="34"/>
    </row>
    <row r="449" customFormat="false" ht="15" hidden="false" customHeight="false" outlineLevel="0" collapsed="false">
      <c r="A449" s="33"/>
      <c r="B449" s="34"/>
      <c r="C449" s="34"/>
      <c r="D449" s="34"/>
      <c r="E449" s="34"/>
      <c r="F449" s="34"/>
      <c r="G449" s="34"/>
      <c r="H449" s="34"/>
      <c r="I449" s="34"/>
    </row>
    <row r="450" customFormat="false" ht="15" hidden="false" customHeight="false" outlineLevel="0" collapsed="false">
      <c r="A450" s="33"/>
      <c r="B450" s="34"/>
      <c r="C450" s="34"/>
      <c r="D450" s="34"/>
      <c r="E450" s="34"/>
      <c r="F450" s="34"/>
      <c r="G450" s="34"/>
      <c r="H450" s="34"/>
      <c r="I450" s="34"/>
    </row>
    <row r="451" customFormat="false" ht="15" hidden="false" customHeight="false" outlineLevel="0" collapsed="false">
      <c r="A451" s="33"/>
      <c r="B451" s="34"/>
      <c r="C451" s="34"/>
      <c r="D451" s="34"/>
      <c r="E451" s="34"/>
      <c r="F451" s="34"/>
      <c r="G451" s="34"/>
      <c r="H451" s="34"/>
      <c r="I451" s="34"/>
    </row>
    <row r="452" customFormat="false" ht="15" hidden="false" customHeight="false" outlineLevel="0" collapsed="false">
      <c r="A452" s="33"/>
      <c r="B452" s="34"/>
      <c r="C452" s="34"/>
      <c r="D452" s="34"/>
      <c r="E452" s="34"/>
      <c r="F452" s="34"/>
      <c r="G452" s="34"/>
      <c r="H452" s="34"/>
      <c r="I452" s="34"/>
    </row>
    <row r="453" customFormat="false" ht="15" hidden="false" customHeight="false" outlineLevel="0" collapsed="false">
      <c r="A453" s="33"/>
      <c r="B453" s="34"/>
      <c r="C453" s="34"/>
      <c r="D453" s="34"/>
      <c r="E453" s="34"/>
      <c r="F453" s="34"/>
      <c r="G453" s="34"/>
      <c r="H453" s="34"/>
      <c r="I453" s="34"/>
    </row>
    <row r="454" customFormat="false" ht="15" hidden="false" customHeight="false" outlineLevel="0" collapsed="false">
      <c r="A454" s="33"/>
      <c r="B454" s="34"/>
      <c r="C454" s="34"/>
      <c r="D454" s="34"/>
      <c r="E454" s="34"/>
      <c r="F454" s="34"/>
      <c r="G454" s="34"/>
      <c r="H454" s="34"/>
      <c r="I454" s="34"/>
    </row>
    <row r="455" customFormat="false" ht="15" hidden="false" customHeight="false" outlineLevel="0" collapsed="false">
      <c r="A455" s="33"/>
      <c r="B455" s="34"/>
      <c r="C455" s="34"/>
      <c r="D455" s="34"/>
      <c r="E455" s="34"/>
      <c r="F455" s="34"/>
      <c r="G455" s="34"/>
      <c r="H455" s="34"/>
      <c r="I455" s="34"/>
    </row>
    <row r="456" customFormat="false" ht="15" hidden="false" customHeight="false" outlineLevel="0" collapsed="false">
      <c r="A456" s="33"/>
      <c r="B456" s="34"/>
      <c r="C456" s="34"/>
      <c r="D456" s="34"/>
      <c r="E456" s="34"/>
      <c r="F456" s="34"/>
      <c r="G456" s="34"/>
      <c r="H456" s="34"/>
      <c r="I456" s="34"/>
    </row>
    <row r="457" customFormat="false" ht="15" hidden="false" customHeight="false" outlineLevel="0" collapsed="false">
      <c r="A457" s="33"/>
      <c r="B457" s="34"/>
      <c r="C457" s="34"/>
      <c r="D457" s="34"/>
      <c r="E457" s="34"/>
      <c r="F457" s="34"/>
      <c r="G457" s="34"/>
      <c r="H457" s="34"/>
      <c r="I457" s="34"/>
    </row>
    <row r="458" customFormat="false" ht="15" hidden="false" customHeight="false" outlineLevel="0" collapsed="false">
      <c r="A458" s="33"/>
      <c r="B458" s="34"/>
      <c r="C458" s="34"/>
      <c r="D458" s="34"/>
      <c r="E458" s="34"/>
      <c r="F458" s="34"/>
      <c r="G458" s="34"/>
      <c r="H458" s="34"/>
      <c r="I458" s="34"/>
    </row>
    <row r="459" customFormat="false" ht="15" hidden="false" customHeight="false" outlineLevel="0" collapsed="false">
      <c r="A459" s="33"/>
      <c r="B459" s="34"/>
      <c r="C459" s="34"/>
      <c r="D459" s="34"/>
      <c r="E459" s="34"/>
      <c r="F459" s="34"/>
      <c r="G459" s="34"/>
      <c r="H459" s="34"/>
      <c r="I459" s="34"/>
    </row>
    <row r="460" customFormat="false" ht="15" hidden="false" customHeight="false" outlineLevel="0" collapsed="false">
      <c r="A460" s="33"/>
      <c r="B460" s="34"/>
      <c r="C460" s="34"/>
      <c r="D460" s="34"/>
      <c r="E460" s="34"/>
      <c r="F460" s="34"/>
      <c r="G460" s="34"/>
      <c r="H460" s="34"/>
      <c r="I460" s="34"/>
    </row>
    <row r="461" customFormat="false" ht="15" hidden="false" customHeight="false" outlineLevel="0" collapsed="false">
      <c r="A461" s="33"/>
      <c r="B461" s="34"/>
      <c r="C461" s="34"/>
      <c r="D461" s="34"/>
      <c r="E461" s="34"/>
      <c r="F461" s="34"/>
      <c r="G461" s="34"/>
      <c r="H461" s="34"/>
      <c r="I461" s="34"/>
    </row>
    <row r="462" customFormat="false" ht="15" hidden="false" customHeight="false" outlineLevel="0" collapsed="false">
      <c r="A462" s="33"/>
      <c r="B462" s="34"/>
      <c r="C462" s="34"/>
      <c r="D462" s="34"/>
      <c r="E462" s="34"/>
      <c r="F462" s="34"/>
      <c r="G462" s="34"/>
      <c r="H462" s="34"/>
      <c r="I462" s="34"/>
    </row>
    <row r="463" customFormat="false" ht="15" hidden="false" customHeight="false" outlineLevel="0" collapsed="false">
      <c r="A463" s="33"/>
      <c r="B463" s="34"/>
      <c r="C463" s="34"/>
      <c r="D463" s="34"/>
      <c r="E463" s="34"/>
      <c r="F463" s="34"/>
      <c r="G463" s="34"/>
      <c r="H463" s="34"/>
      <c r="I463" s="34"/>
    </row>
    <row r="464" customFormat="false" ht="15" hidden="false" customHeight="false" outlineLevel="0" collapsed="false">
      <c r="A464" s="33"/>
      <c r="B464" s="34"/>
      <c r="C464" s="34"/>
      <c r="D464" s="34"/>
      <c r="E464" s="34"/>
      <c r="F464" s="34"/>
      <c r="G464" s="34"/>
      <c r="H464" s="34"/>
      <c r="I464" s="34"/>
    </row>
    <row r="465" customFormat="false" ht="15" hidden="false" customHeight="false" outlineLevel="0" collapsed="false">
      <c r="A465" s="33"/>
      <c r="B465" s="34"/>
      <c r="C465" s="34"/>
      <c r="D465" s="34"/>
      <c r="E465" s="34"/>
      <c r="F465" s="34"/>
      <c r="G465" s="34"/>
      <c r="H465" s="34"/>
      <c r="I465" s="34"/>
    </row>
    <row r="466" customFormat="false" ht="15" hidden="false" customHeight="false" outlineLevel="0" collapsed="false">
      <c r="A466" s="33"/>
      <c r="B466" s="34"/>
      <c r="C466" s="34"/>
      <c r="D466" s="34"/>
      <c r="E466" s="34"/>
      <c r="F466" s="34"/>
      <c r="G466" s="34"/>
      <c r="H466" s="34"/>
      <c r="I466" s="34"/>
    </row>
    <row r="467" customFormat="false" ht="15" hidden="false" customHeight="false" outlineLevel="0" collapsed="false">
      <c r="A467" s="33"/>
      <c r="B467" s="34"/>
      <c r="C467" s="34"/>
      <c r="D467" s="34"/>
      <c r="E467" s="34"/>
      <c r="F467" s="34"/>
      <c r="G467" s="34"/>
      <c r="H467" s="34"/>
      <c r="I467" s="34"/>
    </row>
    <row r="468" customFormat="false" ht="15" hidden="false" customHeight="false" outlineLevel="0" collapsed="false">
      <c r="A468" s="33"/>
      <c r="B468" s="34"/>
      <c r="C468" s="34"/>
      <c r="D468" s="34"/>
      <c r="E468" s="34"/>
      <c r="F468" s="34"/>
      <c r="G468" s="34"/>
      <c r="H468" s="34"/>
      <c r="I468" s="34"/>
    </row>
    <row r="469" customFormat="false" ht="15" hidden="false" customHeight="false" outlineLevel="0" collapsed="false">
      <c r="A469" s="33"/>
      <c r="B469" s="34"/>
      <c r="C469" s="34"/>
      <c r="D469" s="34"/>
      <c r="E469" s="34"/>
      <c r="F469" s="34"/>
      <c r="G469" s="34"/>
      <c r="H469" s="34"/>
      <c r="I469" s="34"/>
    </row>
    <row r="470" customFormat="false" ht="15" hidden="false" customHeight="false" outlineLevel="0" collapsed="false">
      <c r="A470" s="33"/>
      <c r="B470" s="34"/>
      <c r="C470" s="34"/>
      <c r="D470" s="34"/>
      <c r="E470" s="34"/>
      <c r="F470" s="34"/>
      <c r="G470" s="34"/>
      <c r="H470" s="34"/>
      <c r="I470" s="34"/>
    </row>
    <row r="471" customFormat="false" ht="15" hidden="false" customHeight="false" outlineLevel="0" collapsed="false">
      <c r="A471" s="33"/>
      <c r="B471" s="34"/>
      <c r="C471" s="34"/>
      <c r="D471" s="34"/>
      <c r="E471" s="34"/>
      <c r="F471" s="34"/>
      <c r="G471" s="34"/>
      <c r="H471" s="34"/>
      <c r="I471" s="34"/>
    </row>
    <row r="472" customFormat="false" ht="15" hidden="false" customHeight="false" outlineLevel="0" collapsed="false">
      <c r="A472" s="33"/>
      <c r="B472" s="34"/>
      <c r="C472" s="34"/>
      <c r="D472" s="34"/>
      <c r="E472" s="34"/>
      <c r="F472" s="34"/>
      <c r="G472" s="34"/>
      <c r="H472" s="34"/>
      <c r="I472" s="34"/>
    </row>
    <row r="473" customFormat="false" ht="15" hidden="false" customHeight="false" outlineLevel="0" collapsed="false">
      <c r="A473" s="33"/>
      <c r="B473" s="34"/>
      <c r="C473" s="34"/>
      <c r="D473" s="34"/>
      <c r="E473" s="34"/>
      <c r="F473" s="34"/>
      <c r="G473" s="34"/>
      <c r="H473" s="34"/>
      <c r="I473" s="34"/>
    </row>
    <row r="474" customFormat="false" ht="15" hidden="false" customHeight="false" outlineLevel="0" collapsed="false">
      <c r="A474" s="33"/>
      <c r="B474" s="34"/>
      <c r="C474" s="34"/>
      <c r="D474" s="34"/>
      <c r="E474" s="34"/>
      <c r="F474" s="34"/>
      <c r="G474" s="34"/>
      <c r="H474" s="34"/>
      <c r="I474" s="34"/>
    </row>
    <row r="475" customFormat="false" ht="15" hidden="false" customHeight="false" outlineLevel="0" collapsed="false">
      <c r="A475" s="33"/>
      <c r="B475" s="34"/>
      <c r="C475" s="34"/>
      <c r="D475" s="34"/>
      <c r="E475" s="34"/>
      <c r="F475" s="34"/>
      <c r="G475" s="34"/>
      <c r="H475" s="34"/>
      <c r="I475" s="34"/>
    </row>
    <row r="476" customFormat="false" ht="15" hidden="false" customHeight="false" outlineLevel="0" collapsed="false">
      <c r="A476" s="33"/>
      <c r="B476" s="34"/>
      <c r="C476" s="34"/>
      <c r="D476" s="34"/>
      <c r="E476" s="34"/>
      <c r="F476" s="34"/>
      <c r="G476" s="34"/>
      <c r="H476" s="34"/>
      <c r="I476" s="34"/>
    </row>
    <row r="477" customFormat="false" ht="15" hidden="false" customHeight="false" outlineLevel="0" collapsed="false">
      <c r="A477" s="33"/>
      <c r="B477" s="34"/>
      <c r="C477" s="34"/>
      <c r="D477" s="34"/>
      <c r="E477" s="34"/>
      <c r="F477" s="34"/>
      <c r="G477" s="34"/>
      <c r="H477" s="34"/>
      <c r="I477" s="34"/>
    </row>
    <row r="478" customFormat="false" ht="15" hidden="false" customHeight="false" outlineLevel="0" collapsed="false">
      <c r="A478" s="33"/>
      <c r="B478" s="34"/>
      <c r="C478" s="34"/>
      <c r="D478" s="34"/>
      <c r="E478" s="34"/>
      <c r="F478" s="34"/>
      <c r="G478" s="34"/>
      <c r="H478" s="34"/>
      <c r="I478" s="34"/>
    </row>
    <row r="479" customFormat="false" ht="15" hidden="false" customHeight="false" outlineLevel="0" collapsed="false">
      <c r="A479" s="33"/>
      <c r="B479" s="34"/>
      <c r="C479" s="34"/>
      <c r="D479" s="34"/>
      <c r="E479" s="34"/>
      <c r="F479" s="34"/>
      <c r="G479" s="34"/>
      <c r="H479" s="34"/>
      <c r="I479" s="34"/>
    </row>
    <row r="480" customFormat="false" ht="15" hidden="false" customHeight="false" outlineLevel="0" collapsed="false">
      <c r="A480" s="33"/>
      <c r="B480" s="34"/>
      <c r="C480" s="34"/>
      <c r="D480" s="34"/>
      <c r="E480" s="34"/>
      <c r="F480" s="34"/>
      <c r="G480" s="34"/>
      <c r="H480" s="34"/>
      <c r="I480" s="34"/>
    </row>
    <row r="481" customFormat="false" ht="15" hidden="false" customHeight="false" outlineLevel="0" collapsed="false">
      <c r="A481" s="33"/>
      <c r="B481" s="34"/>
      <c r="C481" s="34"/>
      <c r="D481" s="34"/>
      <c r="E481" s="34"/>
      <c r="F481" s="34"/>
      <c r="G481" s="34"/>
      <c r="H481" s="34"/>
      <c r="I481" s="34"/>
    </row>
    <row r="482" customFormat="false" ht="15" hidden="false" customHeight="false" outlineLevel="0" collapsed="false">
      <c r="A482" s="33"/>
      <c r="B482" s="34"/>
      <c r="C482" s="34"/>
      <c r="D482" s="34"/>
      <c r="E482" s="34"/>
      <c r="F482" s="34"/>
      <c r="G482" s="34"/>
      <c r="H482" s="34"/>
      <c r="I482" s="34"/>
    </row>
    <row r="483" customFormat="false" ht="15" hidden="false" customHeight="false" outlineLevel="0" collapsed="false">
      <c r="A483" s="33"/>
      <c r="B483" s="34"/>
      <c r="C483" s="34"/>
      <c r="D483" s="34"/>
      <c r="E483" s="34"/>
      <c r="F483" s="34"/>
      <c r="G483" s="34"/>
      <c r="H483" s="34"/>
      <c r="I483" s="34"/>
    </row>
    <row r="484" customFormat="false" ht="15" hidden="false" customHeight="false" outlineLevel="0" collapsed="false">
      <c r="A484" s="33"/>
      <c r="B484" s="34"/>
      <c r="C484" s="34"/>
      <c r="D484" s="34"/>
      <c r="E484" s="34"/>
      <c r="F484" s="34"/>
      <c r="G484" s="34"/>
      <c r="H484" s="34"/>
      <c r="I484" s="34"/>
    </row>
    <row r="485" customFormat="false" ht="15" hidden="false" customHeight="false" outlineLevel="0" collapsed="false">
      <c r="A485" s="33"/>
      <c r="B485" s="34"/>
      <c r="C485" s="34"/>
      <c r="D485" s="34"/>
      <c r="E485" s="34"/>
      <c r="F485" s="34"/>
      <c r="G485" s="34"/>
      <c r="H485" s="34"/>
      <c r="I485" s="34"/>
    </row>
    <row r="486" customFormat="false" ht="15" hidden="false" customHeight="false" outlineLevel="0" collapsed="false">
      <c r="A486" s="33"/>
      <c r="B486" s="34"/>
      <c r="C486" s="34"/>
      <c r="D486" s="34"/>
      <c r="E486" s="34"/>
      <c r="F486" s="34"/>
      <c r="G486" s="34"/>
      <c r="H486" s="34"/>
      <c r="I486" s="34"/>
    </row>
    <row r="487" customFormat="false" ht="15" hidden="false" customHeight="false" outlineLevel="0" collapsed="false">
      <c r="A487" s="33"/>
      <c r="B487" s="34"/>
      <c r="C487" s="34"/>
      <c r="D487" s="34"/>
      <c r="E487" s="34"/>
      <c r="F487" s="34"/>
      <c r="G487" s="34"/>
      <c r="H487" s="34"/>
      <c r="I487" s="34"/>
    </row>
    <row r="488" customFormat="false" ht="15" hidden="false" customHeight="false" outlineLevel="0" collapsed="false">
      <c r="A488" s="33"/>
      <c r="B488" s="34"/>
      <c r="C488" s="34"/>
      <c r="D488" s="34"/>
      <c r="E488" s="34"/>
      <c r="F488" s="34"/>
      <c r="G488" s="34"/>
      <c r="H488" s="34"/>
      <c r="I488" s="34"/>
    </row>
    <row r="489" customFormat="false" ht="15" hidden="false" customHeight="false" outlineLevel="0" collapsed="false">
      <c r="A489" s="33"/>
      <c r="B489" s="34"/>
      <c r="C489" s="34"/>
      <c r="D489" s="34"/>
      <c r="E489" s="34"/>
      <c r="F489" s="34"/>
      <c r="G489" s="34"/>
      <c r="H489" s="34"/>
      <c r="I489" s="34"/>
    </row>
    <row r="490" customFormat="false" ht="15" hidden="false" customHeight="false" outlineLevel="0" collapsed="false">
      <c r="A490" s="33"/>
      <c r="B490" s="34"/>
      <c r="C490" s="34"/>
      <c r="D490" s="34"/>
      <c r="E490" s="34"/>
      <c r="F490" s="34"/>
      <c r="G490" s="34"/>
      <c r="H490" s="34"/>
      <c r="I490" s="34"/>
    </row>
    <row r="491" customFormat="false" ht="15" hidden="false" customHeight="false" outlineLevel="0" collapsed="false">
      <c r="A491" s="33"/>
      <c r="B491" s="34"/>
      <c r="C491" s="34"/>
      <c r="D491" s="34"/>
      <c r="E491" s="34"/>
      <c r="F491" s="34"/>
      <c r="G491" s="34"/>
      <c r="H491" s="34"/>
      <c r="I491" s="34"/>
    </row>
    <row r="492" customFormat="false" ht="15" hidden="false" customHeight="false" outlineLevel="0" collapsed="false">
      <c r="A492" s="33"/>
      <c r="B492" s="34"/>
      <c r="C492" s="34"/>
      <c r="D492" s="34"/>
      <c r="E492" s="34"/>
      <c r="F492" s="34"/>
      <c r="G492" s="34"/>
      <c r="H492" s="34"/>
      <c r="I492" s="34"/>
    </row>
    <row r="493" customFormat="false" ht="15" hidden="false" customHeight="false" outlineLevel="0" collapsed="false">
      <c r="A493" s="33"/>
      <c r="B493" s="34"/>
      <c r="C493" s="34"/>
      <c r="D493" s="34"/>
      <c r="E493" s="34"/>
      <c r="F493" s="34"/>
      <c r="G493" s="34"/>
      <c r="H493" s="34"/>
      <c r="I493" s="34"/>
    </row>
    <row r="494" customFormat="false" ht="15" hidden="false" customHeight="false" outlineLevel="0" collapsed="false">
      <c r="A494" s="33"/>
      <c r="B494" s="34"/>
      <c r="C494" s="34"/>
      <c r="D494" s="34"/>
      <c r="E494" s="34"/>
      <c r="F494" s="34"/>
      <c r="G494" s="34"/>
      <c r="H494" s="34"/>
      <c r="I494" s="34"/>
    </row>
    <row r="495" customFormat="false" ht="15" hidden="false" customHeight="false" outlineLevel="0" collapsed="false">
      <c r="A495" s="33"/>
      <c r="B495" s="34"/>
      <c r="C495" s="34"/>
      <c r="D495" s="34"/>
      <c r="E495" s="34"/>
      <c r="F495" s="34"/>
      <c r="G495" s="34"/>
      <c r="H495" s="34"/>
      <c r="I495" s="34"/>
    </row>
    <row r="496" customFormat="false" ht="15" hidden="false" customHeight="false" outlineLevel="0" collapsed="false">
      <c r="A496" s="33"/>
      <c r="B496" s="34"/>
      <c r="C496" s="34"/>
      <c r="D496" s="34"/>
      <c r="E496" s="34"/>
      <c r="F496" s="34"/>
      <c r="G496" s="34"/>
      <c r="H496" s="34"/>
      <c r="I496" s="34"/>
    </row>
    <row r="497" customFormat="false" ht="15" hidden="false" customHeight="false" outlineLevel="0" collapsed="false">
      <c r="A497" s="33"/>
      <c r="B497" s="34"/>
      <c r="C497" s="34"/>
      <c r="D497" s="34"/>
      <c r="E497" s="34"/>
      <c r="F497" s="34"/>
      <c r="G497" s="34"/>
      <c r="H497" s="34"/>
      <c r="I497" s="34"/>
    </row>
    <row r="498" customFormat="false" ht="15" hidden="false" customHeight="false" outlineLevel="0" collapsed="false">
      <c r="A498" s="33"/>
      <c r="B498" s="34"/>
      <c r="C498" s="34"/>
      <c r="D498" s="34"/>
      <c r="E498" s="34"/>
      <c r="F498" s="34"/>
      <c r="G498" s="34"/>
      <c r="H498" s="34"/>
      <c r="I498" s="34"/>
    </row>
    <row r="499" customFormat="false" ht="15" hidden="false" customHeight="false" outlineLevel="0" collapsed="false">
      <c r="A499" s="33"/>
      <c r="B499" s="34"/>
      <c r="C499" s="34"/>
      <c r="D499" s="34"/>
      <c r="E499" s="34"/>
      <c r="F499" s="34"/>
      <c r="G499" s="34"/>
      <c r="H499" s="34"/>
      <c r="I499" s="34"/>
    </row>
    <row r="500" customFormat="false" ht="15" hidden="false" customHeight="false" outlineLevel="0" collapsed="false">
      <c r="A500" s="33"/>
      <c r="B500" s="34"/>
      <c r="C500" s="34"/>
      <c r="D500" s="34"/>
      <c r="E500" s="34"/>
      <c r="F500" s="34"/>
      <c r="G500" s="34"/>
      <c r="H500" s="34"/>
      <c r="I500" s="34"/>
    </row>
    <row r="501" customFormat="false" ht="15" hidden="false" customHeight="false" outlineLevel="0" collapsed="false">
      <c r="A501" s="33"/>
      <c r="B501" s="34"/>
      <c r="C501" s="34"/>
      <c r="D501" s="34"/>
      <c r="E501" s="34"/>
      <c r="F501" s="34"/>
      <c r="G501" s="34"/>
      <c r="H501" s="34"/>
      <c r="I501" s="34"/>
    </row>
    <row r="502" customFormat="false" ht="15" hidden="false" customHeight="false" outlineLevel="0" collapsed="false">
      <c r="A502" s="33"/>
      <c r="B502" s="34"/>
      <c r="C502" s="34"/>
      <c r="D502" s="34"/>
      <c r="E502" s="34"/>
      <c r="F502" s="34"/>
      <c r="G502" s="34"/>
      <c r="H502" s="34"/>
      <c r="I502" s="34"/>
    </row>
    <row r="503" customFormat="false" ht="15" hidden="false" customHeight="false" outlineLevel="0" collapsed="false">
      <c r="A503" s="33"/>
      <c r="B503" s="34"/>
      <c r="C503" s="34"/>
      <c r="D503" s="34"/>
      <c r="E503" s="34"/>
      <c r="F503" s="34"/>
      <c r="G503" s="34"/>
      <c r="H503" s="34"/>
      <c r="I503" s="34"/>
    </row>
    <row r="504" customFormat="false" ht="15" hidden="false" customHeight="false" outlineLevel="0" collapsed="false">
      <c r="A504" s="33"/>
      <c r="B504" s="34"/>
      <c r="C504" s="34"/>
      <c r="D504" s="34"/>
      <c r="E504" s="34"/>
      <c r="F504" s="34"/>
      <c r="G504" s="34"/>
      <c r="H504" s="34"/>
      <c r="I504" s="34"/>
    </row>
    <row r="505" customFormat="false" ht="15" hidden="false" customHeight="false" outlineLevel="0" collapsed="false">
      <c r="A505" s="33"/>
      <c r="B505" s="34"/>
      <c r="C505" s="34"/>
      <c r="D505" s="34"/>
      <c r="E505" s="34"/>
      <c r="F505" s="34"/>
      <c r="G505" s="34"/>
      <c r="H505" s="34"/>
      <c r="I505" s="34"/>
    </row>
    <row r="506" customFormat="false" ht="15" hidden="false" customHeight="false" outlineLevel="0" collapsed="false">
      <c r="A506" s="33"/>
      <c r="B506" s="34"/>
      <c r="C506" s="34"/>
      <c r="D506" s="34"/>
      <c r="E506" s="34"/>
      <c r="F506" s="34"/>
      <c r="G506" s="34"/>
      <c r="H506" s="34"/>
      <c r="I506" s="34"/>
    </row>
    <row r="507" customFormat="false" ht="15" hidden="false" customHeight="false" outlineLevel="0" collapsed="false">
      <c r="A507" s="33"/>
      <c r="B507" s="34"/>
      <c r="C507" s="34"/>
      <c r="D507" s="34"/>
      <c r="E507" s="34"/>
      <c r="F507" s="34"/>
      <c r="G507" s="34"/>
      <c r="H507" s="34"/>
      <c r="I507" s="34"/>
    </row>
    <row r="508" customFormat="false" ht="15" hidden="false" customHeight="false" outlineLevel="0" collapsed="false">
      <c r="A508" s="33"/>
      <c r="B508" s="34"/>
      <c r="C508" s="34"/>
      <c r="D508" s="34"/>
      <c r="E508" s="34"/>
      <c r="F508" s="34"/>
      <c r="G508" s="34"/>
      <c r="H508" s="34"/>
      <c r="I508" s="34"/>
    </row>
    <row r="509" customFormat="false" ht="15" hidden="false" customHeight="false" outlineLevel="0" collapsed="false">
      <c r="A509" s="33"/>
      <c r="B509" s="34"/>
      <c r="C509" s="34"/>
      <c r="D509" s="34"/>
      <c r="E509" s="34"/>
      <c r="F509" s="34"/>
      <c r="G509" s="34"/>
      <c r="H509" s="34"/>
      <c r="I509" s="34"/>
    </row>
    <row r="510" customFormat="false" ht="15" hidden="false" customHeight="false" outlineLevel="0" collapsed="false">
      <c r="A510" s="33"/>
      <c r="B510" s="34"/>
      <c r="C510" s="34"/>
      <c r="D510" s="34"/>
      <c r="E510" s="34"/>
      <c r="F510" s="34"/>
      <c r="G510" s="34"/>
      <c r="H510" s="34"/>
      <c r="I510" s="34"/>
    </row>
    <row r="511" customFormat="false" ht="15" hidden="false" customHeight="false" outlineLevel="0" collapsed="false">
      <c r="A511" s="33"/>
      <c r="B511" s="34"/>
      <c r="C511" s="34"/>
      <c r="D511" s="34"/>
      <c r="E511" s="34"/>
      <c r="F511" s="34"/>
      <c r="G511" s="34"/>
      <c r="H511" s="34"/>
      <c r="I511" s="34"/>
    </row>
    <row r="512" customFormat="false" ht="15" hidden="false" customHeight="false" outlineLevel="0" collapsed="false">
      <c r="A512" s="33"/>
      <c r="B512" s="34"/>
      <c r="C512" s="34"/>
      <c r="D512" s="34"/>
      <c r="E512" s="34"/>
      <c r="F512" s="34"/>
      <c r="G512" s="34"/>
      <c r="H512" s="34"/>
      <c r="I512" s="34"/>
    </row>
    <row r="513" customFormat="false" ht="15" hidden="false" customHeight="false" outlineLevel="0" collapsed="false">
      <c r="A513" s="33"/>
      <c r="B513" s="34"/>
      <c r="C513" s="34"/>
      <c r="D513" s="34"/>
      <c r="E513" s="34"/>
      <c r="F513" s="34"/>
      <c r="G513" s="34"/>
      <c r="H513" s="34"/>
      <c r="I513" s="34"/>
    </row>
    <row r="514" customFormat="false" ht="15" hidden="false" customHeight="false" outlineLevel="0" collapsed="false">
      <c r="A514" s="33"/>
      <c r="B514" s="34"/>
      <c r="C514" s="34"/>
      <c r="D514" s="34"/>
      <c r="E514" s="34"/>
      <c r="F514" s="34"/>
      <c r="G514" s="34"/>
      <c r="H514" s="34"/>
      <c r="I514" s="34"/>
    </row>
    <row r="515" customFormat="false" ht="15" hidden="false" customHeight="false" outlineLevel="0" collapsed="false">
      <c r="A515" s="33"/>
      <c r="B515" s="34"/>
      <c r="C515" s="34"/>
      <c r="D515" s="34"/>
      <c r="E515" s="34"/>
      <c r="F515" s="34"/>
      <c r="G515" s="34"/>
      <c r="H515" s="34"/>
      <c r="I515" s="34"/>
    </row>
    <row r="516" customFormat="false" ht="15" hidden="false" customHeight="false" outlineLevel="0" collapsed="false">
      <c r="A516" s="33"/>
      <c r="B516" s="34"/>
      <c r="C516" s="34"/>
      <c r="D516" s="34"/>
      <c r="E516" s="34"/>
      <c r="F516" s="34"/>
      <c r="G516" s="34"/>
      <c r="H516" s="34"/>
      <c r="I516" s="34"/>
    </row>
    <row r="517" customFormat="false" ht="15" hidden="false" customHeight="false" outlineLevel="0" collapsed="false">
      <c r="A517" s="33"/>
      <c r="B517" s="34"/>
      <c r="C517" s="34"/>
      <c r="D517" s="34"/>
      <c r="E517" s="34"/>
      <c r="F517" s="34"/>
      <c r="G517" s="34"/>
      <c r="H517" s="34"/>
      <c r="I517" s="34"/>
    </row>
    <row r="518" customFormat="false" ht="15" hidden="false" customHeight="false" outlineLevel="0" collapsed="false">
      <c r="A518" s="33"/>
      <c r="B518" s="34"/>
      <c r="C518" s="34"/>
      <c r="D518" s="34"/>
      <c r="E518" s="34"/>
      <c r="F518" s="34"/>
      <c r="G518" s="34"/>
      <c r="H518" s="34"/>
      <c r="I518" s="34"/>
    </row>
    <row r="519" customFormat="false" ht="15" hidden="false" customHeight="false" outlineLevel="0" collapsed="false">
      <c r="A519" s="33"/>
      <c r="B519" s="34"/>
      <c r="C519" s="34"/>
      <c r="D519" s="34"/>
      <c r="E519" s="34"/>
      <c r="F519" s="34"/>
      <c r="G519" s="34"/>
      <c r="H519" s="34"/>
      <c r="I519" s="34"/>
    </row>
    <row r="520" customFormat="false" ht="15" hidden="false" customHeight="false" outlineLevel="0" collapsed="false">
      <c r="A520" s="33"/>
      <c r="B520" s="34"/>
      <c r="C520" s="34"/>
      <c r="D520" s="34"/>
      <c r="E520" s="34"/>
      <c r="F520" s="34"/>
      <c r="G520" s="34"/>
      <c r="H520" s="34"/>
      <c r="I520" s="34"/>
    </row>
    <row r="521" customFormat="false" ht="15" hidden="false" customHeight="false" outlineLevel="0" collapsed="false">
      <c r="A521" s="33"/>
      <c r="B521" s="34"/>
      <c r="C521" s="34"/>
      <c r="D521" s="34"/>
      <c r="E521" s="34"/>
      <c r="F521" s="34"/>
      <c r="G521" s="34"/>
      <c r="H521" s="34"/>
      <c r="I521" s="34"/>
    </row>
    <row r="522" customFormat="false" ht="15" hidden="false" customHeight="false" outlineLevel="0" collapsed="false">
      <c r="A522" s="33"/>
      <c r="B522" s="34"/>
      <c r="C522" s="34"/>
      <c r="D522" s="34"/>
      <c r="E522" s="34"/>
      <c r="F522" s="34"/>
      <c r="G522" s="34"/>
      <c r="H522" s="34"/>
      <c r="I522" s="34"/>
    </row>
    <row r="523" customFormat="false" ht="15" hidden="false" customHeight="false" outlineLevel="0" collapsed="false">
      <c r="A523" s="33"/>
      <c r="B523" s="34"/>
      <c r="C523" s="34"/>
      <c r="D523" s="34"/>
      <c r="E523" s="34"/>
      <c r="F523" s="34"/>
      <c r="G523" s="34"/>
      <c r="H523" s="34"/>
      <c r="I523" s="34"/>
    </row>
    <row r="524" customFormat="false" ht="15" hidden="false" customHeight="false" outlineLevel="0" collapsed="false">
      <c r="A524" s="33"/>
      <c r="B524" s="34"/>
      <c r="C524" s="34"/>
      <c r="D524" s="34"/>
      <c r="E524" s="34"/>
      <c r="F524" s="34"/>
      <c r="G524" s="34"/>
      <c r="H524" s="34"/>
      <c r="I524" s="34"/>
    </row>
    <row r="525" customFormat="false" ht="15" hidden="false" customHeight="false" outlineLevel="0" collapsed="false">
      <c r="A525" s="33"/>
      <c r="B525" s="34"/>
      <c r="C525" s="34"/>
      <c r="D525" s="34"/>
      <c r="E525" s="34"/>
      <c r="F525" s="34"/>
      <c r="G525" s="34"/>
      <c r="H525" s="34"/>
      <c r="I525" s="34"/>
    </row>
    <row r="526" customFormat="false" ht="15" hidden="false" customHeight="false" outlineLevel="0" collapsed="false">
      <c r="A526" s="33"/>
      <c r="B526" s="34"/>
      <c r="C526" s="34"/>
      <c r="D526" s="34"/>
      <c r="E526" s="34"/>
      <c r="F526" s="34"/>
      <c r="G526" s="34"/>
      <c r="H526" s="34"/>
      <c r="I526" s="34"/>
    </row>
    <row r="527" customFormat="false" ht="15" hidden="false" customHeight="false" outlineLevel="0" collapsed="false">
      <c r="A527" s="33"/>
      <c r="B527" s="34"/>
      <c r="C527" s="34"/>
      <c r="D527" s="34"/>
      <c r="E527" s="34"/>
      <c r="F527" s="34"/>
      <c r="G527" s="34"/>
      <c r="H527" s="34"/>
      <c r="I527" s="34"/>
    </row>
    <row r="528" customFormat="false" ht="15" hidden="false" customHeight="false" outlineLevel="0" collapsed="false">
      <c r="A528" s="33"/>
      <c r="B528" s="34"/>
      <c r="C528" s="34"/>
      <c r="D528" s="34"/>
      <c r="E528" s="34"/>
      <c r="F528" s="34"/>
      <c r="G528" s="34"/>
      <c r="H528" s="34"/>
      <c r="I528" s="34"/>
    </row>
    <row r="529" customFormat="false" ht="15" hidden="false" customHeight="false" outlineLevel="0" collapsed="false">
      <c r="A529" s="33"/>
      <c r="B529" s="34"/>
      <c r="C529" s="34"/>
      <c r="D529" s="34"/>
      <c r="E529" s="34"/>
      <c r="F529" s="34"/>
      <c r="G529" s="34"/>
      <c r="H529" s="34"/>
      <c r="I529" s="34"/>
    </row>
    <row r="530" customFormat="false" ht="15" hidden="false" customHeight="false" outlineLevel="0" collapsed="false">
      <c r="A530" s="33"/>
      <c r="B530" s="34"/>
      <c r="C530" s="34"/>
      <c r="D530" s="34"/>
      <c r="E530" s="34"/>
      <c r="F530" s="34"/>
      <c r="G530" s="34"/>
      <c r="H530" s="34"/>
      <c r="I530" s="34"/>
    </row>
    <row r="531" customFormat="false" ht="15" hidden="false" customHeight="false" outlineLevel="0" collapsed="false">
      <c r="A531" s="33"/>
      <c r="B531" s="34"/>
      <c r="C531" s="34"/>
      <c r="D531" s="34"/>
      <c r="E531" s="34"/>
      <c r="F531" s="34"/>
      <c r="G531" s="34"/>
      <c r="H531" s="34"/>
      <c r="I531" s="34"/>
    </row>
    <row r="532" customFormat="false" ht="15" hidden="false" customHeight="false" outlineLevel="0" collapsed="false">
      <c r="A532" s="33"/>
      <c r="B532" s="34"/>
      <c r="C532" s="34"/>
      <c r="D532" s="34"/>
      <c r="E532" s="34"/>
      <c r="F532" s="34"/>
      <c r="G532" s="34"/>
      <c r="H532" s="34"/>
      <c r="I532" s="34"/>
    </row>
    <row r="533" customFormat="false" ht="15" hidden="false" customHeight="false" outlineLevel="0" collapsed="false">
      <c r="A533" s="33"/>
      <c r="B533" s="34"/>
      <c r="C533" s="34"/>
      <c r="D533" s="34"/>
      <c r="E533" s="34"/>
      <c r="F533" s="34"/>
      <c r="G533" s="34"/>
      <c r="H533" s="34"/>
      <c r="I533" s="34"/>
    </row>
    <row r="534" customFormat="false" ht="15" hidden="false" customHeight="false" outlineLevel="0" collapsed="false">
      <c r="A534" s="33"/>
      <c r="B534" s="34"/>
      <c r="C534" s="34"/>
      <c r="D534" s="34"/>
      <c r="E534" s="34"/>
      <c r="F534" s="34"/>
      <c r="G534" s="34"/>
      <c r="H534" s="34"/>
      <c r="I534" s="34"/>
    </row>
    <row r="535" customFormat="false" ht="15" hidden="false" customHeight="false" outlineLevel="0" collapsed="false">
      <c r="A535" s="33"/>
      <c r="B535" s="34"/>
      <c r="C535" s="34"/>
      <c r="D535" s="34"/>
      <c r="E535" s="34"/>
      <c r="F535" s="34"/>
      <c r="G535" s="34"/>
      <c r="H535" s="34"/>
      <c r="I535" s="34"/>
    </row>
    <row r="536" customFormat="false" ht="15" hidden="false" customHeight="false" outlineLevel="0" collapsed="false">
      <c r="A536" s="33"/>
      <c r="B536" s="34"/>
      <c r="C536" s="34"/>
      <c r="D536" s="34"/>
      <c r="E536" s="34"/>
      <c r="F536" s="34"/>
      <c r="G536" s="34"/>
      <c r="H536" s="34"/>
      <c r="I536" s="34"/>
    </row>
    <row r="537" customFormat="false" ht="15" hidden="false" customHeight="false" outlineLevel="0" collapsed="false">
      <c r="A537" s="33"/>
      <c r="B537" s="34"/>
      <c r="C537" s="34"/>
      <c r="D537" s="34"/>
      <c r="E537" s="34"/>
      <c r="F537" s="34"/>
      <c r="G537" s="34"/>
      <c r="H537" s="34"/>
      <c r="I537" s="34"/>
    </row>
    <row r="538" customFormat="false" ht="15" hidden="false" customHeight="false" outlineLevel="0" collapsed="false">
      <c r="A538" s="33"/>
      <c r="B538" s="34"/>
      <c r="C538" s="34"/>
      <c r="D538" s="34"/>
      <c r="E538" s="34"/>
      <c r="F538" s="34"/>
      <c r="G538" s="34"/>
      <c r="H538" s="34"/>
      <c r="I538" s="34"/>
    </row>
    <row r="539" customFormat="false" ht="15" hidden="false" customHeight="false" outlineLevel="0" collapsed="false">
      <c r="A539" s="33"/>
      <c r="B539" s="34"/>
      <c r="C539" s="34"/>
      <c r="D539" s="34"/>
      <c r="E539" s="34"/>
      <c r="F539" s="34"/>
      <c r="G539" s="34"/>
      <c r="H539" s="34"/>
      <c r="I539" s="34"/>
    </row>
    <row r="540" customFormat="false" ht="15" hidden="false" customHeight="false" outlineLevel="0" collapsed="false">
      <c r="A540" s="33"/>
      <c r="B540" s="34"/>
      <c r="C540" s="34"/>
      <c r="D540" s="34"/>
      <c r="E540" s="34"/>
      <c r="F540" s="34"/>
      <c r="G540" s="34"/>
      <c r="H540" s="34"/>
      <c r="I540" s="34"/>
    </row>
    <row r="541" customFormat="false" ht="15" hidden="false" customHeight="false" outlineLevel="0" collapsed="false">
      <c r="A541" s="33"/>
      <c r="B541" s="34"/>
      <c r="C541" s="34"/>
      <c r="D541" s="34"/>
      <c r="E541" s="34"/>
      <c r="F541" s="34"/>
      <c r="G541" s="34"/>
      <c r="H541" s="34"/>
      <c r="I541" s="34"/>
    </row>
    <row r="542" customFormat="false" ht="15" hidden="false" customHeight="false" outlineLevel="0" collapsed="false">
      <c r="A542" s="33"/>
      <c r="B542" s="34"/>
      <c r="C542" s="34"/>
      <c r="D542" s="34"/>
      <c r="E542" s="34"/>
      <c r="F542" s="34"/>
      <c r="G542" s="34"/>
      <c r="H542" s="34"/>
      <c r="I542" s="34"/>
    </row>
    <row r="543" customFormat="false" ht="15" hidden="false" customHeight="false" outlineLevel="0" collapsed="false">
      <c r="A543" s="33"/>
      <c r="B543" s="34"/>
      <c r="C543" s="34"/>
      <c r="D543" s="34"/>
      <c r="E543" s="34"/>
      <c r="F543" s="34"/>
      <c r="G543" s="34"/>
      <c r="H543" s="34"/>
      <c r="I543" s="34"/>
    </row>
    <row r="544" customFormat="false" ht="15" hidden="false" customHeight="false" outlineLevel="0" collapsed="false">
      <c r="A544" s="33"/>
      <c r="B544" s="34"/>
      <c r="C544" s="34"/>
      <c r="D544" s="34"/>
      <c r="E544" s="34"/>
      <c r="F544" s="34"/>
      <c r="G544" s="34"/>
      <c r="H544" s="34"/>
      <c r="I544" s="34"/>
    </row>
    <row r="545" customFormat="false" ht="15" hidden="false" customHeight="false" outlineLevel="0" collapsed="false">
      <c r="A545" s="33"/>
      <c r="B545" s="34"/>
      <c r="C545" s="34"/>
      <c r="D545" s="34"/>
      <c r="E545" s="34"/>
      <c r="F545" s="34"/>
      <c r="G545" s="34"/>
      <c r="H545" s="34"/>
      <c r="I545" s="34"/>
    </row>
    <row r="546" customFormat="false" ht="15" hidden="false" customHeight="false" outlineLevel="0" collapsed="false">
      <c r="A546" s="33"/>
      <c r="B546" s="34"/>
      <c r="C546" s="34"/>
      <c r="D546" s="34"/>
      <c r="E546" s="34"/>
      <c r="F546" s="34"/>
      <c r="G546" s="34"/>
      <c r="H546" s="34"/>
      <c r="I546" s="34"/>
    </row>
    <row r="547" customFormat="false" ht="15" hidden="false" customHeight="false" outlineLevel="0" collapsed="false">
      <c r="A547" s="33"/>
      <c r="B547" s="34"/>
      <c r="C547" s="34"/>
      <c r="D547" s="34"/>
      <c r="E547" s="34"/>
      <c r="F547" s="34"/>
      <c r="G547" s="34"/>
      <c r="H547" s="34"/>
      <c r="I547" s="34"/>
    </row>
    <row r="548" customFormat="false" ht="15" hidden="false" customHeight="false" outlineLevel="0" collapsed="false">
      <c r="A548" s="33"/>
      <c r="B548" s="34"/>
      <c r="C548" s="34"/>
      <c r="D548" s="34"/>
      <c r="E548" s="34"/>
      <c r="F548" s="34"/>
      <c r="G548" s="34"/>
      <c r="H548" s="34"/>
      <c r="I548" s="34"/>
    </row>
    <row r="549" customFormat="false" ht="15" hidden="false" customHeight="false" outlineLevel="0" collapsed="false">
      <c r="A549" s="33"/>
      <c r="B549" s="34"/>
      <c r="C549" s="34"/>
      <c r="D549" s="34"/>
      <c r="E549" s="34"/>
      <c r="F549" s="34"/>
      <c r="G549" s="34"/>
      <c r="H549" s="34"/>
      <c r="I549" s="34"/>
    </row>
    <row r="550" customFormat="false" ht="15" hidden="false" customHeight="false" outlineLevel="0" collapsed="false">
      <c r="A550" s="33"/>
      <c r="B550" s="34"/>
      <c r="C550" s="34"/>
      <c r="D550" s="34"/>
      <c r="E550" s="34"/>
      <c r="F550" s="34"/>
      <c r="G550" s="34"/>
      <c r="H550" s="34"/>
      <c r="I550" s="34"/>
    </row>
    <row r="551" customFormat="false" ht="15" hidden="false" customHeight="false" outlineLevel="0" collapsed="false">
      <c r="A551" s="33"/>
      <c r="B551" s="34"/>
      <c r="C551" s="34"/>
      <c r="D551" s="34"/>
      <c r="E551" s="34"/>
      <c r="F551" s="34"/>
      <c r="G551" s="34"/>
      <c r="H551" s="34"/>
      <c r="I551" s="34"/>
    </row>
    <row r="552" customFormat="false" ht="15" hidden="false" customHeight="false" outlineLevel="0" collapsed="false">
      <c r="A552" s="33"/>
      <c r="B552" s="34"/>
      <c r="C552" s="34"/>
      <c r="D552" s="34"/>
      <c r="E552" s="34"/>
      <c r="F552" s="34"/>
      <c r="G552" s="34"/>
      <c r="H552" s="34"/>
      <c r="I552" s="34"/>
    </row>
    <row r="553" customFormat="false" ht="15" hidden="false" customHeight="false" outlineLevel="0" collapsed="false">
      <c r="A553" s="33"/>
      <c r="B553" s="34"/>
      <c r="C553" s="34"/>
      <c r="D553" s="34"/>
      <c r="E553" s="34"/>
      <c r="F553" s="34"/>
      <c r="G553" s="34"/>
      <c r="H553" s="34"/>
      <c r="I553" s="34"/>
    </row>
    <row r="554" customFormat="false" ht="15" hidden="false" customHeight="false" outlineLevel="0" collapsed="false">
      <c r="A554" s="33"/>
      <c r="B554" s="34"/>
      <c r="C554" s="34"/>
      <c r="D554" s="34"/>
      <c r="E554" s="34"/>
      <c r="F554" s="34"/>
      <c r="G554" s="34"/>
      <c r="H554" s="34"/>
      <c r="I554" s="34"/>
    </row>
    <row r="555" customFormat="false" ht="15" hidden="false" customHeight="false" outlineLevel="0" collapsed="false">
      <c r="A555" s="33"/>
      <c r="B555" s="34"/>
      <c r="C555" s="34"/>
      <c r="D555" s="34"/>
      <c r="E555" s="34"/>
      <c r="F555" s="34"/>
      <c r="G555" s="34"/>
      <c r="H555" s="34"/>
      <c r="I555" s="34"/>
    </row>
    <row r="556" customFormat="false" ht="15" hidden="false" customHeight="false" outlineLevel="0" collapsed="false">
      <c r="A556" s="33"/>
      <c r="B556" s="34"/>
      <c r="C556" s="34"/>
      <c r="D556" s="34"/>
      <c r="E556" s="34"/>
      <c r="F556" s="34"/>
      <c r="G556" s="34"/>
      <c r="H556" s="34"/>
      <c r="I556" s="34"/>
    </row>
    <row r="557" customFormat="false" ht="15" hidden="false" customHeight="false" outlineLevel="0" collapsed="false">
      <c r="A557" s="33"/>
      <c r="B557" s="34"/>
      <c r="C557" s="34"/>
      <c r="D557" s="34"/>
      <c r="E557" s="34"/>
      <c r="F557" s="34"/>
      <c r="G557" s="34"/>
      <c r="H557" s="34"/>
      <c r="I557" s="34"/>
    </row>
    <row r="558" customFormat="false" ht="15" hidden="false" customHeight="false" outlineLevel="0" collapsed="false">
      <c r="A558" s="33"/>
      <c r="B558" s="34"/>
      <c r="C558" s="34"/>
      <c r="D558" s="34"/>
      <c r="E558" s="34"/>
      <c r="F558" s="34"/>
      <c r="G558" s="34"/>
      <c r="H558" s="34"/>
      <c r="I558" s="34"/>
    </row>
    <row r="559" customFormat="false" ht="15" hidden="false" customHeight="false" outlineLevel="0" collapsed="false">
      <c r="A559" s="33"/>
      <c r="B559" s="34"/>
      <c r="C559" s="34"/>
      <c r="D559" s="34"/>
      <c r="E559" s="34"/>
      <c r="F559" s="34"/>
      <c r="G559" s="34"/>
      <c r="H559" s="34"/>
      <c r="I559" s="34"/>
    </row>
    <row r="560" customFormat="false" ht="15" hidden="false" customHeight="false" outlineLevel="0" collapsed="false">
      <c r="A560" s="33"/>
      <c r="B560" s="34"/>
      <c r="C560" s="34"/>
      <c r="D560" s="34"/>
      <c r="E560" s="34"/>
      <c r="F560" s="34"/>
      <c r="G560" s="34"/>
      <c r="H560" s="34"/>
      <c r="I560" s="34"/>
    </row>
    <row r="561" customFormat="false" ht="15" hidden="false" customHeight="false" outlineLevel="0" collapsed="false">
      <c r="A561" s="33"/>
      <c r="B561" s="34"/>
      <c r="C561" s="34"/>
      <c r="D561" s="34"/>
      <c r="E561" s="34"/>
      <c r="F561" s="34"/>
      <c r="G561" s="34"/>
      <c r="H561" s="34"/>
      <c r="I561" s="34"/>
    </row>
    <row r="562" customFormat="false" ht="15" hidden="false" customHeight="false" outlineLevel="0" collapsed="false">
      <c r="A562" s="33"/>
      <c r="B562" s="34"/>
      <c r="C562" s="34"/>
      <c r="D562" s="34"/>
      <c r="E562" s="34"/>
      <c r="F562" s="34"/>
      <c r="G562" s="34"/>
      <c r="H562" s="34"/>
      <c r="I562" s="34"/>
    </row>
    <row r="563" customFormat="false" ht="15" hidden="false" customHeight="false" outlineLevel="0" collapsed="false">
      <c r="A563" s="33"/>
      <c r="B563" s="34"/>
      <c r="C563" s="34"/>
      <c r="D563" s="34"/>
      <c r="E563" s="34"/>
      <c r="F563" s="34"/>
      <c r="G563" s="34"/>
      <c r="H563" s="34"/>
      <c r="I563" s="34"/>
    </row>
    <row r="564" customFormat="false" ht="15" hidden="false" customHeight="false" outlineLevel="0" collapsed="false">
      <c r="A564" s="33"/>
      <c r="B564" s="34"/>
      <c r="C564" s="34"/>
      <c r="D564" s="34"/>
      <c r="E564" s="34"/>
      <c r="F564" s="34"/>
      <c r="G564" s="34"/>
      <c r="H564" s="34"/>
      <c r="I564" s="34"/>
    </row>
    <row r="565" customFormat="false" ht="15" hidden="false" customHeight="false" outlineLevel="0" collapsed="false">
      <c r="A565" s="33"/>
      <c r="B565" s="34"/>
      <c r="C565" s="34"/>
      <c r="D565" s="34"/>
      <c r="E565" s="34"/>
      <c r="F565" s="34"/>
      <c r="G565" s="34"/>
      <c r="H565" s="34"/>
      <c r="I565" s="34"/>
    </row>
    <row r="566" customFormat="false" ht="15" hidden="false" customHeight="false" outlineLevel="0" collapsed="false">
      <c r="A566" s="33"/>
      <c r="B566" s="34"/>
      <c r="C566" s="34"/>
      <c r="D566" s="34"/>
      <c r="E566" s="34"/>
      <c r="F566" s="34"/>
      <c r="G566" s="34"/>
      <c r="H566" s="34"/>
      <c r="I566" s="34"/>
    </row>
    <row r="567" customFormat="false" ht="15" hidden="false" customHeight="false" outlineLevel="0" collapsed="false">
      <c r="A567" s="33"/>
      <c r="B567" s="34"/>
      <c r="C567" s="34"/>
      <c r="D567" s="34"/>
      <c r="E567" s="34"/>
      <c r="F567" s="34"/>
      <c r="G567" s="34"/>
      <c r="H567" s="34"/>
      <c r="I567" s="34"/>
    </row>
    <row r="568" customFormat="false" ht="15" hidden="false" customHeight="false" outlineLevel="0" collapsed="false">
      <c r="A568" s="33"/>
      <c r="B568" s="34"/>
      <c r="C568" s="34"/>
      <c r="D568" s="34"/>
      <c r="E568" s="34"/>
      <c r="F568" s="34"/>
      <c r="G568" s="34"/>
      <c r="H568" s="34"/>
      <c r="I568" s="34"/>
    </row>
    <row r="569" customFormat="false" ht="15" hidden="false" customHeight="false" outlineLevel="0" collapsed="false">
      <c r="A569" s="33"/>
      <c r="B569" s="34"/>
      <c r="C569" s="34"/>
      <c r="D569" s="34"/>
      <c r="E569" s="34"/>
      <c r="F569" s="34"/>
      <c r="G569" s="34"/>
      <c r="H569" s="34"/>
      <c r="I569" s="34"/>
    </row>
    <row r="570" customFormat="false" ht="15" hidden="false" customHeight="false" outlineLevel="0" collapsed="false">
      <c r="A570" s="33"/>
      <c r="B570" s="34"/>
      <c r="C570" s="34"/>
      <c r="D570" s="34"/>
      <c r="E570" s="34"/>
      <c r="F570" s="34"/>
      <c r="G570" s="34"/>
      <c r="H570" s="34"/>
      <c r="I570" s="34"/>
    </row>
    <row r="571" customFormat="false" ht="15" hidden="false" customHeight="false" outlineLevel="0" collapsed="false">
      <c r="A571" s="33"/>
      <c r="B571" s="34"/>
      <c r="C571" s="34"/>
      <c r="D571" s="34"/>
      <c r="E571" s="34"/>
      <c r="F571" s="34"/>
      <c r="G571" s="34"/>
      <c r="H571" s="34"/>
      <c r="I571" s="34"/>
    </row>
    <row r="572" customFormat="false" ht="15" hidden="false" customHeight="false" outlineLevel="0" collapsed="false">
      <c r="A572" s="33"/>
      <c r="B572" s="34"/>
      <c r="C572" s="34"/>
      <c r="D572" s="34"/>
      <c r="E572" s="34"/>
      <c r="F572" s="34"/>
      <c r="G572" s="34"/>
      <c r="H572" s="34"/>
      <c r="I572" s="34"/>
    </row>
    <row r="573" customFormat="false" ht="15" hidden="false" customHeight="false" outlineLevel="0" collapsed="false">
      <c r="A573" s="33"/>
      <c r="B573" s="34"/>
      <c r="C573" s="34"/>
      <c r="D573" s="34"/>
      <c r="E573" s="34"/>
      <c r="F573" s="34"/>
      <c r="G573" s="34"/>
      <c r="H573" s="34"/>
      <c r="I573" s="34"/>
    </row>
    <row r="574" customFormat="false" ht="15" hidden="false" customHeight="false" outlineLevel="0" collapsed="false">
      <c r="A574" s="33"/>
      <c r="B574" s="34"/>
      <c r="C574" s="34"/>
      <c r="D574" s="34"/>
      <c r="E574" s="34"/>
      <c r="F574" s="34"/>
      <c r="G574" s="34"/>
      <c r="H574" s="34"/>
      <c r="I574" s="34"/>
    </row>
    <row r="575" customFormat="false" ht="15" hidden="false" customHeight="false" outlineLevel="0" collapsed="false">
      <c r="A575" s="33"/>
      <c r="B575" s="34"/>
      <c r="C575" s="34"/>
      <c r="D575" s="34"/>
      <c r="E575" s="34"/>
      <c r="F575" s="34"/>
      <c r="G575" s="34"/>
      <c r="H575" s="34"/>
      <c r="I575" s="34"/>
    </row>
    <row r="576" customFormat="false" ht="15" hidden="false" customHeight="false" outlineLevel="0" collapsed="false">
      <c r="A576" s="33"/>
      <c r="B576" s="34"/>
      <c r="C576" s="34"/>
      <c r="D576" s="34"/>
      <c r="E576" s="34"/>
      <c r="F576" s="34"/>
      <c r="G576" s="34"/>
      <c r="H576" s="34"/>
      <c r="I576" s="34"/>
    </row>
    <row r="577" customFormat="false" ht="15" hidden="false" customHeight="false" outlineLevel="0" collapsed="false">
      <c r="A577" s="33"/>
      <c r="B577" s="34"/>
      <c r="C577" s="34"/>
      <c r="D577" s="34"/>
      <c r="E577" s="34"/>
      <c r="F577" s="34"/>
      <c r="G577" s="34"/>
      <c r="H577" s="34"/>
      <c r="I577" s="34"/>
    </row>
    <row r="578" customFormat="false" ht="15" hidden="false" customHeight="false" outlineLevel="0" collapsed="false">
      <c r="A578" s="33"/>
      <c r="B578" s="34"/>
      <c r="C578" s="34"/>
      <c r="D578" s="34"/>
      <c r="E578" s="34"/>
      <c r="F578" s="34"/>
      <c r="G578" s="34"/>
      <c r="H578" s="34"/>
      <c r="I578" s="34"/>
    </row>
    <row r="579" customFormat="false" ht="15" hidden="false" customHeight="false" outlineLevel="0" collapsed="false">
      <c r="A579" s="33"/>
      <c r="B579" s="34"/>
      <c r="C579" s="34"/>
      <c r="D579" s="34"/>
      <c r="E579" s="34"/>
      <c r="F579" s="34"/>
      <c r="G579" s="34"/>
      <c r="H579" s="34"/>
      <c r="I579" s="34"/>
    </row>
    <row r="580" customFormat="false" ht="15" hidden="false" customHeight="false" outlineLevel="0" collapsed="false">
      <c r="A580" s="33"/>
      <c r="B580" s="34"/>
      <c r="C580" s="34"/>
      <c r="D580" s="34"/>
      <c r="E580" s="34"/>
      <c r="F580" s="34"/>
      <c r="G580" s="34"/>
      <c r="H580" s="34"/>
      <c r="I580" s="34"/>
    </row>
    <row r="581" customFormat="false" ht="15" hidden="false" customHeight="false" outlineLevel="0" collapsed="false">
      <c r="A581" s="33"/>
      <c r="B581" s="34"/>
      <c r="C581" s="34"/>
      <c r="D581" s="34"/>
      <c r="E581" s="34"/>
      <c r="F581" s="34"/>
      <c r="G581" s="34"/>
      <c r="H581" s="34"/>
      <c r="I581" s="34"/>
    </row>
    <row r="582" customFormat="false" ht="15" hidden="false" customHeight="false" outlineLevel="0" collapsed="false">
      <c r="A582" s="33"/>
      <c r="B582" s="34"/>
      <c r="C582" s="34"/>
      <c r="D582" s="34"/>
      <c r="E582" s="34"/>
      <c r="F582" s="34"/>
      <c r="G582" s="34"/>
      <c r="H582" s="34"/>
      <c r="I582" s="34"/>
    </row>
    <row r="583" customFormat="false" ht="15" hidden="false" customHeight="false" outlineLevel="0" collapsed="false">
      <c r="A583" s="33"/>
      <c r="B583" s="34"/>
      <c r="C583" s="34"/>
      <c r="D583" s="34"/>
      <c r="E583" s="34"/>
      <c r="F583" s="34"/>
      <c r="G583" s="34"/>
      <c r="H583" s="34"/>
      <c r="I583" s="34"/>
    </row>
    <row r="584" customFormat="false" ht="15" hidden="false" customHeight="false" outlineLevel="0" collapsed="false">
      <c r="A584" s="33"/>
      <c r="B584" s="34"/>
      <c r="C584" s="34"/>
      <c r="D584" s="34"/>
      <c r="E584" s="34"/>
      <c r="F584" s="34"/>
      <c r="G584" s="34"/>
      <c r="H584" s="34"/>
      <c r="I584" s="34"/>
    </row>
    <row r="585" customFormat="false" ht="15" hidden="false" customHeight="false" outlineLevel="0" collapsed="false">
      <c r="A585" s="33"/>
      <c r="B585" s="34"/>
      <c r="C585" s="34"/>
      <c r="D585" s="34"/>
      <c r="E585" s="34"/>
      <c r="F585" s="34"/>
      <c r="G585" s="34"/>
      <c r="H585" s="34"/>
      <c r="I585" s="34"/>
    </row>
    <row r="586" customFormat="false" ht="15" hidden="false" customHeight="false" outlineLevel="0" collapsed="false">
      <c r="A586" s="33"/>
      <c r="B586" s="34"/>
      <c r="C586" s="34"/>
      <c r="D586" s="34"/>
      <c r="E586" s="34"/>
      <c r="F586" s="34"/>
      <c r="G586" s="34"/>
      <c r="H586" s="34"/>
      <c r="I586" s="34"/>
    </row>
    <row r="587" customFormat="false" ht="15" hidden="false" customHeight="false" outlineLevel="0" collapsed="false">
      <c r="A587" s="33"/>
      <c r="B587" s="34"/>
      <c r="C587" s="34"/>
      <c r="D587" s="34"/>
      <c r="E587" s="34"/>
      <c r="F587" s="34"/>
      <c r="G587" s="34"/>
      <c r="H587" s="34"/>
      <c r="I587" s="34"/>
    </row>
    <row r="588" customFormat="false" ht="15" hidden="false" customHeight="false" outlineLevel="0" collapsed="false">
      <c r="A588" s="33"/>
      <c r="B588" s="34"/>
      <c r="C588" s="34"/>
      <c r="D588" s="34"/>
      <c r="E588" s="34"/>
      <c r="F588" s="34"/>
      <c r="G588" s="34"/>
      <c r="H588" s="34"/>
      <c r="I588" s="34"/>
    </row>
    <row r="589" customFormat="false" ht="15" hidden="false" customHeight="false" outlineLevel="0" collapsed="false">
      <c r="A589" s="33"/>
      <c r="B589" s="34"/>
      <c r="C589" s="34"/>
      <c r="D589" s="34"/>
      <c r="E589" s="34"/>
      <c r="F589" s="34"/>
      <c r="G589" s="34"/>
      <c r="H589" s="34"/>
      <c r="I589" s="34"/>
    </row>
    <row r="590" customFormat="false" ht="15" hidden="false" customHeight="false" outlineLevel="0" collapsed="false">
      <c r="A590" s="33"/>
      <c r="B590" s="34"/>
      <c r="C590" s="34"/>
      <c r="D590" s="34"/>
      <c r="E590" s="34"/>
      <c r="F590" s="34"/>
      <c r="G590" s="34"/>
      <c r="H590" s="34"/>
      <c r="I590" s="34"/>
    </row>
    <row r="591" customFormat="false" ht="15" hidden="false" customHeight="false" outlineLevel="0" collapsed="false">
      <c r="A591" s="33"/>
      <c r="B591" s="34"/>
      <c r="C591" s="34"/>
      <c r="D591" s="34"/>
      <c r="E591" s="34"/>
      <c r="F591" s="34"/>
      <c r="G591" s="34"/>
      <c r="H591" s="34"/>
      <c r="I591" s="34"/>
    </row>
    <row r="592" customFormat="false" ht="15" hidden="false" customHeight="false" outlineLevel="0" collapsed="false">
      <c r="A592" s="33"/>
      <c r="B592" s="34"/>
      <c r="C592" s="34"/>
      <c r="D592" s="34"/>
      <c r="E592" s="34"/>
      <c r="F592" s="34"/>
      <c r="G592" s="34"/>
      <c r="H592" s="34"/>
      <c r="I592" s="34"/>
    </row>
    <row r="593" customFormat="false" ht="15" hidden="false" customHeight="false" outlineLevel="0" collapsed="false">
      <c r="A593" s="33"/>
      <c r="B593" s="34"/>
      <c r="C593" s="34"/>
      <c r="D593" s="34"/>
      <c r="E593" s="34"/>
      <c r="F593" s="34"/>
      <c r="G593" s="34"/>
      <c r="H593" s="34"/>
      <c r="I593" s="34"/>
    </row>
    <row r="594" customFormat="false" ht="15" hidden="false" customHeight="false" outlineLevel="0" collapsed="false">
      <c r="A594" s="33"/>
      <c r="B594" s="34"/>
      <c r="C594" s="34"/>
      <c r="D594" s="34"/>
      <c r="E594" s="34"/>
      <c r="F594" s="34"/>
      <c r="G594" s="34"/>
      <c r="H594" s="34"/>
      <c r="I594" s="34"/>
    </row>
    <row r="595" customFormat="false" ht="15" hidden="false" customHeight="false" outlineLevel="0" collapsed="false">
      <c r="A595" s="33"/>
      <c r="B595" s="34"/>
      <c r="C595" s="34"/>
      <c r="D595" s="34"/>
      <c r="E595" s="34"/>
      <c r="F595" s="34"/>
      <c r="G595" s="34"/>
      <c r="H595" s="34"/>
      <c r="I595" s="34"/>
    </row>
    <row r="596" customFormat="false" ht="15" hidden="false" customHeight="false" outlineLevel="0" collapsed="false">
      <c r="A596" s="33"/>
      <c r="B596" s="34"/>
      <c r="C596" s="34"/>
      <c r="D596" s="34"/>
      <c r="E596" s="34"/>
      <c r="F596" s="34"/>
      <c r="G596" s="34"/>
      <c r="H596" s="34"/>
      <c r="I596" s="34"/>
    </row>
    <row r="597" customFormat="false" ht="15" hidden="false" customHeight="false" outlineLevel="0" collapsed="false">
      <c r="A597" s="33"/>
      <c r="B597" s="34"/>
      <c r="C597" s="34"/>
      <c r="D597" s="34"/>
      <c r="E597" s="34"/>
      <c r="F597" s="34"/>
      <c r="G597" s="34"/>
      <c r="H597" s="34"/>
      <c r="I597" s="34"/>
    </row>
    <row r="598" customFormat="false" ht="15" hidden="false" customHeight="false" outlineLevel="0" collapsed="false">
      <c r="A598" s="33"/>
      <c r="B598" s="34"/>
      <c r="C598" s="34"/>
      <c r="D598" s="34"/>
      <c r="E598" s="34"/>
      <c r="F598" s="34"/>
      <c r="G598" s="34"/>
      <c r="H598" s="34"/>
      <c r="I598" s="34"/>
    </row>
    <row r="599" customFormat="false" ht="15" hidden="false" customHeight="false" outlineLevel="0" collapsed="false">
      <c r="A599" s="33"/>
      <c r="B599" s="34"/>
      <c r="C599" s="34"/>
      <c r="D599" s="34"/>
      <c r="E599" s="34"/>
      <c r="F599" s="34"/>
      <c r="G599" s="34"/>
      <c r="H599" s="34"/>
      <c r="I599" s="34"/>
    </row>
    <row r="600" customFormat="false" ht="15" hidden="false" customHeight="false" outlineLevel="0" collapsed="false">
      <c r="A600" s="33"/>
      <c r="B600" s="34"/>
      <c r="C600" s="34"/>
      <c r="D600" s="34"/>
      <c r="E600" s="34"/>
      <c r="F600" s="34"/>
      <c r="G600" s="34"/>
      <c r="H600" s="34"/>
      <c r="I600" s="34"/>
    </row>
    <row r="601" customFormat="false" ht="15" hidden="false" customHeight="false" outlineLevel="0" collapsed="false">
      <c r="A601" s="33"/>
      <c r="B601" s="34"/>
      <c r="C601" s="34"/>
      <c r="D601" s="34"/>
      <c r="E601" s="34"/>
      <c r="F601" s="34"/>
      <c r="G601" s="34"/>
      <c r="H601" s="34"/>
      <c r="I601" s="34"/>
    </row>
    <row r="602" customFormat="false" ht="15" hidden="false" customHeight="false" outlineLevel="0" collapsed="false">
      <c r="A602" s="33"/>
      <c r="B602" s="34"/>
      <c r="C602" s="34"/>
      <c r="D602" s="34"/>
      <c r="E602" s="34"/>
      <c r="F602" s="34"/>
      <c r="G602" s="34"/>
      <c r="H602" s="34"/>
      <c r="I602" s="34"/>
    </row>
    <row r="603" customFormat="false" ht="15" hidden="false" customHeight="false" outlineLevel="0" collapsed="false">
      <c r="A603" s="33"/>
      <c r="B603" s="34"/>
      <c r="C603" s="34"/>
      <c r="D603" s="34"/>
      <c r="E603" s="34"/>
      <c r="F603" s="34"/>
      <c r="G603" s="34"/>
      <c r="H603" s="34"/>
      <c r="I603" s="34"/>
    </row>
    <row r="604" customFormat="false" ht="15" hidden="false" customHeight="false" outlineLevel="0" collapsed="false">
      <c r="A604" s="33"/>
      <c r="B604" s="34"/>
      <c r="C604" s="34"/>
      <c r="D604" s="34"/>
      <c r="E604" s="34"/>
      <c r="F604" s="34"/>
      <c r="G604" s="34"/>
      <c r="H604" s="34"/>
      <c r="I604" s="34"/>
    </row>
    <row r="605" customFormat="false" ht="15" hidden="false" customHeight="false" outlineLevel="0" collapsed="false">
      <c r="A605" s="33"/>
      <c r="B605" s="34"/>
      <c r="C605" s="34"/>
      <c r="D605" s="34"/>
      <c r="E605" s="34"/>
      <c r="F605" s="34"/>
      <c r="G605" s="34"/>
      <c r="H605" s="34"/>
      <c r="I605" s="34"/>
    </row>
    <row r="606" customFormat="false" ht="15" hidden="false" customHeight="false" outlineLevel="0" collapsed="false">
      <c r="A606" s="33"/>
      <c r="B606" s="34"/>
      <c r="C606" s="34"/>
      <c r="D606" s="34"/>
      <c r="E606" s="34"/>
      <c r="F606" s="34"/>
      <c r="G606" s="34"/>
      <c r="H606" s="34"/>
      <c r="I606" s="34"/>
    </row>
    <row r="607" customFormat="false" ht="15" hidden="false" customHeight="false" outlineLevel="0" collapsed="false">
      <c r="A607" s="33"/>
      <c r="B607" s="34"/>
      <c r="C607" s="34"/>
      <c r="D607" s="34"/>
      <c r="E607" s="34"/>
      <c r="F607" s="34"/>
      <c r="G607" s="34"/>
      <c r="H607" s="34"/>
      <c r="I607" s="34"/>
    </row>
    <row r="608" customFormat="false" ht="15" hidden="false" customHeight="false" outlineLevel="0" collapsed="false">
      <c r="A608" s="33"/>
      <c r="B608" s="34"/>
      <c r="C608" s="34"/>
      <c r="D608" s="34"/>
      <c r="E608" s="34"/>
      <c r="F608" s="34"/>
      <c r="G608" s="34"/>
      <c r="H608" s="34"/>
      <c r="I608" s="34"/>
    </row>
    <row r="609" customFormat="false" ht="15" hidden="false" customHeight="false" outlineLevel="0" collapsed="false">
      <c r="A609" s="33"/>
      <c r="B609" s="34"/>
      <c r="C609" s="34"/>
      <c r="D609" s="34"/>
      <c r="E609" s="34"/>
      <c r="F609" s="34"/>
      <c r="G609" s="34"/>
      <c r="H609" s="34"/>
      <c r="I609" s="34"/>
    </row>
    <row r="610" customFormat="false" ht="15" hidden="false" customHeight="false" outlineLevel="0" collapsed="false">
      <c r="A610" s="33"/>
      <c r="B610" s="34"/>
      <c r="C610" s="34"/>
      <c r="D610" s="34"/>
      <c r="E610" s="34"/>
      <c r="F610" s="34"/>
      <c r="G610" s="34"/>
      <c r="H610" s="34"/>
      <c r="I610" s="34"/>
    </row>
    <row r="611" customFormat="false" ht="15" hidden="false" customHeight="false" outlineLevel="0" collapsed="false">
      <c r="A611" s="33"/>
      <c r="B611" s="34"/>
      <c r="C611" s="34"/>
      <c r="D611" s="34"/>
      <c r="E611" s="34"/>
      <c r="F611" s="34"/>
      <c r="G611" s="34"/>
      <c r="H611" s="34"/>
      <c r="I611" s="34"/>
    </row>
    <row r="612" customFormat="false" ht="15" hidden="false" customHeight="false" outlineLevel="0" collapsed="false">
      <c r="A612" s="33"/>
      <c r="B612" s="34"/>
      <c r="C612" s="34"/>
      <c r="D612" s="34"/>
      <c r="E612" s="34"/>
      <c r="F612" s="34"/>
      <c r="G612" s="34"/>
      <c r="H612" s="34"/>
      <c r="I612" s="34"/>
    </row>
    <row r="613" customFormat="false" ht="15" hidden="false" customHeight="false" outlineLevel="0" collapsed="false">
      <c r="A613" s="33"/>
      <c r="B613" s="34"/>
      <c r="C613" s="34"/>
      <c r="D613" s="34"/>
      <c r="E613" s="34"/>
      <c r="F613" s="34"/>
      <c r="G613" s="34"/>
      <c r="H613" s="34"/>
      <c r="I613" s="34"/>
    </row>
    <row r="614" customFormat="false" ht="15" hidden="false" customHeight="false" outlineLevel="0" collapsed="false">
      <c r="A614" s="33"/>
      <c r="B614" s="34"/>
      <c r="C614" s="34"/>
      <c r="D614" s="34"/>
      <c r="E614" s="34"/>
      <c r="F614" s="34"/>
      <c r="G614" s="34"/>
      <c r="H614" s="34"/>
      <c r="I614" s="34"/>
    </row>
    <row r="615" customFormat="false" ht="15" hidden="false" customHeight="false" outlineLevel="0" collapsed="false">
      <c r="A615" s="33"/>
      <c r="B615" s="34"/>
      <c r="C615" s="34"/>
      <c r="D615" s="34"/>
      <c r="E615" s="34"/>
      <c r="F615" s="34"/>
      <c r="G615" s="34"/>
      <c r="H615" s="34"/>
      <c r="I615" s="34"/>
    </row>
    <row r="616" customFormat="false" ht="15" hidden="false" customHeight="false" outlineLevel="0" collapsed="false">
      <c r="A616" s="33"/>
      <c r="B616" s="34"/>
      <c r="C616" s="34"/>
      <c r="D616" s="34"/>
      <c r="E616" s="34"/>
      <c r="F616" s="34"/>
      <c r="G616" s="34"/>
      <c r="H616" s="34"/>
      <c r="I616" s="34"/>
    </row>
    <row r="617" customFormat="false" ht="15" hidden="false" customHeight="false" outlineLevel="0" collapsed="false">
      <c r="A617" s="33"/>
      <c r="B617" s="34"/>
      <c r="C617" s="34"/>
      <c r="D617" s="34"/>
      <c r="E617" s="34"/>
      <c r="F617" s="34"/>
      <c r="G617" s="34"/>
      <c r="H617" s="34"/>
      <c r="I617" s="34"/>
    </row>
    <row r="618" customFormat="false" ht="15" hidden="false" customHeight="false" outlineLevel="0" collapsed="false">
      <c r="A618" s="33"/>
      <c r="B618" s="34"/>
      <c r="C618" s="34"/>
      <c r="D618" s="34"/>
      <c r="E618" s="34"/>
      <c r="F618" s="34"/>
      <c r="G618" s="34"/>
      <c r="H618" s="34"/>
      <c r="I618" s="34"/>
    </row>
    <row r="619" customFormat="false" ht="15" hidden="false" customHeight="false" outlineLevel="0" collapsed="false">
      <c r="A619" s="33"/>
      <c r="B619" s="34"/>
      <c r="C619" s="34"/>
      <c r="D619" s="34"/>
      <c r="E619" s="34"/>
      <c r="F619" s="34"/>
      <c r="G619" s="34"/>
      <c r="H619" s="34"/>
      <c r="I619" s="34"/>
    </row>
    <row r="620" customFormat="false" ht="15" hidden="false" customHeight="false" outlineLevel="0" collapsed="false">
      <c r="A620" s="33"/>
      <c r="B620" s="34"/>
      <c r="C620" s="34"/>
      <c r="D620" s="34"/>
      <c r="E620" s="34"/>
      <c r="F620" s="34"/>
      <c r="G620" s="34"/>
      <c r="H620" s="34"/>
      <c r="I620" s="34"/>
    </row>
    <row r="621" customFormat="false" ht="15" hidden="false" customHeight="false" outlineLevel="0" collapsed="false">
      <c r="A621" s="33"/>
      <c r="B621" s="34"/>
      <c r="C621" s="34"/>
      <c r="D621" s="34"/>
      <c r="E621" s="34"/>
      <c r="F621" s="34"/>
      <c r="G621" s="34"/>
      <c r="H621" s="34"/>
      <c r="I621" s="34"/>
    </row>
    <row r="622" customFormat="false" ht="15" hidden="false" customHeight="false" outlineLevel="0" collapsed="false">
      <c r="A622" s="33"/>
      <c r="B622" s="34"/>
      <c r="C622" s="34"/>
      <c r="D622" s="34"/>
      <c r="E622" s="34"/>
      <c r="F622" s="34"/>
      <c r="G622" s="34"/>
      <c r="H622" s="34"/>
      <c r="I622" s="34"/>
    </row>
    <row r="623" customFormat="false" ht="15" hidden="false" customHeight="false" outlineLevel="0" collapsed="false">
      <c r="A623" s="33"/>
      <c r="B623" s="34"/>
      <c r="C623" s="34"/>
      <c r="D623" s="34"/>
      <c r="E623" s="34"/>
      <c r="F623" s="34"/>
      <c r="G623" s="34"/>
      <c r="H623" s="34"/>
      <c r="I623" s="34"/>
    </row>
    <row r="624" customFormat="false" ht="15" hidden="false" customHeight="false" outlineLevel="0" collapsed="false">
      <c r="A624" s="33"/>
      <c r="B624" s="34"/>
      <c r="C624" s="34"/>
      <c r="D624" s="34"/>
      <c r="E624" s="34"/>
      <c r="F624" s="34"/>
      <c r="G624" s="34"/>
      <c r="H624" s="34"/>
      <c r="I624" s="34"/>
    </row>
    <row r="625" customFormat="false" ht="15" hidden="false" customHeight="false" outlineLevel="0" collapsed="false">
      <c r="A625" s="33"/>
      <c r="B625" s="34"/>
      <c r="C625" s="34"/>
      <c r="D625" s="34"/>
      <c r="E625" s="34"/>
      <c r="F625" s="34"/>
      <c r="G625" s="34"/>
      <c r="H625" s="34"/>
      <c r="I625" s="34"/>
    </row>
    <row r="626" customFormat="false" ht="15" hidden="false" customHeight="false" outlineLevel="0" collapsed="false">
      <c r="A626" s="33"/>
      <c r="B626" s="34"/>
      <c r="C626" s="34"/>
      <c r="D626" s="34"/>
      <c r="E626" s="34"/>
      <c r="F626" s="34"/>
      <c r="G626" s="34"/>
      <c r="H626" s="34"/>
      <c r="I626" s="34"/>
    </row>
    <row r="627" customFormat="false" ht="15" hidden="false" customHeight="false" outlineLevel="0" collapsed="false">
      <c r="A627" s="33"/>
      <c r="B627" s="34"/>
      <c r="C627" s="34"/>
      <c r="D627" s="34"/>
      <c r="E627" s="34"/>
      <c r="F627" s="34"/>
      <c r="G627" s="34"/>
      <c r="H627" s="34"/>
      <c r="I627" s="34"/>
    </row>
    <row r="628" customFormat="false" ht="15" hidden="false" customHeight="false" outlineLevel="0" collapsed="false">
      <c r="A628" s="33"/>
      <c r="B628" s="34"/>
      <c r="C628" s="34"/>
      <c r="D628" s="34"/>
      <c r="E628" s="34"/>
      <c r="F628" s="34"/>
      <c r="G628" s="34"/>
      <c r="H628" s="34"/>
      <c r="I628" s="34"/>
    </row>
    <row r="629" customFormat="false" ht="15" hidden="false" customHeight="false" outlineLevel="0" collapsed="false">
      <c r="A629" s="33"/>
      <c r="B629" s="34"/>
      <c r="C629" s="34"/>
      <c r="D629" s="34"/>
      <c r="E629" s="34"/>
      <c r="F629" s="34"/>
      <c r="G629" s="34"/>
      <c r="H629" s="34"/>
      <c r="I629" s="34"/>
    </row>
    <row r="630" customFormat="false" ht="15" hidden="false" customHeight="false" outlineLevel="0" collapsed="false">
      <c r="A630" s="33"/>
      <c r="B630" s="34"/>
      <c r="C630" s="34"/>
      <c r="D630" s="34"/>
      <c r="E630" s="34"/>
      <c r="F630" s="34"/>
      <c r="G630" s="34"/>
      <c r="H630" s="34"/>
      <c r="I630" s="34"/>
    </row>
    <row r="631" customFormat="false" ht="15" hidden="false" customHeight="false" outlineLevel="0" collapsed="false">
      <c r="A631" s="33"/>
      <c r="B631" s="34"/>
      <c r="C631" s="34"/>
      <c r="D631" s="34"/>
      <c r="E631" s="34"/>
      <c r="F631" s="34"/>
      <c r="G631" s="34"/>
      <c r="H631" s="34"/>
      <c r="I631" s="34"/>
    </row>
    <row r="632" customFormat="false" ht="15" hidden="false" customHeight="false" outlineLevel="0" collapsed="false">
      <c r="A632" s="33"/>
      <c r="B632" s="34"/>
      <c r="C632" s="34"/>
      <c r="D632" s="34"/>
      <c r="E632" s="34"/>
      <c r="F632" s="34"/>
      <c r="G632" s="34"/>
      <c r="H632" s="34"/>
      <c r="I632" s="34"/>
    </row>
    <row r="633" customFormat="false" ht="15" hidden="false" customHeight="false" outlineLevel="0" collapsed="false">
      <c r="A633" s="33"/>
      <c r="B633" s="34"/>
      <c r="C633" s="34"/>
      <c r="D633" s="34"/>
      <c r="E633" s="34"/>
      <c r="F633" s="34"/>
      <c r="G633" s="34"/>
      <c r="H633" s="34"/>
      <c r="I633" s="34"/>
    </row>
    <row r="634" customFormat="false" ht="15" hidden="false" customHeight="false" outlineLevel="0" collapsed="false">
      <c r="A634" s="33"/>
      <c r="B634" s="34"/>
      <c r="C634" s="34"/>
      <c r="D634" s="34"/>
      <c r="E634" s="34"/>
      <c r="F634" s="34"/>
      <c r="G634" s="34"/>
      <c r="H634" s="34"/>
      <c r="I634" s="34"/>
    </row>
    <row r="635" customFormat="false" ht="15" hidden="false" customHeight="false" outlineLevel="0" collapsed="false">
      <c r="A635" s="33"/>
      <c r="B635" s="34"/>
      <c r="C635" s="34"/>
      <c r="D635" s="34"/>
      <c r="E635" s="34"/>
      <c r="F635" s="34"/>
      <c r="G635" s="34"/>
      <c r="H635" s="34"/>
      <c r="I635" s="34"/>
    </row>
    <row r="636" customFormat="false" ht="15" hidden="false" customHeight="false" outlineLevel="0" collapsed="false">
      <c r="A636" s="33"/>
      <c r="B636" s="34"/>
      <c r="C636" s="34"/>
      <c r="D636" s="34"/>
      <c r="E636" s="34"/>
      <c r="F636" s="34"/>
      <c r="G636" s="34"/>
      <c r="H636" s="34"/>
      <c r="I636" s="34"/>
    </row>
    <row r="637" customFormat="false" ht="15" hidden="false" customHeight="false" outlineLevel="0" collapsed="false">
      <c r="A637" s="33"/>
      <c r="B637" s="34"/>
      <c r="C637" s="34"/>
      <c r="D637" s="34"/>
      <c r="E637" s="34"/>
      <c r="F637" s="34"/>
      <c r="G637" s="34"/>
      <c r="H637" s="34"/>
      <c r="I637" s="34"/>
    </row>
    <row r="638" customFormat="false" ht="15" hidden="false" customHeight="false" outlineLevel="0" collapsed="false">
      <c r="A638" s="33"/>
      <c r="B638" s="34"/>
      <c r="C638" s="34"/>
      <c r="D638" s="34"/>
      <c r="E638" s="34"/>
      <c r="F638" s="34"/>
      <c r="G638" s="34"/>
      <c r="H638" s="34"/>
      <c r="I638" s="34"/>
    </row>
    <row r="639" customFormat="false" ht="15" hidden="false" customHeight="false" outlineLevel="0" collapsed="false">
      <c r="A639" s="33"/>
      <c r="B639" s="34"/>
      <c r="C639" s="34"/>
      <c r="D639" s="34"/>
      <c r="E639" s="34"/>
      <c r="F639" s="34"/>
      <c r="G639" s="34"/>
      <c r="H639" s="34"/>
      <c r="I639" s="34"/>
    </row>
    <row r="640" customFormat="false" ht="15" hidden="false" customHeight="false" outlineLevel="0" collapsed="false">
      <c r="A640" s="33"/>
      <c r="B640" s="34"/>
      <c r="C640" s="34"/>
      <c r="D640" s="34"/>
      <c r="E640" s="34"/>
      <c r="F640" s="34"/>
      <c r="G640" s="34"/>
      <c r="H640" s="34"/>
      <c r="I640" s="34"/>
    </row>
    <row r="641" customFormat="false" ht="15" hidden="false" customHeight="false" outlineLevel="0" collapsed="false">
      <c r="A641" s="33"/>
      <c r="B641" s="34"/>
      <c r="C641" s="34"/>
      <c r="D641" s="34"/>
      <c r="E641" s="34"/>
      <c r="F641" s="34"/>
      <c r="G641" s="34"/>
      <c r="H641" s="34"/>
      <c r="I641" s="34"/>
    </row>
    <row r="642" customFormat="false" ht="15" hidden="false" customHeight="false" outlineLevel="0" collapsed="false">
      <c r="A642" s="33"/>
      <c r="B642" s="34"/>
      <c r="C642" s="34"/>
      <c r="D642" s="34"/>
      <c r="E642" s="34"/>
      <c r="F642" s="34"/>
      <c r="G642" s="34"/>
      <c r="H642" s="34"/>
      <c r="I642" s="34"/>
    </row>
    <row r="643" customFormat="false" ht="15" hidden="false" customHeight="false" outlineLevel="0" collapsed="false">
      <c r="A643" s="33"/>
      <c r="B643" s="34"/>
      <c r="C643" s="34"/>
      <c r="D643" s="34"/>
      <c r="E643" s="34"/>
      <c r="F643" s="34"/>
      <c r="G643" s="34"/>
      <c r="H643" s="34"/>
      <c r="I643" s="34"/>
    </row>
    <row r="644" customFormat="false" ht="15" hidden="false" customHeight="false" outlineLevel="0" collapsed="false">
      <c r="A644" s="33"/>
      <c r="B644" s="34"/>
      <c r="C644" s="34"/>
      <c r="D644" s="34"/>
      <c r="E644" s="34"/>
      <c r="F644" s="34"/>
      <c r="G644" s="34"/>
      <c r="H644" s="34"/>
      <c r="I644" s="34"/>
    </row>
    <row r="645" customFormat="false" ht="15" hidden="false" customHeight="false" outlineLevel="0" collapsed="false">
      <c r="A645" s="33"/>
      <c r="B645" s="34"/>
      <c r="C645" s="34"/>
      <c r="D645" s="34"/>
      <c r="E645" s="34"/>
      <c r="F645" s="34"/>
      <c r="G645" s="34"/>
      <c r="H645" s="34"/>
      <c r="I645" s="34"/>
    </row>
    <row r="646" customFormat="false" ht="15" hidden="false" customHeight="false" outlineLevel="0" collapsed="false">
      <c r="A646" s="33"/>
      <c r="B646" s="34"/>
      <c r="C646" s="34"/>
      <c r="D646" s="34"/>
      <c r="E646" s="34"/>
      <c r="F646" s="34"/>
      <c r="G646" s="34"/>
      <c r="H646" s="34"/>
      <c r="I646" s="34"/>
    </row>
    <row r="647" customFormat="false" ht="15" hidden="false" customHeight="false" outlineLevel="0" collapsed="false">
      <c r="A647" s="33"/>
      <c r="B647" s="34"/>
      <c r="C647" s="34"/>
      <c r="D647" s="34"/>
      <c r="E647" s="34"/>
      <c r="F647" s="34"/>
      <c r="G647" s="34"/>
      <c r="H647" s="34"/>
      <c r="I647" s="34"/>
    </row>
    <row r="648" customFormat="false" ht="15" hidden="false" customHeight="false" outlineLevel="0" collapsed="false">
      <c r="A648" s="33"/>
      <c r="B648" s="34"/>
      <c r="C648" s="34"/>
      <c r="D648" s="34"/>
      <c r="E648" s="34"/>
      <c r="F648" s="34"/>
      <c r="G648" s="34"/>
      <c r="H648" s="34"/>
      <c r="I648" s="34"/>
    </row>
    <row r="649" customFormat="false" ht="15" hidden="false" customHeight="false" outlineLevel="0" collapsed="false">
      <c r="A649" s="33"/>
      <c r="B649" s="34"/>
      <c r="C649" s="34"/>
      <c r="D649" s="34"/>
      <c r="E649" s="34"/>
      <c r="F649" s="34"/>
      <c r="G649" s="34"/>
      <c r="H649" s="34"/>
      <c r="I649" s="34"/>
    </row>
    <row r="650" customFormat="false" ht="15" hidden="false" customHeight="false" outlineLevel="0" collapsed="false">
      <c r="A650" s="33"/>
      <c r="B650" s="34"/>
      <c r="C650" s="34"/>
      <c r="D650" s="34"/>
      <c r="E650" s="34"/>
      <c r="F650" s="34"/>
      <c r="G650" s="34"/>
      <c r="H650" s="34"/>
      <c r="I650" s="34"/>
    </row>
    <row r="651" customFormat="false" ht="15" hidden="false" customHeight="false" outlineLevel="0" collapsed="false">
      <c r="A651" s="33"/>
      <c r="B651" s="34"/>
      <c r="C651" s="34"/>
      <c r="D651" s="34"/>
      <c r="E651" s="34"/>
      <c r="F651" s="34"/>
      <c r="G651" s="34"/>
      <c r="H651" s="34"/>
      <c r="I651" s="34"/>
    </row>
    <row r="652" customFormat="false" ht="15" hidden="false" customHeight="false" outlineLevel="0" collapsed="false">
      <c r="A652" s="33"/>
      <c r="B652" s="34"/>
      <c r="C652" s="34"/>
      <c r="D652" s="34"/>
      <c r="E652" s="34"/>
      <c r="F652" s="34"/>
      <c r="G652" s="34"/>
      <c r="H652" s="34"/>
      <c r="I652" s="34"/>
    </row>
    <row r="653" customFormat="false" ht="15" hidden="false" customHeight="false" outlineLevel="0" collapsed="false">
      <c r="A653" s="33"/>
      <c r="B653" s="34"/>
      <c r="C653" s="34"/>
      <c r="D653" s="34"/>
      <c r="E653" s="34"/>
      <c r="F653" s="34"/>
      <c r="G653" s="34"/>
      <c r="H653" s="34"/>
      <c r="I653" s="34"/>
    </row>
    <row r="654" customFormat="false" ht="15" hidden="false" customHeight="false" outlineLevel="0" collapsed="false">
      <c r="A654" s="33"/>
      <c r="B654" s="34"/>
      <c r="C654" s="34"/>
      <c r="D654" s="34"/>
      <c r="E654" s="34"/>
      <c r="F654" s="34"/>
      <c r="G654" s="34"/>
      <c r="H654" s="34"/>
      <c r="I654" s="34"/>
    </row>
    <row r="655" customFormat="false" ht="15" hidden="false" customHeight="false" outlineLevel="0" collapsed="false">
      <c r="A655" s="33"/>
      <c r="B655" s="34"/>
      <c r="C655" s="34"/>
      <c r="D655" s="34"/>
      <c r="E655" s="34"/>
      <c r="F655" s="34"/>
      <c r="G655" s="34"/>
      <c r="H655" s="34"/>
      <c r="I655" s="34"/>
    </row>
    <row r="656" customFormat="false" ht="15" hidden="false" customHeight="false" outlineLevel="0" collapsed="false">
      <c r="A656" s="33"/>
      <c r="B656" s="34"/>
      <c r="C656" s="34"/>
      <c r="D656" s="34"/>
      <c r="E656" s="34"/>
      <c r="F656" s="34"/>
      <c r="G656" s="34"/>
      <c r="H656" s="34"/>
      <c r="I656" s="34"/>
    </row>
    <row r="657" customFormat="false" ht="15" hidden="false" customHeight="false" outlineLevel="0" collapsed="false">
      <c r="A657" s="33"/>
      <c r="B657" s="34"/>
      <c r="C657" s="34"/>
      <c r="D657" s="34"/>
      <c r="E657" s="34"/>
      <c r="F657" s="34"/>
      <c r="G657" s="34"/>
      <c r="H657" s="34"/>
      <c r="I657" s="34"/>
    </row>
    <row r="658" customFormat="false" ht="15" hidden="false" customHeight="false" outlineLevel="0" collapsed="false">
      <c r="A658" s="33"/>
      <c r="B658" s="34"/>
      <c r="C658" s="34"/>
      <c r="D658" s="34"/>
      <c r="E658" s="34"/>
      <c r="F658" s="34"/>
      <c r="G658" s="34"/>
      <c r="H658" s="34"/>
      <c r="I658" s="34"/>
    </row>
    <row r="659" customFormat="false" ht="15" hidden="false" customHeight="false" outlineLevel="0" collapsed="false">
      <c r="A659" s="33"/>
      <c r="B659" s="34"/>
      <c r="C659" s="34"/>
      <c r="D659" s="34"/>
      <c r="E659" s="34"/>
      <c r="F659" s="34"/>
      <c r="G659" s="34"/>
      <c r="H659" s="34"/>
      <c r="I659" s="34"/>
    </row>
    <row r="660" customFormat="false" ht="15" hidden="false" customHeight="false" outlineLevel="0" collapsed="false">
      <c r="A660" s="33"/>
      <c r="B660" s="34"/>
      <c r="C660" s="34"/>
      <c r="D660" s="34"/>
      <c r="E660" s="34"/>
      <c r="F660" s="34"/>
      <c r="G660" s="34"/>
      <c r="H660" s="34"/>
      <c r="I660" s="34"/>
    </row>
    <row r="661" customFormat="false" ht="15" hidden="false" customHeight="false" outlineLevel="0" collapsed="false">
      <c r="A661" s="33"/>
      <c r="B661" s="34"/>
      <c r="C661" s="34"/>
      <c r="D661" s="34"/>
      <c r="E661" s="34"/>
      <c r="F661" s="34"/>
      <c r="G661" s="34"/>
      <c r="H661" s="34"/>
      <c r="I661" s="34"/>
    </row>
    <row r="662" customFormat="false" ht="15" hidden="false" customHeight="false" outlineLevel="0" collapsed="false">
      <c r="A662" s="33"/>
      <c r="B662" s="34"/>
      <c r="C662" s="34"/>
      <c r="D662" s="34"/>
      <c r="E662" s="34"/>
      <c r="F662" s="34"/>
      <c r="G662" s="34"/>
      <c r="H662" s="34"/>
      <c r="I662" s="34"/>
    </row>
    <row r="663" customFormat="false" ht="15" hidden="false" customHeight="false" outlineLevel="0" collapsed="false">
      <c r="A663" s="33"/>
      <c r="B663" s="34"/>
      <c r="C663" s="34"/>
      <c r="D663" s="34"/>
      <c r="E663" s="34"/>
      <c r="F663" s="34"/>
      <c r="G663" s="34"/>
      <c r="H663" s="34"/>
      <c r="I663" s="34"/>
    </row>
    <row r="664" customFormat="false" ht="15" hidden="false" customHeight="false" outlineLevel="0" collapsed="false">
      <c r="A664" s="33"/>
      <c r="B664" s="34"/>
      <c r="C664" s="34"/>
      <c r="D664" s="34"/>
      <c r="E664" s="34"/>
      <c r="F664" s="34"/>
      <c r="G664" s="34"/>
      <c r="H664" s="34"/>
      <c r="I664" s="34"/>
    </row>
    <row r="665" customFormat="false" ht="15" hidden="false" customHeight="false" outlineLevel="0" collapsed="false">
      <c r="A665" s="33"/>
      <c r="B665" s="34"/>
      <c r="C665" s="34"/>
      <c r="D665" s="34"/>
      <c r="E665" s="34"/>
      <c r="F665" s="34"/>
      <c r="G665" s="34"/>
      <c r="H665" s="34"/>
      <c r="I665" s="34"/>
    </row>
    <row r="666" customFormat="false" ht="15" hidden="false" customHeight="false" outlineLevel="0" collapsed="false">
      <c r="A666" s="33"/>
      <c r="B666" s="34"/>
      <c r="C666" s="34"/>
      <c r="D666" s="34"/>
      <c r="E666" s="34"/>
      <c r="F666" s="34"/>
      <c r="G666" s="34"/>
      <c r="H666" s="34"/>
      <c r="I666" s="34"/>
    </row>
    <row r="667" customFormat="false" ht="15" hidden="false" customHeight="false" outlineLevel="0" collapsed="false">
      <c r="A667" s="33"/>
      <c r="B667" s="34"/>
      <c r="C667" s="34"/>
      <c r="D667" s="34"/>
      <c r="E667" s="34"/>
      <c r="F667" s="34"/>
      <c r="G667" s="34"/>
      <c r="H667" s="34"/>
      <c r="I667" s="34"/>
    </row>
    <row r="668" customFormat="false" ht="15" hidden="false" customHeight="false" outlineLevel="0" collapsed="false">
      <c r="A668" s="33"/>
      <c r="B668" s="34"/>
      <c r="C668" s="34"/>
      <c r="D668" s="34"/>
      <c r="E668" s="34"/>
      <c r="F668" s="34"/>
      <c r="G668" s="34"/>
      <c r="H668" s="34"/>
      <c r="I668" s="34"/>
    </row>
    <row r="669" customFormat="false" ht="15" hidden="false" customHeight="false" outlineLevel="0" collapsed="false">
      <c r="A669" s="33"/>
      <c r="B669" s="34"/>
      <c r="C669" s="34"/>
      <c r="D669" s="34"/>
      <c r="E669" s="34"/>
      <c r="F669" s="34"/>
      <c r="G669" s="34"/>
      <c r="H669" s="34"/>
      <c r="I669" s="34"/>
    </row>
    <row r="670" customFormat="false" ht="15" hidden="false" customHeight="false" outlineLevel="0" collapsed="false">
      <c r="A670" s="33"/>
      <c r="B670" s="34"/>
      <c r="C670" s="34"/>
      <c r="D670" s="34"/>
      <c r="E670" s="34"/>
      <c r="F670" s="34"/>
      <c r="G670" s="34"/>
      <c r="H670" s="34"/>
      <c r="I670" s="34"/>
    </row>
    <row r="671" customFormat="false" ht="15" hidden="false" customHeight="false" outlineLevel="0" collapsed="false">
      <c r="A671" s="33"/>
      <c r="B671" s="34"/>
      <c r="C671" s="34"/>
      <c r="D671" s="34"/>
      <c r="E671" s="34"/>
      <c r="F671" s="34"/>
      <c r="G671" s="34"/>
      <c r="H671" s="34"/>
      <c r="I671" s="34"/>
    </row>
    <row r="672" customFormat="false" ht="15" hidden="false" customHeight="false" outlineLevel="0" collapsed="false">
      <c r="A672" s="33"/>
      <c r="B672" s="34"/>
      <c r="C672" s="34"/>
      <c r="D672" s="34"/>
      <c r="E672" s="34"/>
      <c r="F672" s="34"/>
      <c r="G672" s="34"/>
      <c r="H672" s="34"/>
      <c r="I672" s="34"/>
    </row>
    <row r="673" customFormat="false" ht="15" hidden="false" customHeight="false" outlineLevel="0" collapsed="false">
      <c r="A673" s="33"/>
      <c r="B673" s="34"/>
      <c r="C673" s="34"/>
      <c r="D673" s="34"/>
      <c r="E673" s="34"/>
      <c r="F673" s="34"/>
      <c r="G673" s="34"/>
      <c r="H673" s="34"/>
      <c r="I673" s="34"/>
    </row>
    <row r="674" customFormat="false" ht="15" hidden="false" customHeight="false" outlineLevel="0" collapsed="false">
      <c r="A674" s="33"/>
      <c r="B674" s="34"/>
      <c r="C674" s="34"/>
      <c r="D674" s="34"/>
      <c r="E674" s="34"/>
      <c r="F674" s="34"/>
      <c r="G674" s="34"/>
      <c r="H674" s="34"/>
      <c r="I674" s="34"/>
    </row>
    <row r="675" customFormat="false" ht="15" hidden="false" customHeight="false" outlineLevel="0" collapsed="false">
      <c r="A675" s="33"/>
      <c r="B675" s="34"/>
      <c r="C675" s="34"/>
      <c r="D675" s="34"/>
      <c r="E675" s="34"/>
      <c r="F675" s="34"/>
      <c r="G675" s="34"/>
      <c r="H675" s="34"/>
      <c r="I675" s="34"/>
    </row>
    <row r="676" customFormat="false" ht="15" hidden="false" customHeight="false" outlineLevel="0" collapsed="false">
      <c r="A676" s="33"/>
      <c r="B676" s="34"/>
      <c r="C676" s="34"/>
      <c r="D676" s="34"/>
      <c r="E676" s="34"/>
      <c r="F676" s="34"/>
      <c r="G676" s="34"/>
      <c r="H676" s="34"/>
      <c r="I676" s="34"/>
    </row>
    <row r="677" customFormat="false" ht="15" hidden="false" customHeight="false" outlineLevel="0" collapsed="false">
      <c r="A677" s="33"/>
      <c r="B677" s="34"/>
      <c r="C677" s="34"/>
      <c r="D677" s="34"/>
      <c r="E677" s="34"/>
      <c r="F677" s="34"/>
      <c r="G677" s="34"/>
      <c r="H677" s="34"/>
      <c r="I677" s="34"/>
    </row>
    <row r="678" customFormat="false" ht="15" hidden="false" customHeight="false" outlineLevel="0" collapsed="false">
      <c r="A678" s="33"/>
      <c r="B678" s="34"/>
      <c r="C678" s="34"/>
      <c r="D678" s="34"/>
      <c r="E678" s="34"/>
      <c r="F678" s="34"/>
      <c r="G678" s="34"/>
      <c r="H678" s="34"/>
      <c r="I678" s="34"/>
    </row>
    <row r="679" customFormat="false" ht="15" hidden="false" customHeight="false" outlineLevel="0" collapsed="false">
      <c r="A679" s="33"/>
      <c r="B679" s="34"/>
      <c r="C679" s="34"/>
      <c r="D679" s="34"/>
      <c r="E679" s="34"/>
      <c r="F679" s="34"/>
      <c r="G679" s="34"/>
      <c r="H679" s="34"/>
      <c r="I679" s="34"/>
    </row>
    <row r="680" customFormat="false" ht="15" hidden="false" customHeight="false" outlineLevel="0" collapsed="false">
      <c r="A680" s="33"/>
      <c r="B680" s="34"/>
      <c r="C680" s="34"/>
      <c r="D680" s="34"/>
      <c r="E680" s="34"/>
      <c r="F680" s="34"/>
      <c r="G680" s="34"/>
      <c r="H680" s="34"/>
      <c r="I680" s="34"/>
    </row>
    <row r="681" customFormat="false" ht="15" hidden="false" customHeight="false" outlineLevel="0" collapsed="false">
      <c r="A681" s="33"/>
      <c r="B681" s="34"/>
      <c r="C681" s="34"/>
      <c r="D681" s="34"/>
      <c r="E681" s="34"/>
      <c r="F681" s="34"/>
      <c r="G681" s="34"/>
      <c r="H681" s="34"/>
      <c r="I681" s="34"/>
    </row>
    <row r="682" customFormat="false" ht="15" hidden="false" customHeight="false" outlineLevel="0" collapsed="false">
      <c r="A682" s="33"/>
      <c r="B682" s="34"/>
      <c r="C682" s="34"/>
      <c r="D682" s="34"/>
      <c r="E682" s="34"/>
      <c r="F682" s="34"/>
      <c r="G682" s="34"/>
      <c r="H682" s="34"/>
      <c r="I682" s="34"/>
    </row>
    <row r="683" customFormat="false" ht="15" hidden="false" customHeight="false" outlineLevel="0" collapsed="false">
      <c r="A683" s="33"/>
      <c r="B683" s="34"/>
      <c r="C683" s="34"/>
      <c r="D683" s="34"/>
      <c r="E683" s="34"/>
      <c r="F683" s="34"/>
      <c r="G683" s="34"/>
      <c r="H683" s="34"/>
      <c r="I683" s="34"/>
    </row>
    <row r="684" customFormat="false" ht="15" hidden="false" customHeight="false" outlineLevel="0" collapsed="false">
      <c r="A684" s="33"/>
      <c r="B684" s="34"/>
      <c r="C684" s="34"/>
      <c r="D684" s="34"/>
      <c r="E684" s="34"/>
      <c r="F684" s="34"/>
      <c r="G684" s="34"/>
      <c r="H684" s="34"/>
      <c r="I684" s="34"/>
    </row>
    <row r="685" customFormat="false" ht="15" hidden="false" customHeight="false" outlineLevel="0" collapsed="false">
      <c r="A685" s="33"/>
      <c r="B685" s="34"/>
      <c r="C685" s="34"/>
      <c r="D685" s="34"/>
      <c r="E685" s="34"/>
      <c r="F685" s="34"/>
      <c r="G685" s="34"/>
      <c r="H685" s="34"/>
      <c r="I685" s="34"/>
    </row>
    <row r="686" customFormat="false" ht="15" hidden="false" customHeight="false" outlineLevel="0" collapsed="false">
      <c r="A686" s="33"/>
      <c r="B686" s="34"/>
      <c r="C686" s="34"/>
      <c r="D686" s="34"/>
      <c r="E686" s="34"/>
      <c r="F686" s="34"/>
      <c r="G686" s="34"/>
      <c r="H686" s="34"/>
      <c r="I686" s="34"/>
    </row>
    <row r="687" customFormat="false" ht="15" hidden="false" customHeight="false" outlineLevel="0" collapsed="false">
      <c r="A687" s="33"/>
      <c r="B687" s="34"/>
      <c r="C687" s="34"/>
      <c r="D687" s="34"/>
      <c r="E687" s="34"/>
      <c r="F687" s="34"/>
      <c r="G687" s="34"/>
      <c r="H687" s="34"/>
      <c r="I687" s="34"/>
    </row>
    <row r="688" customFormat="false" ht="15" hidden="false" customHeight="false" outlineLevel="0" collapsed="false">
      <c r="A688" s="33"/>
      <c r="B688" s="34"/>
      <c r="C688" s="34"/>
      <c r="D688" s="34"/>
      <c r="E688" s="34"/>
      <c r="F688" s="34"/>
      <c r="G688" s="34"/>
      <c r="H688" s="34"/>
      <c r="I688" s="34"/>
    </row>
    <row r="689" customFormat="false" ht="15" hidden="false" customHeight="false" outlineLevel="0" collapsed="false">
      <c r="A689" s="33"/>
      <c r="B689" s="34"/>
      <c r="C689" s="34"/>
      <c r="D689" s="34"/>
      <c r="E689" s="34"/>
      <c r="F689" s="34"/>
      <c r="G689" s="34"/>
      <c r="H689" s="34"/>
      <c r="I689" s="34"/>
    </row>
    <row r="690" customFormat="false" ht="15" hidden="false" customHeight="false" outlineLevel="0" collapsed="false">
      <c r="A690" s="33"/>
      <c r="B690" s="34"/>
      <c r="C690" s="34"/>
      <c r="D690" s="34"/>
      <c r="E690" s="34"/>
      <c r="F690" s="34"/>
      <c r="G690" s="34"/>
      <c r="H690" s="34"/>
      <c r="I690" s="34"/>
    </row>
    <row r="691" customFormat="false" ht="15" hidden="false" customHeight="false" outlineLevel="0" collapsed="false">
      <c r="A691" s="33"/>
      <c r="B691" s="34"/>
      <c r="C691" s="34"/>
      <c r="D691" s="34"/>
      <c r="E691" s="34"/>
      <c r="F691" s="34"/>
      <c r="G691" s="34"/>
      <c r="H691" s="34"/>
      <c r="I691" s="34"/>
    </row>
    <row r="692" customFormat="false" ht="15" hidden="false" customHeight="false" outlineLevel="0" collapsed="false">
      <c r="A692" s="33"/>
      <c r="B692" s="34"/>
      <c r="C692" s="34"/>
      <c r="D692" s="34"/>
      <c r="E692" s="34"/>
      <c r="F692" s="34"/>
      <c r="G692" s="34"/>
      <c r="H692" s="34"/>
      <c r="I692" s="34"/>
    </row>
    <row r="693" customFormat="false" ht="15" hidden="false" customHeight="false" outlineLevel="0" collapsed="false">
      <c r="A693" s="33"/>
      <c r="B693" s="34"/>
      <c r="C693" s="34"/>
      <c r="D693" s="34"/>
      <c r="E693" s="34"/>
      <c r="F693" s="34"/>
      <c r="G693" s="34"/>
      <c r="H693" s="34"/>
      <c r="I693" s="34"/>
    </row>
    <row r="694" customFormat="false" ht="15" hidden="false" customHeight="false" outlineLevel="0" collapsed="false">
      <c r="A694" s="33"/>
      <c r="B694" s="34"/>
      <c r="C694" s="34"/>
      <c r="D694" s="34"/>
      <c r="E694" s="34"/>
      <c r="F694" s="34"/>
      <c r="G694" s="34"/>
      <c r="H694" s="34"/>
      <c r="I694" s="34"/>
    </row>
    <row r="695" customFormat="false" ht="15" hidden="false" customHeight="false" outlineLevel="0" collapsed="false">
      <c r="A695" s="33"/>
      <c r="B695" s="34"/>
      <c r="C695" s="34"/>
      <c r="D695" s="34"/>
      <c r="E695" s="34"/>
      <c r="F695" s="34"/>
      <c r="G695" s="34"/>
      <c r="H695" s="34"/>
      <c r="I695" s="34"/>
    </row>
    <row r="696" customFormat="false" ht="15" hidden="false" customHeight="false" outlineLevel="0" collapsed="false">
      <c r="A696" s="33"/>
      <c r="B696" s="34"/>
      <c r="C696" s="34"/>
      <c r="D696" s="34"/>
      <c r="E696" s="34"/>
      <c r="F696" s="34"/>
      <c r="G696" s="34"/>
      <c r="H696" s="34"/>
      <c r="I696" s="34"/>
    </row>
    <row r="697" customFormat="false" ht="15" hidden="false" customHeight="false" outlineLevel="0" collapsed="false">
      <c r="A697" s="33"/>
      <c r="B697" s="34"/>
      <c r="C697" s="34"/>
      <c r="D697" s="34"/>
      <c r="E697" s="34"/>
      <c r="F697" s="34"/>
      <c r="G697" s="34"/>
      <c r="H697" s="34"/>
      <c r="I697" s="34"/>
    </row>
    <row r="698" customFormat="false" ht="15" hidden="false" customHeight="false" outlineLevel="0" collapsed="false">
      <c r="A698" s="33"/>
      <c r="B698" s="34"/>
      <c r="C698" s="34"/>
      <c r="D698" s="34"/>
      <c r="E698" s="34"/>
      <c r="F698" s="34"/>
      <c r="G698" s="34"/>
      <c r="H698" s="34"/>
      <c r="I698" s="34"/>
    </row>
    <row r="699" customFormat="false" ht="15" hidden="false" customHeight="false" outlineLevel="0" collapsed="false">
      <c r="A699" s="33"/>
      <c r="B699" s="34"/>
      <c r="C699" s="34"/>
      <c r="D699" s="34"/>
      <c r="E699" s="34"/>
      <c r="F699" s="34"/>
      <c r="G699" s="34"/>
      <c r="H699" s="34"/>
      <c r="I699" s="34"/>
    </row>
    <row r="700" customFormat="false" ht="15" hidden="false" customHeight="false" outlineLevel="0" collapsed="false">
      <c r="A700" s="33"/>
      <c r="B700" s="34"/>
      <c r="C700" s="34"/>
      <c r="D700" s="34"/>
      <c r="E700" s="34"/>
      <c r="F700" s="34"/>
      <c r="G700" s="34"/>
      <c r="H700" s="34"/>
      <c r="I700" s="34"/>
    </row>
    <row r="701" customFormat="false" ht="15" hidden="false" customHeight="false" outlineLevel="0" collapsed="false">
      <c r="A701" s="33"/>
      <c r="B701" s="34"/>
      <c r="C701" s="34"/>
      <c r="D701" s="34"/>
      <c r="E701" s="34"/>
      <c r="F701" s="34"/>
      <c r="G701" s="34"/>
      <c r="H701" s="34"/>
      <c r="I701" s="34"/>
    </row>
    <row r="702" customFormat="false" ht="15" hidden="false" customHeight="false" outlineLevel="0" collapsed="false">
      <c r="A702" s="33"/>
      <c r="B702" s="34"/>
      <c r="C702" s="34"/>
      <c r="D702" s="34"/>
      <c r="E702" s="34"/>
      <c r="F702" s="34"/>
      <c r="G702" s="34"/>
      <c r="H702" s="34"/>
      <c r="I702" s="34"/>
    </row>
    <row r="703" customFormat="false" ht="15" hidden="false" customHeight="false" outlineLevel="0" collapsed="false">
      <c r="A703" s="33"/>
      <c r="B703" s="34"/>
      <c r="C703" s="34"/>
      <c r="D703" s="34"/>
      <c r="E703" s="34"/>
      <c r="F703" s="34"/>
      <c r="G703" s="34"/>
      <c r="H703" s="34"/>
      <c r="I703" s="34"/>
    </row>
    <row r="704" customFormat="false" ht="15" hidden="false" customHeight="false" outlineLevel="0" collapsed="false">
      <c r="A704" s="33"/>
      <c r="B704" s="34"/>
      <c r="C704" s="34"/>
      <c r="D704" s="34"/>
      <c r="E704" s="34"/>
      <c r="F704" s="34"/>
      <c r="G704" s="34"/>
      <c r="H704" s="34"/>
      <c r="I704" s="34"/>
    </row>
    <row r="705" customFormat="false" ht="15" hidden="false" customHeight="false" outlineLevel="0" collapsed="false">
      <c r="A705" s="33"/>
      <c r="B705" s="34"/>
      <c r="C705" s="34"/>
      <c r="D705" s="34"/>
      <c r="E705" s="34"/>
      <c r="F705" s="34"/>
      <c r="G705" s="34"/>
      <c r="H705" s="34"/>
      <c r="I705" s="34"/>
    </row>
    <row r="706" customFormat="false" ht="15" hidden="false" customHeight="false" outlineLevel="0" collapsed="false">
      <c r="A706" s="33"/>
      <c r="B706" s="34"/>
      <c r="C706" s="34"/>
      <c r="D706" s="34"/>
      <c r="E706" s="34"/>
      <c r="F706" s="34"/>
      <c r="G706" s="34"/>
      <c r="H706" s="34"/>
      <c r="I706" s="34"/>
    </row>
    <row r="707" customFormat="false" ht="15" hidden="false" customHeight="false" outlineLevel="0" collapsed="false">
      <c r="A707" s="33"/>
      <c r="B707" s="34"/>
      <c r="C707" s="34"/>
      <c r="D707" s="34"/>
      <c r="E707" s="34"/>
      <c r="F707" s="34"/>
      <c r="G707" s="34"/>
      <c r="H707" s="34"/>
      <c r="I707" s="34"/>
    </row>
    <row r="708" customFormat="false" ht="15" hidden="false" customHeight="false" outlineLevel="0" collapsed="false">
      <c r="A708" s="33"/>
      <c r="B708" s="34"/>
      <c r="C708" s="34"/>
      <c r="D708" s="34"/>
      <c r="E708" s="34"/>
      <c r="F708" s="34"/>
      <c r="G708" s="34"/>
      <c r="H708" s="34"/>
      <c r="I708" s="34"/>
    </row>
    <row r="709" customFormat="false" ht="15" hidden="false" customHeight="false" outlineLevel="0" collapsed="false">
      <c r="A709" s="33"/>
      <c r="B709" s="34"/>
      <c r="C709" s="34"/>
      <c r="D709" s="34"/>
      <c r="E709" s="34"/>
      <c r="F709" s="34"/>
      <c r="G709" s="34"/>
      <c r="H709" s="34"/>
      <c r="I709" s="34"/>
    </row>
    <row r="710" customFormat="false" ht="15" hidden="false" customHeight="false" outlineLevel="0" collapsed="false">
      <c r="A710" s="33"/>
      <c r="B710" s="34"/>
      <c r="C710" s="34"/>
      <c r="D710" s="34"/>
      <c r="E710" s="34"/>
      <c r="F710" s="34"/>
      <c r="G710" s="34"/>
      <c r="H710" s="34"/>
      <c r="I710" s="34"/>
    </row>
    <row r="711" customFormat="false" ht="15" hidden="false" customHeight="false" outlineLevel="0" collapsed="false">
      <c r="A711" s="33"/>
      <c r="B711" s="34"/>
      <c r="C711" s="34"/>
      <c r="D711" s="34"/>
      <c r="E711" s="34"/>
      <c r="F711" s="34"/>
      <c r="G711" s="34"/>
      <c r="H711" s="34"/>
      <c r="I711" s="34"/>
    </row>
    <row r="712" customFormat="false" ht="15" hidden="false" customHeight="false" outlineLevel="0" collapsed="false">
      <c r="A712" s="33"/>
      <c r="B712" s="34"/>
      <c r="C712" s="34"/>
      <c r="D712" s="34"/>
      <c r="E712" s="34"/>
      <c r="F712" s="34"/>
      <c r="G712" s="34"/>
      <c r="H712" s="34"/>
      <c r="I712" s="34"/>
    </row>
    <row r="713" customFormat="false" ht="15" hidden="false" customHeight="false" outlineLevel="0" collapsed="false">
      <c r="A713" s="33"/>
      <c r="B713" s="34"/>
      <c r="C713" s="34"/>
      <c r="D713" s="34"/>
      <c r="E713" s="34"/>
      <c r="F713" s="34"/>
      <c r="G713" s="34"/>
      <c r="H713" s="34"/>
      <c r="I713" s="34"/>
    </row>
    <row r="714" customFormat="false" ht="15" hidden="false" customHeight="false" outlineLevel="0" collapsed="false">
      <c r="A714" s="33"/>
      <c r="B714" s="34"/>
      <c r="C714" s="34"/>
      <c r="D714" s="34"/>
      <c r="E714" s="34"/>
      <c r="F714" s="34"/>
      <c r="G714" s="34"/>
      <c r="H714" s="34"/>
      <c r="I714" s="34"/>
    </row>
    <row r="715" customFormat="false" ht="15" hidden="false" customHeight="false" outlineLevel="0" collapsed="false">
      <c r="A715" s="33"/>
      <c r="B715" s="34"/>
      <c r="C715" s="34"/>
      <c r="D715" s="34"/>
      <c r="E715" s="34"/>
      <c r="F715" s="34"/>
      <c r="G715" s="34"/>
      <c r="H715" s="34"/>
      <c r="I715" s="34"/>
    </row>
    <row r="716" customFormat="false" ht="15" hidden="false" customHeight="false" outlineLevel="0" collapsed="false">
      <c r="A716" s="33"/>
      <c r="B716" s="34"/>
      <c r="C716" s="34"/>
      <c r="D716" s="34"/>
      <c r="E716" s="34"/>
      <c r="F716" s="34"/>
      <c r="G716" s="34"/>
      <c r="H716" s="34"/>
      <c r="I716" s="34"/>
    </row>
    <row r="717" customFormat="false" ht="15" hidden="false" customHeight="false" outlineLevel="0" collapsed="false">
      <c r="A717" s="33"/>
      <c r="B717" s="34"/>
      <c r="C717" s="34"/>
      <c r="D717" s="34"/>
      <c r="E717" s="34"/>
      <c r="F717" s="34"/>
      <c r="G717" s="34"/>
      <c r="H717" s="34"/>
      <c r="I717" s="34"/>
    </row>
    <row r="718" customFormat="false" ht="15" hidden="false" customHeight="false" outlineLevel="0" collapsed="false">
      <c r="A718" s="33"/>
      <c r="B718" s="34"/>
      <c r="C718" s="34"/>
      <c r="D718" s="34"/>
      <c r="E718" s="34"/>
      <c r="F718" s="34"/>
      <c r="G718" s="34"/>
      <c r="H718" s="34"/>
      <c r="I718" s="34"/>
    </row>
    <row r="719" customFormat="false" ht="15" hidden="false" customHeight="false" outlineLevel="0" collapsed="false">
      <c r="A719" s="33"/>
      <c r="B719" s="34"/>
      <c r="C719" s="34"/>
      <c r="D719" s="34"/>
      <c r="E719" s="34"/>
      <c r="F719" s="34"/>
      <c r="G719" s="34"/>
      <c r="H719" s="34"/>
      <c r="I719" s="34"/>
    </row>
    <row r="720" customFormat="false" ht="15" hidden="false" customHeight="false" outlineLevel="0" collapsed="false">
      <c r="A720" s="33"/>
      <c r="B720" s="34"/>
      <c r="C720" s="34"/>
      <c r="D720" s="34"/>
      <c r="E720" s="34"/>
      <c r="F720" s="34"/>
      <c r="G720" s="34"/>
      <c r="H720" s="34"/>
      <c r="I720" s="34"/>
    </row>
    <row r="721" customFormat="false" ht="15" hidden="false" customHeight="false" outlineLevel="0" collapsed="false">
      <c r="A721" s="33"/>
      <c r="B721" s="34"/>
      <c r="C721" s="34"/>
      <c r="D721" s="34"/>
      <c r="E721" s="34"/>
      <c r="F721" s="34"/>
      <c r="G721" s="34"/>
      <c r="H721" s="34"/>
      <c r="I721" s="34"/>
    </row>
    <row r="722" customFormat="false" ht="15" hidden="false" customHeight="false" outlineLevel="0" collapsed="false">
      <c r="A722" s="33"/>
      <c r="B722" s="34"/>
      <c r="C722" s="34"/>
      <c r="D722" s="34"/>
      <c r="E722" s="34"/>
      <c r="F722" s="34"/>
      <c r="G722" s="34"/>
      <c r="H722" s="34"/>
      <c r="I722" s="34"/>
    </row>
    <row r="723" customFormat="false" ht="15" hidden="false" customHeight="false" outlineLevel="0" collapsed="false">
      <c r="A723" s="33"/>
      <c r="B723" s="34"/>
      <c r="C723" s="34"/>
      <c r="D723" s="34"/>
      <c r="E723" s="34"/>
      <c r="F723" s="34"/>
      <c r="G723" s="34"/>
      <c r="H723" s="34"/>
      <c r="I723" s="34"/>
    </row>
    <row r="724" customFormat="false" ht="15" hidden="false" customHeight="false" outlineLevel="0" collapsed="false">
      <c r="A724" s="33"/>
      <c r="B724" s="34"/>
      <c r="C724" s="34"/>
      <c r="D724" s="34"/>
      <c r="E724" s="34"/>
      <c r="F724" s="34"/>
      <c r="G724" s="34"/>
      <c r="H724" s="34"/>
      <c r="I724" s="34"/>
    </row>
    <row r="725" customFormat="false" ht="15" hidden="false" customHeight="false" outlineLevel="0" collapsed="false">
      <c r="A725" s="33"/>
      <c r="B725" s="34"/>
      <c r="C725" s="34"/>
      <c r="D725" s="34"/>
      <c r="E725" s="34"/>
      <c r="F725" s="34"/>
      <c r="G725" s="34"/>
      <c r="H725" s="34"/>
      <c r="I725" s="34"/>
    </row>
    <row r="726" customFormat="false" ht="15" hidden="false" customHeight="false" outlineLevel="0" collapsed="false">
      <c r="A726" s="33"/>
      <c r="B726" s="34"/>
      <c r="C726" s="34"/>
      <c r="D726" s="34"/>
      <c r="E726" s="34"/>
      <c r="F726" s="34"/>
      <c r="G726" s="34"/>
      <c r="H726" s="34"/>
      <c r="I726" s="34"/>
    </row>
    <row r="727" customFormat="false" ht="15" hidden="false" customHeight="false" outlineLevel="0" collapsed="false">
      <c r="A727" s="33"/>
      <c r="B727" s="34"/>
      <c r="C727" s="34"/>
      <c r="D727" s="34"/>
      <c r="E727" s="34"/>
      <c r="F727" s="34"/>
      <c r="G727" s="34"/>
      <c r="H727" s="34"/>
      <c r="I727" s="34"/>
    </row>
    <row r="728" customFormat="false" ht="15" hidden="false" customHeight="false" outlineLevel="0" collapsed="false">
      <c r="A728" s="33"/>
      <c r="B728" s="34"/>
      <c r="C728" s="34"/>
      <c r="D728" s="34"/>
      <c r="E728" s="34"/>
      <c r="F728" s="34"/>
      <c r="G728" s="34"/>
      <c r="H728" s="34"/>
      <c r="I728" s="34"/>
    </row>
    <row r="729" customFormat="false" ht="15" hidden="false" customHeight="false" outlineLevel="0" collapsed="false">
      <c r="A729" s="33"/>
      <c r="B729" s="34"/>
      <c r="C729" s="34"/>
      <c r="D729" s="34"/>
      <c r="E729" s="34"/>
      <c r="F729" s="34"/>
      <c r="G729" s="34"/>
      <c r="H729" s="34"/>
      <c r="I729" s="34"/>
    </row>
    <row r="730" customFormat="false" ht="15" hidden="false" customHeight="false" outlineLevel="0" collapsed="false">
      <c r="A730" s="33"/>
      <c r="B730" s="34"/>
      <c r="C730" s="34"/>
      <c r="D730" s="34"/>
      <c r="E730" s="34"/>
      <c r="F730" s="34"/>
      <c r="G730" s="34"/>
      <c r="H730" s="34"/>
      <c r="I730" s="34"/>
    </row>
    <row r="731" customFormat="false" ht="15" hidden="false" customHeight="false" outlineLevel="0" collapsed="false">
      <c r="A731" s="33"/>
      <c r="B731" s="34"/>
      <c r="C731" s="34"/>
      <c r="D731" s="34"/>
      <c r="E731" s="34"/>
      <c r="F731" s="34"/>
      <c r="G731" s="34"/>
      <c r="H731" s="34"/>
      <c r="I731" s="34"/>
    </row>
    <row r="732" customFormat="false" ht="15" hidden="false" customHeight="false" outlineLevel="0" collapsed="false">
      <c r="A732" s="33"/>
      <c r="B732" s="34"/>
      <c r="C732" s="34"/>
      <c r="D732" s="34"/>
      <c r="E732" s="34"/>
      <c r="F732" s="34"/>
      <c r="G732" s="34"/>
      <c r="H732" s="34"/>
      <c r="I732" s="34"/>
    </row>
    <row r="733" customFormat="false" ht="15" hidden="false" customHeight="false" outlineLevel="0" collapsed="false">
      <c r="A733" s="33"/>
      <c r="B733" s="34"/>
      <c r="C733" s="34"/>
      <c r="D733" s="34"/>
      <c r="E733" s="34"/>
      <c r="F733" s="34"/>
      <c r="G733" s="34"/>
      <c r="H733" s="34"/>
      <c r="I733" s="34"/>
    </row>
    <row r="734" customFormat="false" ht="15" hidden="false" customHeight="false" outlineLevel="0" collapsed="false">
      <c r="A734" s="33"/>
      <c r="B734" s="34"/>
      <c r="C734" s="34"/>
      <c r="D734" s="34"/>
      <c r="E734" s="34"/>
      <c r="F734" s="34"/>
      <c r="G734" s="34"/>
      <c r="H734" s="34"/>
      <c r="I734" s="34"/>
    </row>
    <row r="735" customFormat="false" ht="15" hidden="false" customHeight="false" outlineLevel="0" collapsed="false">
      <c r="A735" s="33"/>
      <c r="B735" s="34"/>
      <c r="C735" s="34"/>
      <c r="D735" s="34"/>
      <c r="E735" s="34"/>
      <c r="F735" s="34"/>
      <c r="G735" s="34"/>
      <c r="H735" s="34"/>
      <c r="I735" s="34"/>
    </row>
    <row r="736" customFormat="false" ht="15" hidden="false" customHeight="false" outlineLevel="0" collapsed="false">
      <c r="A736" s="33"/>
      <c r="B736" s="34"/>
      <c r="C736" s="34"/>
      <c r="D736" s="34"/>
      <c r="E736" s="34"/>
      <c r="F736" s="34"/>
      <c r="G736" s="34"/>
      <c r="H736" s="34"/>
      <c r="I736" s="34"/>
    </row>
    <row r="737" customFormat="false" ht="15" hidden="false" customHeight="false" outlineLevel="0" collapsed="false">
      <c r="A737" s="33"/>
      <c r="B737" s="34"/>
      <c r="C737" s="34"/>
      <c r="D737" s="34"/>
      <c r="E737" s="34"/>
      <c r="F737" s="34"/>
      <c r="G737" s="34"/>
      <c r="H737" s="34"/>
      <c r="I737" s="34"/>
    </row>
    <row r="738" customFormat="false" ht="15" hidden="false" customHeight="false" outlineLevel="0" collapsed="false">
      <c r="A738" s="33"/>
      <c r="B738" s="34"/>
      <c r="C738" s="34"/>
      <c r="D738" s="34"/>
      <c r="E738" s="34"/>
      <c r="F738" s="34"/>
      <c r="G738" s="34"/>
      <c r="H738" s="34"/>
      <c r="I738" s="34"/>
    </row>
    <row r="739" customFormat="false" ht="15" hidden="false" customHeight="false" outlineLevel="0" collapsed="false">
      <c r="A739" s="33"/>
      <c r="B739" s="34"/>
      <c r="C739" s="34"/>
      <c r="D739" s="34"/>
      <c r="E739" s="34"/>
      <c r="F739" s="34"/>
      <c r="G739" s="34"/>
      <c r="H739" s="34"/>
      <c r="I739" s="34"/>
    </row>
    <row r="740" customFormat="false" ht="15" hidden="false" customHeight="false" outlineLevel="0" collapsed="false">
      <c r="A740" s="33"/>
      <c r="B740" s="34"/>
      <c r="C740" s="34"/>
      <c r="D740" s="34"/>
      <c r="E740" s="34"/>
      <c r="F740" s="34"/>
      <c r="G740" s="34"/>
      <c r="H740" s="34"/>
      <c r="I740" s="34"/>
    </row>
    <row r="741" customFormat="false" ht="15" hidden="false" customHeight="false" outlineLevel="0" collapsed="false">
      <c r="A741" s="33"/>
      <c r="B741" s="34"/>
      <c r="C741" s="34"/>
      <c r="D741" s="34"/>
      <c r="E741" s="34"/>
      <c r="F741" s="34"/>
      <c r="G741" s="34"/>
      <c r="H741" s="34"/>
      <c r="I741" s="34"/>
    </row>
    <row r="742" customFormat="false" ht="15" hidden="false" customHeight="false" outlineLevel="0" collapsed="false">
      <c r="A742" s="33"/>
      <c r="B742" s="34"/>
      <c r="C742" s="34"/>
      <c r="D742" s="34"/>
      <c r="E742" s="34"/>
      <c r="F742" s="34"/>
      <c r="G742" s="34"/>
      <c r="H742" s="34"/>
      <c r="I742" s="34"/>
    </row>
    <row r="743" customFormat="false" ht="15" hidden="false" customHeight="false" outlineLevel="0" collapsed="false">
      <c r="A743" s="33"/>
      <c r="B743" s="34"/>
      <c r="C743" s="34"/>
      <c r="D743" s="34"/>
      <c r="E743" s="34"/>
      <c r="F743" s="34"/>
      <c r="G743" s="34"/>
      <c r="H743" s="34"/>
      <c r="I743" s="34"/>
    </row>
    <row r="744" customFormat="false" ht="15" hidden="false" customHeight="false" outlineLevel="0" collapsed="false">
      <c r="A744" s="33"/>
      <c r="B744" s="34"/>
      <c r="C744" s="34"/>
      <c r="D744" s="34"/>
      <c r="E744" s="34"/>
      <c r="F744" s="34"/>
      <c r="G744" s="34"/>
      <c r="H744" s="34"/>
      <c r="I744" s="34"/>
    </row>
    <row r="745" customFormat="false" ht="15" hidden="false" customHeight="false" outlineLevel="0" collapsed="false">
      <c r="A745" s="33"/>
      <c r="B745" s="34"/>
      <c r="C745" s="34"/>
      <c r="D745" s="34"/>
      <c r="E745" s="34"/>
      <c r="F745" s="34"/>
      <c r="G745" s="34"/>
      <c r="H745" s="34"/>
      <c r="I745" s="34"/>
    </row>
    <row r="746" customFormat="false" ht="15" hidden="false" customHeight="false" outlineLevel="0" collapsed="false">
      <c r="A746" s="33"/>
      <c r="B746" s="34"/>
      <c r="C746" s="34"/>
      <c r="D746" s="34"/>
      <c r="E746" s="34"/>
      <c r="F746" s="34"/>
      <c r="G746" s="34"/>
      <c r="H746" s="34"/>
      <c r="I746" s="34"/>
    </row>
    <row r="747" customFormat="false" ht="15" hidden="false" customHeight="false" outlineLevel="0" collapsed="false">
      <c r="A747" s="33"/>
      <c r="B747" s="34"/>
      <c r="C747" s="34"/>
      <c r="D747" s="34"/>
      <c r="E747" s="34"/>
      <c r="F747" s="34"/>
      <c r="G747" s="34"/>
      <c r="H747" s="34"/>
      <c r="I747" s="34"/>
    </row>
    <row r="748" customFormat="false" ht="15" hidden="false" customHeight="false" outlineLevel="0" collapsed="false">
      <c r="A748" s="33"/>
      <c r="B748" s="34"/>
      <c r="C748" s="34"/>
      <c r="D748" s="34"/>
      <c r="E748" s="34"/>
      <c r="F748" s="34"/>
      <c r="G748" s="34"/>
      <c r="H748" s="34"/>
      <c r="I748" s="34"/>
    </row>
    <row r="749" customFormat="false" ht="15" hidden="false" customHeight="false" outlineLevel="0" collapsed="false">
      <c r="A749" s="33"/>
      <c r="B749" s="34"/>
      <c r="C749" s="34"/>
      <c r="D749" s="34"/>
      <c r="E749" s="34"/>
      <c r="F749" s="34"/>
      <c r="G749" s="34"/>
      <c r="H749" s="34"/>
      <c r="I749" s="34"/>
    </row>
    <row r="750" customFormat="false" ht="15" hidden="false" customHeight="false" outlineLevel="0" collapsed="false">
      <c r="A750" s="33"/>
      <c r="B750" s="34"/>
      <c r="C750" s="34"/>
      <c r="D750" s="34"/>
      <c r="E750" s="34"/>
      <c r="F750" s="34"/>
      <c r="G750" s="34"/>
      <c r="H750" s="34"/>
      <c r="I750" s="34"/>
    </row>
    <row r="751" customFormat="false" ht="15" hidden="false" customHeight="false" outlineLevel="0" collapsed="false">
      <c r="A751" s="33"/>
      <c r="B751" s="34"/>
      <c r="C751" s="34"/>
      <c r="D751" s="34"/>
      <c r="E751" s="34"/>
      <c r="F751" s="34"/>
      <c r="G751" s="34"/>
      <c r="H751" s="34"/>
      <c r="I751" s="34"/>
    </row>
    <row r="752" customFormat="false" ht="15" hidden="false" customHeight="false" outlineLevel="0" collapsed="false">
      <c r="A752" s="33"/>
      <c r="B752" s="34"/>
      <c r="C752" s="34"/>
      <c r="D752" s="34"/>
      <c r="E752" s="34"/>
      <c r="F752" s="34"/>
      <c r="G752" s="34"/>
      <c r="H752" s="34"/>
      <c r="I752" s="34"/>
    </row>
    <row r="753" customFormat="false" ht="15" hidden="false" customHeight="false" outlineLevel="0" collapsed="false">
      <c r="A753" s="33"/>
      <c r="B753" s="34"/>
      <c r="C753" s="34"/>
      <c r="D753" s="34"/>
      <c r="E753" s="34"/>
      <c r="F753" s="34"/>
      <c r="G753" s="34"/>
      <c r="H753" s="34"/>
      <c r="I753" s="34"/>
    </row>
    <row r="754" customFormat="false" ht="15" hidden="false" customHeight="false" outlineLevel="0" collapsed="false">
      <c r="A754" s="33"/>
      <c r="B754" s="34"/>
      <c r="C754" s="34"/>
      <c r="D754" s="34"/>
      <c r="E754" s="34"/>
      <c r="F754" s="34"/>
      <c r="G754" s="34"/>
      <c r="H754" s="34"/>
      <c r="I754" s="34"/>
    </row>
    <row r="755" customFormat="false" ht="15" hidden="false" customHeight="false" outlineLevel="0" collapsed="false">
      <c r="A755" s="33"/>
      <c r="B755" s="34"/>
      <c r="C755" s="34"/>
      <c r="D755" s="34"/>
      <c r="E755" s="34"/>
      <c r="F755" s="34"/>
      <c r="G755" s="34"/>
      <c r="H755" s="34"/>
      <c r="I755" s="34"/>
    </row>
    <row r="756" customFormat="false" ht="15" hidden="false" customHeight="false" outlineLevel="0" collapsed="false">
      <c r="A756" s="33"/>
      <c r="B756" s="34"/>
      <c r="C756" s="34"/>
      <c r="D756" s="34"/>
      <c r="E756" s="34"/>
      <c r="F756" s="34"/>
      <c r="G756" s="34"/>
      <c r="H756" s="34"/>
      <c r="I756" s="34"/>
    </row>
    <row r="757" customFormat="false" ht="15" hidden="false" customHeight="false" outlineLevel="0" collapsed="false">
      <c r="A757" s="33"/>
      <c r="B757" s="34"/>
      <c r="C757" s="34"/>
      <c r="D757" s="34"/>
      <c r="E757" s="34"/>
      <c r="F757" s="34"/>
      <c r="G757" s="34"/>
      <c r="H757" s="34"/>
      <c r="I757" s="34"/>
    </row>
    <row r="758" customFormat="false" ht="15" hidden="false" customHeight="false" outlineLevel="0" collapsed="false">
      <c r="A758" s="33"/>
      <c r="B758" s="34"/>
      <c r="C758" s="34"/>
      <c r="D758" s="34"/>
      <c r="E758" s="34"/>
      <c r="F758" s="34"/>
      <c r="G758" s="34"/>
      <c r="H758" s="34"/>
      <c r="I758" s="34"/>
    </row>
    <row r="759" customFormat="false" ht="15" hidden="false" customHeight="false" outlineLevel="0" collapsed="false">
      <c r="A759" s="33"/>
      <c r="B759" s="34"/>
      <c r="C759" s="34"/>
      <c r="D759" s="34"/>
      <c r="E759" s="34"/>
      <c r="F759" s="34"/>
      <c r="G759" s="34"/>
      <c r="H759" s="34"/>
      <c r="I759" s="34"/>
    </row>
    <row r="760" customFormat="false" ht="15" hidden="false" customHeight="false" outlineLevel="0" collapsed="false">
      <c r="A760" s="33"/>
      <c r="B760" s="34"/>
      <c r="C760" s="34"/>
      <c r="D760" s="34"/>
      <c r="E760" s="34"/>
      <c r="F760" s="34"/>
      <c r="G760" s="34"/>
      <c r="H760" s="34"/>
      <c r="I760" s="34"/>
    </row>
    <row r="761" customFormat="false" ht="15" hidden="false" customHeight="false" outlineLevel="0" collapsed="false">
      <c r="A761" s="33"/>
      <c r="B761" s="34"/>
      <c r="C761" s="34"/>
      <c r="D761" s="34"/>
      <c r="E761" s="34"/>
      <c r="F761" s="34"/>
      <c r="G761" s="34"/>
      <c r="H761" s="34"/>
      <c r="I761" s="34"/>
    </row>
    <row r="762" customFormat="false" ht="15" hidden="false" customHeight="false" outlineLevel="0" collapsed="false">
      <c r="A762" s="33"/>
      <c r="B762" s="34"/>
      <c r="C762" s="34"/>
      <c r="D762" s="34"/>
      <c r="E762" s="34"/>
      <c r="F762" s="34"/>
      <c r="G762" s="34"/>
      <c r="H762" s="34"/>
      <c r="I762" s="34"/>
    </row>
    <row r="763" customFormat="false" ht="15" hidden="false" customHeight="false" outlineLevel="0" collapsed="false">
      <c r="A763" s="33"/>
      <c r="B763" s="34"/>
      <c r="C763" s="34"/>
      <c r="D763" s="34"/>
      <c r="E763" s="34"/>
      <c r="F763" s="34"/>
      <c r="G763" s="34"/>
      <c r="H763" s="34"/>
      <c r="I763" s="34"/>
    </row>
    <row r="764" customFormat="false" ht="15" hidden="false" customHeight="false" outlineLevel="0" collapsed="false">
      <c r="A764" s="33"/>
      <c r="B764" s="34"/>
      <c r="C764" s="34"/>
      <c r="D764" s="34"/>
      <c r="E764" s="34"/>
      <c r="F764" s="34"/>
      <c r="G764" s="34"/>
      <c r="H764" s="34"/>
      <c r="I764" s="34"/>
    </row>
    <row r="765" customFormat="false" ht="15" hidden="false" customHeight="false" outlineLevel="0" collapsed="false">
      <c r="A765" s="33"/>
      <c r="B765" s="34"/>
      <c r="C765" s="34"/>
      <c r="D765" s="34"/>
      <c r="E765" s="34"/>
      <c r="F765" s="34"/>
      <c r="G765" s="34"/>
      <c r="H765" s="34"/>
      <c r="I765" s="34"/>
    </row>
    <row r="766" customFormat="false" ht="15" hidden="false" customHeight="false" outlineLevel="0" collapsed="false">
      <c r="A766" s="33"/>
      <c r="B766" s="34"/>
      <c r="C766" s="34"/>
      <c r="D766" s="34"/>
      <c r="E766" s="34"/>
      <c r="F766" s="34"/>
      <c r="G766" s="34"/>
      <c r="H766" s="34"/>
      <c r="I766" s="34"/>
    </row>
    <row r="767" customFormat="false" ht="15" hidden="false" customHeight="false" outlineLevel="0" collapsed="false">
      <c r="A767" s="33"/>
      <c r="B767" s="34"/>
      <c r="C767" s="34"/>
      <c r="D767" s="34"/>
      <c r="E767" s="34"/>
      <c r="F767" s="34"/>
      <c r="G767" s="34"/>
      <c r="H767" s="34"/>
      <c r="I767" s="34"/>
    </row>
    <row r="768" customFormat="false" ht="15" hidden="false" customHeight="false" outlineLevel="0" collapsed="false">
      <c r="A768" s="33"/>
      <c r="B768" s="34"/>
      <c r="C768" s="34"/>
      <c r="D768" s="34"/>
      <c r="E768" s="34"/>
      <c r="F768" s="34"/>
      <c r="G768" s="34"/>
      <c r="H768" s="34"/>
      <c r="I768" s="34"/>
    </row>
    <row r="769" customFormat="false" ht="15" hidden="false" customHeight="false" outlineLevel="0" collapsed="false">
      <c r="A769" s="33"/>
      <c r="B769" s="34"/>
      <c r="C769" s="34"/>
      <c r="D769" s="34"/>
      <c r="E769" s="34"/>
      <c r="F769" s="34"/>
      <c r="G769" s="34"/>
      <c r="H769" s="34"/>
      <c r="I769" s="34"/>
    </row>
    <row r="770" customFormat="false" ht="15" hidden="false" customHeight="false" outlineLevel="0" collapsed="false">
      <c r="A770" s="33"/>
      <c r="B770" s="34"/>
      <c r="C770" s="34"/>
      <c r="D770" s="34"/>
      <c r="E770" s="34"/>
      <c r="F770" s="34"/>
      <c r="G770" s="34"/>
      <c r="H770" s="34"/>
      <c r="I770" s="34"/>
    </row>
    <row r="771" customFormat="false" ht="15" hidden="false" customHeight="false" outlineLevel="0" collapsed="false">
      <c r="A771" s="33"/>
      <c r="B771" s="34"/>
      <c r="C771" s="34"/>
      <c r="D771" s="34"/>
      <c r="E771" s="34"/>
      <c r="F771" s="34"/>
      <c r="G771" s="34"/>
      <c r="H771" s="34"/>
      <c r="I771" s="34"/>
    </row>
    <row r="772" customFormat="false" ht="15" hidden="false" customHeight="false" outlineLevel="0" collapsed="false">
      <c r="A772" s="33"/>
      <c r="B772" s="34"/>
      <c r="C772" s="34"/>
      <c r="D772" s="34"/>
      <c r="E772" s="34"/>
      <c r="F772" s="34"/>
      <c r="G772" s="34"/>
      <c r="H772" s="34"/>
      <c r="I772" s="34"/>
    </row>
    <row r="773" customFormat="false" ht="15" hidden="false" customHeight="false" outlineLevel="0" collapsed="false">
      <c r="A773" s="33"/>
      <c r="B773" s="34"/>
      <c r="C773" s="34"/>
      <c r="D773" s="34"/>
      <c r="E773" s="34"/>
      <c r="F773" s="34"/>
      <c r="G773" s="34"/>
      <c r="H773" s="34"/>
      <c r="I773" s="34"/>
    </row>
    <row r="774" customFormat="false" ht="15" hidden="false" customHeight="false" outlineLevel="0" collapsed="false">
      <c r="A774" s="33"/>
      <c r="B774" s="34"/>
      <c r="C774" s="34"/>
      <c r="D774" s="34"/>
      <c r="E774" s="34"/>
      <c r="F774" s="34"/>
      <c r="G774" s="34"/>
      <c r="H774" s="34"/>
      <c r="I774" s="34"/>
    </row>
    <row r="775" customFormat="false" ht="15" hidden="false" customHeight="false" outlineLevel="0" collapsed="false">
      <c r="A775" s="33"/>
      <c r="B775" s="34"/>
      <c r="C775" s="34"/>
      <c r="D775" s="34"/>
      <c r="E775" s="34"/>
      <c r="F775" s="34"/>
      <c r="G775" s="34"/>
      <c r="H775" s="34"/>
      <c r="I775" s="34"/>
    </row>
    <row r="776" customFormat="false" ht="15" hidden="false" customHeight="false" outlineLevel="0" collapsed="false">
      <c r="A776" s="33"/>
      <c r="B776" s="34"/>
      <c r="C776" s="34"/>
      <c r="D776" s="34"/>
      <c r="E776" s="34"/>
      <c r="F776" s="34"/>
      <c r="G776" s="34"/>
      <c r="H776" s="34"/>
      <c r="I776" s="34"/>
    </row>
    <row r="777" customFormat="false" ht="15" hidden="false" customHeight="false" outlineLevel="0" collapsed="false">
      <c r="A777" s="33"/>
      <c r="B777" s="34"/>
      <c r="C777" s="34"/>
      <c r="D777" s="34"/>
      <c r="E777" s="34"/>
      <c r="F777" s="34"/>
      <c r="G777" s="34"/>
      <c r="H777" s="34"/>
      <c r="I777" s="34"/>
    </row>
    <row r="778" customFormat="false" ht="15" hidden="false" customHeight="false" outlineLevel="0" collapsed="false">
      <c r="A778" s="33"/>
      <c r="B778" s="34"/>
      <c r="C778" s="34"/>
      <c r="D778" s="34"/>
      <c r="E778" s="34"/>
      <c r="F778" s="34"/>
      <c r="G778" s="34"/>
      <c r="H778" s="34"/>
      <c r="I778" s="34"/>
    </row>
    <row r="779" customFormat="false" ht="15" hidden="false" customHeight="false" outlineLevel="0" collapsed="false">
      <c r="A779" s="33"/>
      <c r="B779" s="34"/>
      <c r="C779" s="34"/>
      <c r="D779" s="34"/>
      <c r="E779" s="34"/>
      <c r="F779" s="34"/>
      <c r="G779" s="34"/>
      <c r="H779" s="34"/>
      <c r="I779" s="34"/>
    </row>
    <row r="780" customFormat="false" ht="15" hidden="false" customHeight="false" outlineLevel="0" collapsed="false">
      <c r="A780" s="33"/>
      <c r="B780" s="34"/>
      <c r="C780" s="34"/>
      <c r="D780" s="34"/>
      <c r="E780" s="34"/>
      <c r="F780" s="34"/>
      <c r="G780" s="34"/>
      <c r="H780" s="34"/>
      <c r="I780" s="34"/>
    </row>
    <row r="781" customFormat="false" ht="15" hidden="false" customHeight="false" outlineLevel="0" collapsed="false">
      <c r="A781" s="33"/>
      <c r="B781" s="34"/>
      <c r="C781" s="34"/>
      <c r="D781" s="34"/>
      <c r="E781" s="34"/>
      <c r="F781" s="34"/>
      <c r="G781" s="34"/>
      <c r="H781" s="34"/>
      <c r="I781" s="34"/>
    </row>
    <row r="782" customFormat="false" ht="15" hidden="false" customHeight="false" outlineLevel="0" collapsed="false">
      <c r="A782" s="33"/>
      <c r="B782" s="34"/>
      <c r="C782" s="34"/>
      <c r="D782" s="34"/>
      <c r="E782" s="34"/>
      <c r="F782" s="34"/>
      <c r="G782" s="34"/>
      <c r="H782" s="34"/>
      <c r="I782" s="34"/>
    </row>
    <row r="783" customFormat="false" ht="15" hidden="false" customHeight="false" outlineLevel="0" collapsed="false">
      <c r="A783" s="33"/>
      <c r="B783" s="34"/>
      <c r="C783" s="34"/>
      <c r="D783" s="34"/>
      <c r="E783" s="34"/>
      <c r="F783" s="34"/>
      <c r="G783" s="34"/>
      <c r="H783" s="34"/>
      <c r="I783" s="34"/>
    </row>
    <row r="784" customFormat="false" ht="15" hidden="false" customHeight="false" outlineLevel="0" collapsed="false">
      <c r="A784" s="33"/>
      <c r="B784" s="34"/>
      <c r="C784" s="34"/>
      <c r="D784" s="34"/>
      <c r="E784" s="34"/>
      <c r="F784" s="34"/>
      <c r="G784" s="34"/>
      <c r="H784" s="34"/>
      <c r="I784" s="34"/>
    </row>
    <row r="785" customFormat="false" ht="15" hidden="false" customHeight="false" outlineLevel="0" collapsed="false">
      <c r="A785" s="33"/>
      <c r="B785" s="34"/>
      <c r="C785" s="34"/>
      <c r="D785" s="34"/>
      <c r="E785" s="34"/>
      <c r="F785" s="34"/>
      <c r="G785" s="34"/>
      <c r="H785" s="34"/>
      <c r="I785" s="34"/>
    </row>
    <row r="786" customFormat="false" ht="15" hidden="false" customHeight="false" outlineLevel="0" collapsed="false">
      <c r="A786" s="33"/>
      <c r="B786" s="34"/>
      <c r="C786" s="34"/>
      <c r="D786" s="34"/>
      <c r="E786" s="34"/>
      <c r="F786" s="34"/>
      <c r="G786" s="34"/>
      <c r="H786" s="34"/>
      <c r="I786" s="34"/>
    </row>
    <row r="787" customFormat="false" ht="15" hidden="false" customHeight="false" outlineLevel="0" collapsed="false">
      <c r="A787" s="33"/>
      <c r="B787" s="34"/>
      <c r="C787" s="34"/>
      <c r="D787" s="34"/>
      <c r="E787" s="34"/>
      <c r="F787" s="34"/>
      <c r="G787" s="34"/>
      <c r="H787" s="34"/>
      <c r="I787" s="34"/>
    </row>
    <row r="788" customFormat="false" ht="15" hidden="false" customHeight="false" outlineLevel="0" collapsed="false">
      <c r="A788" s="33"/>
      <c r="B788" s="34"/>
      <c r="C788" s="34"/>
      <c r="D788" s="34"/>
      <c r="E788" s="34"/>
      <c r="F788" s="34"/>
      <c r="G788" s="34"/>
      <c r="H788" s="34"/>
      <c r="I788" s="34"/>
    </row>
    <row r="789" customFormat="false" ht="15" hidden="false" customHeight="false" outlineLevel="0" collapsed="false">
      <c r="A789" s="33"/>
      <c r="B789" s="34"/>
      <c r="C789" s="34"/>
      <c r="D789" s="34"/>
      <c r="E789" s="34"/>
      <c r="F789" s="34"/>
      <c r="G789" s="34"/>
      <c r="H789" s="34"/>
      <c r="I789" s="34"/>
    </row>
    <row r="790" customFormat="false" ht="15" hidden="false" customHeight="false" outlineLevel="0" collapsed="false">
      <c r="A790" s="33"/>
      <c r="B790" s="34"/>
      <c r="C790" s="34"/>
      <c r="D790" s="34"/>
      <c r="E790" s="34"/>
      <c r="F790" s="34"/>
      <c r="G790" s="34"/>
      <c r="H790" s="34"/>
      <c r="I790" s="34"/>
    </row>
    <row r="791" customFormat="false" ht="15" hidden="false" customHeight="false" outlineLevel="0" collapsed="false">
      <c r="A791" s="33"/>
      <c r="B791" s="34"/>
      <c r="C791" s="34"/>
      <c r="D791" s="34"/>
      <c r="E791" s="34"/>
      <c r="F791" s="34"/>
      <c r="G791" s="34"/>
      <c r="H791" s="34"/>
      <c r="I791" s="34"/>
    </row>
    <row r="792" customFormat="false" ht="15" hidden="false" customHeight="false" outlineLevel="0" collapsed="false">
      <c r="A792" s="33"/>
      <c r="B792" s="34"/>
      <c r="C792" s="34"/>
      <c r="D792" s="34"/>
      <c r="E792" s="34"/>
      <c r="F792" s="34"/>
      <c r="G792" s="34"/>
      <c r="H792" s="34"/>
      <c r="I792" s="34"/>
    </row>
    <row r="793" customFormat="false" ht="15" hidden="false" customHeight="false" outlineLevel="0" collapsed="false">
      <c r="A793" s="33"/>
      <c r="B793" s="34"/>
      <c r="C793" s="34"/>
      <c r="D793" s="34"/>
      <c r="E793" s="34"/>
      <c r="F793" s="34"/>
      <c r="G793" s="34"/>
      <c r="H793" s="34"/>
      <c r="I793" s="34"/>
    </row>
    <row r="794" customFormat="false" ht="15" hidden="false" customHeight="false" outlineLevel="0" collapsed="false">
      <c r="A794" s="33"/>
      <c r="B794" s="34"/>
      <c r="C794" s="34"/>
      <c r="D794" s="34"/>
      <c r="E794" s="34"/>
      <c r="F794" s="34"/>
      <c r="G794" s="34"/>
      <c r="H794" s="34"/>
      <c r="I794" s="34"/>
    </row>
    <row r="795" customFormat="false" ht="15" hidden="false" customHeight="false" outlineLevel="0" collapsed="false">
      <c r="A795" s="33"/>
      <c r="B795" s="34"/>
      <c r="C795" s="34"/>
      <c r="D795" s="34"/>
      <c r="E795" s="34"/>
      <c r="F795" s="34"/>
      <c r="G795" s="34"/>
      <c r="H795" s="34"/>
      <c r="I795" s="34"/>
    </row>
    <row r="796" customFormat="false" ht="15" hidden="false" customHeight="false" outlineLevel="0" collapsed="false">
      <c r="A796" s="33"/>
      <c r="B796" s="34"/>
      <c r="C796" s="34"/>
      <c r="D796" s="34"/>
      <c r="E796" s="34"/>
      <c r="F796" s="34"/>
      <c r="G796" s="34"/>
      <c r="H796" s="34"/>
      <c r="I796" s="34"/>
    </row>
    <row r="797" customFormat="false" ht="15" hidden="false" customHeight="false" outlineLevel="0" collapsed="false">
      <c r="A797" s="33"/>
      <c r="B797" s="34"/>
      <c r="C797" s="34"/>
      <c r="D797" s="34"/>
      <c r="E797" s="34"/>
      <c r="F797" s="34"/>
      <c r="G797" s="34"/>
      <c r="H797" s="34"/>
      <c r="I797" s="34"/>
    </row>
    <row r="798" customFormat="false" ht="15" hidden="false" customHeight="false" outlineLevel="0" collapsed="false">
      <c r="A798" s="33"/>
      <c r="B798" s="34"/>
      <c r="C798" s="34"/>
      <c r="D798" s="34"/>
      <c r="E798" s="34"/>
      <c r="F798" s="34"/>
      <c r="G798" s="34"/>
      <c r="H798" s="34"/>
      <c r="I798" s="34"/>
    </row>
    <row r="799" customFormat="false" ht="15" hidden="false" customHeight="false" outlineLevel="0" collapsed="false">
      <c r="A799" s="33"/>
      <c r="B799" s="34"/>
      <c r="C799" s="34"/>
      <c r="D799" s="34"/>
      <c r="E799" s="34"/>
      <c r="F799" s="34"/>
      <c r="G799" s="34"/>
      <c r="H799" s="34"/>
      <c r="I799" s="34"/>
    </row>
    <row r="800" customFormat="false" ht="15" hidden="false" customHeight="false" outlineLevel="0" collapsed="false">
      <c r="A800" s="33"/>
      <c r="B800" s="34"/>
      <c r="C800" s="34"/>
      <c r="D800" s="34"/>
      <c r="E800" s="34"/>
      <c r="F800" s="34"/>
      <c r="G800" s="34"/>
      <c r="H800" s="34"/>
      <c r="I800" s="34"/>
    </row>
    <row r="801" customFormat="false" ht="15" hidden="false" customHeight="false" outlineLevel="0" collapsed="false">
      <c r="A801" s="33"/>
      <c r="B801" s="34"/>
      <c r="C801" s="34"/>
      <c r="D801" s="34"/>
      <c r="E801" s="34"/>
      <c r="F801" s="34"/>
      <c r="G801" s="34"/>
      <c r="H801" s="34"/>
      <c r="I801" s="34"/>
    </row>
    <row r="802" customFormat="false" ht="15" hidden="false" customHeight="false" outlineLevel="0" collapsed="false">
      <c r="A802" s="33"/>
      <c r="B802" s="34"/>
      <c r="C802" s="34"/>
      <c r="D802" s="34"/>
      <c r="E802" s="34"/>
      <c r="F802" s="34"/>
      <c r="G802" s="34"/>
      <c r="H802" s="34"/>
      <c r="I802" s="34"/>
    </row>
    <row r="803" customFormat="false" ht="15" hidden="false" customHeight="false" outlineLevel="0" collapsed="false">
      <c r="A803" s="33"/>
      <c r="B803" s="34"/>
      <c r="C803" s="34"/>
      <c r="D803" s="34"/>
      <c r="E803" s="34"/>
      <c r="F803" s="34"/>
      <c r="G803" s="34"/>
      <c r="H803" s="34"/>
      <c r="I803" s="34"/>
    </row>
    <row r="804" customFormat="false" ht="15" hidden="false" customHeight="false" outlineLevel="0" collapsed="false">
      <c r="A804" s="33"/>
      <c r="B804" s="34"/>
      <c r="C804" s="34"/>
      <c r="D804" s="34"/>
      <c r="E804" s="34"/>
      <c r="F804" s="34"/>
      <c r="G804" s="34"/>
      <c r="H804" s="34"/>
      <c r="I804" s="34"/>
    </row>
    <row r="805" customFormat="false" ht="15" hidden="false" customHeight="false" outlineLevel="0" collapsed="false">
      <c r="A805" s="33"/>
      <c r="B805" s="34"/>
      <c r="C805" s="34"/>
      <c r="D805" s="34"/>
      <c r="E805" s="34"/>
      <c r="F805" s="34"/>
      <c r="G805" s="34"/>
      <c r="H805" s="34"/>
      <c r="I805" s="34"/>
    </row>
    <row r="806" customFormat="false" ht="15" hidden="false" customHeight="false" outlineLevel="0" collapsed="false">
      <c r="A806" s="33"/>
      <c r="B806" s="34"/>
      <c r="C806" s="34"/>
      <c r="D806" s="34"/>
      <c r="E806" s="34"/>
      <c r="F806" s="34"/>
      <c r="G806" s="34"/>
      <c r="H806" s="34"/>
      <c r="I806" s="34"/>
    </row>
    <row r="807" customFormat="false" ht="15" hidden="false" customHeight="false" outlineLevel="0" collapsed="false">
      <c r="A807" s="33"/>
      <c r="B807" s="34"/>
      <c r="C807" s="34"/>
      <c r="D807" s="34"/>
      <c r="E807" s="34"/>
      <c r="F807" s="34"/>
      <c r="G807" s="34"/>
      <c r="H807" s="34"/>
      <c r="I807" s="34"/>
    </row>
    <row r="808" customFormat="false" ht="15" hidden="false" customHeight="false" outlineLevel="0" collapsed="false">
      <c r="A808" s="33"/>
      <c r="B808" s="34"/>
      <c r="C808" s="34"/>
      <c r="D808" s="34"/>
      <c r="E808" s="34"/>
      <c r="F808" s="34"/>
      <c r="G808" s="34"/>
      <c r="H808" s="34"/>
      <c r="I808" s="34"/>
    </row>
    <row r="809" customFormat="false" ht="15" hidden="false" customHeight="false" outlineLevel="0" collapsed="false">
      <c r="A809" s="33"/>
      <c r="B809" s="34"/>
      <c r="C809" s="34"/>
      <c r="D809" s="34"/>
      <c r="E809" s="34"/>
      <c r="F809" s="34"/>
      <c r="G809" s="34"/>
      <c r="H809" s="34"/>
      <c r="I809" s="34"/>
    </row>
    <row r="810" customFormat="false" ht="15" hidden="false" customHeight="false" outlineLevel="0" collapsed="false">
      <c r="A810" s="33"/>
      <c r="B810" s="34"/>
      <c r="C810" s="34"/>
      <c r="D810" s="34"/>
      <c r="E810" s="34"/>
      <c r="F810" s="34"/>
      <c r="G810" s="34"/>
      <c r="H810" s="34"/>
      <c r="I810" s="34"/>
    </row>
    <row r="811" customFormat="false" ht="15" hidden="false" customHeight="false" outlineLevel="0" collapsed="false">
      <c r="A811" s="33"/>
      <c r="B811" s="34"/>
      <c r="C811" s="34"/>
      <c r="D811" s="34"/>
      <c r="E811" s="34"/>
      <c r="F811" s="34"/>
      <c r="G811" s="34"/>
      <c r="H811" s="34"/>
      <c r="I811" s="34"/>
    </row>
    <row r="812" customFormat="false" ht="15" hidden="false" customHeight="false" outlineLevel="0" collapsed="false">
      <c r="A812" s="33"/>
      <c r="B812" s="34"/>
      <c r="C812" s="34"/>
      <c r="D812" s="34"/>
      <c r="E812" s="34"/>
      <c r="F812" s="34"/>
      <c r="G812" s="34"/>
      <c r="H812" s="34"/>
      <c r="I812" s="34"/>
    </row>
    <row r="813" customFormat="false" ht="15" hidden="false" customHeight="false" outlineLevel="0" collapsed="false">
      <c r="A813" s="33"/>
      <c r="B813" s="34"/>
      <c r="C813" s="34"/>
      <c r="D813" s="34"/>
      <c r="E813" s="34"/>
      <c r="F813" s="34"/>
      <c r="G813" s="34"/>
      <c r="H813" s="34"/>
      <c r="I813" s="34"/>
    </row>
    <row r="814" customFormat="false" ht="15" hidden="false" customHeight="false" outlineLevel="0" collapsed="false">
      <c r="A814" s="33"/>
      <c r="B814" s="34"/>
      <c r="C814" s="34"/>
      <c r="D814" s="34"/>
      <c r="E814" s="34"/>
      <c r="F814" s="34"/>
      <c r="G814" s="34"/>
      <c r="H814" s="34"/>
      <c r="I814" s="34"/>
    </row>
    <row r="815" customFormat="false" ht="15" hidden="false" customHeight="false" outlineLevel="0" collapsed="false">
      <c r="A815" s="33"/>
      <c r="B815" s="34"/>
      <c r="C815" s="34"/>
      <c r="D815" s="34"/>
      <c r="E815" s="34"/>
      <c r="F815" s="34"/>
      <c r="G815" s="34"/>
      <c r="H815" s="34"/>
      <c r="I815" s="34"/>
    </row>
    <row r="816" customFormat="false" ht="15" hidden="false" customHeight="false" outlineLevel="0" collapsed="false">
      <c r="A816" s="33"/>
      <c r="B816" s="34"/>
      <c r="C816" s="34"/>
      <c r="D816" s="34"/>
      <c r="E816" s="34"/>
      <c r="F816" s="34"/>
      <c r="G816" s="34"/>
      <c r="H816" s="34"/>
      <c r="I816" s="34"/>
    </row>
    <row r="817" customFormat="false" ht="15" hidden="false" customHeight="false" outlineLevel="0" collapsed="false">
      <c r="A817" s="33"/>
      <c r="B817" s="34"/>
      <c r="C817" s="34"/>
      <c r="D817" s="34"/>
      <c r="E817" s="34"/>
      <c r="F817" s="34"/>
      <c r="G817" s="34"/>
      <c r="H817" s="34"/>
      <c r="I817" s="34"/>
    </row>
    <row r="818" customFormat="false" ht="15" hidden="false" customHeight="false" outlineLevel="0" collapsed="false">
      <c r="A818" s="33"/>
      <c r="B818" s="34"/>
      <c r="C818" s="34"/>
      <c r="D818" s="34"/>
      <c r="E818" s="34"/>
      <c r="F818" s="34"/>
      <c r="G818" s="34"/>
      <c r="H818" s="34"/>
      <c r="I818" s="34"/>
    </row>
    <row r="819" customFormat="false" ht="15" hidden="false" customHeight="false" outlineLevel="0" collapsed="false">
      <c r="A819" s="33"/>
      <c r="B819" s="34"/>
      <c r="C819" s="34"/>
      <c r="D819" s="34"/>
      <c r="E819" s="34"/>
      <c r="F819" s="34"/>
      <c r="G819" s="34"/>
      <c r="H819" s="34"/>
      <c r="I819" s="34"/>
    </row>
    <row r="820" customFormat="false" ht="15" hidden="false" customHeight="false" outlineLevel="0" collapsed="false">
      <c r="A820" s="33"/>
      <c r="B820" s="34"/>
      <c r="C820" s="34"/>
      <c r="D820" s="34"/>
      <c r="E820" s="34"/>
      <c r="F820" s="34"/>
      <c r="G820" s="34"/>
      <c r="H820" s="34"/>
      <c r="I820" s="34"/>
    </row>
    <row r="821" customFormat="false" ht="15" hidden="false" customHeight="false" outlineLevel="0" collapsed="false">
      <c r="A821" s="33"/>
      <c r="B821" s="34"/>
      <c r="C821" s="34"/>
      <c r="D821" s="34"/>
      <c r="E821" s="34"/>
      <c r="F821" s="34"/>
      <c r="G821" s="34"/>
      <c r="H821" s="34"/>
      <c r="I821" s="34"/>
    </row>
    <row r="822" customFormat="false" ht="15" hidden="false" customHeight="false" outlineLevel="0" collapsed="false">
      <c r="A822" s="33"/>
      <c r="B822" s="34"/>
      <c r="C822" s="34"/>
      <c r="D822" s="34"/>
      <c r="E822" s="34"/>
      <c r="F822" s="34"/>
      <c r="G822" s="34"/>
      <c r="H822" s="34"/>
      <c r="I822" s="34"/>
    </row>
    <row r="823" customFormat="false" ht="15" hidden="false" customHeight="false" outlineLevel="0" collapsed="false">
      <c r="A823" s="33"/>
      <c r="B823" s="34"/>
      <c r="C823" s="34"/>
      <c r="D823" s="34"/>
      <c r="E823" s="34"/>
      <c r="F823" s="34"/>
      <c r="G823" s="34"/>
      <c r="H823" s="34"/>
      <c r="I823" s="34"/>
    </row>
    <row r="824" customFormat="false" ht="15" hidden="false" customHeight="false" outlineLevel="0" collapsed="false">
      <c r="A824" s="33"/>
      <c r="B824" s="34"/>
      <c r="C824" s="34"/>
      <c r="D824" s="34"/>
      <c r="E824" s="34"/>
      <c r="F824" s="34"/>
      <c r="G824" s="34"/>
      <c r="H824" s="34"/>
      <c r="I824" s="34"/>
    </row>
    <row r="825" customFormat="false" ht="15" hidden="false" customHeight="false" outlineLevel="0" collapsed="false">
      <c r="A825" s="33"/>
      <c r="B825" s="34"/>
      <c r="C825" s="34"/>
      <c r="D825" s="34"/>
      <c r="E825" s="34"/>
      <c r="F825" s="34"/>
      <c r="G825" s="34"/>
      <c r="H825" s="34"/>
      <c r="I825" s="34"/>
    </row>
    <row r="826" customFormat="false" ht="15" hidden="false" customHeight="false" outlineLevel="0" collapsed="false">
      <c r="A826" s="33"/>
      <c r="B826" s="34"/>
      <c r="C826" s="34"/>
      <c r="D826" s="34"/>
      <c r="E826" s="34"/>
      <c r="F826" s="34"/>
      <c r="G826" s="34"/>
      <c r="H826" s="34"/>
      <c r="I826" s="34"/>
    </row>
    <row r="827" customFormat="false" ht="15" hidden="false" customHeight="false" outlineLevel="0" collapsed="false">
      <c r="A827" s="33"/>
      <c r="B827" s="34"/>
      <c r="C827" s="34"/>
      <c r="D827" s="34"/>
      <c r="E827" s="34"/>
      <c r="F827" s="34"/>
      <c r="G827" s="34"/>
      <c r="H827" s="34"/>
      <c r="I827" s="34"/>
    </row>
    <row r="828" customFormat="false" ht="15" hidden="false" customHeight="false" outlineLevel="0" collapsed="false">
      <c r="A828" s="33"/>
      <c r="B828" s="34"/>
      <c r="C828" s="34"/>
      <c r="D828" s="34"/>
      <c r="E828" s="34"/>
      <c r="F828" s="34"/>
      <c r="G828" s="34"/>
      <c r="H828" s="34"/>
      <c r="I828" s="34"/>
    </row>
    <row r="829" customFormat="false" ht="15" hidden="false" customHeight="false" outlineLevel="0" collapsed="false">
      <c r="A829" s="33"/>
      <c r="B829" s="34"/>
      <c r="C829" s="34"/>
      <c r="D829" s="34"/>
      <c r="E829" s="34"/>
      <c r="F829" s="34"/>
      <c r="G829" s="34"/>
      <c r="H829" s="34"/>
      <c r="I829" s="34"/>
    </row>
    <row r="830" customFormat="false" ht="15" hidden="false" customHeight="false" outlineLevel="0" collapsed="false">
      <c r="A830" s="33"/>
      <c r="B830" s="34"/>
      <c r="C830" s="34"/>
      <c r="D830" s="34"/>
      <c r="E830" s="34"/>
      <c r="F830" s="34"/>
      <c r="G830" s="34"/>
      <c r="H830" s="34"/>
      <c r="I830" s="34"/>
    </row>
    <row r="831" customFormat="false" ht="15" hidden="false" customHeight="false" outlineLevel="0" collapsed="false">
      <c r="A831" s="33"/>
      <c r="B831" s="34"/>
      <c r="C831" s="34"/>
      <c r="D831" s="34"/>
      <c r="E831" s="34"/>
      <c r="F831" s="34"/>
      <c r="G831" s="34"/>
      <c r="H831" s="34"/>
      <c r="I831" s="34"/>
    </row>
    <row r="832" customFormat="false" ht="15" hidden="false" customHeight="false" outlineLevel="0" collapsed="false">
      <c r="A832" s="33"/>
      <c r="B832" s="34"/>
      <c r="C832" s="34"/>
      <c r="D832" s="34"/>
      <c r="E832" s="34"/>
      <c r="F832" s="34"/>
      <c r="G832" s="34"/>
      <c r="H832" s="34"/>
      <c r="I832" s="34"/>
    </row>
    <row r="833" customFormat="false" ht="15" hidden="false" customHeight="false" outlineLevel="0" collapsed="false">
      <c r="A833" s="33"/>
      <c r="B833" s="34"/>
      <c r="C833" s="34"/>
      <c r="D833" s="34"/>
      <c r="E833" s="34"/>
      <c r="F833" s="34"/>
      <c r="G833" s="34"/>
      <c r="H833" s="34"/>
      <c r="I833" s="34"/>
    </row>
    <row r="834" customFormat="false" ht="15" hidden="false" customHeight="false" outlineLevel="0" collapsed="false">
      <c r="A834" s="33"/>
      <c r="B834" s="34"/>
      <c r="C834" s="34"/>
      <c r="D834" s="34"/>
      <c r="E834" s="34"/>
      <c r="F834" s="34"/>
      <c r="G834" s="34"/>
      <c r="H834" s="34"/>
      <c r="I834" s="34"/>
    </row>
    <row r="835" customFormat="false" ht="15" hidden="false" customHeight="false" outlineLevel="0" collapsed="false">
      <c r="A835" s="33"/>
      <c r="B835" s="34"/>
      <c r="C835" s="34"/>
      <c r="D835" s="34"/>
      <c r="E835" s="34"/>
      <c r="F835" s="34"/>
      <c r="G835" s="34"/>
      <c r="H835" s="34"/>
      <c r="I835" s="34"/>
    </row>
    <row r="836" customFormat="false" ht="15" hidden="false" customHeight="false" outlineLevel="0" collapsed="false">
      <c r="A836" s="33"/>
      <c r="B836" s="34"/>
      <c r="C836" s="34"/>
      <c r="D836" s="34"/>
      <c r="E836" s="34"/>
      <c r="F836" s="34"/>
      <c r="G836" s="34"/>
      <c r="H836" s="34"/>
      <c r="I836" s="34"/>
    </row>
    <row r="837" customFormat="false" ht="15" hidden="false" customHeight="false" outlineLevel="0" collapsed="false">
      <c r="A837" s="33"/>
      <c r="B837" s="34"/>
      <c r="C837" s="34"/>
      <c r="D837" s="34"/>
      <c r="E837" s="34"/>
      <c r="F837" s="34"/>
      <c r="G837" s="34"/>
      <c r="H837" s="34"/>
      <c r="I837" s="34"/>
    </row>
    <row r="838" customFormat="false" ht="15" hidden="false" customHeight="false" outlineLevel="0" collapsed="false">
      <c r="A838" s="33"/>
      <c r="B838" s="34"/>
      <c r="C838" s="34"/>
      <c r="D838" s="34"/>
      <c r="E838" s="34"/>
      <c r="F838" s="34"/>
      <c r="G838" s="34"/>
      <c r="H838" s="34"/>
      <c r="I838" s="34"/>
    </row>
    <row r="839" customFormat="false" ht="15" hidden="false" customHeight="false" outlineLevel="0" collapsed="false">
      <c r="A839" s="33"/>
      <c r="B839" s="34"/>
      <c r="C839" s="34"/>
      <c r="D839" s="34"/>
      <c r="E839" s="34"/>
      <c r="F839" s="34"/>
      <c r="G839" s="34"/>
      <c r="H839" s="34"/>
      <c r="I839" s="34"/>
    </row>
    <row r="840" customFormat="false" ht="15" hidden="false" customHeight="false" outlineLevel="0" collapsed="false">
      <c r="A840" s="33"/>
      <c r="B840" s="34"/>
      <c r="C840" s="34"/>
      <c r="D840" s="34"/>
      <c r="E840" s="34"/>
      <c r="F840" s="34"/>
      <c r="G840" s="34"/>
      <c r="H840" s="34"/>
      <c r="I840" s="34"/>
    </row>
    <row r="841" customFormat="false" ht="15" hidden="false" customHeight="false" outlineLevel="0" collapsed="false">
      <c r="A841" s="33"/>
      <c r="B841" s="34"/>
      <c r="C841" s="34"/>
      <c r="D841" s="34"/>
      <c r="E841" s="34"/>
      <c r="F841" s="34"/>
      <c r="G841" s="34"/>
      <c r="H841" s="34"/>
      <c r="I841" s="34"/>
    </row>
    <row r="842" customFormat="false" ht="15" hidden="false" customHeight="false" outlineLevel="0" collapsed="false">
      <c r="A842" s="33"/>
      <c r="B842" s="34"/>
      <c r="C842" s="34"/>
      <c r="D842" s="34"/>
      <c r="E842" s="34"/>
      <c r="F842" s="34"/>
      <c r="G842" s="34"/>
      <c r="H842" s="34"/>
      <c r="I842" s="34"/>
    </row>
    <row r="843" customFormat="false" ht="15" hidden="false" customHeight="false" outlineLevel="0" collapsed="false">
      <c r="A843" s="33"/>
      <c r="B843" s="34"/>
      <c r="C843" s="34"/>
      <c r="D843" s="34"/>
      <c r="E843" s="34"/>
      <c r="F843" s="34"/>
      <c r="G843" s="34"/>
      <c r="H843" s="34"/>
      <c r="I843" s="34"/>
    </row>
    <row r="844" customFormat="false" ht="15" hidden="false" customHeight="false" outlineLevel="0" collapsed="false">
      <c r="A844" s="33"/>
      <c r="B844" s="34"/>
      <c r="C844" s="34"/>
      <c r="D844" s="34"/>
      <c r="E844" s="34"/>
      <c r="F844" s="34"/>
      <c r="G844" s="34"/>
      <c r="H844" s="34"/>
      <c r="I844" s="34"/>
    </row>
    <row r="845" customFormat="false" ht="15" hidden="false" customHeight="false" outlineLevel="0" collapsed="false">
      <c r="A845" s="33"/>
      <c r="B845" s="34"/>
      <c r="C845" s="34"/>
      <c r="D845" s="34"/>
      <c r="E845" s="34"/>
      <c r="F845" s="34"/>
      <c r="G845" s="34"/>
      <c r="H845" s="34"/>
      <c r="I845" s="34"/>
    </row>
    <row r="846" customFormat="false" ht="15" hidden="false" customHeight="false" outlineLevel="0" collapsed="false">
      <c r="A846" s="33"/>
      <c r="B846" s="34"/>
      <c r="C846" s="34"/>
      <c r="D846" s="34"/>
      <c r="E846" s="34"/>
      <c r="F846" s="34"/>
      <c r="G846" s="34"/>
      <c r="H846" s="34"/>
      <c r="I846" s="34"/>
    </row>
    <row r="847" customFormat="false" ht="15" hidden="false" customHeight="false" outlineLevel="0" collapsed="false">
      <c r="A847" s="33"/>
      <c r="B847" s="34"/>
      <c r="C847" s="34"/>
      <c r="D847" s="34"/>
      <c r="E847" s="34"/>
      <c r="F847" s="34"/>
      <c r="G847" s="34"/>
      <c r="H847" s="34"/>
      <c r="I847" s="34"/>
    </row>
    <row r="848" customFormat="false" ht="15" hidden="false" customHeight="false" outlineLevel="0" collapsed="false">
      <c r="A848" s="33"/>
      <c r="B848" s="34"/>
      <c r="C848" s="34"/>
      <c r="D848" s="34"/>
      <c r="E848" s="34"/>
      <c r="F848" s="34"/>
      <c r="G848" s="34"/>
      <c r="H848" s="34"/>
      <c r="I848" s="34"/>
    </row>
    <row r="849" customFormat="false" ht="15" hidden="false" customHeight="false" outlineLevel="0" collapsed="false">
      <c r="A849" s="33"/>
      <c r="B849" s="34"/>
      <c r="C849" s="34"/>
      <c r="D849" s="34"/>
      <c r="E849" s="34"/>
      <c r="F849" s="34"/>
      <c r="G849" s="34"/>
      <c r="H849" s="34"/>
      <c r="I849" s="34"/>
    </row>
    <row r="850" customFormat="false" ht="15" hidden="false" customHeight="false" outlineLevel="0" collapsed="false">
      <c r="A850" s="33"/>
      <c r="B850" s="34"/>
      <c r="C850" s="34"/>
      <c r="D850" s="34"/>
      <c r="E850" s="34"/>
      <c r="F850" s="34"/>
      <c r="G850" s="34"/>
      <c r="H850" s="34"/>
      <c r="I850" s="34"/>
    </row>
    <row r="851" customFormat="false" ht="15" hidden="false" customHeight="false" outlineLevel="0" collapsed="false">
      <c r="A851" s="33"/>
      <c r="B851" s="34"/>
      <c r="C851" s="34"/>
      <c r="D851" s="34"/>
      <c r="E851" s="34"/>
      <c r="F851" s="34"/>
      <c r="G851" s="34"/>
      <c r="H851" s="34"/>
      <c r="I851" s="34"/>
    </row>
    <row r="852" customFormat="false" ht="15" hidden="false" customHeight="false" outlineLevel="0" collapsed="false">
      <c r="A852" s="33"/>
      <c r="B852" s="34"/>
      <c r="C852" s="34"/>
      <c r="D852" s="34"/>
      <c r="E852" s="34"/>
      <c r="F852" s="34"/>
      <c r="G852" s="34"/>
      <c r="H852" s="34"/>
      <c r="I852" s="34"/>
    </row>
    <row r="853" customFormat="false" ht="15" hidden="false" customHeight="false" outlineLevel="0" collapsed="false">
      <c r="A853" s="33"/>
      <c r="B853" s="34"/>
      <c r="C853" s="34"/>
      <c r="D853" s="34"/>
      <c r="E853" s="34"/>
      <c r="F853" s="34"/>
      <c r="G853" s="34"/>
      <c r="H853" s="34"/>
      <c r="I853" s="34"/>
    </row>
    <row r="854" customFormat="false" ht="15" hidden="false" customHeight="false" outlineLevel="0" collapsed="false">
      <c r="A854" s="33"/>
      <c r="B854" s="34"/>
      <c r="C854" s="34"/>
      <c r="D854" s="34"/>
      <c r="E854" s="34"/>
      <c r="F854" s="34"/>
      <c r="G854" s="34"/>
      <c r="H854" s="34"/>
      <c r="I854" s="34"/>
    </row>
    <row r="855" customFormat="false" ht="15" hidden="false" customHeight="false" outlineLevel="0" collapsed="false">
      <c r="A855" s="33"/>
      <c r="B855" s="34"/>
      <c r="C855" s="34"/>
      <c r="D855" s="34"/>
      <c r="E855" s="34"/>
      <c r="F855" s="34"/>
      <c r="G855" s="34"/>
      <c r="H855" s="34"/>
      <c r="I855" s="34"/>
    </row>
    <row r="856" customFormat="false" ht="15" hidden="false" customHeight="false" outlineLevel="0" collapsed="false">
      <c r="A856" s="33"/>
      <c r="B856" s="34"/>
      <c r="C856" s="34"/>
      <c r="D856" s="34"/>
      <c r="E856" s="34"/>
      <c r="F856" s="34"/>
      <c r="G856" s="34"/>
      <c r="H856" s="34"/>
      <c r="I856" s="34"/>
    </row>
    <row r="857" customFormat="false" ht="15" hidden="false" customHeight="false" outlineLevel="0" collapsed="false">
      <c r="A857" s="33"/>
      <c r="B857" s="34"/>
      <c r="C857" s="34"/>
      <c r="D857" s="34"/>
      <c r="E857" s="34"/>
      <c r="F857" s="34"/>
      <c r="G857" s="34"/>
      <c r="H857" s="34"/>
      <c r="I857" s="34"/>
    </row>
    <row r="858" customFormat="false" ht="15" hidden="false" customHeight="false" outlineLevel="0" collapsed="false">
      <c r="A858" s="33"/>
      <c r="B858" s="34"/>
      <c r="C858" s="34"/>
      <c r="D858" s="34"/>
      <c r="E858" s="34"/>
      <c r="F858" s="34"/>
      <c r="G858" s="34"/>
      <c r="H858" s="34"/>
      <c r="I858" s="34"/>
    </row>
    <row r="859" customFormat="false" ht="15" hidden="false" customHeight="false" outlineLevel="0" collapsed="false">
      <c r="A859" s="33"/>
      <c r="B859" s="34"/>
      <c r="C859" s="34"/>
      <c r="D859" s="34"/>
      <c r="E859" s="34"/>
      <c r="F859" s="34"/>
      <c r="G859" s="34"/>
      <c r="H859" s="34"/>
      <c r="I859" s="34"/>
    </row>
    <row r="860" customFormat="false" ht="15" hidden="false" customHeight="false" outlineLevel="0" collapsed="false">
      <c r="A860" s="33"/>
      <c r="B860" s="34"/>
      <c r="C860" s="34"/>
      <c r="D860" s="34"/>
      <c r="E860" s="34"/>
      <c r="F860" s="34"/>
      <c r="G860" s="34"/>
      <c r="H860" s="34"/>
      <c r="I860" s="34"/>
    </row>
    <row r="861" customFormat="false" ht="15" hidden="false" customHeight="false" outlineLevel="0" collapsed="false">
      <c r="A861" s="33"/>
      <c r="B861" s="34"/>
      <c r="C861" s="34"/>
      <c r="D861" s="34"/>
      <c r="E861" s="34"/>
      <c r="F861" s="34"/>
      <c r="G861" s="34"/>
      <c r="H861" s="34"/>
      <c r="I861" s="34"/>
    </row>
    <row r="862" customFormat="false" ht="15" hidden="false" customHeight="false" outlineLevel="0" collapsed="false">
      <c r="A862" s="33"/>
      <c r="B862" s="34"/>
      <c r="C862" s="34"/>
      <c r="D862" s="34"/>
      <c r="E862" s="34"/>
      <c r="F862" s="34"/>
      <c r="G862" s="34"/>
      <c r="H862" s="34"/>
      <c r="I862" s="34"/>
    </row>
    <row r="863" customFormat="false" ht="15" hidden="false" customHeight="false" outlineLevel="0" collapsed="false">
      <c r="A863" s="33"/>
      <c r="B863" s="34"/>
      <c r="C863" s="34"/>
      <c r="D863" s="34"/>
      <c r="E863" s="34"/>
      <c r="F863" s="34"/>
      <c r="G863" s="34"/>
      <c r="H863" s="34"/>
      <c r="I863" s="34"/>
    </row>
    <row r="864" customFormat="false" ht="15" hidden="false" customHeight="false" outlineLevel="0" collapsed="false">
      <c r="A864" s="33"/>
      <c r="B864" s="34"/>
      <c r="C864" s="34"/>
      <c r="D864" s="34"/>
      <c r="E864" s="34"/>
      <c r="F864" s="34"/>
      <c r="G864" s="34"/>
      <c r="H864" s="34"/>
      <c r="I864" s="34"/>
    </row>
    <row r="865" customFormat="false" ht="15" hidden="false" customHeight="false" outlineLevel="0" collapsed="false">
      <c r="A865" s="33"/>
      <c r="B865" s="34"/>
      <c r="C865" s="34"/>
      <c r="D865" s="34"/>
      <c r="E865" s="34"/>
      <c r="F865" s="34"/>
      <c r="G865" s="34"/>
      <c r="H865" s="34"/>
      <c r="I865" s="34"/>
    </row>
    <row r="866" customFormat="false" ht="15" hidden="false" customHeight="false" outlineLevel="0" collapsed="false">
      <c r="A866" s="33"/>
      <c r="B866" s="34"/>
      <c r="C866" s="34"/>
      <c r="D866" s="34"/>
      <c r="E866" s="34"/>
      <c r="F866" s="34"/>
      <c r="G866" s="34"/>
      <c r="H866" s="34"/>
      <c r="I866" s="34"/>
    </row>
    <row r="867" customFormat="false" ht="15" hidden="false" customHeight="false" outlineLevel="0" collapsed="false">
      <c r="A867" s="33"/>
      <c r="B867" s="34"/>
      <c r="C867" s="34"/>
      <c r="D867" s="34"/>
      <c r="E867" s="34"/>
      <c r="F867" s="34"/>
      <c r="G867" s="34"/>
      <c r="H867" s="34"/>
      <c r="I867" s="34"/>
    </row>
    <row r="868" customFormat="false" ht="15" hidden="false" customHeight="false" outlineLevel="0" collapsed="false">
      <c r="A868" s="33"/>
      <c r="B868" s="34"/>
      <c r="C868" s="34"/>
      <c r="D868" s="34"/>
      <c r="E868" s="34"/>
      <c r="F868" s="34"/>
      <c r="G868" s="34"/>
      <c r="H868" s="34"/>
      <c r="I868" s="34"/>
    </row>
    <row r="869" customFormat="false" ht="15" hidden="false" customHeight="false" outlineLevel="0" collapsed="false">
      <c r="A869" s="33"/>
      <c r="B869" s="34"/>
      <c r="C869" s="34"/>
      <c r="D869" s="34"/>
      <c r="E869" s="34"/>
      <c r="F869" s="34"/>
      <c r="G869" s="34"/>
      <c r="H869" s="34"/>
      <c r="I869" s="34"/>
    </row>
    <row r="870" customFormat="false" ht="15" hidden="false" customHeight="false" outlineLevel="0" collapsed="false">
      <c r="A870" s="33"/>
      <c r="B870" s="34"/>
      <c r="C870" s="34"/>
      <c r="D870" s="34"/>
      <c r="E870" s="34"/>
      <c r="F870" s="34"/>
      <c r="G870" s="34"/>
      <c r="H870" s="34"/>
      <c r="I870" s="34"/>
    </row>
    <row r="871" customFormat="false" ht="15" hidden="false" customHeight="false" outlineLevel="0" collapsed="false">
      <c r="A871" s="33"/>
      <c r="B871" s="34"/>
      <c r="C871" s="34"/>
      <c r="D871" s="34"/>
      <c r="E871" s="34"/>
      <c r="F871" s="34"/>
      <c r="G871" s="34"/>
      <c r="H871" s="34"/>
      <c r="I871" s="34"/>
    </row>
    <row r="872" customFormat="false" ht="15" hidden="false" customHeight="false" outlineLevel="0" collapsed="false">
      <c r="A872" s="33"/>
      <c r="B872" s="34"/>
      <c r="C872" s="34"/>
      <c r="D872" s="34"/>
      <c r="E872" s="34"/>
      <c r="F872" s="34"/>
      <c r="G872" s="34"/>
      <c r="H872" s="34"/>
      <c r="I872" s="34"/>
    </row>
    <row r="873" customFormat="false" ht="15" hidden="false" customHeight="false" outlineLevel="0" collapsed="false">
      <c r="A873" s="33"/>
      <c r="B873" s="34"/>
      <c r="C873" s="34"/>
      <c r="D873" s="34"/>
      <c r="E873" s="34"/>
      <c r="F873" s="34"/>
      <c r="G873" s="34"/>
      <c r="H873" s="34"/>
      <c r="I873" s="34"/>
    </row>
    <row r="874" customFormat="false" ht="15" hidden="false" customHeight="false" outlineLevel="0" collapsed="false">
      <c r="A874" s="33"/>
      <c r="B874" s="34"/>
      <c r="C874" s="34"/>
      <c r="D874" s="34"/>
      <c r="E874" s="34"/>
      <c r="F874" s="34"/>
      <c r="G874" s="34"/>
      <c r="H874" s="34"/>
      <c r="I874" s="34"/>
    </row>
    <row r="875" customFormat="false" ht="15" hidden="false" customHeight="false" outlineLevel="0" collapsed="false">
      <c r="A875" s="33"/>
      <c r="B875" s="34"/>
      <c r="C875" s="34"/>
      <c r="D875" s="34"/>
      <c r="E875" s="34"/>
      <c r="F875" s="34"/>
      <c r="G875" s="34"/>
      <c r="H875" s="34"/>
      <c r="I875" s="34"/>
    </row>
    <row r="876" customFormat="false" ht="15" hidden="false" customHeight="false" outlineLevel="0" collapsed="false">
      <c r="A876" s="33"/>
      <c r="B876" s="34"/>
      <c r="C876" s="34"/>
      <c r="D876" s="34"/>
      <c r="E876" s="34"/>
      <c r="F876" s="34"/>
      <c r="G876" s="34"/>
      <c r="H876" s="34"/>
      <c r="I876" s="34"/>
    </row>
    <row r="877" customFormat="false" ht="15" hidden="false" customHeight="false" outlineLevel="0" collapsed="false">
      <c r="A877" s="33"/>
      <c r="B877" s="34"/>
      <c r="C877" s="34"/>
      <c r="D877" s="34"/>
      <c r="E877" s="34"/>
      <c r="F877" s="34"/>
      <c r="G877" s="34"/>
      <c r="H877" s="34"/>
      <c r="I877" s="34"/>
    </row>
    <row r="878" customFormat="false" ht="15" hidden="false" customHeight="false" outlineLevel="0" collapsed="false">
      <c r="A878" s="33"/>
      <c r="B878" s="34"/>
      <c r="C878" s="34"/>
      <c r="D878" s="34"/>
      <c r="E878" s="34"/>
      <c r="F878" s="34"/>
      <c r="G878" s="34"/>
      <c r="H878" s="34"/>
      <c r="I878" s="34"/>
    </row>
    <row r="879" customFormat="false" ht="15" hidden="false" customHeight="false" outlineLevel="0" collapsed="false">
      <c r="A879" s="33"/>
      <c r="B879" s="34"/>
      <c r="C879" s="34"/>
      <c r="D879" s="34"/>
      <c r="E879" s="34"/>
      <c r="F879" s="34"/>
      <c r="G879" s="34"/>
      <c r="H879" s="34"/>
      <c r="I879" s="34"/>
    </row>
    <row r="880" customFormat="false" ht="15" hidden="false" customHeight="false" outlineLevel="0" collapsed="false">
      <c r="A880" s="33"/>
      <c r="B880" s="34"/>
      <c r="C880" s="34"/>
      <c r="D880" s="34"/>
      <c r="E880" s="34"/>
      <c r="F880" s="34"/>
      <c r="G880" s="34"/>
      <c r="H880" s="34"/>
      <c r="I880" s="34"/>
    </row>
    <row r="881" customFormat="false" ht="15" hidden="false" customHeight="false" outlineLevel="0" collapsed="false">
      <c r="A881" s="33"/>
      <c r="B881" s="34"/>
      <c r="C881" s="34"/>
      <c r="D881" s="34"/>
      <c r="E881" s="34"/>
      <c r="F881" s="34"/>
      <c r="G881" s="34"/>
      <c r="H881" s="34"/>
      <c r="I881" s="34"/>
    </row>
    <row r="882" customFormat="false" ht="15" hidden="false" customHeight="false" outlineLevel="0" collapsed="false">
      <c r="A882" s="33"/>
      <c r="B882" s="34"/>
      <c r="C882" s="34"/>
      <c r="D882" s="34"/>
      <c r="E882" s="34"/>
      <c r="F882" s="34"/>
      <c r="G882" s="34"/>
      <c r="H882" s="34"/>
      <c r="I882" s="34"/>
    </row>
    <row r="883" customFormat="false" ht="15" hidden="false" customHeight="false" outlineLevel="0" collapsed="false">
      <c r="A883" s="33"/>
      <c r="B883" s="34"/>
      <c r="C883" s="34"/>
      <c r="D883" s="34"/>
      <c r="E883" s="34"/>
      <c r="F883" s="34"/>
      <c r="G883" s="34"/>
      <c r="H883" s="34"/>
      <c r="I883" s="34"/>
    </row>
    <row r="884" customFormat="false" ht="15" hidden="false" customHeight="false" outlineLevel="0" collapsed="false">
      <c r="A884" s="33"/>
      <c r="B884" s="34"/>
      <c r="C884" s="34"/>
      <c r="D884" s="34"/>
      <c r="E884" s="34"/>
      <c r="F884" s="34"/>
      <c r="G884" s="34"/>
      <c r="H884" s="34"/>
      <c r="I884" s="34"/>
    </row>
    <row r="885" customFormat="false" ht="15" hidden="false" customHeight="false" outlineLevel="0" collapsed="false">
      <c r="A885" s="33"/>
      <c r="B885" s="34"/>
      <c r="C885" s="34"/>
      <c r="D885" s="34"/>
      <c r="E885" s="34"/>
      <c r="F885" s="34"/>
      <c r="G885" s="34"/>
      <c r="H885" s="34"/>
      <c r="I885" s="34"/>
    </row>
    <row r="886" customFormat="false" ht="15" hidden="false" customHeight="false" outlineLevel="0" collapsed="false">
      <c r="A886" s="33"/>
      <c r="B886" s="34"/>
      <c r="C886" s="34"/>
      <c r="D886" s="34"/>
      <c r="E886" s="34"/>
      <c r="F886" s="34"/>
      <c r="G886" s="34"/>
      <c r="H886" s="34"/>
      <c r="I886" s="34"/>
    </row>
    <row r="887" customFormat="false" ht="15" hidden="false" customHeight="false" outlineLevel="0" collapsed="false">
      <c r="A887" s="33"/>
      <c r="B887" s="34"/>
      <c r="C887" s="34"/>
      <c r="D887" s="34"/>
      <c r="E887" s="34"/>
      <c r="F887" s="34"/>
      <c r="G887" s="34"/>
      <c r="H887" s="34"/>
      <c r="I887" s="34"/>
    </row>
    <row r="888" customFormat="false" ht="15" hidden="false" customHeight="false" outlineLevel="0" collapsed="false">
      <c r="A888" s="33"/>
      <c r="B888" s="34"/>
      <c r="C888" s="34"/>
      <c r="D888" s="34"/>
      <c r="E888" s="34"/>
      <c r="F888" s="34"/>
      <c r="G888" s="34"/>
      <c r="H888" s="34"/>
      <c r="I888" s="34"/>
    </row>
    <row r="889" customFormat="false" ht="15" hidden="false" customHeight="false" outlineLevel="0" collapsed="false">
      <c r="A889" s="33"/>
      <c r="B889" s="34"/>
      <c r="C889" s="34"/>
      <c r="D889" s="34"/>
      <c r="E889" s="34"/>
      <c r="F889" s="34"/>
      <c r="G889" s="34"/>
      <c r="H889" s="34"/>
      <c r="I889" s="34"/>
    </row>
    <row r="890" customFormat="false" ht="15" hidden="false" customHeight="false" outlineLevel="0" collapsed="false">
      <c r="A890" s="33"/>
      <c r="B890" s="34"/>
      <c r="C890" s="34"/>
      <c r="D890" s="34"/>
      <c r="E890" s="34"/>
      <c r="F890" s="34"/>
      <c r="G890" s="34"/>
      <c r="H890" s="34"/>
      <c r="I890" s="34"/>
    </row>
    <row r="891" customFormat="false" ht="15" hidden="false" customHeight="false" outlineLevel="0" collapsed="false">
      <c r="A891" s="33"/>
      <c r="B891" s="34"/>
      <c r="C891" s="34"/>
      <c r="D891" s="34"/>
      <c r="E891" s="34"/>
      <c r="F891" s="34"/>
      <c r="G891" s="34"/>
      <c r="H891" s="34"/>
      <c r="I891" s="34"/>
    </row>
    <row r="892" customFormat="false" ht="15" hidden="false" customHeight="false" outlineLevel="0" collapsed="false">
      <c r="A892" s="33"/>
      <c r="B892" s="34"/>
      <c r="C892" s="34"/>
      <c r="D892" s="34"/>
      <c r="E892" s="34"/>
      <c r="F892" s="34"/>
      <c r="G892" s="34"/>
      <c r="H892" s="34"/>
      <c r="I892" s="34"/>
    </row>
    <row r="893" customFormat="false" ht="15" hidden="false" customHeight="false" outlineLevel="0" collapsed="false">
      <c r="A893" s="33"/>
      <c r="B893" s="34"/>
      <c r="C893" s="34"/>
      <c r="D893" s="34"/>
      <c r="E893" s="34"/>
      <c r="F893" s="34"/>
      <c r="G893" s="34"/>
      <c r="H893" s="34"/>
      <c r="I893" s="34"/>
    </row>
    <row r="894" customFormat="false" ht="15" hidden="false" customHeight="false" outlineLevel="0" collapsed="false">
      <c r="A894" s="33"/>
      <c r="B894" s="34"/>
      <c r="C894" s="34"/>
      <c r="D894" s="34"/>
      <c r="E894" s="34"/>
      <c r="F894" s="34"/>
      <c r="G894" s="34"/>
      <c r="H894" s="34"/>
      <c r="I894" s="34"/>
    </row>
    <row r="895" customFormat="false" ht="15" hidden="false" customHeight="false" outlineLevel="0" collapsed="false">
      <c r="A895" s="33"/>
      <c r="B895" s="34"/>
      <c r="C895" s="34"/>
      <c r="D895" s="34"/>
      <c r="E895" s="34"/>
      <c r="F895" s="34"/>
      <c r="G895" s="34"/>
      <c r="H895" s="34"/>
      <c r="I895" s="34"/>
    </row>
    <row r="896" customFormat="false" ht="15" hidden="false" customHeight="false" outlineLevel="0" collapsed="false">
      <c r="A896" s="33"/>
      <c r="B896" s="34"/>
      <c r="C896" s="34"/>
      <c r="D896" s="34"/>
      <c r="E896" s="34"/>
      <c r="F896" s="34"/>
      <c r="G896" s="34"/>
      <c r="H896" s="34"/>
      <c r="I896" s="34"/>
    </row>
    <row r="897" customFormat="false" ht="15" hidden="false" customHeight="false" outlineLevel="0" collapsed="false">
      <c r="A897" s="33"/>
      <c r="B897" s="34"/>
      <c r="C897" s="34"/>
      <c r="D897" s="34"/>
      <c r="E897" s="34"/>
      <c r="F897" s="34"/>
      <c r="G897" s="34"/>
      <c r="H897" s="34"/>
      <c r="I897" s="34"/>
    </row>
    <row r="898" customFormat="false" ht="15" hidden="false" customHeight="false" outlineLevel="0" collapsed="false">
      <c r="A898" s="33"/>
      <c r="B898" s="34"/>
      <c r="C898" s="34"/>
      <c r="D898" s="34"/>
      <c r="E898" s="34"/>
      <c r="F898" s="34"/>
      <c r="G898" s="34"/>
      <c r="H898" s="34"/>
      <c r="I898" s="34"/>
    </row>
    <row r="899" customFormat="false" ht="15" hidden="false" customHeight="false" outlineLevel="0" collapsed="false">
      <c r="A899" s="33"/>
      <c r="B899" s="34"/>
      <c r="C899" s="34"/>
      <c r="D899" s="34"/>
      <c r="E899" s="34"/>
      <c r="F899" s="34"/>
      <c r="G899" s="34"/>
      <c r="H899" s="34"/>
      <c r="I899" s="34"/>
    </row>
    <row r="900" customFormat="false" ht="15" hidden="false" customHeight="false" outlineLevel="0" collapsed="false">
      <c r="A900" s="33"/>
      <c r="B900" s="34"/>
      <c r="C900" s="34"/>
      <c r="D900" s="34"/>
      <c r="E900" s="34"/>
      <c r="F900" s="34"/>
      <c r="G900" s="34"/>
      <c r="H900" s="34"/>
      <c r="I900" s="34"/>
    </row>
    <row r="901" customFormat="false" ht="15" hidden="false" customHeight="false" outlineLevel="0" collapsed="false">
      <c r="A901" s="33"/>
      <c r="B901" s="34"/>
      <c r="C901" s="34"/>
      <c r="D901" s="34"/>
      <c r="E901" s="34"/>
      <c r="F901" s="34"/>
      <c r="G901" s="34"/>
      <c r="H901" s="34"/>
      <c r="I901" s="34"/>
    </row>
    <row r="902" customFormat="false" ht="15" hidden="false" customHeight="false" outlineLevel="0" collapsed="false">
      <c r="A902" s="33"/>
      <c r="B902" s="34"/>
      <c r="C902" s="34"/>
      <c r="D902" s="34"/>
      <c r="E902" s="34"/>
      <c r="F902" s="34"/>
      <c r="G902" s="34"/>
      <c r="H902" s="34"/>
      <c r="I902" s="34"/>
    </row>
    <row r="903" customFormat="false" ht="15" hidden="false" customHeight="false" outlineLevel="0" collapsed="false">
      <c r="A903" s="33"/>
      <c r="B903" s="34"/>
      <c r="C903" s="34"/>
      <c r="D903" s="34"/>
      <c r="E903" s="34"/>
      <c r="F903" s="34"/>
      <c r="G903" s="34"/>
      <c r="H903" s="34"/>
      <c r="I903" s="34"/>
    </row>
    <row r="904" customFormat="false" ht="15" hidden="false" customHeight="false" outlineLevel="0" collapsed="false">
      <c r="A904" s="33"/>
      <c r="B904" s="34"/>
      <c r="C904" s="34"/>
      <c r="D904" s="34"/>
      <c r="E904" s="34"/>
      <c r="F904" s="34"/>
      <c r="G904" s="34"/>
      <c r="H904" s="34"/>
      <c r="I904" s="34"/>
    </row>
    <row r="905" customFormat="false" ht="15" hidden="false" customHeight="false" outlineLevel="0" collapsed="false">
      <c r="A905" s="33"/>
      <c r="B905" s="34"/>
      <c r="C905" s="34"/>
      <c r="D905" s="34"/>
      <c r="E905" s="34"/>
      <c r="F905" s="34"/>
      <c r="G905" s="34"/>
      <c r="H905" s="34"/>
      <c r="I905" s="34"/>
    </row>
    <row r="906" customFormat="false" ht="15" hidden="false" customHeight="false" outlineLevel="0" collapsed="false">
      <c r="A906" s="33"/>
      <c r="B906" s="34"/>
      <c r="C906" s="34"/>
      <c r="D906" s="34"/>
      <c r="E906" s="34"/>
      <c r="F906" s="34"/>
      <c r="G906" s="34"/>
      <c r="H906" s="34"/>
      <c r="I906" s="34"/>
    </row>
    <row r="907" customFormat="false" ht="15" hidden="false" customHeight="false" outlineLevel="0" collapsed="false">
      <c r="A907" s="33"/>
      <c r="B907" s="34"/>
      <c r="C907" s="34"/>
      <c r="D907" s="34"/>
      <c r="E907" s="34"/>
      <c r="F907" s="34"/>
      <c r="G907" s="34"/>
      <c r="H907" s="34"/>
      <c r="I907" s="34"/>
    </row>
    <row r="908" customFormat="false" ht="15" hidden="false" customHeight="false" outlineLevel="0" collapsed="false">
      <c r="A908" s="33"/>
      <c r="B908" s="34"/>
      <c r="C908" s="34"/>
      <c r="D908" s="34"/>
      <c r="E908" s="34"/>
      <c r="F908" s="34"/>
      <c r="G908" s="34"/>
      <c r="H908" s="34"/>
      <c r="I908" s="34"/>
    </row>
    <row r="909" customFormat="false" ht="15" hidden="false" customHeight="false" outlineLevel="0" collapsed="false">
      <c r="A909" s="33"/>
      <c r="B909" s="34"/>
      <c r="C909" s="34"/>
      <c r="D909" s="34"/>
      <c r="E909" s="34"/>
      <c r="F909" s="34"/>
      <c r="G909" s="34"/>
      <c r="H909" s="34"/>
      <c r="I909" s="34"/>
    </row>
    <row r="910" customFormat="false" ht="15" hidden="false" customHeight="false" outlineLevel="0" collapsed="false">
      <c r="A910" s="33"/>
      <c r="B910" s="34"/>
      <c r="C910" s="34"/>
      <c r="D910" s="34"/>
      <c r="E910" s="34"/>
      <c r="F910" s="34"/>
      <c r="G910" s="34"/>
      <c r="H910" s="34"/>
      <c r="I910" s="34"/>
    </row>
    <row r="911" customFormat="false" ht="15" hidden="false" customHeight="false" outlineLevel="0" collapsed="false">
      <c r="A911" s="33"/>
      <c r="B911" s="34"/>
      <c r="C911" s="34"/>
      <c r="D911" s="34"/>
      <c r="E911" s="34"/>
      <c r="F911" s="34"/>
      <c r="G911" s="34"/>
      <c r="H911" s="34"/>
      <c r="I911" s="34"/>
    </row>
    <row r="912" customFormat="false" ht="15" hidden="false" customHeight="false" outlineLevel="0" collapsed="false">
      <c r="A912" s="33"/>
      <c r="B912" s="34"/>
      <c r="C912" s="34"/>
      <c r="D912" s="34"/>
      <c r="E912" s="34"/>
      <c r="F912" s="34"/>
      <c r="G912" s="34"/>
      <c r="H912" s="34"/>
      <c r="I912" s="34"/>
    </row>
    <row r="913" customFormat="false" ht="15" hidden="false" customHeight="false" outlineLevel="0" collapsed="false">
      <c r="A913" s="33"/>
      <c r="B913" s="34"/>
      <c r="C913" s="34"/>
      <c r="D913" s="34"/>
      <c r="E913" s="34"/>
      <c r="F913" s="34"/>
      <c r="G913" s="34"/>
      <c r="H913" s="34"/>
      <c r="I913" s="34"/>
    </row>
    <row r="914" customFormat="false" ht="15" hidden="false" customHeight="false" outlineLevel="0" collapsed="false">
      <c r="A914" s="33"/>
      <c r="B914" s="34"/>
      <c r="C914" s="34"/>
      <c r="D914" s="34"/>
      <c r="E914" s="34"/>
      <c r="F914" s="34"/>
      <c r="G914" s="34"/>
      <c r="H914" s="34"/>
      <c r="I914" s="34"/>
    </row>
    <row r="915" customFormat="false" ht="15" hidden="false" customHeight="false" outlineLevel="0" collapsed="false">
      <c r="A915" s="33"/>
      <c r="B915" s="34"/>
      <c r="C915" s="34"/>
      <c r="D915" s="34"/>
      <c r="E915" s="34"/>
      <c r="F915" s="34"/>
      <c r="G915" s="34"/>
      <c r="H915" s="34"/>
      <c r="I915" s="34"/>
    </row>
    <row r="916" customFormat="false" ht="15" hidden="false" customHeight="false" outlineLevel="0" collapsed="false">
      <c r="A916" s="33"/>
      <c r="B916" s="34"/>
      <c r="C916" s="34"/>
      <c r="D916" s="34"/>
      <c r="E916" s="34"/>
      <c r="F916" s="34"/>
      <c r="G916" s="34"/>
      <c r="H916" s="34"/>
      <c r="I916" s="34"/>
    </row>
    <row r="917" customFormat="false" ht="15" hidden="false" customHeight="false" outlineLevel="0" collapsed="false">
      <c r="A917" s="33"/>
      <c r="B917" s="34"/>
      <c r="C917" s="34"/>
      <c r="D917" s="34"/>
      <c r="E917" s="34"/>
      <c r="F917" s="34"/>
      <c r="G917" s="34"/>
      <c r="H917" s="34"/>
      <c r="I917" s="34"/>
    </row>
    <row r="918" customFormat="false" ht="15" hidden="false" customHeight="false" outlineLevel="0" collapsed="false">
      <c r="A918" s="33"/>
      <c r="B918" s="34"/>
      <c r="C918" s="34"/>
      <c r="D918" s="34"/>
      <c r="E918" s="34"/>
      <c r="F918" s="34"/>
      <c r="G918" s="34"/>
      <c r="H918" s="34"/>
      <c r="I918" s="34"/>
    </row>
    <row r="919" customFormat="false" ht="15" hidden="false" customHeight="false" outlineLevel="0" collapsed="false">
      <c r="A919" s="33"/>
      <c r="B919" s="34"/>
      <c r="C919" s="34"/>
      <c r="D919" s="34"/>
      <c r="E919" s="34"/>
      <c r="F919" s="34"/>
      <c r="G919" s="34"/>
      <c r="H919" s="34"/>
      <c r="I919" s="34"/>
    </row>
    <row r="920" customFormat="false" ht="15" hidden="false" customHeight="false" outlineLevel="0" collapsed="false">
      <c r="A920" s="33"/>
      <c r="B920" s="34"/>
      <c r="C920" s="34"/>
      <c r="D920" s="34"/>
      <c r="E920" s="34"/>
      <c r="F920" s="34"/>
      <c r="G920" s="34"/>
      <c r="H920" s="34"/>
      <c r="I920" s="34"/>
    </row>
    <row r="921" customFormat="false" ht="15" hidden="false" customHeight="false" outlineLevel="0" collapsed="false">
      <c r="A921" s="33"/>
      <c r="B921" s="34"/>
      <c r="C921" s="34"/>
      <c r="D921" s="34"/>
      <c r="E921" s="34"/>
      <c r="F921" s="34"/>
      <c r="G921" s="34"/>
      <c r="H921" s="34"/>
      <c r="I921" s="34"/>
    </row>
    <row r="922" customFormat="false" ht="15" hidden="false" customHeight="false" outlineLevel="0" collapsed="false">
      <c r="A922" s="33"/>
      <c r="B922" s="34"/>
      <c r="C922" s="34"/>
      <c r="D922" s="34"/>
      <c r="E922" s="34"/>
      <c r="F922" s="34"/>
      <c r="G922" s="34"/>
      <c r="H922" s="34"/>
      <c r="I922" s="34"/>
    </row>
    <row r="923" customFormat="false" ht="15" hidden="false" customHeight="false" outlineLevel="0" collapsed="false">
      <c r="A923" s="33"/>
      <c r="B923" s="34"/>
      <c r="C923" s="34"/>
      <c r="D923" s="34"/>
      <c r="E923" s="34"/>
      <c r="F923" s="34"/>
      <c r="G923" s="34"/>
      <c r="H923" s="34"/>
      <c r="I923" s="34"/>
    </row>
    <row r="924" customFormat="false" ht="15" hidden="false" customHeight="false" outlineLevel="0" collapsed="false">
      <c r="A924" s="33"/>
      <c r="B924" s="34"/>
      <c r="C924" s="34"/>
      <c r="D924" s="34"/>
      <c r="E924" s="34"/>
      <c r="F924" s="34"/>
      <c r="G924" s="34"/>
      <c r="H924" s="34"/>
      <c r="I924" s="34"/>
    </row>
    <row r="925" customFormat="false" ht="15" hidden="false" customHeight="false" outlineLevel="0" collapsed="false">
      <c r="A925" s="33"/>
      <c r="B925" s="34"/>
      <c r="C925" s="34"/>
      <c r="D925" s="34"/>
      <c r="E925" s="34"/>
      <c r="F925" s="34"/>
      <c r="G925" s="34"/>
      <c r="H925" s="34"/>
      <c r="I925" s="34"/>
    </row>
    <row r="926" customFormat="false" ht="15" hidden="false" customHeight="false" outlineLevel="0" collapsed="false">
      <c r="A926" s="33"/>
      <c r="B926" s="34"/>
      <c r="C926" s="34"/>
      <c r="D926" s="34"/>
      <c r="E926" s="34"/>
      <c r="F926" s="34"/>
      <c r="G926" s="34"/>
      <c r="H926" s="34"/>
      <c r="I926" s="34"/>
    </row>
    <row r="927" customFormat="false" ht="15" hidden="false" customHeight="false" outlineLevel="0" collapsed="false">
      <c r="A927" s="33"/>
      <c r="B927" s="34"/>
      <c r="C927" s="34"/>
      <c r="D927" s="34"/>
      <c r="E927" s="34"/>
      <c r="F927" s="34"/>
      <c r="G927" s="34"/>
      <c r="H927" s="34"/>
      <c r="I927" s="34"/>
    </row>
    <row r="928" customFormat="false" ht="15" hidden="false" customHeight="false" outlineLevel="0" collapsed="false">
      <c r="A928" s="33"/>
      <c r="B928" s="34"/>
      <c r="C928" s="34"/>
      <c r="D928" s="34"/>
      <c r="E928" s="34"/>
      <c r="F928" s="34"/>
      <c r="G928" s="34"/>
      <c r="H928" s="34"/>
      <c r="I928" s="34"/>
    </row>
    <row r="929" customFormat="false" ht="15" hidden="false" customHeight="false" outlineLevel="0" collapsed="false">
      <c r="A929" s="33"/>
      <c r="B929" s="34"/>
      <c r="C929" s="34"/>
      <c r="D929" s="34"/>
      <c r="E929" s="34"/>
      <c r="F929" s="34"/>
      <c r="G929" s="34"/>
      <c r="H929" s="34"/>
      <c r="I929" s="34"/>
    </row>
    <row r="930" customFormat="false" ht="15" hidden="false" customHeight="false" outlineLevel="0" collapsed="false">
      <c r="A930" s="33"/>
      <c r="B930" s="34"/>
      <c r="C930" s="34"/>
      <c r="D930" s="34"/>
      <c r="E930" s="34"/>
      <c r="F930" s="34"/>
      <c r="G930" s="34"/>
      <c r="H930" s="34"/>
      <c r="I930" s="34"/>
    </row>
    <row r="931" customFormat="false" ht="15" hidden="false" customHeight="false" outlineLevel="0" collapsed="false">
      <c r="A931" s="33"/>
      <c r="B931" s="34"/>
      <c r="C931" s="34"/>
      <c r="D931" s="34"/>
      <c r="E931" s="34"/>
      <c r="F931" s="34"/>
      <c r="G931" s="34"/>
      <c r="H931" s="34"/>
      <c r="I931" s="34"/>
    </row>
    <row r="932" customFormat="false" ht="15" hidden="false" customHeight="false" outlineLevel="0" collapsed="false">
      <c r="A932" s="33"/>
      <c r="B932" s="34"/>
      <c r="C932" s="34"/>
      <c r="D932" s="34"/>
      <c r="E932" s="34"/>
      <c r="F932" s="34"/>
      <c r="G932" s="34"/>
      <c r="H932" s="34"/>
      <c r="I932" s="34"/>
    </row>
    <row r="933" customFormat="false" ht="15" hidden="false" customHeight="false" outlineLevel="0" collapsed="false">
      <c r="A933" s="33"/>
      <c r="B933" s="34"/>
      <c r="C933" s="34"/>
      <c r="D933" s="34"/>
      <c r="E933" s="34"/>
      <c r="F933" s="34"/>
      <c r="G933" s="34"/>
      <c r="H933" s="34"/>
      <c r="I933" s="34"/>
    </row>
    <row r="934" customFormat="false" ht="15" hidden="false" customHeight="false" outlineLevel="0" collapsed="false">
      <c r="A934" s="33"/>
      <c r="B934" s="34"/>
      <c r="C934" s="34"/>
      <c r="D934" s="34"/>
      <c r="E934" s="34"/>
      <c r="F934" s="34"/>
      <c r="G934" s="34"/>
      <c r="H934" s="34"/>
      <c r="I934" s="34"/>
    </row>
    <row r="935" customFormat="false" ht="15" hidden="false" customHeight="false" outlineLevel="0" collapsed="false">
      <c r="A935" s="33"/>
      <c r="B935" s="34"/>
      <c r="C935" s="34"/>
      <c r="D935" s="34"/>
      <c r="E935" s="34"/>
      <c r="F935" s="34"/>
      <c r="G935" s="34"/>
      <c r="H935" s="34"/>
      <c r="I935" s="34"/>
    </row>
    <row r="936" customFormat="false" ht="15" hidden="false" customHeight="false" outlineLevel="0" collapsed="false">
      <c r="A936" s="33"/>
      <c r="B936" s="34"/>
      <c r="C936" s="34"/>
      <c r="D936" s="34"/>
      <c r="E936" s="34"/>
      <c r="F936" s="34"/>
      <c r="G936" s="34"/>
      <c r="H936" s="34"/>
      <c r="I936" s="34"/>
    </row>
    <row r="937" customFormat="false" ht="15" hidden="false" customHeight="false" outlineLevel="0" collapsed="false">
      <c r="A937" s="33"/>
      <c r="B937" s="34"/>
      <c r="C937" s="34"/>
      <c r="D937" s="34"/>
      <c r="E937" s="34"/>
      <c r="F937" s="34"/>
      <c r="G937" s="34"/>
      <c r="H937" s="34"/>
      <c r="I937" s="34"/>
    </row>
    <row r="938" customFormat="false" ht="15" hidden="false" customHeight="false" outlineLevel="0" collapsed="false">
      <c r="A938" s="33"/>
      <c r="B938" s="34"/>
      <c r="C938" s="34"/>
      <c r="D938" s="34"/>
      <c r="E938" s="34"/>
      <c r="F938" s="34"/>
      <c r="G938" s="34"/>
      <c r="H938" s="34"/>
      <c r="I938" s="34"/>
    </row>
    <row r="939" customFormat="false" ht="15" hidden="false" customHeight="false" outlineLevel="0" collapsed="false">
      <c r="A939" s="33"/>
      <c r="B939" s="34"/>
      <c r="C939" s="34"/>
      <c r="D939" s="34"/>
      <c r="E939" s="34"/>
      <c r="F939" s="34"/>
      <c r="G939" s="34"/>
      <c r="H939" s="34"/>
      <c r="I939" s="34"/>
    </row>
    <row r="940" customFormat="false" ht="15" hidden="false" customHeight="false" outlineLevel="0" collapsed="false">
      <c r="A940" s="33"/>
      <c r="B940" s="34"/>
      <c r="C940" s="34"/>
      <c r="D940" s="34"/>
      <c r="E940" s="34"/>
      <c r="F940" s="34"/>
      <c r="G940" s="34"/>
      <c r="H940" s="34"/>
      <c r="I940" s="34"/>
    </row>
    <row r="941" customFormat="false" ht="15" hidden="false" customHeight="false" outlineLevel="0" collapsed="false">
      <c r="A941" s="33"/>
      <c r="B941" s="34"/>
      <c r="C941" s="34"/>
      <c r="D941" s="34"/>
      <c r="E941" s="34"/>
      <c r="F941" s="34"/>
      <c r="G941" s="34"/>
      <c r="H941" s="34"/>
      <c r="I941" s="34"/>
    </row>
    <row r="942" customFormat="false" ht="15" hidden="false" customHeight="false" outlineLevel="0" collapsed="false">
      <c r="A942" s="33"/>
      <c r="B942" s="34"/>
      <c r="C942" s="34"/>
      <c r="D942" s="34"/>
      <c r="E942" s="34"/>
      <c r="F942" s="34"/>
      <c r="G942" s="34"/>
      <c r="H942" s="34"/>
      <c r="I942" s="34"/>
    </row>
    <row r="943" customFormat="false" ht="15" hidden="false" customHeight="false" outlineLevel="0" collapsed="false">
      <c r="A943" s="33"/>
      <c r="B943" s="34"/>
      <c r="C943" s="34"/>
      <c r="D943" s="34"/>
      <c r="E943" s="34"/>
      <c r="F943" s="34"/>
      <c r="G943" s="34"/>
      <c r="H943" s="34"/>
      <c r="I943" s="34"/>
    </row>
    <row r="944" customFormat="false" ht="15" hidden="false" customHeight="false" outlineLevel="0" collapsed="false">
      <c r="A944" s="33"/>
      <c r="B944" s="34"/>
      <c r="C944" s="34"/>
      <c r="D944" s="34"/>
      <c r="E944" s="34"/>
      <c r="F944" s="34"/>
      <c r="G944" s="34"/>
      <c r="H944" s="34"/>
      <c r="I944" s="34"/>
    </row>
    <row r="945" customFormat="false" ht="15" hidden="false" customHeight="false" outlineLevel="0" collapsed="false">
      <c r="A945" s="33"/>
      <c r="B945" s="34"/>
      <c r="C945" s="34"/>
      <c r="D945" s="34"/>
      <c r="E945" s="34"/>
      <c r="F945" s="34"/>
      <c r="G945" s="34"/>
      <c r="H945" s="34"/>
      <c r="I945" s="34"/>
    </row>
    <row r="946" customFormat="false" ht="15" hidden="false" customHeight="false" outlineLevel="0" collapsed="false">
      <c r="A946" s="33"/>
      <c r="B946" s="34"/>
      <c r="C946" s="34"/>
      <c r="D946" s="34"/>
      <c r="E946" s="34"/>
      <c r="F946" s="34"/>
      <c r="G946" s="34"/>
      <c r="H946" s="34"/>
      <c r="I946" s="34"/>
    </row>
    <row r="947" customFormat="false" ht="15" hidden="false" customHeight="false" outlineLevel="0" collapsed="false">
      <c r="A947" s="33"/>
      <c r="B947" s="34"/>
      <c r="C947" s="34"/>
      <c r="D947" s="34"/>
      <c r="E947" s="34"/>
      <c r="F947" s="34"/>
      <c r="G947" s="34"/>
      <c r="H947" s="34"/>
      <c r="I947" s="34"/>
    </row>
    <row r="948" customFormat="false" ht="15" hidden="false" customHeight="false" outlineLevel="0" collapsed="false">
      <c r="A948" s="33"/>
      <c r="B948" s="34"/>
      <c r="C948" s="34"/>
      <c r="D948" s="34"/>
      <c r="E948" s="34"/>
      <c r="F948" s="34"/>
      <c r="G948" s="34"/>
      <c r="H948" s="34"/>
      <c r="I948" s="34"/>
    </row>
    <row r="949" customFormat="false" ht="15" hidden="false" customHeight="false" outlineLevel="0" collapsed="false">
      <c r="A949" s="33"/>
      <c r="B949" s="34"/>
      <c r="C949" s="34"/>
      <c r="D949" s="34"/>
      <c r="E949" s="34"/>
      <c r="F949" s="34"/>
      <c r="G949" s="34"/>
      <c r="H949" s="34"/>
      <c r="I949" s="34"/>
    </row>
    <row r="950" customFormat="false" ht="15" hidden="false" customHeight="false" outlineLevel="0" collapsed="false">
      <c r="A950" s="33"/>
      <c r="B950" s="34"/>
      <c r="C950" s="34"/>
      <c r="D950" s="34"/>
      <c r="E950" s="34"/>
      <c r="F950" s="34"/>
      <c r="G950" s="34"/>
      <c r="H950" s="34"/>
      <c r="I950" s="34"/>
    </row>
    <row r="951" customFormat="false" ht="15" hidden="false" customHeight="false" outlineLevel="0" collapsed="false">
      <c r="A951" s="33"/>
      <c r="B951" s="34"/>
      <c r="C951" s="34"/>
      <c r="D951" s="34"/>
      <c r="E951" s="34"/>
      <c r="F951" s="34"/>
      <c r="G951" s="34"/>
      <c r="H951" s="34"/>
      <c r="I951" s="34"/>
    </row>
    <row r="952" customFormat="false" ht="15" hidden="false" customHeight="false" outlineLevel="0" collapsed="false">
      <c r="A952" s="33"/>
      <c r="B952" s="34"/>
      <c r="C952" s="34"/>
      <c r="D952" s="34"/>
      <c r="E952" s="34"/>
      <c r="F952" s="34"/>
      <c r="G952" s="34"/>
      <c r="H952" s="34"/>
      <c r="I952" s="34"/>
    </row>
    <row r="953" customFormat="false" ht="15" hidden="false" customHeight="false" outlineLevel="0" collapsed="false">
      <c r="A953" s="33"/>
      <c r="B953" s="34"/>
      <c r="C953" s="34"/>
      <c r="D953" s="34"/>
      <c r="E953" s="34"/>
      <c r="F953" s="34"/>
      <c r="G953" s="34"/>
      <c r="H953" s="34"/>
      <c r="I953" s="34"/>
    </row>
    <row r="954" customFormat="false" ht="15" hidden="false" customHeight="false" outlineLevel="0" collapsed="false">
      <c r="A954" s="33"/>
      <c r="B954" s="34"/>
      <c r="C954" s="34"/>
      <c r="D954" s="34"/>
      <c r="E954" s="34"/>
      <c r="F954" s="34"/>
      <c r="G954" s="34"/>
      <c r="H954" s="34"/>
      <c r="I954" s="34"/>
    </row>
    <row r="955" customFormat="false" ht="15" hidden="false" customHeight="false" outlineLevel="0" collapsed="false">
      <c r="A955" s="33"/>
      <c r="B955" s="34"/>
      <c r="C955" s="34"/>
      <c r="D955" s="34"/>
      <c r="E955" s="34"/>
      <c r="F955" s="34"/>
      <c r="G955" s="34"/>
      <c r="H955" s="34"/>
      <c r="I955" s="34"/>
    </row>
    <row r="956" customFormat="false" ht="15" hidden="false" customHeight="false" outlineLevel="0" collapsed="false">
      <c r="A956" s="33"/>
      <c r="B956" s="34"/>
      <c r="C956" s="34"/>
      <c r="D956" s="34"/>
      <c r="E956" s="34"/>
      <c r="F956" s="34"/>
      <c r="G956" s="34"/>
      <c r="H956" s="34"/>
      <c r="I956" s="34"/>
    </row>
    <row r="957" customFormat="false" ht="15" hidden="false" customHeight="false" outlineLevel="0" collapsed="false">
      <c r="A957" s="33"/>
      <c r="B957" s="34"/>
      <c r="C957" s="34"/>
      <c r="D957" s="34"/>
      <c r="E957" s="34"/>
      <c r="F957" s="34"/>
      <c r="G957" s="34"/>
      <c r="H957" s="34"/>
      <c r="I957" s="34"/>
    </row>
    <row r="958" customFormat="false" ht="15" hidden="false" customHeight="false" outlineLevel="0" collapsed="false">
      <c r="A958" s="33"/>
      <c r="B958" s="34"/>
      <c r="C958" s="34"/>
      <c r="D958" s="34"/>
      <c r="E958" s="34"/>
      <c r="F958" s="34"/>
      <c r="G958" s="34"/>
      <c r="H958" s="34"/>
      <c r="I958" s="34"/>
    </row>
    <row r="959" customFormat="false" ht="15" hidden="false" customHeight="false" outlineLevel="0" collapsed="false">
      <c r="A959" s="33"/>
      <c r="B959" s="34"/>
      <c r="C959" s="34"/>
      <c r="D959" s="34"/>
      <c r="E959" s="34"/>
      <c r="F959" s="34"/>
      <c r="G959" s="34"/>
      <c r="H959" s="34"/>
      <c r="I959" s="34"/>
    </row>
    <row r="960" customFormat="false" ht="15" hidden="false" customHeight="false" outlineLevel="0" collapsed="false">
      <c r="A960" s="33"/>
      <c r="B960" s="34"/>
      <c r="C960" s="34"/>
      <c r="D960" s="34"/>
      <c r="E960" s="34"/>
      <c r="F960" s="34"/>
      <c r="G960" s="34"/>
      <c r="H960" s="34"/>
      <c r="I960" s="34"/>
    </row>
    <row r="961" customFormat="false" ht="15" hidden="false" customHeight="false" outlineLevel="0" collapsed="false">
      <c r="A961" s="33"/>
      <c r="B961" s="34"/>
      <c r="C961" s="34"/>
      <c r="D961" s="34"/>
      <c r="E961" s="34"/>
      <c r="F961" s="34"/>
      <c r="G961" s="34"/>
      <c r="H961" s="34"/>
      <c r="I961" s="34"/>
    </row>
    <row r="962" customFormat="false" ht="15" hidden="false" customHeight="false" outlineLevel="0" collapsed="false">
      <c r="A962" s="33"/>
      <c r="B962" s="34"/>
      <c r="C962" s="34"/>
      <c r="D962" s="34"/>
      <c r="E962" s="34"/>
      <c r="F962" s="34"/>
      <c r="G962" s="34"/>
      <c r="H962" s="34"/>
      <c r="I962" s="34"/>
    </row>
    <row r="963" customFormat="false" ht="15" hidden="false" customHeight="false" outlineLevel="0" collapsed="false">
      <c r="A963" s="33"/>
      <c r="B963" s="34"/>
      <c r="C963" s="34"/>
      <c r="D963" s="34"/>
      <c r="E963" s="34"/>
      <c r="F963" s="34"/>
      <c r="G963" s="34"/>
      <c r="H963" s="34"/>
      <c r="I963" s="34"/>
    </row>
    <row r="964" customFormat="false" ht="15" hidden="false" customHeight="false" outlineLevel="0" collapsed="false">
      <c r="A964" s="33"/>
      <c r="B964" s="34"/>
      <c r="C964" s="34"/>
      <c r="D964" s="34"/>
      <c r="E964" s="34"/>
      <c r="F964" s="34"/>
      <c r="G964" s="34"/>
      <c r="H964" s="34"/>
      <c r="I964" s="34"/>
    </row>
    <row r="965" customFormat="false" ht="15" hidden="false" customHeight="false" outlineLevel="0" collapsed="false">
      <c r="A965" s="33"/>
      <c r="B965" s="34"/>
      <c r="C965" s="34"/>
      <c r="D965" s="34"/>
      <c r="E965" s="34"/>
      <c r="F965" s="34"/>
      <c r="G965" s="34"/>
      <c r="H965" s="34"/>
      <c r="I965" s="34"/>
    </row>
    <row r="966" customFormat="false" ht="15" hidden="false" customHeight="false" outlineLevel="0" collapsed="false">
      <c r="A966" s="33"/>
      <c r="B966" s="34"/>
      <c r="C966" s="34"/>
      <c r="D966" s="34"/>
      <c r="E966" s="34"/>
      <c r="F966" s="34"/>
      <c r="G966" s="34"/>
      <c r="H966" s="34"/>
      <c r="I966" s="34"/>
    </row>
    <row r="967" customFormat="false" ht="15" hidden="false" customHeight="false" outlineLevel="0" collapsed="false">
      <c r="A967" s="33"/>
      <c r="B967" s="34"/>
      <c r="C967" s="34"/>
      <c r="D967" s="34"/>
      <c r="E967" s="34"/>
      <c r="F967" s="34"/>
      <c r="G967" s="34"/>
      <c r="H967" s="34"/>
      <c r="I967" s="34"/>
    </row>
    <row r="968" customFormat="false" ht="15" hidden="false" customHeight="false" outlineLevel="0" collapsed="false">
      <c r="A968" s="33"/>
      <c r="B968" s="34"/>
      <c r="C968" s="34"/>
      <c r="D968" s="34"/>
      <c r="E968" s="34"/>
      <c r="F968" s="34"/>
      <c r="G968" s="34"/>
      <c r="H968" s="34"/>
      <c r="I968" s="34"/>
    </row>
    <row r="969" customFormat="false" ht="15" hidden="false" customHeight="false" outlineLevel="0" collapsed="false">
      <c r="A969" s="33"/>
      <c r="B969" s="34"/>
      <c r="C969" s="34"/>
      <c r="D969" s="34"/>
      <c r="E969" s="34"/>
      <c r="F969" s="34"/>
      <c r="G969" s="34"/>
      <c r="H969" s="34"/>
      <c r="I969" s="34"/>
    </row>
    <row r="970" customFormat="false" ht="15" hidden="false" customHeight="false" outlineLevel="0" collapsed="false">
      <c r="A970" s="33"/>
      <c r="B970" s="34"/>
      <c r="C970" s="34"/>
      <c r="D970" s="34"/>
      <c r="E970" s="34"/>
      <c r="F970" s="34"/>
      <c r="G970" s="34"/>
      <c r="H970" s="34"/>
      <c r="I970" s="34"/>
    </row>
    <row r="971" customFormat="false" ht="15" hidden="false" customHeight="false" outlineLevel="0" collapsed="false">
      <c r="A971" s="33"/>
      <c r="B971" s="34"/>
      <c r="C971" s="34"/>
      <c r="D971" s="34"/>
      <c r="E971" s="34"/>
      <c r="F971" s="34"/>
      <c r="G971" s="34"/>
      <c r="H971" s="34"/>
      <c r="I971" s="34"/>
    </row>
    <row r="972" customFormat="false" ht="15" hidden="false" customHeight="false" outlineLevel="0" collapsed="false">
      <c r="A972" s="33"/>
      <c r="B972" s="34"/>
      <c r="C972" s="34"/>
      <c r="D972" s="34"/>
      <c r="E972" s="34"/>
      <c r="F972" s="34"/>
      <c r="G972" s="34"/>
      <c r="H972" s="34"/>
      <c r="I972" s="34"/>
    </row>
    <row r="973" customFormat="false" ht="15" hidden="false" customHeight="false" outlineLevel="0" collapsed="false">
      <c r="A973" s="33"/>
      <c r="B973" s="34"/>
      <c r="C973" s="34"/>
      <c r="D973" s="34"/>
      <c r="E973" s="34"/>
      <c r="F973" s="34"/>
      <c r="G973" s="34"/>
      <c r="H973" s="34"/>
      <c r="I973" s="34"/>
    </row>
    <row r="974" customFormat="false" ht="15" hidden="false" customHeight="false" outlineLevel="0" collapsed="false">
      <c r="A974" s="33"/>
      <c r="B974" s="34"/>
      <c r="C974" s="34"/>
      <c r="D974" s="34"/>
      <c r="E974" s="34"/>
      <c r="F974" s="34"/>
      <c r="G974" s="34"/>
      <c r="H974" s="34"/>
      <c r="I974" s="34"/>
    </row>
    <row r="975" customFormat="false" ht="15" hidden="false" customHeight="false" outlineLevel="0" collapsed="false">
      <c r="A975" s="33"/>
      <c r="B975" s="34"/>
      <c r="C975" s="34"/>
      <c r="D975" s="34"/>
      <c r="E975" s="34"/>
      <c r="F975" s="34"/>
      <c r="G975" s="34"/>
      <c r="H975" s="34"/>
      <c r="I975" s="34"/>
    </row>
    <row r="976" customFormat="false" ht="15" hidden="false" customHeight="false" outlineLevel="0" collapsed="false">
      <c r="A976" s="33"/>
      <c r="B976" s="34"/>
      <c r="C976" s="34"/>
      <c r="D976" s="34"/>
      <c r="E976" s="34"/>
      <c r="F976" s="34"/>
      <c r="G976" s="34"/>
      <c r="H976" s="34"/>
      <c r="I976" s="34"/>
    </row>
    <row r="977" customFormat="false" ht="15" hidden="false" customHeight="false" outlineLevel="0" collapsed="false">
      <c r="A977" s="33"/>
      <c r="B977" s="34"/>
      <c r="C977" s="34"/>
      <c r="D977" s="34"/>
      <c r="E977" s="34"/>
      <c r="F977" s="34"/>
      <c r="G977" s="34"/>
      <c r="H977" s="34"/>
      <c r="I977" s="34"/>
    </row>
    <row r="978" customFormat="false" ht="15" hidden="false" customHeight="false" outlineLevel="0" collapsed="false">
      <c r="A978" s="33"/>
      <c r="B978" s="34"/>
      <c r="C978" s="34"/>
      <c r="D978" s="34"/>
      <c r="E978" s="34"/>
      <c r="F978" s="34"/>
      <c r="G978" s="34"/>
      <c r="H978" s="34"/>
      <c r="I978" s="34"/>
    </row>
    <row r="979" customFormat="false" ht="15" hidden="false" customHeight="false" outlineLevel="0" collapsed="false">
      <c r="A979" s="33"/>
      <c r="B979" s="34"/>
      <c r="C979" s="34"/>
      <c r="D979" s="34"/>
      <c r="E979" s="34"/>
      <c r="F979" s="34"/>
      <c r="G979" s="34"/>
      <c r="H979" s="34"/>
      <c r="I979" s="34"/>
    </row>
    <row r="980" customFormat="false" ht="15" hidden="false" customHeight="false" outlineLevel="0" collapsed="false">
      <c r="A980" s="33"/>
      <c r="B980" s="34"/>
      <c r="C980" s="34"/>
      <c r="D980" s="34"/>
      <c r="E980" s="34"/>
      <c r="F980" s="34"/>
      <c r="G980" s="34"/>
      <c r="H980" s="34"/>
      <c r="I980" s="34"/>
    </row>
    <row r="981" customFormat="false" ht="15" hidden="false" customHeight="false" outlineLevel="0" collapsed="false">
      <c r="A981" s="33"/>
      <c r="B981" s="34"/>
      <c r="C981" s="34"/>
      <c r="D981" s="34"/>
      <c r="E981" s="34"/>
      <c r="F981" s="34"/>
      <c r="G981" s="34"/>
      <c r="H981" s="34"/>
      <c r="I981" s="34"/>
    </row>
    <row r="982" customFormat="false" ht="15" hidden="false" customHeight="false" outlineLevel="0" collapsed="false">
      <c r="A982" s="33"/>
      <c r="B982" s="34"/>
      <c r="C982" s="34"/>
      <c r="D982" s="34"/>
      <c r="E982" s="34"/>
      <c r="F982" s="34"/>
      <c r="G982" s="34"/>
      <c r="H982" s="34"/>
      <c r="I982" s="34"/>
    </row>
    <row r="983" customFormat="false" ht="15" hidden="false" customHeight="false" outlineLevel="0" collapsed="false">
      <c r="A983" s="33"/>
      <c r="B983" s="34"/>
      <c r="C983" s="34"/>
      <c r="D983" s="34"/>
      <c r="E983" s="34"/>
      <c r="F983" s="34"/>
      <c r="G983" s="34"/>
      <c r="H983" s="34"/>
      <c r="I983" s="34"/>
    </row>
    <row r="984" customFormat="false" ht="15" hidden="false" customHeight="false" outlineLevel="0" collapsed="false">
      <c r="A984" s="33"/>
      <c r="B984" s="34"/>
      <c r="C984" s="34"/>
      <c r="D984" s="34"/>
      <c r="E984" s="34"/>
      <c r="F984" s="34"/>
      <c r="G984" s="34"/>
      <c r="H984" s="34"/>
      <c r="I984" s="34"/>
    </row>
    <row r="985" customFormat="false" ht="15" hidden="false" customHeight="false" outlineLevel="0" collapsed="false">
      <c r="A985" s="33"/>
      <c r="B985" s="34"/>
      <c r="C985" s="34"/>
      <c r="D985" s="34"/>
      <c r="E985" s="34"/>
      <c r="F985" s="34"/>
      <c r="G985" s="34"/>
      <c r="H985" s="34"/>
      <c r="I985" s="34"/>
    </row>
    <row r="986" customFormat="false" ht="15" hidden="false" customHeight="false" outlineLevel="0" collapsed="false">
      <c r="A986" s="33"/>
      <c r="B986" s="34"/>
      <c r="C986" s="34"/>
      <c r="D986" s="34"/>
      <c r="E986" s="34"/>
      <c r="F986" s="34"/>
      <c r="G986" s="34"/>
      <c r="H986" s="34"/>
      <c r="I986" s="34"/>
    </row>
    <row r="987" customFormat="false" ht="15" hidden="false" customHeight="false" outlineLevel="0" collapsed="false">
      <c r="A987" s="33"/>
      <c r="B987" s="34"/>
      <c r="C987" s="34"/>
      <c r="D987" s="34"/>
      <c r="E987" s="34"/>
      <c r="F987" s="34"/>
      <c r="G987" s="34"/>
      <c r="H987" s="34"/>
      <c r="I987" s="34"/>
    </row>
    <row r="988" customFormat="false" ht="15" hidden="false" customHeight="false" outlineLevel="0" collapsed="false">
      <c r="A988" s="33"/>
      <c r="B988" s="34"/>
      <c r="C988" s="34"/>
      <c r="D988" s="34"/>
      <c r="E988" s="34"/>
      <c r="F988" s="34"/>
      <c r="G988" s="34"/>
      <c r="H988" s="34"/>
      <c r="I988" s="34"/>
    </row>
    <row r="989" customFormat="false" ht="15" hidden="false" customHeight="false" outlineLevel="0" collapsed="false">
      <c r="A989" s="33"/>
      <c r="B989" s="34"/>
      <c r="C989" s="34"/>
      <c r="D989" s="34"/>
      <c r="E989" s="34"/>
      <c r="F989" s="34"/>
      <c r="G989" s="34"/>
      <c r="H989" s="34"/>
      <c r="I989" s="34"/>
    </row>
    <row r="990" customFormat="false" ht="15" hidden="false" customHeight="false" outlineLevel="0" collapsed="false">
      <c r="A990" s="33"/>
      <c r="B990" s="34"/>
      <c r="C990" s="34"/>
      <c r="D990" s="34"/>
      <c r="E990" s="34"/>
      <c r="F990" s="34"/>
      <c r="G990" s="34"/>
      <c r="H990" s="34"/>
      <c r="I990" s="34"/>
    </row>
    <row r="991" customFormat="false" ht="15" hidden="false" customHeight="false" outlineLevel="0" collapsed="false">
      <c r="A991" s="33"/>
      <c r="B991" s="34"/>
      <c r="C991" s="34"/>
      <c r="D991" s="34"/>
      <c r="E991" s="34"/>
      <c r="F991" s="34"/>
      <c r="G991" s="34"/>
      <c r="H991" s="34"/>
      <c r="I991" s="34"/>
    </row>
    <row r="992" customFormat="false" ht="15" hidden="false" customHeight="false" outlineLevel="0" collapsed="false">
      <c r="A992" s="33"/>
      <c r="B992" s="34"/>
      <c r="C992" s="34"/>
      <c r="D992" s="34"/>
      <c r="E992" s="34"/>
      <c r="F992" s="34"/>
      <c r="G992" s="34"/>
      <c r="H992" s="34"/>
      <c r="I992" s="34"/>
    </row>
    <row r="993" customFormat="false" ht="15" hidden="false" customHeight="false" outlineLevel="0" collapsed="false">
      <c r="A993" s="33"/>
      <c r="B993" s="34"/>
      <c r="C993" s="34"/>
      <c r="D993" s="34"/>
      <c r="E993" s="34"/>
      <c r="F993" s="34"/>
      <c r="G993" s="34"/>
      <c r="H993" s="34"/>
      <c r="I993" s="34"/>
    </row>
    <row r="994" customFormat="false" ht="15" hidden="false" customHeight="false" outlineLevel="0" collapsed="false">
      <c r="A994" s="33"/>
      <c r="B994" s="34"/>
      <c r="C994" s="34"/>
      <c r="D994" s="34"/>
      <c r="E994" s="34"/>
      <c r="F994" s="34"/>
      <c r="G994" s="34"/>
      <c r="H994" s="34"/>
      <c r="I994" s="34"/>
    </row>
    <row r="995" customFormat="false" ht="15" hidden="false" customHeight="false" outlineLevel="0" collapsed="false">
      <c r="A995" s="33"/>
      <c r="B995" s="34"/>
      <c r="C995" s="34"/>
      <c r="D995" s="34"/>
      <c r="E995" s="34"/>
      <c r="F995" s="34"/>
      <c r="G995" s="34"/>
      <c r="H995" s="34"/>
      <c r="I995" s="34"/>
    </row>
    <row r="996" customFormat="false" ht="15" hidden="false" customHeight="false" outlineLevel="0" collapsed="false">
      <c r="A996" s="33"/>
      <c r="B996" s="34"/>
      <c r="C996" s="34"/>
      <c r="D996" s="34"/>
      <c r="E996" s="34"/>
      <c r="F996" s="34"/>
      <c r="G996" s="34"/>
      <c r="H996" s="34"/>
      <c r="I996" s="34"/>
    </row>
    <row r="997" customFormat="false" ht="15" hidden="false" customHeight="false" outlineLevel="0" collapsed="false">
      <c r="A997" s="33"/>
      <c r="B997" s="34"/>
      <c r="C997" s="34"/>
      <c r="D997" s="34"/>
      <c r="E997" s="34"/>
      <c r="F997" s="34"/>
      <c r="G997" s="34"/>
      <c r="H997" s="34"/>
      <c r="I997" s="34"/>
    </row>
    <row r="998" customFormat="false" ht="15" hidden="false" customHeight="false" outlineLevel="0" collapsed="false">
      <c r="A998" s="33"/>
      <c r="B998" s="34"/>
      <c r="C998" s="34"/>
      <c r="D998" s="34"/>
      <c r="E998" s="34"/>
      <c r="F998" s="34"/>
      <c r="G998" s="34"/>
      <c r="H998" s="34"/>
      <c r="I998" s="34"/>
    </row>
    <row r="999" customFormat="false" ht="15" hidden="false" customHeight="false" outlineLevel="0" collapsed="false">
      <c r="A999" s="33"/>
      <c r="B999" s="34"/>
      <c r="C999" s="34"/>
      <c r="D999" s="34"/>
      <c r="E999" s="34"/>
      <c r="F999" s="34"/>
      <c r="G999" s="34"/>
      <c r="H999" s="34"/>
      <c r="I999" s="34"/>
    </row>
    <row r="1000" customFormat="false" ht="15" hidden="false" customHeight="false" outlineLevel="0" collapsed="false">
      <c r="A1000" s="33"/>
      <c r="B1000" s="34"/>
      <c r="C1000" s="34"/>
      <c r="D1000" s="34"/>
      <c r="E1000" s="34"/>
      <c r="F1000" s="34"/>
      <c r="G1000" s="34"/>
      <c r="H1000" s="34"/>
      <c r="I1000" s="34"/>
    </row>
    <row r="1001" customFormat="false" ht="15" hidden="false" customHeight="false" outlineLevel="0" collapsed="false">
      <c r="A1001" s="33"/>
      <c r="B1001" s="34"/>
      <c r="C1001" s="34"/>
      <c r="D1001" s="34"/>
      <c r="E1001" s="34"/>
      <c r="F1001" s="34"/>
      <c r="G1001" s="34"/>
      <c r="H1001" s="34"/>
      <c r="I1001" s="34"/>
    </row>
    <row r="1002" customFormat="false" ht="15" hidden="false" customHeight="false" outlineLevel="0" collapsed="false">
      <c r="A1002" s="33"/>
      <c r="B1002" s="34"/>
      <c r="C1002" s="34"/>
      <c r="D1002" s="34"/>
      <c r="E1002" s="34"/>
      <c r="F1002" s="34"/>
      <c r="G1002" s="34"/>
      <c r="H1002" s="34"/>
      <c r="I1002" s="34"/>
    </row>
    <row r="1003" customFormat="false" ht="15" hidden="false" customHeight="false" outlineLevel="0" collapsed="false">
      <c r="A1003" s="33"/>
      <c r="B1003" s="34"/>
      <c r="C1003" s="34"/>
      <c r="D1003" s="34"/>
      <c r="E1003" s="34"/>
      <c r="F1003" s="34"/>
      <c r="G1003" s="34"/>
      <c r="H1003" s="34"/>
      <c r="I1003" s="34"/>
    </row>
    <row r="1004" customFormat="false" ht="15" hidden="false" customHeight="false" outlineLevel="0" collapsed="false">
      <c r="A1004" s="33"/>
      <c r="B1004" s="34"/>
      <c r="C1004" s="34"/>
      <c r="D1004" s="34"/>
      <c r="E1004" s="34"/>
      <c r="F1004" s="34"/>
      <c r="G1004" s="34"/>
      <c r="H1004" s="34"/>
      <c r="I1004" s="34"/>
    </row>
    <row r="1005" customFormat="false" ht="15" hidden="false" customHeight="false" outlineLevel="0" collapsed="false">
      <c r="A1005" s="33"/>
      <c r="B1005" s="34"/>
      <c r="C1005" s="34"/>
      <c r="D1005" s="34"/>
      <c r="E1005" s="34"/>
      <c r="F1005" s="34"/>
      <c r="G1005" s="34"/>
      <c r="H1005" s="34"/>
      <c r="I1005" s="3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5" min="2" style="0" width="13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1" t="s">
        <v>176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A2" s="2" t="s">
        <v>177</v>
      </c>
      <c r="B2" s="2"/>
      <c r="C2" s="2"/>
      <c r="D2" s="2"/>
      <c r="E2" s="2"/>
      <c r="F2" s="2"/>
      <c r="G2" s="2"/>
    </row>
    <row r="4" customFormat="false" ht="39.75" hidden="false" customHeight="true" outlineLevel="0" collapsed="false">
      <c r="A4" s="30" t="s">
        <v>167</v>
      </c>
      <c r="B4" s="30" t="s">
        <v>178</v>
      </c>
      <c r="C4" s="30" t="s">
        <v>179</v>
      </c>
      <c r="D4" s="30" t="s">
        <v>180</v>
      </c>
      <c r="E4" s="30" t="s">
        <v>181</v>
      </c>
      <c r="F4" s="30" t="s">
        <v>182</v>
      </c>
      <c r="G4" s="30" t="s">
        <v>171</v>
      </c>
    </row>
    <row r="5" customFormat="false" ht="15" hidden="false" customHeight="false" outlineLevel="0" collapsed="false">
      <c r="A5" s="31" t="s">
        <v>172</v>
      </c>
      <c r="B5" s="31" t="s">
        <v>173</v>
      </c>
      <c r="C5" s="31" t="s">
        <v>173</v>
      </c>
      <c r="D5" s="31" t="s">
        <v>173</v>
      </c>
      <c r="E5" s="31" t="s">
        <v>173</v>
      </c>
      <c r="F5" s="31" t="s">
        <v>183</v>
      </c>
      <c r="G5" s="31"/>
    </row>
    <row r="6" customFormat="false" ht="15" hidden="false" customHeight="false" outlineLevel="0" collapsed="false">
      <c r="A6" s="32" t="n">
        <v>46037.5625</v>
      </c>
      <c r="B6" s="27" t="n">
        <v>33.1</v>
      </c>
      <c r="C6" s="27"/>
      <c r="D6" s="27"/>
      <c r="E6" s="27"/>
      <c r="F6" s="35" t="n">
        <f aca="false">IF(COUNT($B6:$E6)=0,"",IF(CFG_UTC="°F",(AVERAGE($B6:$E6)-32)*5/9,AVERAGE($B6:$E6)))</f>
        <v>33.1</v>
      </c>
      <c r="G6" s="27" t="s">
        <v>175</v>
      </c>
    </row>
    <row r="7" customFormat="false" ht="15" hidden="false" customHeight="false" outlineLevel="0" collapsed="false">
      <c r="A7" s="33"/>
      <c r="B7" s="34"/>
      <c r="C7" s="34"/>
      <c r="D7" s="34"/>
      <c r="E7" s="34"/>
      <c r="F7" s="36" t="str">
        <f aca="false">IF(COUNT($B7:$E7)=0,"",IF(CFG_UTC="°F",(AVERAGE($B7:$E7)-32)*5/9,AVERAGE($B7:$E7)))</f>
        <v/>
      </c>
      <c r="G7" s="34"/>
    </row>
    <row r="8" customFormat="false" ht="15" hidden="false" customHeight="false" outlineLevel="0" collapsed="false">
      <c r="A8" s="33"/>
      <c r="B8" s="34"/>
      <c r="C8" s="34"/>
      <c r="D8" s="34"/>
      <c r="E8" s="34"/>
      <c r="F8" s="36" t="str">
        <f aca="false">IF(COUNT($B8:$E8)=0,"",IF(CFG_UTC="°F",(AVERAGE($B8:$E8)-32)*5/9,AVERAGE($B8:$E8)))</f>
        <v/>
      </c>
      <c r="G8" s="34"/>
    </row>
    <row r="9" customFormat="false" ht="15" hidden="false" customHeight="false" outlineLevel="0" collapsed="false">
      <c r="A9" s="33"/>
      <c r="B9" s="34"/>
      <c r="C9" s="34"/>
      <c r="D9" s="34"/>
      <c r="E9" s="34"/>
      <c r="F9" s="36" t="str">
        <f aca="false">IF(COUNT($B9:$E9)=0,"",IF(CFG_UTC="°F",(AVERAGE($B9:$E9)-32)*5/9,AVERAGE($B9:$E9)))</f>
        <v/>
      </c>
      <c r="G9" s="34"/>
    </row>
    <row r="10" customFormat="false" ht="15" hidden="false" customHeight="false" outlineLevel="0" collapsed="false">
      <c r="A10" s="33"/>
      <c r="B10" s="34"/>
      <c r="C10" s="34"/>
      <c r="D10" s="34"/>
      <c r="E10" s="34"/>
      <c r="F10" s="36" t="str">
        <f aca="false">IF(COUNT($B10:$E10)=0,"",IF(CFG_UTC="°F",(AVERAGE($B10:$E10)-32)*5/9,AVERAGE($B10:$E10)))</f>
        <v/>
      </c>
      <c r="G10" s="34"/>
    </row>
    <row r="11" customFormat="false" ht="15" hidden="false" customHeight="false" outlineLevel="0" collapsed="false">
      <c r="A11" s="33"/>
      <c r="B11" s="34"/>
      <c r="C11" s="34"/>
      <c r="D11" s="34"/>
      <c r="E11" s="34"/>
      <c r="F11" s="36" t="str">
        <f aca="false">IF(COUNT($B11:$E11)=0,"",IF(CFG_UTC="°F",(AVERAGE($B11:$E11)-32)*5/9,AVERAGE($B11:$E11)))</f>
        <v/>
      </c>
      <c r="G11" s="34"/>
    </row>
    <row r="12" customFormat="false" ht="15" hidden="false" customHeight="false" outlineLevel="0" collapsed="false">
      <c r="A12" s="33"/>
      <c r="B12" s="34"/>
      <c r="C12" s="34"/>
      <c r="D12" s="34"/>
      <c r="E12" s="34"/>
      <c r="F12" s="36" t="str">
        <f aca="false">IF(COUNT($B12:$E12)=0,"",IF(CFG_UTC="°F",(AVERAGE($B12:$E12)-32)*5/9,AVERAGE($B12:$E12)))</f>
        <v/>
      </c>
      <c r="G12" s="34"/>
    </row>
    <row r="13" customFormat="false" ht="15" hidden="false" customHeight="false" outlineLevel="0" collapsed="false">
      <c r="A13" s="33"/>
      <c r="B13" s="34"/>
      <c r="C13" s="34"/>
      <c r="D13" s="34"/>
      <c r="E13" s="34"/>
      <c r="F13" s="36" t="str">
        <f aca="false">IF(COUNT($B13:$E13)=0,"",IF(CFG_UTC="°F",(AVERAGE($B13:$E13)-32)*5/9,AVERAGE($B13:$E13)))</f>
        <v/>
      </c>
      <c r="G13" s="34"/>
    </row>
    <row r="14" customFormat="false" ht="15" hidden="false" customHeight="false" outlineLevel="0" collapsed="false">
      <c r="A14" s="33"/>
      <c r="B14" s="34"/>
      <c r="C14" s="34"/>
      <c r="D14" s="34"/>
      <c r="E14" s="34"/>
      <c r="F14" s="36" t="str">
        <f aca="false">IF(COUNT($B14:$E14)=0,"",IF(CFG_UTC="°F",(AVERAGE($B14:$E14)-32)*5/9,AVERAGE($B14:$E14)))</f>
        <v/>
      </c>
      <c r="G14" s="34"/>
    </row>
    <row r="15" customFormat="false" ht="15" hidden="false" customHeight="false" outlineLevel="0" collapsed="false">
      <c r="A15" s="33"/>
      <c r="B15" s="34"/>
      <c r="C15" s="34"/>
      <c r="D15" s="34"/>
      <c r="E15" s="34"/>
      <c r="F15" s="36" t="str">
        <f aca="false">IF(COUNT($B15:$E15)=0,"",IF(CFG_UTC="°F",(AVERAGE($B15:$E15)-32)*5/9,AVERAGE($B15:$E15)))</f>
        <v/>
      </c>
      <c r="G15" s="34"/>
    </row>
    <row r="16" customFormat="false" ht="15" hidden="false" customHeight="false" outlineLevel="0" collapsed="false">
      <c r="A16" s="33"/>
      <c r="B16" s="34"/>
      <c r="C16" s="34"/>
      <c r="D16" s="34"/>
      <c r="E16" s="34"/>
      <c r="F16" s="36" t="str">
        <f aca="false">IF(COUNT($B16:$E16)=0,"",IF(CFG_UTC="°F",(AVERAGE($B16:$E16)-32)*5/9,AVERAGE($B16:$E16)))</f>
        <v/>
      </c>
      <c r="G16" s="34"/>
    </row>
    <row r="17" customFormat="false" ht="15" hidden="false" customHeight="false" outlineLevel="0" collapsed="false">
      <c r="A17" s="33"/>
      <c r="B17" s="34"/>
      <c r="C17" s="34"/>
      <c r="D17" s="34"/>
      <c r="E17" s="34"/>
      <c r="F17" s="36" t="str">
        <f aca="false">IF(COUNT($B17:$E17)=0,"",IF(CFG_UTC="°F",(AVERAGE($B17:$E17)-32)*5/9,AVERAGE($B17:$E17)))</f>
        <v/>
      </c>
      <c r="G17" s="34"/>
    </row>
    <row r="18" customFormat="false" ht="15" hidden="false" customHeight="false" outlineLevel="0" collapsed="false">
      <c r="A18" s="33"/>
      <c r="B18" s="34"/>
      <c r="C18" s="34"/>
      <c r="D18" s="34"/>
      <c r="E18" s="34"/>
      <c r="F18" s="36" t="str">
        <f aca="false">IF(COUNT($B18:$E18)=0,"",IF(CFG_UTC="°F",(AVERAGE($B18:$E18)-32)*5/9,AVERAGE($B18:$E18)))</f>
        <v/>
      </c>
      <c r="G18" s="34"/>
    </row>
    <row r="19" customFormat="false" ht="15" hidden="false" customHeight="false" outlineLevel="0" collapsed="false">
      <c r="A19" s="33"/>
      <c r="B19" s="34"/>
      <c r="C19" s="34"/>
      <c r="D19" s="34"/>
      <c r="E19" s="34"/>
      <c r="F19" s="36" t="str">
        <f aca="false">IF(COUNT($B19:$E19)=0,"",IF(CFG_UTC="°F",(AVERAGE($B19:$E19)-32)*5/9,AVERAGE($B19:$E19)))</f>
        <v/>
      </c>
      <c r="G19" s="34"/>
    </row>
    <row r="20" customFormat="false" ht="15" hidden="false" customHeight="false" outlineLevel="0" collapsed="false">
      <c r="A20" s="33"/>
      <c r="B20" s="34"/>
      <c r="C20" s="34"/>
      <c r="D20" s="34"/>
      <c r="E20" s="34"/>
      <c r="F20" s="36" t="str">
        <f aca="false">IF(COUNT($B20:$E20)=0,"",IF(CFG_UTC="°F",(AVERAGE($B20:$E20)-32)*5/9,AVERAGE($B20:$E20)))</f>
        <v/>
      </c>
      <c r="G20" s="34"/>
    </row>
    <row r="21" customFormat="false" ht="15" hidden="false" customHeight="false" outlineLevel="0" collapsed="false">
      <c r="A21" s="33"/>
      <c r="B21" s="34"/>
      <c r="C21" s="34"/>
      <c r="D21" s="34"/>
      <c r="E21" s="34"/>
      <c r="F21" s="36" t="str">
        <f aca="false">IF(COUNT($B21:$E21)=0,"",IF(CFG_UTC="°F",(AVERAGE($B21:$E21)-32)*5/9,AVERAGE($B21:$E21)))</f>
        <v/>
      </c>
      <c r="G21" s="34"/>
    </row>
    <row r="22" customFormat="false" ht="15" hidden="false" customHeight="false" outlineLevel="0" collapsed="false">
      <c r="A22" s="33"/>
      <c r="B22" s="34"/>
      <c r="C22" s="34"/>
      <c r="D22" s="34"/>
      <c r="E22" s="34"/>
      <c r="F22" s="36" t="str">
        <f aca="false">IF(COUNT($B22:$E22)=0,"",IF(CFG_UTC="°F",(AVERAGE($B22:$E22)-32)*5/9,AVERAGE($B22:$E22)))</f>
        <v/>
      </c>
      <c r="G22" s="34"/>
    </row>
    <row r="23" customFormat="false" ht="15" hidden="false" customHeight="false" outlineLevel="0" collapsed="false">
      <c r="A23" s="33"/>
      <c r="B23" s="34"/>
      <c r="C23" s="34"/>
      <c r="D23" s="34"/>
      <c r="E23" s="34"/>
      <c r="F23" s="36" t="str">
        <f aca="false">IF(COUNT($B23:$E23)=0,"",IF(CFG_UTC="°F",(AVERAGE($B23:$E23)-32)*5/9,AVERAGE($B23:$E23)))</f>
        <v/>
      </c>
      <c r="G23" s="34"/>
    </row>
    <row r="24" customFormat="false" ht="15" hidden="false" customHeight="false" outlineLevel="0" collapsed="false">
      <c r="A24" s="33"/>
      <c r="B24" s="34"/>
      <c r="C24" s="34"/>
      <c r="D24" s="34"/>
      <c r="E24" s="34"/>
      <c r="F24" s="36" t="str">
        <f aca="false">IF(COUNT($B24:$E24)=0,"",IF(CFG_UTC="°F",(AVERAGE($B24:$E24)-32)*5/9,AVERAGE($B24:$E24)))</f>
        <v/>
      </c>
      <c r="G24" s="34"/>
    </row>
    <row r="25" customFormat="false" ht="15" hidden="false" customHeight="false" outlineLevel="0" collapsed="false">
      <c r="A25" s="33"/>
      <c r="B25" s="34"/>
      <c r="C25" s="34"/>
      <c r="D25" s="34"/>
      <c r="E25" s="34"/>
      <c r="F25" s="36" t="str">
        <f aca="false">IF(COUNT($B25:$E25)=0,"",IF(CFG_UTC="°F",(AVERAGE($B25:$E25)-32)*5/9,AVERAGE($B25:$E25)))</f>
        <v/>
      </c>
      <c r="G25" s="34"/>
    </row>
    <row r="26" customFormat="false" ht="15" hidden="false" customHeight="false" outlineLevel="0" collapsed="false">
      <c r="A26" s="33"/>
      <c r="B26" s="34"/>
      <c r="C26" s="34"/>
      <c r="D26" s="34"/>
      <c r="E26" s="34"/>
      <c r="F26" s="36" t="str">
        <f aca="false">IF(COUNT($B26:$E26)=0,"",IF(CFG_UTC="°F",(AVERAGE($B26:$E26)-32)*5/9,AVERAGE($B26:$E26)))</f>
        <v/>
      </c>
      <c r="G26" s="34"/>
    </row>
    <row r="27" customFormat="false" ht="15" hidden="false" customHeight="false" outlineLevel="0" collapsed="false">
      <c r="A27" s="33"/>
      <c r="B27" s="34"/>
      <c r="C27" s="34"/>
      <c r="D27" s="34"/>
      <c r="E27" s="34"/>
      <c r="F27" s="36" t="str">
        <f aca="false">IF(COUNT($B27:$E27)=0,"",IF(CFG_UTC="°F",(AVERAGE($B27:$E27)-32)*5/9,AVERAGE($B27:$E27)))</f>
        <v/>
      </c>
      <c r="G27" s="34"/>
    </row>
    <row r="28" customFormat="false" ht="15" hidden="false" customHeight="false" outlineLevel="0" collapsed="false">
      <c r="A28" s="33"/>
      <c r="B28" s="34"/>
      <c r="C28" s="34"/>
      <c r="D28" s="34"/>
      <c r="E28" s="34"/>
      <c r="F28" s="36" t="str">
        <f aca="false">IF(COUNT($B28:$E28)=0,"",IF(CFG_UTC="°F",(AVERAGE($B28:$E28)-32)*5/9,AVERAGE($B28:$E28)))</f>
        <v/>
      </c>
      <c r="G28" s="34"/>
    </row>
    <row r="29" customFormat="false" ht="15" hidden="false" customHeight="false" outlineLevel="0" collapsed="false">
      <c r="A29" s="33"/>
      <c r="B29" s="34"/>
      <c r="C29" s="34"/>
      <c r="D29" s="34"/>
      <c r="E29" s="34"/>
      <c r="F29" s="36" t="str">
        <f aca="false">IF(COUNT($B29:$E29)=0,"",IF(CFG_UTC="°F",(AVERAGE($B29:$E29)-32)*5/9,AVERAGE($B29:$E29)))</f>
        <v/>
      </c>
      <c r="G29" s="34"/>
    </row>
    <row r="30" customFormat="false" ht="15" hidden="false" customHeight="false" outlineLevel="0" collapsed="false">
      <c r="A30" s="33"/>
      <c r="B30" s="34"/>
      <c r="C30" s="34"/>
      <c r="D30" s="34"/>
      <c r="E30" s="34"/>
      <c r="F30" s="36" t="str">
        <f aca="false">IF(COUNT($B30:$E30)=0,"",IF(CFG_UTC="°F",(AVERAGE($B30:$E30)-32)*5/9,AVERAGE($B30:$E30)))</f>
        <v/>
      </c>
      <c r="G30" s="34"/>
    </row>
    <row r="31" customFormat="false" ht="15" hidden="false" customHeight="false" outlineLevel="0" collapsed="false">
      <c r="A31" s="33"/>
      <c r="B31" s="34"/>
      <c r="C31" s="34"/>
      <c r="D31" s="34"/>
      <c r="E31" s="34"/>
      <c r="F31" s="36" t="str">
        <f aca="false">IF(COUNT($B31:$E31)=0,"",IF(CFG_UTC="°F",(AVERAGE($B31:$E31)-32)*5/9,AVERAGE($B31:$E31)))</f>
        <v/>
      </c>
      <c r="G31" s="34"/>
    </row>
    <row r="32" customFormat="false" ht="15" hidden="false" customHeight="false" outlineLevel="0" collapsed="false">
      <c r="A32" s="33"/>
      <c r="B32" s="34"/>
      <c r="C32" s="34"/>
      <c r="D32" s="34"/>
      <c r="E32" s="34"/>
      <c r="F32" s="36" t="str">
        <f aca="false">IF(COUNT($B32:$E32)=0,"",IF(CFG_UTC="°F",(AVERAGE($B32:$E32)-32)*5/9,AVERAGE($B32:$E32)))</f>
        <v/>
      </c>
      <c r="G32" s="34"/>
    </row>
    <row r="33" customFormat="false" ht="15" hidden="false" customHeight="false" outlineLevel="0" collapsed="false">
      <c r="A33" s="33"/>
      <c r="B33" s="34"/>
      <c r="C33" s="34"/>
      <c r="D33" s="34"/>
      <c r="E33" s="34"/>
      <c r="F33" s="36" t="str">
        <f aca="false">IF(COUNT($B33:$E33)=0,"",IF(CFG_UTC="°F",(AVERAGE($B33:$E33)-32)*5/9,AVERAGE($B33:$E33)))</f>
        <v/>
      </c>
      <c r="G33" s="34"/>
    </row>
    <row r="34" customFormat="false" ht="15" hidden="false" customHeight="false" outlineLevel="0" collapsed="false">
      <c r="A34" s="33"/>
      <c r="B34" s="34"/>
      <c r="C34" s="34"/>
      <c r="D34" s="34"/>
      <c r="E34" s="34"/>
      <c r="F34" s="36" t="str">
        <f aca="false">IF(COUNT($B34:$E34)=0,"",IF(CFG_UTC="°F",(AVERAGE($B34:$E34)-32)*5/9,AVERAGE($B34:$E34)))</f>
        <v/>
      </c>
      <c r="G34" s="34"/>
    </row>
    <row r="35" customFormat="false" ht="15" hidden="false" customHeight="false" outlineLevel="0" collapsed="false">
      <c r="A35" s="33"/>
      <c r="B35" s="34"/>
      <c r="C35" s="34"/>
      <c r="D35" s="34"/>
      <c r="E35" s="34"/>
      <c r="F35" s="36" t="str">
        <f aca="false">IF(COUNT($B35:$E35)=0,"",IF(CFG_UTC="°F",(AVERAGE($B35:$E35)-32)*5/9,AVERAGE($B35:$E35)))</f>
        <v/>
      </c>
      <c r="G35" s="34"/>
    </row>
    <row r="36" customFormat="false" ht="15" hidden="false" customHeight="false" outlineLevel="0" collapsed="false">
      <c r="A36" s="33"/>
      <c r="B36" s="34"/>
      <c r="C36" s="34"/>
      <c r="D36" s="34"/>
      <c r="E36" s="34"/>
      <c r="F36" s="36" t="str">
        <f aca="false">IF(COUNT($B36:$E36)=0,"",IF(CFG_UTC="°F",(AVERAGE($B36:$E36)-32)*5/9,AVERAGE($B36:$E36)))</f>
        <v/>
      </c>
      <c r="G36" s="34"/>
    </row>
    <row r="37" customFormat="false" ht="15" hidden="false" customHeight="false" outlineLevel="0" collapsed="false">
      <c r="A37" s="33"/>
      <c r="B37" s="34"/>
      <c r="C37" s="34"/>
      <c r="D37" s="34"/>
      <c r="E37" s="34"/>
      <c r="F37" s="36" t="str">
        <f aca="false">IF(COUNT($B37:$E37)=0,"",IF(CFG_UTC="°F",(AVERAGE($B37:$E37)-32)*5/9,AVERAGE($B37:$E37)))</f>
        <v/>
      </c>
      <c r="G37" s="34"/>
    </row>
    <row r="38" customFormat="false" ht="15" hidden="false" customHeight="false" outlineLevel="0" collapsed="false">
      <c r="A38" s="33"/>
      <c r="B38" s="34"/>
      <c r="C38" s="34"/>
      <c r="D38" s="34"/>
      <c r="E38" s="34"/>
      <c r="F38" s="36" t="str">
        <f aca="false">IF(COUNT($B38:$E38)=0,"",IF(CFG_UTC="°F",(AVERAGE($B38:$E38)-32)*5/9,AVERAGE($B38:$E38)))</f>
        <v/>
      </c>
      <c r="G38" s="34"/>
    </row>
    <row r="39" customFormat="false" ht="15" hidden="false" customHeight="false" outlineLevel="0" collapsed="false">
      <c r="A39" s="33"/>
      <c r="B39" s="34"/>
      <c r="C39" s="34"/>
      <c r="D39" s="34"/>
      <c r="E39" s="34"/>
      <c r="F39" s="36" t="str">
        <f aca="false">IF(COUNT($B39:$E39)=0,"",IF(CFG_UTC="°F",(AVERAGE($B39:$E39)-32)*5/9,AVERAGE($B39:$E39)))</f>
        <v/>
      </c>
      <c r="G39" s="34"/>
    </row>
    <row r="40" customFormat="false" ht="15" hidden="false" customHeight="false" outlineLevel="0" collapsed="false">
      <c r="A40" s="33"/>
      <c r="B40" s="34"/>
      <c r="C40" s="34"/>
      <c r="D40" s="34"/>
      <c r="E40" s="34"/>
      <c r="F40" s="36" t="str">
        <f aca="false">IF(COUNT($B40:$E40)=0,"",IF(CFG_UTC="°F",(AVERAGE($B40:$E40)-32)*5/9,AVERAGE($B40:$E40)))</f>
        <v/>
      </c>
      <c r="G40" s="34"/>
    </row>
    <row r="41" customFormat="false" ht="15" hidden="false" customHeight="false" outlineLevel="0" collapsed="false">
      <c r="A41" s="33"/>
      <c r="B41" s="34"/>
      <c r="C41" s="34"/>
      <c r="D41" s="34"/>
      <c r="E41" s="34"/>
      <c r="F41" s="36" t="str">
        <f aca="false">IF(COUNT($B41:$E41)=0,"",IF(CFG_UTC="°F",(AVERAGE($B41:$E41)-32)*5/9,AVERAGE($B41:$E41)))</f>
        <v/>
      </c>
      <c r="G41" s="34"/>
    </row>
    <row r="42" customFormat="false" ht="15" hidden="false" customHeight="false" outlineLevel="0" collapsed="false">
      <c r="A42" s="33"/>
      <c r="B42" s="34"/>
      <c r="C42" s="34"/>
      <c r="D42" s="34"/>
      <c r="E42" s="34"/>
      <c r="F42" s="36" t="str">
        <f aca="false">IF(COUNT($B42:$E42)=0,"",IF(CFG_UTC="°F",(AVERAGE($B42:$E42)-32)*5/9,AVERAGE($B42:$E42)))</f>
        <v/>
      </c>
      <c r="G42" s="34"/>
    </row>
    <row r="43" customFormat="false" ht="15" hidden="false" customHeight="false" outlineLevel="0" collapsed="false">
      <c r="A43" s="33"/>
      <c r="B43" s="34"/>
      <c r="C43" s="34"/>
      <c r="D43" s="34"/>
      <c r="E43" s="34"/>
      <c r="F43" s="36" t="str">
        <f aca="false">IF(COUNT($B43:$E43)=0,"",IF(CFG_UTC="°F",(AVERAGE($B43:$E43)-32)*5/9,AVERAGE($B43:$E43)))</f>
        <v/>
      </c>
      <c r="G43" s="34"/>
    </row>
    <row r="44" customFormat="false" ht="15" hidden="false" customHeight="false" outlineLevel="0" collapsed="false">
      <c r="A44" s="33"/>
      <c r="B44" s="34"/>
      <c r="C44" s="34"/>
      <c r="D44" s="34"/>
      <c r="E44" s="34"/>
      <c r="F44" s="36" t="str">
        <f aca="false">IF(COUNT($B44:$E44)=0,"",IF(CFG_UTC="°F",(AVERAGE($B44:$E44)-32)*5/9,AVERAGE($B44:$E44)))</f>
        <v/>
      </c>
      <c r="G44" s="34"/>
    </row>
    <row r="45" customFormat="false" ht="15" hidden="false" customHeight="false" outlineLevel="0" collapsed="false">
      <c r="A45" s="33"/>
      <c r="B45" s="34"/>
      <c r="C45" s="34"/>
      <c r="D45" s="34"/>
      <c r="E45" s="34"/>
      <c r="F45" s="36" t="str">
        <f aca="false">IF(COUNT($B45:$E45)=0,"",IF(CFG_UTC="°F",(AVERAGE($B45:$E45)-32)*5/9,AVERAGE($B45:$E45)))</f>
        <v/>
      </c>
      <c r="G45" s="34"/>
    </row>
    <row r="46" customFormat="false" ht="15" hidden="false" customHeight="false" outlineLevel="0" collapsed="false">
      <c r="A46" s="33"/>
      <c r="B46" s="34"/>
      <c r="C46" s="34"/>
      <c r="D46" s="34"/>
      <c r="E46" s="34"/>
      <c r="F46" s="36" t="str">
        <f aca="false">IF(COUNT($B46:$E46)=0,"",IF(CFG_UTC="°F",(AVERAGE($B46:$E46)-32)*5/9,AVERAGE($B46:$E46)))</f>
        <v/>
      </c>
      <c r="G46" s="34"/>
    </row>
    <row r="47" customFormat="false" ht="15" hidden="false" customHeight="false" outlineLevel="0" collapsed="false">
      <c r="A47" s="33"/>
      <c r="B47" s="34"/>
      <c r="C47" s="34"/>
      <c r="D47" s="34"/>
      <c r="E47" s="34"/>
      <c r="F47" s="36" t="str">
        <f aca="false">IF(COUNT($B47:$E47)=0,"",IF(CFG_UTC="°F",(AVERAGE($B47:$E47)-32)*5/9,AVERAGE($B47:$E47)))</f>
        <v/>
      </c>
      <c r="G47" s="34"/>
    </row>
    <row r="48" customFormat="false" ht="15" hidden="false" customHeight="false" outlineLevel="0" collapsed="false">
      <c r="A48" s="33"/>
      <c r="B48" s="34"/>
      <c r="C48" s="34"/>
      <c r="D48" s="34"/>
      <c r="E48" s="34"/>
      <c r="F48" s="36" t="str">
        <f aca="false">IF(COUNT($B48:$E48)=0,"",IF(CFG_UTC="°F",(AVERAGE($B48:$E48)-32)*5/9,AVERAGE($B48:$E48)))</f>
        <v/>
      </c>
      <c r="G48" s="34"/>
    </row>
    <row r="49" customFormat="false" ht="15" hidden="false" customHeight="false" outlineLevel="0" collapsed="false">
      <c r="A49" s="33"/>
      <c r="B49" s="34"/>
      <c r="C49" s="34"/>
      <c r="D49" s="34"/>
      <c r="E49" s="34"/>
      <c r="F49" s="36" t="str">
        <f aca="false">IF(COUNT($B49:$E49)=0,"",IF(CFG_UTC="°F",(AVERAGE($B49:$E49)-32)*5/9,AVERAGE($B49:$E49)))</f>
        <v/>
      </c>
      <c r="G49" s="34"/>
    </row>
    <row r="50" customFormat="false" ht="15" hidden="false" customHeight="false" outlineLevel="0" collapsed="false">
      <c r="A50" s="33"/>
      <c r="B50" s="34"/>
      <c r="C50" s="34"/>
      <c r="D50" s="34"/>
      <c r="E50" s="34"/>
      <c r="F50" s="36" t="str">
        <f aca="false">IF(COUNT($B50:$E50)=0,"",IF(CFG_UTC="°F",(AVERAGE($B50:$E50)-32)*5/9,AVERAGE($B50:$E50)))</f>
        <v/>
      </c>
      <c r="G50" s="34"/>
    </row>
    <row r="51" customFormat="false" ht="15" hidden="false" customHeight="false" outlineLevel="0" collapsed="false">
      <c r="A51" s="33"/>
      <c r="B51" s="34"/>
      <c r="C51" s="34"/>
      <c r="D51" s="34"/>
      <c r="E51" s="34"/>
      <c r="F51" s="36" t="str">
        <f aca="false">IF(COUNT($B51:$E51)=0,"",IF(CFG_UTC="°F",(AVERAGE($B51:$E51)-32)*5/9,AVERAGE($B51:$E51)))</f>
        <v/>
      </c>
      <c r="G51" s="34"/>
    </row>
    <row r="52" customFormat="false" ht="15" hidden="false" customHeight="false" outlineLevel="0" collapsed="false">
      <c r="A52" s="33"/>
      <c r="B52" s="34"/>
      <c r="C52" s="34"/>
      <c r="D52" s="34"/>
      <c r="E52" s="34"/>
      <c r="F52" s="36" t="str">
        <f aca="false">IF(COUNT($B52:$E52)=0,"",IF(CFG_UTC="°F",(AVERAGE($B52:$E52)-32)*5/9,AVERAGE($B52:$E52)))</f>
        <v/>
      </c>
      <c r="G52" s="34"/>
    </row>
    <row r="53" customFormat="false" ht="15" hidden="false" customHeight="false" outlineLevel="0" collapsed="false">
      <c r="A53" s="33"/>
      <c r="B53" s="34"/>
      <c r="C53" s="34"/>
      <c r="D53" s="34"/>
      <c r="E53" s="34"/>
      <c r="F53" s="36" t="str">
        <f aca="false">IF(COUNT($B53:$E53)=0,"",IF(CFG_UTC="°F",(AVERAGE($B53:$E53)-32)*5/9,AVERAGE($B53:$E53)))</f>
        <v/>
      </c>
      <c r="G53" s="34"/>
    </row>
    <row r="54" customFormat="false" ht="15" hidden="false" customHeight="false" outlineLevel="0" collapsed="false">
      <c r="A54" s="33"/>
      <c r="B54" s="34"/>
      <c r="C54" s="34"/>
      <c r="D54" s="34"/>
      <c r="E54" s="34"/>
      <c r="F54" s="36" t="str">
        <f aca="false">IF(COUNT($B54:$E54)=0,"",IF(CFG_UTC="°F",(AVERAGE($B54:$E54)-32)*5/9,AVERAGE($B54:$E54)))</f>
        <v/>
      </c>
      <c r="G54" s="34"/>
    </row>
    <row r="55" customFormat="false" ht="15" hidden="false" customHeight="false" outlineLevel="0" collapsed="false">
      <c r="A55" s="33"/>
      <c r="B55" s="34"/>
      <c r="C55" s="34"/>
      <c r="D55" s="34"/>
      <c r="E55" s="34"/>
      <c r="F55" s="36" t="str">
        <f aca="false">IF(COUNT($B55:$E55)=0,"",IF(CFG_UTC="°F",(AVERAGE($B55:$E55)-32)*5/9,AVERAGE($B55:$E55)))</f>
        <v/>
      </c>
      <c r="G55" s="34"/>
    </row>
    <row r="56" customFormat="false" ht="15" hidden="false" customHeight="false" outlineLevel="0" collapsed="false">
      <c r="A56" s="33"/>
      <c r="B56" s="34"/>
      <c r="C56" s="34"/>
      <c r="D56" s="34"/>
      <c r="E56" s="34"/>
      <c r="F56" s="36" t="str">
        <f aca="false">IF(COUNT($B56:$E56)=0,"",IF(CFG_UTC="°F",(AVERAGE($B56:$E56)-32)*5/9,AVERAGE($B56:$E56)))</f>
        <v/>
      </c>
      <c r="G56" s="34"/>
    </row>
    <row r="57" customFormat="false" ht="15" hidden="false" customHeight="false" outlineLevel="0" collapsed="false">
      <c r="A57" s="33"/>
      <c r="B57" s="34"/>
      <c r="C57" s="34"/>
      <c r="D57" s="34"/>
      <c r="E57" s="34"/>
      <c r="F57" s="36" t="str">
        <f aca="false">IF(COUNT($B57:$E57)=0,"",IF(CFG_UTC="°F",(AVERAGE($B57:$E57)-32)*5/9,AVERAGE($B57:$E57)))</f>
        <v/>
      </c>
      <c r="G57" s="34"/>
    </row>
    <row r="58" customFormat="false" ht="15" hidden="false" customHeight="false" outlineLevel="0" collapsed="false">
      <c r="A58" s="33"/>
      <c r="B58" s="34"/>
      <c r="C58" s="34"/>
      <c r="D58" s="34"/>
      <c r="E58" s="34"/>
      <c r="F58" s="36" t="str">
        <f aca="false">IF(COUNT($B58:$E58)=0,"",IF(CFG_UTC="°F",(AVERAGE($B58:$E58)-32)*5/9,AVERAGE($B58:$E58)))</f>
        <v/>
      </c>
      <c r="G58" s="34"/>
    </row>
    <row r="59" customFormat="false" ht="15" hidden="false" customHeight="false" outlineLevel="0" collapsed="false">
      <c r="A59" s="33"/>
      <c r="B59" s="34"/>
      <c r="C59" s="34"/>
      <c r="D59" s="34"/>
      <c r="E59" s="34"/>
      <c r="F59" s="36" t="str">
        <f aca="false">IF(COUNT($B59:$E59)=0,"",IF(CFG_UTC="°F",(AVERAGE($B59:$E59)-32)*5/9,AVERAGE($B59:$E59)))</f>
        <v/>
      </c>
      <c r="G59" s="34"/>
    </row>
    <row r="60" customFormat="false" ht="15" hidden="false" customHeight="false" outlineLevel="0" collapsed="false">
      <c r="A60" s="33"/>
      <c r="B60" s="34"/>
      <c r="C60" s="34"/>
      <c r="D60" s="34"/>
      <c r="E60" s="34"/>
      <c r="F60" s="36" t="str">
        <f aca="false">IF(COUNT($B60:$E60)=0,"",IF(CFG_UTC="°F",(AVERAGE($B60:$E60)-32)*5/9,AVERAGE($B60:$E60)))</f>
        <v/>
      </c>
      <c r="G60" s="34"/>
    </row>
    <row r="61" customFormat="false" ht="15" hidden="false" customHeight="false" outlineLevel="0" collapsed="false">
      <c r="A61" s="33"/>
      <c r="B61" s="34"/>
      <c r="C61" s="34"/>
      <c r="D61" s="34"/>
      <c r="E61" s="34"/>
      <c r="F61" s="36" t="str">
        <f aca="false">IF(COUNT($B61:$E61)=0,"",IF(CFG_UTC="°F",(AVERAGE($B61:$E61)-32)*5/9,AVERAGE($B61:$E61)))</f>
        <v/>
      </c>
      <c r="G61" s="34"/>
    </row>
    <row r="62" customFormat="false" ht="15" hidden="false" customHeight="false" outlineLevel="0" collapsed="false">
      <c r="A62" s="33"/>
      <c r="B62" s="34"/>
      <c r="C62" s="34"/>
      <c r="D62" s="34"/>
      <c r="E62" s="34"/>
      <c r="F62" s="36" t="str">
        <f aca="false">IF(COUNT($B62:$E62)=0,"",IF(CFG_UTC="°F",(AVERAGE($B62:$E62)-32)*5/9,AVERAGE($B62:$E62)))</f>
        <v/>
      </c>
      <c r="G62" s="34"/>
    </row>
    <row r="63" customFormat="false" ht="15" hidden="false" customHeight="false" outlineLevel="0" collapsed="false">
      <c r="A63" s="33"/>
      <c r="B63" s="34"/>
      <c r="C63" s="34"/>
      <c r="D63" s="34"/>
      <c r="E63" s="34"/>
      <c r="F63" s="36" t="str">
        <f aca="false">IF(COUNT($B63:$E63)=0,"",IF(CFG_UTC="°F",(AVERAGE($B63:$E63)-32)*5/9,AVERAGE($B63:$E63)))</f>
        <v/>
      </c>
      <c r="G63" s="34"/>
    </row>
    <row r="64" customFormat="false" ht="15" hidden="false" customHeight="false" outlineLevel="0" collapsed="false">
      <c r="A64" s="33"/>
      <c r="B64" s="34"/>
      <c r="C64" s="34"/>
      <c r="D64" s="34"/>
      <c r="E64" s="34"/>
      <c r="F64" s="36" t="str">
        <f aca="false">IF(COUNT($B64:$E64)=0,"",IF(CFG_UTC="°F",(AVERAGE($B64:$E64)-32)*5/9,AVERAGE($B64:$E64)))</f>
        <v/>
      </c>
      <c r="G64" s="34"/>
    </row>
    <row r="65" customFormat="false" ht="15" hidden="false" customHeight="false" outlineLevel="0" collapsed="false">
      <c r="A65" s="33"/>
      <c r="B65" s="34"/>
      <c r="C65" s="34"/>
      <c r="D65" s="34"/>
      <c r="E65" s="34"/>
      <c r="F65" s="36" t="str">
        <f aca="false">IF(COUNT($B65:$E65)=0,"",IF(CFG_UTC="°F",(AVERAGE($B65:$E65)-32)*5/9,AVERAGE($B65:$E65)))</f>
        <v/>
      </c>
      <c r="G65" s="34"/>
    </row>
    <row r="66" customFormat="false" ht="15" hidden="false" customHeight="false" outlineLevel="0" collapsed="false">
      <c r="A66" s="33"/>
      <c r="B66" s="34"/>
      <c r="C66" s="34"/>
      <c r="D66" s="34"/>
      <c r="E66" s="34"/>
      <c r="F66" s="36" t="str">
        <f aca="false">IF(COUNT($B66:$E66)=0,"",IF(CFG_UTC="°F",(AVERAGE($B66:$E66)-32)*5/9,AVERAGE($B66:$E66)))</f>
        <v/>
      </c>
      <c r="G66" s="34"/>
    </row>
    <row r="67" customFormat="false" ht="15" hidden="false" customHeight="false" outlineLevel="0" collapsed="false">
      <c r="A67" s="33"/>
      <c r="B67" s="34"/>
      <c r="C67" s="34"/>
      <c r="D67" s="34"/>
      <c r="E67" s="34"/>
      <c r="F67" s="36" t="str">
        <f aca="false">IF(COUNT($B67:$E67)=0,"",IF(CFG_UTC="°F",(AVERAGE($B67:$E67)-32)*5/9,AVERAGE($B67:$E67)))</f>
        <v/>
      </c>
      <c r="G67" s="34"/>
    </row>
    <row r="68" customFormat="false" ht="15" hidden="false" customHeight="false" outlineLevel="0" collapsed="false">
      <c r="A68" s="33"/>
      <c r="B68" s="34"/>
      <c r="C68" s="34"/>
      <c r="D68" s="34"/>
      <c r="E68" s="34"/>
      <c r="F68" s="36" t="str">
        <f aca="false">IF(COUNT($B68:$E68)=0,"",IF(CFG_UTC="°F",(AVERAGE($B68:$E68)-32)*5/9,AVERAGE($B68:$E68)))</f>
        <v/>
      </c>
      <c r="G68" s="34"/>
    </row>
    <row r="69" customFormat="false" ht="15" hidden="false" customHeight="false" outlineLevel="0" collapsed="false">
      <c r="A69" s="33"/>
      <c r="B69" s="34"/>
      <c r="C69" s="34"/>
      <c r="D69" s="34"/>
      <c r="E69" s="34"/>
      <c r="F69" s="36" t="str">
        <f aca="false">IF(COUNT($B69:$E69)=0,"",IF(CFG_UTC="°F",(AVERAGE($B69:$E69)-32)*5/9,AVERAGE($B69:$E69)))</f>
        <v/>
      </c>
      <c r="G69" s="34"/>
    </row>
    <row r="70" customFormat="false" ht="15" hidden="false" customHeight="false" outlineLevel="0" collapsed="false">
      <c r="A70" s="33"/>
      <c r="B70" s="34"/>
      <c r="C70" s="34"/>
      <c r="D70" s="34"/>
      <c r="E70" s="34"/>
      <c r="F70" s="36" t="str">
        <f aca="false">IF(COUNT($B70:$E70)=0,"",IF(CFG_UTC="°F",(AVERAGE($B70:$E70)-32)*5/9,AVERAGE($B70:$E70)))</f>
        <v/>
      </c>
      <c r="G70" s="34"/>
    </row>
    <row r="71" customFormat="false" ht="15" hidden="false" customHeight="false" outlineLevel="0" collapsed="false">
      <c r="A71" s="33"/>
      <c r="B71" s="34"/>
      <c r="C71" s="34"/>
      <c r="D71" s="34"/>
      <c r="E71" s="34"/>
      <c r="F71" s="36" t="str">
        <f aca="false">IF(COUNT($B71:$E71)=0,"",IF(CFG_UTC="°F",(AVERAGE($B71:$E71)-32)*5/9,AVERAGE($B71:$E71)))</f>
        <v/>
      </c>
      <c r="G71" s="34"/>
    </row>
    <row r="72" customFormat="false" ht="15" hidden="false" customHeight="false" outlineLevel="0" collapsed="false">
      <c r="A72" s="33"/>
      <c r="B72" s="34"/>
      <c r="C72" s="34"/>
      <c r="D72" s="34"/>
      <c r="E72" s="34"/>
      <c r="F72" s="36" t="str">
        <f aca="false">IF(COUNT($B72:$E72)=0,"",IF(CFG_UTC="°F",(AVERAGE($B72:$E72)-32)*5/9,AVERAGE($B72:$E72)))</f>
        <v/>
      </c>
      <c r="G72" s="34"/>
    </row>
    <row r="73" customFormat="false" ht="15" hidden="false" customHeight="false" outlineLevel="0" collapsed="false">
      <c r="A73" s="33"/>
      <c r="B73" s="34"/>
      <c r="C73" s="34"/>
      <c r="D73" s="34"/>
      <c r="E73" s="34"/>
      <c r="F73" s="36" t="str">
        <f aca="false">IF(COUNT($B73:$E73)=0,"",IF(CFG_UTC="°F",(AVERAGE($B73:$E73)-32)*5/9,AVERAGE($B73:$E73)))</f>
        <v/>
      </c>
      <c r="G73" s="34"/>
    </row>
    <row r="74" customFormat="false" ht="15" hidden="false" customHeight="false" outlineLevel="0" collapsed="false">
      <c r="A74" s="33"/>
      <c r="B74" s="34"/>
      <c r="C74" s="34"/>
      <c r="D74" s="34"/>
      <c r="E74" s="34"/>
      <c r="F74" s="36" t="str">
        <f aca="false">IF(COUNT($B74:$E74)=0,"",IF(CFG_UTC="°F",(AVERAGE($B74:$E74)-32)*5/9,AVERAGE($B74:$E74)))</f>
        <v/>
      </c>
      <c r="G74" s="34"/>
    </row>
    <row r="75" customFormat="false" ht="15" hidden="false" customHeight="false" outlineLevel="0" collapsed="false">
      <c r="A75" s="33"/>
      <c r="B75" s="34"/>
      <c r="C75" s="34"/>
      <c r="D75" s="34"/>
      <c r="E75" s="34"/>
      <c r="F75" s="36" t="str">
        <f aca="false">IF(COUNT($B75:$E75)=0,"",IF(CFG_UTC="°F",(AVERAGE($B75:$E75)-32)*5/9,AVERAGE($B75:$E75)))</f>
        <v/>
      </c>
      <c r="G75" s="34"/>
    </row>
    <row r="76" customFormat="false" ht="15" hidden="false" customHeight="false" outlineLevel="0" collapsed="false">
      <c r="A76" s="33"/>
      <c r="B76" s="34"/>
      <c r="C76" s="34"/>
      <c r="D76" s="34"/>
      <c r="E76" s="34"/>
      <c r="F76" s="36" t="str">
        <f aca="false">IF(COUNT($B76:$E76)=0,"",IF(CFG_UTC="°F",(AVERAGE($B76:$E76)-32)*5/9,AVERAGE($B76:$E76)))</f>
        <v/>
      </c>
      <c r="G76" s="34"/>
    </row>
    <row r="77" customFormat="false" ht="15" hidden="false" customHeight="false" outlineLevel="0" collapsed="false">
      <c r="A77" s="33"/>
      <c r="B77" s="34"/>
      <c r="C77" s="34"/>
      <c r="D77" s="34"/>
      <c r="E77" s="34"/>
      <c r="F77" s="36" t="str">
        <f aca="false">IF(COUNT($B77:$E77)=0,"",IF(CFG_UTC="°F",(AVERAGE($B77:$E77)-32)*5/9,AVERAGE($B77:$E77)))</f>
        <v/>
      </c>
      <c r="G77" s="34"/>
    </row>
    <row r="78" customFormat="false" ht="15" hidden="false" customHeight="false" outlineLevel="0" collapsed="false">
      <c r="A78" s="33"/>
      <c r="B78" s="34"/>
      <c r="C78" s="34"/>
      <c r="D78" s="34"/>
      <c r="E78" s="34"/>
      <c r="F78" s="36" t="str">
        <f aca="false">IF(COUNT($B78:$E78)=0,"",IF(CFG_UTC="°F",(AVERAGE($B78:$E78)-32)*5/9,AVERAGE($B78:$E78)))</f>
        <v/>
      </c>
      <c r="G78" s="34"/>
    </row>
    <row r="79" customFormat="false" ht="15" hidden="false" customHeight="false" outlineLevel="0" collapsed="false">
      <c r="A79" s="33"/>
      <c r="B79" s="34"/>
      <c r="C79" s="34"/>
      <c r="D79" s="34"/>
      <c r="E79" s="34"/>
      <c r="F79" s="36" t="str">
        <f aca="false">IF(COUNT($B79:$E79)=0,"",IF(CFG_UTC="°F",(AVERAGE($B79:$E79)-32)*5/9,AVERAGE($B79:$E79)))</f>
        <v/>
      </c>
      <c r="G79" s="34"/>
    </row>
    <row r="80" customFormat="false" ht="15" hidden="false" customHeight="false" outlineLevel="0" collapsed="false">
      <c r="A80" s="33"/>
      <c r="B80" s="34"/>
      <c r="C80" s="34"/>
      <c r="D80" s="34"/>
      <c r="E80" s="34"/>
      <c r="F80" s="36" t="str">
        <f aca="false">IF(COUNT($B80:$E80)=0,"",IF(CFG_UTC="°F",(AVERAGE($B80:$E80)-32)*5/9,AVERAGE($B80:$E80)))</f>
        <v/>
      </c>
      <c r="G80" s="34"/>
    </row>
    <row r="81" customFormat="false" ht="15" hidden="false" customHeight="false" outlineLevel="0" collapsed="false">
      <c r="A81" s="33"/>
      <c r="B81" s="34"/>
      <c r="C81" s="34"/>
      <c r="D81" s="34"/>
      <c r="E81" s="34"/>
      <c r="F81" s="36" t="str">
        <f aca="false">IF(COUNT($B81:$E81)=0,"",IF(CFG_UTC="°F",(AVERAGE($B81:$E81)-32)*5/9,AVERAGE($B81:$E81)))</f>
        <v/>
      </c>
      <c r="G81" s="34"/>
    </row>
    <row r="82" customFormat="false" ht="15" hidden="false" customHeight="false" outlineLevel="0" collapsed="false">
      <c r="A82" s="33"/>
      <c r="B82" s="34"/>
      <c r="C82" s="34"/>
      <c r="D82" s="34"/>
      <c r="E82" s="34"/>
      <c r="F82" s="36" t="str">
        <f aca="false">IF(COUNT($B82:$E82)=0,"",IF(CFG_UTC="°F",(AVERAGE($B82:$E82)-32)*5/9,AVERAGE($B82:$E82)))</f>
        <v/>
      </c>
      <c r="G82" s="34"/>
    </row>
    <row r="83" customFormat="false" ht="15" hidden="false" customHeight="false" outlineLevel="0" collapsed="false">
      <c r="A83" s="33"/>
      <c r="B83" s="34"/>
      <c r="C83" s="34"/>
      <c r="D83" s="34"/>
      <c r="E83" s="34"/>
      <c r="F83" s="36" t="str">
        <f aca="false">IF(COUNT($B83:$E83)=0,"",IF(CFG_UTC="°F",(AVERAGE($B83:$E83)-32)*5/9,AVERAGE($B83:$E83)))</f>
        <v/>
      </c>
      <c r="G83" s="34"/>
    </row>
    <row r="84" customFormat="false" ht="15" hidden="false" customHeight="false" outlineLevel="0" collapsed="false">
      <c r="A84" s="33"/>
      <c r="B84" s="34"/>
      <c r="C84" s="34"/>
      <c r="D84" s="34"/>
      <c r="E84" s="34"/>
      <c r="F84" s="36" t="str">
        <f aca="false">IF(COUNT($B84:$E84)=0,"",IF(CFG_UTC="°F",(AVERAGE($B84:$E84)-32)*5/9,AVERAGE($B84:$E84)))</f>
        <v/>
      </c>
      <c r="G84" s="34"/>
    </row>
    <row r="85" customFormat="false" ht="15" hidden="false" customHeight="false" outlineLevel="0" collapsed="false">
      <c r="A85" s="33"/>
      <c r="B85" s="34"/>
      <c r="C85" s="34"/>
      <c r="D85" s="34"/>
      <c r="E85" s="34"/>
      <c r="F85" s="36" t="str">
        <f aca="false">IF(COUNT($B85:$E85)=0,"",IF(CFG_UTC="°F",(AVERAGE($B85:$E85)-32)*5/9,AVERAGE($B85:$E85)))</f>
        <v/>
      </c>
      <c r="G85" s="34"/>
    </row>
    <row r="86" customFormat="false" ht="15" hidden="false" customHeight="false" outlineLevel="0" collapsed="false">
      <c r="A86" s="33"/>
      <c r="B86" s="34"/>
      <c r="C86" s="34"/>
      <c r="D86" s="34"/>
      <c r="E86" s="34"/>
      <c r="F86" s="36" t="str">
        <f aca="false">IF(COUNT($B86:$E86)=0,"",IF(CFG_UTC="°F",(AVERAGE($B86:$E86)-32)*5/9,AVERAGE($B86:$E86)))</f>
        <v/>
      </c>
      <c r="G86" s="34"/>
    </row>
    <row r="87" customFormat="false" ht="15" hidden="false" customHeight="false" outlineLevel="0" collapsed="false">
      <c r="A87" s="33"/>
      <c r="B87" s="34"/>
      <c r="C87" s="34"/>
      <c r="D87" s="34"/>
      <c r="E87" s="34"/>
      <c r="F87" s="36" t="str">
        <f aca="false">IF(COUNT($B87:$E87)=0,"",IF(CFG_UTC="°F",(AVERAGE($B87:$E87)-32)*5/9,AVERAGE($B87:$E87)))</f>
        <v/>
      </c>
      <c r="G87" s="34"/>
    </row>
    <row r="88" customFormat="false" ht="15" hidden="false" customHeight="false" outlineLevel="0" collapsed="false">
      <c r="A88" s="33"/>
      <c r="B88" s="34"/>
      <c r="C88" s="34"/>
      <c r="D88" s="34"/>
      <c r="E88" s="34"/>
      <c r="F88" s="36" t="str">
        <f aca="false">IF(COUNT($B88:$E88)=0,"",IF(CFG_UTC="°F",(AVERAGE($B88:$E88)-32)*5/9,AVERAGE($B88:$E88)))</f>
        <v/>
      </c>
      <c r="G88" s="34"/>
    </row>
    <row r="89" customFormat="false" ht="15" hidden="false" customHeight="false" outlineLevel="0" collapsed="false">
      <c r="A89" s="33"/>
      <c r="B89" s="34"/>
      <c r="C89" s="34"/>
      <c r="D89" s="34"/>
      <c r="E89" s="34"/>
      <c r="F89" s="36" t="str">
        <f aca="false">IF(COUNT($B89:$E89)=0,"",IF(CFG_UTC="°F",(AVERAGE($B89:$E89)-32)*5/9,AVERAGE($B89:$E89)))</f>
        <v/>
      </c>
      <c r="G89" s="34"/>
    </row>
    <row r="90" customFormat="false" ht="15" hidden="false" customHeight="false" outlineLevel="0" collapsed="false">
      <c r="A90" s="33"/>
      <c r="B90" s="34"/>
      <c r="C90" s="34"/>
      <c r="D90" s="34"/>
      <c r="E90" s="34"/>
      <c r="F90" s="36" t="str">
        <f aca="false">IF(COUNT($B90:$E90)=0,"",IF(CFG_UTC="°F",(AVERAGE($B90:$E90)-32)*5/9,AVERAGE($B90:$E90)))</f>
        <v/>
      </c>
      <c r="G90" s="34"/>
    </row>
    <row r="91" customFormat="false" ht="15" hidden="false" customHeight="false" outlineLevel="0" collapsed="false">
      <c r="A91" s="33"/>
      <c r="B91" s="34"/>
      <c r="C91" s="34"/>
      <c r="D91" s="34"/>
      <c r="E91" s="34"/>
      <c r="F91" s="36" t="str">
        <f aca="false">IF(COUNT($B91:$E91)=0,"",IF(CFG_UTC="°F",(AVERAGE($B91:$E91)-32)*5/9,AVERAGE($B91:$E91)))</f>
        <v/>
      </c>
      <c r="G91" s="34"/>
    </row>
    <row r="92" customFormat="false" ht="15" hidden="false" customHeight="false" outlineLevel="0" collapsed="false">
      <c r="A92" s="33"/>
      <c r="B92" s="34"/>
      <c r="C92" s="34"/>
      <c r="D92" s="34"/>
      <c r="E92" s="34"/>
      <c r="F92" s="36" t="str">
        <f aca="false">IF(COUNT($B92:$E92)=0,"",IF(CFG_UTC="°F",(AVERAGE($B92:$E92)-32)*5/9,AVERAGE($B92:$E92)))</f>
        <v/>
      </c>
      <c r="G92" s="34"/>
    </row>
    <row r="93" customFormat="false" ht="15" hidden="false" customHeight="false" outlineLevel="0" collapsed="false">
      <c r="A93" s="33"/>
      <c r="B93" s="34"/>
      <c r="C93" s="34"/>
      <c r="D93" s="34"/>
      <c r="E93" s="34"/>
      <c r="F93" s="36" t="str">
        <f aca="false">IF(COUNT($B93:$E93)=0,"",IF(CFG_UTC="°F",(AVERAGE($B93:$E93)-32)*5/9,AVERAGE($B93:$E93)))</f>
        <v/>
      </c>
      <c r="G93" s="34"/>
    </row>
    <row r="94" customFormat="false" ht="15" hidden="false" customHeight="false" outlineLevel="0" collapsed="false">
      <c r="A94" s="33"/>
      <c r="B94" s="34"/>
      <c r="C94" s="34"/>
      <c r="D94" s="34"/>
      <c r="E94" s="34"/>
      <c r="F94" s="36" t="str">
        <f aca="false">IF(COUNT($B94:$E94)=0,"",IF(CFG_UTC="°F",(AVERAGE($B94:$E94)-32)*5/9,AVERAGE($B94:$E94)))</f>
        <v/>
      </c>
      <c r="G94" s="34"/>
    </row>
    <row r="95" customFormat="false" ht="15" hidden="false" customHeight="false" outlineLevel="0" collapsed="false">
      <c r="A95" s="33"/>
      <c r="B95" s="34"/>
      <c r="C95" s="34"/>
      <c r="D95" s="34"/>
      <c r="E95" s="34"/>
      <c r="F95" s="36" t="str">
        <f aca="false">IF(COUNT($B95:$E95)=0,"",IF(CFG_UTC="°F",(AVERAGE($B95:$E95)-32)*5/9,AVERAGE($B95:$E95)))</f>
        <v/>
      </c>
      <c r="G95" s="34"/>
    </row>
    <row r="96" customFormat="false" ht="15" hidden="false" customHeight="false" outlineLevel="0" collapsed="false">
      <c r="A96" s="33"/>
      <c r="B96" s="34"/>
      <c r="C96" s="34"/>
      <c r="D96" s="34"/>
      <c r="E96" s="34"/>
      <c r="F96" s="36" t="str">
        <f aca="false">IF(COUNT($B96:$E96)=0,"",IF(CFG_UTC="°F",(AVERAGE($B96:$E96)-32)*5/9,AVERAGE($B96:$E96)))</f>
        <v/>
      </c>
      <c r="G96" s="34"/>
    </row>
    <row r="97" customFormat="false" ht="15" hidden="false" customHeight="false" outlineLevel="0" collapsed="false">
      <c r="A97" s="33"/>
      <c r="B97" s="34"/>
      <c r="C97" s="34"/>
      <c r="D97" s="34"/>
      <c r="E97" s="34"/>
      <c r="F97" s="36" t="str">
        <f aca="false">IF(COUNT($B97:$E97)=0,"",IF(CFG_UTC="°F",(AVERAGE($B97:$E97)-32)*5/9,AVERAGE($B97:$E97)))</f>
        <v/>
      </c>
      <c r="G97" s="34"/>
    </row>
    <row r="98" customFormat="false" ht="15" hidden="false" customHeight="false" outlineLevel="0" collapsed="false">
      <c r="A98" s="33"/>
      <c r="B98" s="34"/>
      <c r="C98" s="34"/>
      <c r="D98" s="34"/>
      <c r="E98" s="34"/>
      <c r="F98" s="36" t="str">
        <f aca="false">IF(COUNT($B98:$E98)=0,"",IF(CFG_UTC="°F",(AVERAGE($B98:$E98)-32)*5/9,AVERAGE($B98:$E98)))</f>
        <v/>
      </c>
      <c r="G98" s="34"/>
    </row>
    <row r="99" customFormat="false" ht="15" hidden="false" customHeight="false" outlineLevel="0" collapsed="false">
      <c r="A99" s="33"/>
      <c r="B99" s="34"/>
      <c r="C99" s="34"/>
      <c r="D99" s="34"/>
      <c r="E99" s="34"/>
      <c r="F99" s="36" t="str">
        <f aca="false">IF(COUNT($B99:$E99)=0,"",IF(CFG_UTC="°F",(AVERAGE($B99:$E99)-32)*5/9,AVERAGE($B99:$E99)))</f>
        <v/>
      </c>
      <c r="G99" s="34"/>
    </row>
    <row r="100" customFormat="false" ht="15" hidden="false" customHeight="false" outlineLevel="0" collapsed="false">
      <c r="A100" s="33"/>
      <c r="B100" s="34"/>
      <c r="C100" s="34"/>
      <c r="D100" s="34"/>
      <c r="E100" s="34"/>
      <c r="F100" s="36" t="str">
        <f aca="false">IF(COUNT($B100:$E100)=0,"",IF(CFG_UTC="°F",(AVERAGE($B100:$E100)-32)*5/9,AVERAGE($B100:$E100)))</f>
        <v/>
      </c>
      <c r="G100" s="34"/>
    </row>
    <row r="101" customFormat="false" ht="15" hidden="false" customHeight="false" outlineLevel="0" collapsed="false">
      <c r="A101" s="33"/>
      <c r="B101" s="34"/>
      <c r="C101" s="34"/>
      <c r="D101" s="34"/>
      <c r="E101" s="34"/>
      <c r="F101" s="36" t="str">
        <f aca="false">IF(COUNT($B101:$E101)=0,"",IF(CFG_UTC="°F",(AVERAGE($B101:$E101)-32)*5/9,AVERAGE($B101:$E101)))</f>
        <v/>
      </c>
      <c r="G101" s="34"/>
    </row>
    <row r="102" customFormat="false" ht="15" hidden="false" customHeight="false" outlineLevel="0" collapsed="false">
      <c r="A102" s="33"/>
      <c r="B102" s="34"/>
      <c r="C102" s="34"/>
      <c r="D102" s="34"/>
      <c r="E102" s="34"/>
      <c r="F102" s="36" t="str">
        <f aca="false">IF(COUNT($B102:$E102)=0,"",IF(CFG_UTC="°F",(AVERAGE($B102:$E102)-32)*5/9,AVERAGE($B102:$E102)))</f>
        <v/>
      </c>
      <c r="G102" s="34"/>
    </row>
    <row r="103" customFormat="false" ht="15" hidden="false" customHeight="false" outlineLevel="0" collapsed="false">
      <c r="A103" s="33"/>
      <c r="B103" s="34"/>
      <c r="C103" s="34"/>
      <c r="D103" s="34"/>
      <c r="E103" s="34"/>
      <c r="F103" s="36" t="str">
        <f aca="false">IF(COUNT($B103:$E103)=0,"",IF(CFG_UTC="°F",(AVERAGE($B103:$E103)-32)*5/9,AVERAGE($B103:$E103)))</f>
        <v/>
      </c>
      <c r="G103" s="34"/>
    </row>
    <row r="104" customFormat="false" ht="15" hidden="false" customHeight="false" outlineLevel="0" collapsed="false">
      <c r="A104" s="33"/>
      <c r="B104" s="34"/>
      <c r="C104" s="34"/>
      <c r="D104" s="34"/>
      <c r="E104" s="34"/>
      <c r="F104" s="36" t="str">
        <f aca="false">IF(COUNT($B104:$E104)=0,"",IF(CFG_UTC="°F",(AVERAGE($B104:$E104)-32)*5/9,AVERAGE($B104:$E104)))</f>
        <v/>
      </c>
      <c r="G104" s="34"/>
    </row>
    <row r="105" customFormat="false" ht="15" hidden="false" customHeight="false" outlineLevel="0" collapsed="false">
      <c r="A105" s="33"/>
      <c r="B105" s="34"/>
      <c r="C105" s="34"/>
      <c r="D105" s="34"/>
      <c r="E105" s="34"/>
      <c r="F105" s="36" t="str">
        <f aca="false">IF(COUNT($B105:$E105)=0,"",IF(CFG_UTC="°F",(AVERAGE($B105:$E105)-32)*5/9,AVERAGE($B105:$E105)))</f>
        <v/>
      </c>
      <c r="G105" s="34"/>
    </row>
    <row r="106" customFormat="false" ht="15" hidden="false" customHeight="false" outlineLevel="0" collapsed="false">
      <c r="A106" s="33"/>
      <c r="B106" s="34"/>
      <c r="C106" s="34"/>
      <c r="D106" s="34"/>
      <c r="E106" s="34"/>
      <c r="F106" s="36" t="str">
        <f aca="false">IF(COUNT($B106:$E106)=0,"",IF(CFG_UTC="°F",(AVERAGE($B106:$E106)-32)*5/9,AVERAGE($B106:$E106)))</f>
        <v/>
      </c>
      <c r="G106" s="34"/>
    </row>
    <row r="107" customFormat="false" ht="15" hidden="false" customHeight="false" outlineLevel="0" collapsed="false">
      <c r="A107" s="33"/>
      <c r="B107" s="34"/>
      <c r="C107" s="34"/>
      <c r="D107" s="34"/>
      <c r="E107" s="34"/>
      <c r="F107" s="36" t="str">
        <f aca="false">IF(COUNT($B107:$E107)=0,"",IF(CFG_UTC="°F",(AVERAGE($B107:$E107)-32)*5/9,AVERAGE($B107:$E107)))</f>
        <v/>
      </c>
      <c r="G107" s="34"/>
    </row>
    <row r="108" customFormat="false" ht="15" hidden="false" customHeight="false" outlineLevel="0" collapsed="false">
      <c r="A108" s="33"/>
      <c r="B108" s="34"/>
      <c r="C108" s="34"/>
      <c r="D108" s="34"/>
      <c r="E108" s="34"/>
      <c r="F108" s="36" t="str">
        <f aca="false">IF(COUNT($B108:$E108)=0,"",IF(CFG_UTC="°F",(AVERAGE($B108:$E108)-32)*5/9,AVERAGE($B108:$E108)))</f>
        <v/>
      </c>
      <c r="G108" s="34"/>
    </row>
    <row r="109" customFormat="false" ht="15" hidden="false" customHeight="false" outlineLevel="0" collapsed="false">
      <c r="A109" s="33"/>
      <c r="B109" s="34"/>
      <c r="C109" s="34"/>
      <c r="D109" s="34"/>
      <c r="E109" s="34"/>
      <c r="F109" s="36" t="str">
        <f aca="false">IF(COUNT($B109:$E109)=0,"",IF(CFG_UTC="°F",(AVERAGE($B109:$E109)-32)*5/9,AVERAGE($B109:$E109)))</f>
        <v/>
      </c>
      <c r="G109" s="34"/>
    </row>
    <row r="110" customFormat="false" ht="15" hidden="false" customHeight="false" outlineLevel="0" collapsed="false">
      <c r="A110" s="33"/>
      <c r="B110" s="34"/>
      <c r="C110" s="34"/>
      <c r="D110" s="34"/>
      <c r="E110" s="34"/>
      <c r="F110" s="36" t="str">
        <f aca="false">IF(COUNT($B110:$E110)=0,"",IF(CFG_UTC="°F",(AVERAGE($B110:$E110)-32)*5/9,AVERAGE($B110:$E110)))</f>
        <v/>
      </c>
      <c r="G110" s="34"/>
    </row>
    <row r="111" customFormat="false" ht="15" hidden="false" customHeight="false" outlineLevel="0" collapsed="false">
      <c r="A111" s="33"/>
      <c r="B111" s="34"/>
      <c r="C111" s="34"/>
      <c r="D111" s="34"/>
      <c r="E111" s="34"/>
      <c r="F111" s="36" t="str">
        <f aca="false">IF(COUNT($B111:$E111)=0,"",IF(CFG_UTC="°F",(AVERAGE($B111:$E111)-32)*5/9,AVERAGE($B111:$E111)))</f>
        <v/>
      </c>
      <c r="G111" s="34"/>
    </row>
    <row r="112" customFormat="false" ht="15" hidden="false" customHeight="false" outlineLevel="0" collapsed="false">
      <c r="A112" s="33"/>
      <c r="B112" s="34"/>
      <c r="C112" s="34"/>
      <c r="D112" s="34"/>
      <c r="E112" s="34"/>
      <c r="F112" s="36" t="str">
        <f aca="false">IF(COUNT($B112:$E112)=0,"",IF(CFG_UTC="°F",(AVERAGE($B112:$E112)-32)*5/9,AVERAGE($B112:$E112)))</f>
        <v/>
      </c>
      <c r="G112" s="34"/>
    </row>
    <row r="113" customFormat="false" ht="15" hidden="false" customHeight="false" outlineLevel="0" collapsed="false">
      <c r="A113" s="33"/>
      <c r="B113" s="34"/>
      <c r="C113" s="34"/>
      <c r="D113" s="34"/>
      <c r="E113" s="34"/>
      <c r="F113" s="36" t="str">
        <f aca="false">IF(COUNT($B113:$E113)=0,"",IF(CFG_UTC="°F",(AVERAGE($B113:$E113)-32)*5/9,AVERAGE($B113:$E113)))</f>
        <v/>
      </c>
      <c r="G113" s="34"/>
    </row>
    <row r="114" customFormat="false" ht="15" hidden="false" customHeight="false" outlineLevel="0" collapsed="false">
      <c r="A114" s="33"/>
      <c r="B114" s="34"/>
      <c r="C114" s="34"/>
      <c r="D114" s="34"/>
      <c r="E114" s="34"/>
      <c r="F114" s="36" t="str">
        <f aca="false">IF(COUNT($B114:$E114)=0,"",IF(CFG_UTC="°F",(AVERAGE($B114:$E114)-32)*5/9,AVERAGE($B114:$E114)))</f>
        <v/>
      </c>
      <c r="G114" s="34"/>
    </row>
    <row r="115" customFormat="false" ht="15" hidden="false" customHeight="false" outlineLevel="0" collapsed="false">
      <c r="A115" s="33"/>
      <c r="B115" s="34"/>
      <c r="C115" s="34"/>
      <c r="D115" s="34"/>
      <c r="E115" s="34"/>
      <c r="F115" s="36" t="str">
        <f aca="false">IF(COUNT($B115:$E115)=0,"",IF(CFG_UTC="°F",(AVERAGE($B115:$E115)-32)*5/9,AVERAGE($B115:$E115)))</f>
        <v/>
      </c>
      <c r="G115" s="34"/>
    </row>
    <row r="116" customFormat="false" ht="15" hidden="false" customHeight="false" outlineLevel="0" collapsed="false">
      <c r="A116" s="33"/>
      <c r="B116" s="34"/>
      <c r="C116" s="34"/>
      <c r="D116" s="34"/>
      <c r="E116" s="34"/>
      <c r="F116" s="36" t="str">
        <f aca="false">IF(COUNT($B116:$E116)=0,"",IF(CFG_UTC="°F",(AVERAGE($B116:$E116)-32)*5/9,AVERAGE($B116:$E116)))</f>
        <v/>
      </c>
      <c r="G116" s="34"/>
    </row>
    <row r="117" customFormat="false" ht="15" hidden="false" customHeight="false" outlineLevel="0" collapsed="false">
      <c r="A117" s="33"/>
      <c r="B117" s="34"/>
      <c r="C117" s="34"/>
      <c r="D117" s="34"/>
      <c r="E117" s="34"/>
      <c r="F117" s="36" t="str">
        <f aca="false">IF(COUNT($B117:$E117)=0,"",IF(CFG_UTC="°F",(AVERAGE($B117:$E117)-32)*5/9,AVERAGE($B117:$E117)))</f>
        <v/>
      </c>
      <c r="G117" s="34"/>
    </row>
    <row r="118" customFormat="false" ht="15" hidden="false" customHeight="false" outlineLevel="0" collapsed="false">
      <c r="A118" s="33"/>
      <c r="B118" s="34"/>
      <c r="C118" s="34"/>
      <c r="D118" s="34"/>
      <c r="E118" s="34"/>
      <c r="F118" s="36" t="str">
        <f aca="false">IF(COUNT($B118:$E118)=0,"",IF(CFG_UTC="°F",(AVERAGE($B118:$E118)-32)*5/9,AVERAGE($B118:$E118)))</f>
        <v/>
      </c>
      <c r="G118" s="34"/>
    </row>
    <row r="119" customFormat="false" ht="15" hidden="false" customHeight="false" outlineLevel="0" collapsed="false">
      <c r="A119" s="33"/>
      <c r="B119" s="34"/>
      <c r="C119" s="34"/>
      <c r="D119" s="34"/>
      <c r="E119" s="34"/>
      <c r="F119" s="36" t="str">
        <f aca="false">IF(COUNT($B119:$E119)=0,"",IF(CFG_UTC="°F",(AVERAGE($B119:$E119)-32)*5/9,AVERAGE($B119:$E119)))</f>
        <v/>
      </c>
      <c r="G119" s="34"/>
    </row>
    <row r="120" customFormat="false" ht="15" hidden="false" customHeight="false" outlineLevel="0" collapsed="false">
      <c r="A120" s="33"/>
      <c r="B120" s="34"/>
      <c r="C120" s="34"/>
      <c r="D120" s="34"/>
      <c r="E120" s="34"/>
      <c r="F120" s="36" t="str">
        <f aca="false">IF(COUNT($B120:$E120)=0,"",IF(CFG_UTC="°F",(AVERAGE($B120:$E120)-32)*5/9,AVERAGE($B120:$E120)))</f>
        <v/>
      </c>
      <c r="G120" s="34"/>
    </row>
    <row r="121" customFormat="false" ht="15" hidden="false" customHeight="false" outlineLevel="0" collapsed="false">
      <c r="A121" s="33"/>
      <c r="B121" s="34"/>
      <c r="C121" s="34"/>
      <c r="D121" s="34"/>
      <c r="E121" s="34"/>
      <c r="F121" s="36" t="str">
        <f aca="false">IF(COUNT($B121:$E121)=0,"",IF(CFG_UTC="°F",(AVERAGE($B121:$E121)-32)*5/9,AVERAGE($B121:$E121)))</f>
        <v/>
      </c>
      <c r="G121" s="34"/>
    </row>
    <row r="122" customFormat="false" ht="15" hidden="false" customHeight="false" outlineLevel="0" collapsed="false">
      <c r="A122" s="33"/>
      <c r="B122" s="34"/>
      <c r="C122" s="34"/>
      <c r="D122" s="34"/>
      <c r="E122" s="34"/>
      <c r="F122" s="36" t="str">
        <f aca="false">IF(COUNT($B122:$E122)=0,"",IF(CFG_UTC="°F",(AVERAGE($B122:$E122)-32)*5/9,AVERAGE($B122:$E122)))</f>
        <v/>
      </c>
      <c r="G122" s="34"/>
    </row>
    <row r="123" customFormat="false" ht="15" hidden="false" customHeight="false" outlineLevel="0" collapsed="false">
      <c r="A123" s="33"/>
      <c r="B123" s="34"/>
      <c r="C123" s="34"/>
      <c r="D123" s="34"/>
      <c r="E123" s="34"/>
      <c r="F123" s="36" t="str">
        <f aca="false">IF(COUNT($B123:$E123)=0,"",IF(CFG_UTC="°F",(AVERAGE($B123:$E123)-32)*5/9,AVERAGE($B123:$E123)))</f>
        <v/>
      </c>
      <c r="G123" s="34"/>
    </row>
    <row r="124" customFormat="false" ht="15" hidden="false" customHeight="false" outlineLevel="0" collapsed="false">
      <c r="A124" s="33"/>
      <c r="B124" s="34"/>
      <c r="C124" s="34"/>
      <c r="D124" s="34"/>
      <c r="E124" s="34"/>
      <c r="F124" s="36" t="str">
        <f aca="false">IF(COUNT($B124:$E124)=0,"",IF(CFG_UTC="°F",(AVERAGE($B124:$E124)-32)*5/9,AVERAGE($B124:$E124)))</f>
        <v/>
      </c>
      <c r="G124" s="34"/>
    </row>
    <row r="125" customFormat="false" ht="15" hidden="false" customHeight="false" outlineLevel="0" collapsed="false">
      <c r="A125" s="33"/>
      <c r="B125" s="34"/>
      <c r="C125" s="34"/>
      <c r="D125" s="34"/>
      <c r="E125" s="34"/>
      <c r="F125" s="36" t="str">
        <f aca="false">IF(COUNT($B125:$E125)=0,"",IF(CFG_UTC="°F",(AVERAGE($B125:$E125)-32)*5/9,AVERAGE($B125:$E125)))</f>
        <v/>
      </c>
      <c r="G125" s="34"/>
    </row>
    <row r="126" customFormat="false" ht="15" hidden="false" customHeight="false" outlineLevel="0" collapsed="false">
      <c r="A126" s="33"/>
      <c r="B126" s="34"/>
      <c r="C126" s="34"/>
      <c r="D126" s="34"/>
      <c r="E126" s="34"/>
      <c r="F126" s="36" t="str">
        <f aca="false">IF(COUNT($B126:$E126)=0,"",IF(CFG_UTC="°F",(AVERAGE($B126:$E126)-32)*5/9,AVERAGE($B126:$E126)))</f>
        <v/>
      </c>
      <c r="G126" s="34"/>
    </row>
    <row r="127" customFormat="false" ht="15" hidden="false" customHeight="false" outlineLevel="0" collapsed="false">
      <c r="A127" s="33"/>
      <c r="B127" s="34"/>
      <c r="C127" s="34"/>
      <c r="D127" s="34"/>
      <c r="E127" s="34"/>
      <c r="F127" s="36" t="str">
        <f aca="false">IF(COUNT($B127:$E127)=0,"",IF(CFG_UTC="°F",(AVERAGE($B127:$E127)-32)*5/9,AVERAGE($B127:$E127)))</f>
        <v/>
      </c>
      <c r="G127" s="34"/>
    </row>
    <row r="128" customFormat="false" ht="15" hidden="false" customHeight="false" outlineLevel="0" collapsed="false">
      <c r="A128" s="33"/>
      <c r="B128" s="34"/>
      <c r="C128" s="34"/>
      <c r="D128" s="34"/>
      <c r="E128" s="34"/>
      <c r="F128" s="36" t="str">
        <f aca="false">IF(COUNT($B128:$E128)=0,"",IF(CFG_UTC="°F",(AVERAGE($B128:$E128)-32)*5/9,AVERAGE($B128:$E128)))</f>
        <v/>
      </c>
      <c r="G128" s="34"/>
    </row>
    <row r="129" customFormat="false" ht="15" hidden="false" customHeight="false" outlineLevel="0" collapsed="false">
      <c r="A129" s="33"/>
      <c r="B129" s="34"/>
      <c r="C129" s="34"/>
      <c r="D129" s="34"/>
      <c r="E129" s="34"/>
      <c r="F129" s="36" t="str">
        <f aca="false">IF(COUNT($B129:$E129)=0,"",IF(CFG_UTC="°F",(AVERAGE($B129:$E129)-32)*5/9,AVERAGE($B129:$E129)))</f>
        <v/>
      </c>
      <c r="G129" s="34"/>
    </row>
    <row r="130" customFormat="false" ht="15" hidden="false" customHeight="false" outlineLevel="0" collapsed="false">
      <c r="A130" s="33"/>
      <c r="B130" s="34"/>
      <c r="C130" s="34"/>
      <c r="D130" s="34"/>
      <c r="E130" s="34"/>
      <c r="F130" s="36" t="str">
        <f aca="false">IF(COUNT($B130:$E130)=0,"",IF(CFG_UTC="°F",(AVERAGE($B130:$E130)-32)*5/9,AVERAGE($B130:$E130)))</f>
        <v/>
      </c>
      <c r="G130" s="34"/>
    </row>
    <row r="131" customFormat="false" ht="15" hidden="false" customHeight="false" outlineLevel="0" collapsed="false">
      <c r="A131" s="33"/>
      <c r="B131" s="34"/>
      <c r="C131" s="34"/>
      <c r="D131" s="34"/>
      <c r="E131" s="34"/>
      <c r="F131" s="36" t="str">
        <f aca="false">IF(COUNT($B131:$E131)=0,"",IF(CFG_UTC="°F",(AVERAGE($B131:$E131)-32)*5/9,AVERAGE($B131:$E131)))</f>
        <v/>
      </c>
      <c r="G131" s="34"/>
    </row>
    <row r="132" customFormat="false" ht="15" hidden="false" customHeight="false" outlineLevel="0" collapsed="false">
      <c r="A132" s="33"/>
      <c r="B132" s="34"/>
      <c r="C132" s="34"/>
      <c r="D132" s="34"/>
      <c r="E132" s="34"/>
      <c r="F132" s="36" t="str">
        <f aca="false">IF(COUNT($B132:$E132)=0,"",IF(CFG_UTC="°F",(AVERAGE($B132:$E132)-32)*5/9,AVERAGE($B132:$E132)))</f>
        <v/>
      </c>
      <c r="G132" s="34"/>
    </row>
    <row r="133" customFormat="false" ht="15" hidden="false" customHeight="false" outlineLevel="0" collapsed="false">
      <c r="A133" s="33"/>
      <c r="B133" s="34"/>
      <c r="C133" s="34"/>
      <c r="D133" s="34"/>
      <c r="E133" s="34"/>
      <c r="F133" s="36" t="str">
        <f aca="false">IF(COUNT($B133:$E133)=0,"",IF(CFG_UTC="°F",(AVERAGE($B133:$E133)-32)*5/9,AVERAGE($B133:$E133)))</f>
        <v/>
      </c>
      <c r="G133" s="34"/>
    </row>
    <row r="134" customFormat="false" ht="15" hidden="false" customHeight="false" outlineLevel="0" collapsed="false">
      <c r="A134" s="33"/>
      <c r="B134" s="34"/>
      <c r="C134" s="34"/>
      <c r="D134" s="34"/>
      <c r="E134" s="34"/>
      <c r="F134" s="36" t="str">
        <f aca="false">IF(COUNT($B134:$E134)=0,"",IF(CFG_UTC="°F",(AVERAGE($B134:$E134)-32)*5/9,AVERAGE($B134:$E134)))</f>
        <v/>
      </c>
      <c r="G134" s="34"/>
    </row>
    <row r="135" customFormat="false" ht="15" hidden="false" customHeight="false" outlineLevel="0" collapsed="false">
      <c r="A135" s="33"/>
      <c r="B135" s="34"/>
      <c r="C135" s="34"/>
      <c r="D135" s="34"/>
      <c r="E135" s="34"/>
      <c r="F135" s="36" t="str">
        <f aca="false">IF(COUNT($B135:$E135)=0,"",IF(CFG_UTC="°F",(AVERAGE($B135:$E135)-32)*5/9,AVERAGE($B135:$E135)))</f>
        <v/>
      </c>
      <c r="G135" s="34"/>
    </row>
    <row r="136" customFormat="false" ht="15" hidden="false" customHeight="false" outlineLevel="0" collapsed="false">
      <c r="A136" s="33"/>
      <c r="B136" s="34"/>
      <c r="C136" s="34"/>
      <c r="D136" s="34"/>
      <c r="E136" s="34"/>
      <c r="F136" s="36" t="str">
        <f aca="false">IF(COUNT($B136:$E136)=0,"",IF(CFG_UTC="°F",(AVERAGE($B136:$E136)-32)*5/9,AVERAGE($B136:$E136)))</f>
        <v/>
      </c>
      <c r="G136" s="34"/>
    </row>
    <row r="137" customFormat="false" ht="15" hidden="false" customHeight="false" outlineLevel="0" collapsed="false">
      <c r="A137" s="33"/>
      <c r="B137" s="34"/>
      <c r="C137" s="34"/>
      <c r="D137" s="34"/>
      <c r="E137" s="34"/>
      <c r="F137" s="36" t="str">
        <f aca="false">IF(COUNT($B137:$E137)=0,"",IF(CFG_UTC="°F",(AVERAGE($B137:$E137)-32)*5/9,AVERAGE($B137:$E137)))</f>
        <v/>
      </c>
      <c r="G137" s="34"/>
    </row>
    <row r="138" customFormat="false" ht="15" hidden="false" customHeight="false" outlineLevel="0" collapsed="false">
      <c r="A138" s="33"/>
      <c r="B138" s="34"/>
      <c r="C138" s="34"/>
      <c r="D138" s="34"/>
      <c r="E138" s="34"/>
      <c r="F138" s="36" t="str">
        <f aca="false">IF(COUNT($B138:$E138)=0,"",IF(CFG_UTC="°F",(AVERAGE($B138:$E138)-32)*5/9,AVERAGE($B138:$E138)))</f>
        <v/>
      </c>
      <c r="G138" s="34"/>
    </row>
    <row r="139" customFormat="false" ht="15" hidden="false" customHeight="false" outlineLevel="0" collapsed="false">
      <c r="A139" s="33"/>
      <c r="B139" s="34"/>
      <c r="C139" s="34"/>
      <c r="D139" s="34"/>
      <c r="E139" s="34"/>
      <c r="F139" s="36" t="str">
        <f aca="false">IF(COUNT($B139:$E139)=0,"",IF(CFG_UTC="°F",(AVERAGE($B139:$E139)-32)*5/9,AVERAGE($B139:$E139)))</f>
        <v/>
      </c>
      <c r="G139" s="34"/>
    </row>
    <row r="140" customFormat="false" ht="15" hidden="false" customHeight="false" outlineLevel="0" collapsed="false">
      <c r="A140" s="33"/>
      <c r="B140" s="34"/>
      <c r="C140" s="34"/>
      <c r="D140" s="34"/>
      <c r="E140" s="34"/>
      <c r="F140" s="36" t="str">
        <f aca="false">IF(COUNT($B140:$E140)=0,"",IF(CFG_UTC="°F",(AVERAGE($B140:$E140)-32)*5/9,AVERAGE($B140:$E140)))</f>
        <v/>
      </c>
      <c r="G140" s="34"/>
    </row>
    <row r="141" customFormat="false" ht="15" hidden="false" customHeight="false" outlineLevel="0" collapsed="false">
      <c r="A141" s="33"/>
      <c r="B141" s="34"/>
      <c r="C141" s="34"/>
      <c r="D141" s="34"/>
      <c r="E141" s="34"/>
      <c r="F141" s="36" t="str">
        <f aca="false">IF(COUNT($B141:$E141)=0,"",IF(CFG_UTC="°F",(AVERAGE($B141:$E141)-32)*5/9,AVERAGE($B141:$E141)))</f>
        <v/>
      </c>
      <c r="G141" s="34"/>
    </row>
    <row r="142" customFormat="false" ht="15" hidden="false" customHeight="false" outlineLevel="0" collapsed="false">
      <c r="A142" s="33"/>
      <c r="B142" s="34"/>
      <c r="C142" s="34"/>
      <c r="D142" s="34"/>
      <c r="E142" s="34"/>
      <c r="F142" s="36" t="str">
        <f aca="false">IF(COUNT($B142:$E142)=0,"",IF(CFG_UTC="°F",(AVERAGE($B142:$E142)-32)*5/9,AVERAGE($B142:$E142)))</f>
        <v/>
      </c>
      <c r="G142" s="34"/>
    </row>
    <row r="143" customFormat="false" ht="15" hidden="false" customHeight="false" outlineLevel="0" collapsed="false">
      <c r="A143" s="33"/>
      <c r="B143" s="34"/>
      <c r="C143" s="34"/>
      <c r="D143" s="34"/>
      <c r="E143" s="34"/>
      <c r="F143" s="36" t="str">
        <f aca="false">IF(COUNT($B143:$E143)=0,"",IF(CFG_UTC="°F",(AVERAGE($B143:$E143)-32)*5/9,AVERAGE($B143:$E143)))</f>
        <v/>
      </c>
      <c r="G143" s="34"/>
    </row>
    <row r="144" customFormat="false" ht="15" hidden="false" customHeight="false" outlineLevel="0" collapsed="false">
      <c r="A144" s="33"/>
      <c r="B144" s="34"/>
      <c r="C144" s="34"/>
      <c r="D144" s="34"/>
      <c r="E144" s="34"/>
      <c r="F144" s="36" t="str">
        <f aca="false">IF(COUNT($B144:$E144)=0,"",IF(CFG_UTC="°F",(AVERAGE($B144:$E144)-32)*5/9,AVERAGE($B144:$E144)))</f>
        <v/>
      </c>
      <c r="G144" s="34"/>
    </row>
    <row r="145" customFormat="false" ht="15" hidden="false" customHeight="false" outlineLevel="0" collapsed="false">
      <c r="A145" s="33"/>
      <c r="B145" s="34"/>
      <c r="C145" s="34"/>
      <c r="D145" s="34"/>
      <c r="E145" s="34"/>
      <c r="F145" s="36" t="str">
        <f aca="false">IF(COUNT($B145:$E145)=0,"",IF(CFG_UTC="°F",(AVERAGE($B145:$E145)-32)*5/9,AVERAGE($B145:$E145)))</f>
        <v/>
      </c>
      <c r="G145" s="34"/>
    </row>
    <row r="146" customFormat="false" ht="15" hidden="false" customHeight="false" outlineLevel="0" collapsed="false">
      <c r="A146" s="33"/>
      <c r="B146" s="34"/>
      <c r="C146" s="34"/>
      <c r="D146" s="34"/>
      <c r="E146" s="34"/>
      <c r="F146" s="36" t="str">
        <f aca="false">IF(COUNT($B146:$E146)=0,"",IF(CFG_UTC="°F",(AVERAGE($B146:$E146)-32)*5/9,AVERAGE($B146:$E146)))</f>
        <v/>
      </c>
      <c r="G146" s="34"/>
    </row>
    <row r="147" customFormat="false" ht="15" hidden="false" customHeight="false" outlineLevel="0" collapsed="false">
      <c r="A147" s="33"/>
      <c r="B147" s="34"/>
      <c r="C147" s="34"/>
      <c r="D147" s="34"/>
      <c r="E147" s="34"/>
      <c r="F147" s="36" t="str">
        <f aca="false">IF(COUNT($B147:$E147)=0,"",IF(CFG_UTC="°F",(AVERAGE($B147:$E147)-32)*5/9,AVERAGE($B147:$E147)))</f>
        <v/>
      </c>
      <c r="G147" s="34"/>
    </row>
    <row r="148" customFormat="false" ht="15" hidden="false" customHeight="false" outlineLevel="0" collapsed="false">
      <c r="A148" s="33"/>
      <c r="B148" s="34"/>
      <c r="C148" s="34"/>
      <c r="D148" s="34"/>
      <c r="E148" s="34"/>
      <c r="F148" s="36" t="str">
        <f aca="false">IF(COUNT($B148:$E148)=0,"",IF(CFG_UTC="°F",(AVERAGE($B148:$E148)-32)*5/9,AVERAGE($B148:$E148)))</f>
        <v/>
      </c>
      <c r="G148" s="34"/>
    </row>
    <row r="149" customFormat="false" ht="15" hidden="false" customHeight="false" outlineLevel="0" collapsed="false">
      <c r="A149" s="33"/>
      <c r="B149" s="34"/>
      <c r="C149" s="34"/>
      <c r="D149" s="34"/>
      <c r="E149" s="34"/>
      <c r="F149" s="36" t="str">
        <f aca="false">IF(COUNT($B149:$E149)=0,"",IF(CFG_UTC="°F",(AVERAGE($B149:$E149)-32)*5/9,AVERAGE($B149:$E149)))</f>
        <v/>
      </c>
      <c r="G149" s="34"/>
    </row>
    <row r="150" customFormat="false" ht="15" hidden="false" customHeight="false" outlineLevel="0" collapsed="false">
      <c r="A150" s="33"/>
      <c r="B150" s="34"/>
      <c r="C150" s="34"/>
      <c r="D150" s="34"/>
      <c r="E150" s="34"/>
      <c r="F150" s="36" t="str">
        <f aca="false">IF(COUNT($B150:$E150)=0,"",IF(CFG_UTC="°F",(AVERAGE($B150:$E150)-32)*5/9,AVERAGE($B150:$E150)))</f>
        <v/>
      </c>
      <c r="G150" s="34"/>
    </row>
    <row r="151" customFormat="false" ht="15" hidden="false" customHeight="false" outlineLevel="0" collapsed="false">
      <c r="A151" s="33"/>
      <c r="B151" s="34"/>
      <c r="C151" s="34"/>
      <c r="D151" s="34"/>
      <c r="E151" s="34"/>
      <c r="F151" s="36" t="str">
        <f aca="false">IF(COUNT($B151:$E151)=0,"",IF(CFG_UTC="°F",(AVERAGE($B151:$E151)-32)*5/9,AVERAGE($B151:$E151)))</f>
        <v/>
      </c>
      <c r="G151" s="34"/>
    </row>
    <row r="152" customFormat="false" ht="15" hidden="false" customHeight="false" outlineLevel="0" collapsed="false">
      <c r="A152" s="33"/>
      <c r="B152" s="34"/>
      <c r="C152" s="34"/>
      <c r="D152" s="34"/>
      <c r="E152" s="34"/>
      <c r="F152" s="36" t="str">
        <f aca="false">IF(COUNT($B152:$E152)=0,"",IF(CFG_UTC="°F",(AVERAGE($B152:$E152)-32)*5/9,AVERAGE($B152:$E152)))</f>
        <v/>
      </c>
      <c r="G152" s="34"/>
    </row>
    <row r="153" customFormat="false" ht="15" hidden="false" customHeight="false" outlineLevel="0" collapsed="false">
      <c r="A153" s="33"/>
      <c r="B153" s="34"/>
      <c r="C153" s="34"/>
      <c r="D153" s="34"/>
      <c r="E153" s="34"/>
      <c r="F153" s="36" t="str">
        <f aca="false">IF(COUNT($B153:$E153)=0,"",IF(CFG_UTC="°F",(AVERAGE($B153:$E153)-32)*5/9,AVERAGE($B153:$E153)))</f>
        <v/>
      </c>
      <c r="G153" s="34"/>
    </row>
    <row r="154" customFormat="false" ht="15" hidden="false" customHeight="false" outlineLevel="0" collapsed="false">
      <c r="A154" s="33"/>
      <c r="B154" s="34"/>
      <c r="C154" s="34"/>
      <c r="D154" s="34"/>
      <c r="E154" s="34"/>
      <c r="F154" s="36" t="str">
        <f aca="false">IF(COUNT($B154:$E154)=0,"",IF(CFG_UTC="°F",(AVERAGE($B154:$E154)-32)*5/9,AVERAGE($B154:$E154)))</f>
        <v/>
      </c>
      <c r="G154" s="34"/>
    </row>
    <row r="155" customFormat="false" ht="15" hidden="false" customHeight="false" outlineLevel="0" collapsed="false">
      <c r="A155" s="33"/>
      <c r="B155" s="34"/>
      <c r="C155" s="34"/>
      <c r="D155" s="34"/>
      <c r="E155" s="34"/>
      <c r="F155" s="36" t="str">
        <f aca="false">IF(COUNT($B155:$E155)=0,"",IF(CFG_UTC="°F",(AVERAGE($B155:$E155)-32)*5/9,AVERAGE($B155:$E155)))</f>
        <v/>
      </c>
      <c r="G155" s="34"/>
    </row>
    <row r="156" customFormat="false" ht="15" hidden="false" customHeight="false" outlineLevel="0" collapsed="false">
      <c r="A156" s="33"/>
      <c r="B156" s="34"/>
      <c r="C156" s="34"/>
      <c r="D156" s="34"/>
      <c r="E156" s="34"/>
      <c r="F156" s="36" t="str">
        <f aca="false">IF(COUNT($B156:$E156)=0,"",IF(CFG_UTC="°F",(AVERAGE($B156:$E156)-32)*5/9,AVERAGE($B156:$E156)))</f>
        <v/>
      </c>
      <c r="G156" s="34"/>
    </row>
    <row r="157" customFormat="false" ht="15" hidden="false" customHeight="false" outlineLevel="0" collapsed="false">
      <c r="A157" s="33"/>
      <c r="B157" s="34"/>
      <c r="C157" s="34"/>
      <c r="D157" s="34"/>
      <c r="E157" s="34"/>
      <c r="F157" s="36" t="str">
        <f aca="false">IF(COUNT($B157:$E157)=0,"",IF(CFG_UTC="°F",(AVERAGE($B157:$E157)-32)*5/9,AVERAGE($B157:$E157)))</f>
        <v/>
      </c>
      <c r="G157" s="34"/>
    </row>
    <row r="158" customFormat="false" ht="15" hidden="false" customHeight="false" outlineLevel="0" collapsed="false">
      <c r="A158" s="33"/>
      <c r="B158" s="34"/>
      <c r="C158" s="34"/>
      <c r="D158" s="34"/>
      <c r="E158" s="34"/>
      <c r="F158" s="36" t="str">
        <f aca="false">IF(COUNT($B158:$E158)=0,"",IF(CFG_UTC="°F",(AVERAGE($B158:$E158)-32)*5/9,AVERAGE($B158:$E158)))</f>
        <v/>
      </c>
      <c r="G158" s="34"/>
    </row>
    <row r="159" customFormat="false" ht="15" hidden="false" customHeight="false" outlineLevel="0" collapsed="false">
      <c r="A159" s="33"/>
      <c r="B159" s="34"/>
      <c r="C159" s="34"/>
      <c r="D159" s="34"/>
      <c r="E159" s="34"/>
      <c r="F159" s="36" t="str">
        <f aca="false">IF(COUNT($B159:$E159)=0,"",IF(CFG_UTC="°F",(AVERAGE($B159:$E159)-32)*5/9,AVERAGE($B159:$E159)))</f>
        <v/>
      </c>
      <c r="G159" s="34"/>
    </row>
    <row r="160" customFormat="false" ht="15" hidden="false" customHeight="false" outlineLevel="0" collapsed="false">
      <c r="A160" s="33"/>
      <c r="B160" s="34"/>
      <c r="C160" s="34"/>
      <c r="D160" s="34"/>
      <c r="E160" s="34"/>
      <c r="F160" s="36" t="str">
        <f aca="false">IF(COUNT($B160:$E160)=0,"",IF(CFG_UTC="°F",(AVERAGE($B160:$E160)-32)*5/9,AVERAGE($B160:$E160)))</f>
        <v/>
      </c>
      <c r="G160" s="34"/>
    </row>
    <row r="161" customFormat="false" ht="15" hidden="false" customHeight="false" outlineLevel="0" collapsed="false">
      <c r="A161" s="33"/>
      <c r="B161" s="34"/>
      <c r="C161" s="34"/>
      <c r="D161" s="34"/>
      <c r="E161" s="34"/>
      <c r="F161" s="36" t="str">
        <f aca="false">IF(COUNT($B161:$E161)=0,"",IF(CFG_UTC="°F",(AVERAGE($B161:$E161)-32)*5/9,AVERAGE($B161:$E161)))</f>
        <v/>
      </c>
      <c r="G161" s="34"/>
    </row>
    <row r="162" customFormat="false" ht="15" hidden="false" customHeight="false" outlineLevel="0" collapsed="false">
      <c r="A162" s="33"/>
      <c r="B162" s="34"/>
      <c r="C162" s="34"/>
      <c r="D162" s="34"/>
      <c r="E162" s="34"/>
      <c r="F162" s="36" t="str">
        <f aca="false">IF(COUNT($B162:$E162)=0,"",IF(CFG_UTC="°F",(AVERAGE($B162:$E162)-32)*5/9,AVERAGE($B162:$E162)))</f>
        <v/>
      </c>
      <c r="G162" s="34"/>
    </row>
    <row r="163" customFormat="false" ht="15" hidden="false" customHeight="false" outlineLevel="0" collapsed="false">
      <c r="A163" s="33"/>
      <c r="B163" s="34"/>
      <c r="C163" s="34"/>
      <c r="D163" s="34"/>
      <c r="E163" s="34"/>
      <c r="F163" s="36" t="str">
        <f aca="false">IF(COUNT($B163:$E163)=0,"",IF(CFG_UTC="°F",(AVERAGE($B163:$E163)-32)*5/9,AVERAGE($B163:$E163)))</f>
        <v/>
      </c>
      <c r="G163" s="34"/>
    </row>
    <row r="164" customFormat="false" ht="15" hidden="false" customHeight="false" outlineLevel="0" collapsed="false">
      <c r="A164" s="33"/>
      <c r="B164" s="34"/>
      <c r="C164" s="34"/>
      <c r="D164" s="34"/>
      <c r="E164" s="34"/>
      <c r="F164" s="36" t="str">
        <f aca="false">IF(COUNT($B164:$E164)=0,"",IF(CFG_UTC="°F",(AVERAGE($B164:$E164)-32)*5/9,AVERAGE($B164:$E164)))</f>
        <v/>
      </c>
      <c r="G164" s="34"/>
    </row>
    <row r="165" customFormat="false" ht="15" hidden="false" customHeight="false" outlineLevel="0" collapsed="false">
      <c r="A165" s="33"/>
      <c r="B165" s="34"/>
      <c r="C165" s="34"/>
      <c r="D165" s="34"/>
      <c r="E165" s="34"/>
      <c r="F165" s="36" t="str">
        <f aca="false">IF(COUNT($B165:$E165)=0,"",IF(CFG_UTC="°F",(AVERAGE($B165:$E165)-32)*5/9,AVERAGE($B165:$E165)))</f>
        <v/>
      </c>
      <c r="G165" s="34"/>
    </row>
    <row r="166" customFormat="false" ht="15" hidden="false" customHeight="false" outlineLevel="0" collapsed="false">
      <c r="A166" s="33"/>
      <c r="B166" s="34"/>
      <c r="C166" s="34"/>
      <c r="D166" s="34"/>
      <c r="E166" s="34"/>
      <c r="F166" s="36" t="str">
        <f aca="false">IF(COUNT($B166:$E166)=0,"",IF(CFG_UTC="°F",(AVERAGE($B166:$E166)-32)*5/9,AVERAGE($B166:$E166)))</f>
        <v/>
      </c>
      <c r="G166" s="34"/>
    </row>
    <row r="167" customFormat="false" ht="15" hidden="false" customHeight="false" outlineLevel="0" collapsed="false">
      <c r="A167" s="33"/>
      <c r="B167" s="34"/>
      <c r="C167" s="34"/>
      <c r="D167" s="34"/>
      <c r="E167" s="34"/>
      <c r="F167" s="36" t="str">
        <f aca="false">IF(COUNT($B167:$E167)=0,"",IF(CFG_UTC="°F",(AVERAGE($B167:$E167)-32)*5/9,AVERAGE($B167:$E167)))</f>
        <v/>
      </c>
      <c r="G167" s="34"/>
    </row>
    <row r="168" customFormat="false" ht="15" hidden="false" customHeight="false" outlineLevel="0" collapsed="false">
      <c r="A168" s="33"/>
      <c r="B168" s="34"/>
      <c r="C168" s="34"/>
      <c r="D168" s="34"/>
      <c r="E168" s="34"/>
      <c r="F168" s="36" t="str">
        <f aca="false">IF(COUNT($B168:$E168)=0,"",IF(CFG_UTC="°F",(AVERAGE($B168:$E168)-32)*5/9,AVERAGE($B168:$E168)))</f>
        <v/>
      </c>
      <c r="G168" s="34"/>
    </row>
    <row r="169" customFormat="false" ht="15" hidden="false" customHeight="false" outlineLevel="0" collapsed="false">
      <c r="A169" s="33"/>
      <c r="B169" s="34"/>
      <c r="C169" s="34"/>
      <c r="D169" s="34"/>
      <c r="E169" s="34"/>
      <c r="F169" s="36" t="str">
        <f aca="false">IF(COUNT($B169:$E169)=0,"",IF(CFG_UTC="°F",(AVERAGE($B169:$E169)-32)*5/9,AVERAGE($B169:$E169)))</f>
        <v/>
      </c>
      <c r="G169" s="34"/>
    </row>
    <row r="170" customFormat="false" ht="15" hidden="false" customHeight="false" outlineLevel="0" collapsed="false">
      <c r="A170" s="33"/>
      <c r="B170" s="34"/>
      <c r="C170" s="34"/>
      <c r="D170" s="34"/>
      <c r="E170" s="34"/>
      <c r="F170" s="36" t="str">
        <f aca="false">IF(COUNT($B170:$E170)=0,"",IF(CFG_UTC="°F",(AVERAGE($B170:$E170)-32)*5/9,AVERAGE($B170:$E170)))</f>
        <v/>
      </c>
      <c r="G170" s="34"/>
    </row>
    <row r="171" customFormat="false" ht="15" hidden="false" customHeight="false" outlineLevel="0" collapsed="false">
      <c r="A171" s="33"/>
      <c r="B171" s="34"/>
      <c r="C171" s="34"/>
      <c r="D171" s="34"/>
      <c r="E171" s="34"/>
      <c r="F171" s="36" t="str">
        <f aca="false">IF(COUNT($B171:$E171)=0,"",IF(CFG_UTC="°F",(AVERAGE($B171:$E171)-32)*5/9,AVERAGE($B171:$E171)))</f>
        <v/>
      </c>
      <c r="G171" s="34"/>
    </row>
    <row r="172" customFormat="false" ht="15" hidden="false" customHeight="false" outlineLevel="0" collapsed="false">
      <c r="A172" s="33"/>
      <c r="B172" s="34"/>
      <c r="C172" s="34"/>
      <c r="D172" s="34"/>
      <c r="E172" s="34"/>
      <c r="F172" s="36" t="str">
        <f aca="false">IF(COUNT($B172:$E172)=0,"",IF(CFG_UTC="°F",(AVERAGE($B172:$E172)-32)*5/9,AVERAGE($B172:$E172)))</f>
        <v/>
      </c>
      <c r="G172" s="34"/>
    </row>
    <row r="173" customFormat="false" ht="15" hidden="false" customHeight="false" outlineLevel="0" collapsed="false">
      <c r="A173" s="33"/>
      <c r="B173" s="34"/>
      <c r="C173" s="34"/>
      <c r="D173" s="34"/>
      <c r="E173" s="34"/>
      <c r="F173" s="36" t="str">
        <f aca="false">IF(COUNT($B173:$E173)=0,"",IF(CFG_UTC="°F",(AVERAGE($B173:$E173)-32)*5/9,AVERAGE($B173:$E173)))</f>
        <v/>
      </c>
      <c r="G173" s="34"/>
    </row>
    <row r="174" customFormat="false" ht="15" hidden="false" customHeight="false" outlineLevel="0" collapsed="false">
      <c r="A174" s="33"/>
      <c r="B174" s="34"/>
      <c r="C174" s="34"/>
      <c r="D174" s="34"/>
      <c r="E174" s="34"/>
      <c r="F174" s="36" t="str">
        <f aca="false">IF(COUNT($B174:$E174)=0,"",IF(CFG_UTC="°F",(AVERAGE($B174:$E174)-32)*5/9,AVERAGE($B174:$E174)))</f>
        <v/>
      </c>
      <c r="G174" s="34"/>
    </row>
    <row r="175" customFormat="false" ht="15" hidden="false" customHeight="false" outlineLevel="0" collapsed="false">
      <c r="A175" s="33"/>
      <c r="B175" s="34"/>
      <c r="C175" s="34"/>
      <c r="D175" s="34"/>
      <c r="E175" s="34"/>
      <c r="F175" s="36" t="str">
        <f aca="false">IF(COUNT($B175:$E175)=0,"",IF(CFG_UTC="°F",(AVERAGE($B175:$E175)-32)*5/9,AVERAGE($B175:$E175)))</f>
        <v/>
      </c>
      <c r="G175" s="34"/>
    </row>
    <row r="176" customFormat="false" ht="15" hidden="false" customHeight="false" outlineLevel="0" collapsed="false">
      <c r="A176" s="33"/>
      <c r="B176" s="34"/>
      <c r="C176" s="34"/>
      <c r="D176" s="34"/>
      <c r="E176" s="34"/>
      <c r="F176" s="36" t="str">
        <f aca="false">IF(COUNT($B176:$E176)=0,"",IF(CFG_UTC="°F",(AVERAGE($B176:$E176)-32)*5/9,AVERAGE($B176:$E176)))</f>
        <v/>
      </c>
      <c r="G176" s="34"/>
    </row>
    <row r="177" customFormat="false" ht="15" hidden="false" customHeight="false" outlineLevel="0" collapsed="false">
      <c r="A177" s="33"/>
      <c r="B177" s="34"/>
      <c r="C177" s="34"/>
      <c r="D177" s="34"/>
      <c r="E177" s="34"/>
      <c r="F177" s="36" t="str">
        <f aca="false">IF(COUNT($B177:$E177)=0,"",IF(CFG_UTC="°F",(AVERAGE($B177:$E177)-32)*5/9,AVERAGE($B177:$E177)))</f>
        <v/>
      </c>
      <c r="G177" s="34"/>
    </row>
    <row r="178" customFormat="false" ht="15" hidden="false" customHeight="false" outlineLevel="0" collapsed="false">
      <c r="A178" s="33"/>
      <c r="B178" s="34"/>
      <c r="C178" s="34"/>
      <c r="D178" s="34"/>
      <c r="E178" s="34"/>
      <c r="F178" s="36" t="str">
        <f aca="false">IF(COUNT($B178:$E178)=0,"",IF(CFG_UTC="°F",(AVERAGE($B178:$E178)-32)*5/9,AVERAGE($B178:$E178)))</f>
        <v/>
      </c>
      <c r="G178" s="34"/>
    </row>
    <row r="179" customFormat="false" ht="15" hidden="false" customHeight="false" outlineLevel="0" collapsed="false">
      <c r="A179" s="33"/>
      <c r="B179" s="34"/>
      <c r="C179" s="34"/>
      <c r="D179" s="34"/>
      <c r="E179" s="34"/>
      <c r="F179" s="36" t="str">
        <f aca="false">IF(COUNT($B179:$E179)=0,"",IF(CFG_UTC="°F",(AVERAGE($B179:$E179)-32)*5/9,AVERAGE($B179:$E179)))</f>
        <v/>
      </c>
      <c r="G179" s="34"/>
    </row>
    <row r="180" customFormat="false" ht="15" hidden="false" customHeight="false" outlineLevel="0" collapsed="false">
      <c r="A180" s="33"/>
      <c r="B180" s="34"/>
      <c r="C180" s="34"/>
      <c r="D180" s="34"/>
      <c r="E180" s="34"/>
      <c r="F180" s="36" t="str">
        <f aca="false">IF(COUNT($B180:$E180)=0,"",IF(CFG_UTC="°F",(AVERAGE($B180:$E180)-32)*5/9,AVERAGE($B180:$E180)))</f>
        <v/>
      </c>
      <c r="G180" s="34"/>
    </row>
    <row r="181" customFormat="false" ht="15" hidden="false" customHeight="false" outlineLevel="0" collapsed="false">
      <c r="A181" s="33"/>
      <c r="B181" s="34"/>
      <c r="C181" s="34"/>
      <c r="D181" s="34"/>
      <c r="E181" s="34"/>
      <c r="F181" s="36" t="str">
        <f aca="false">IF(COUNT($B181:$E181)=0,"",IF(CFG_UTC="°F",(AVERAGE($B181:$E181)-32)*5/9,AVERAGE($B181:$E181)))</f>
        <v/>
      </c>
      <c r="G181" s="34"/>
    </row>
    <row r="182" customFormat="false" ht="15" hidden="false" customHeight="false" outlineLevel="0" collapsed="false">
      <c r="A182" s="33"/>
      <c r="B182" s="34"/>
      <c r="C182" s="34"/>
      <c r="D182" s="34"/>
      <c r="E182" s="34"/>
      <c r="F182" s="36" t="str">
        <f aca="false">IF(COUNT($B182:$E182)=0,"",IF(CFG_UTC="°F",(AVERAGE($B182:$E182)-32)*5/9,AVERAGE($B182:$E182)))</f>
        <v/>
      </c>
      <c r="G182" s="34"/>
    </row>
    <row r="183" customFormat="false" ht="15" hidden="false" customHeight="false" outlineLevel="0" collapsed="false">
      <c r="A183" s="33"/>
      <c r="B183" s="34"/>
      <c r="C183" s="34"/>
      <c r="D183" s="34"/>
      <c r="E183" s="34"/>
      <c r="F183" s="36" t="str">
        <f aca="false">IF(COUNT($B183:$E183)=0,"",IF(CFG_UTC="°F",(AVERAGE($B183:$E183)-32)*5/9,AVERAGE($B183:$E183)))</f>
        <v/>
      </c>
      <c r="G183" s="34"/>
    </row>
    <row r="184" customFormat="false" ht="15" hidden="false" customHeight="false" outlineLevel="0" collapsed="false">
      <c r="A184" s="33"/>
      <c r="B184" s="34"/>
      <c r="C184" s="34"/>
      <c r="D184" s="34"/>
      <c r="E184" s="34"/>
      <c r="F184" s="36" t="str">
        <f aca="false">IF(COUNT($B184:$E184)=0,"",IF(CFG_UTC="°F",(AVERAGE($B184:$E184)-32)*5/9,AVERAGE($B184:$E184)))</f>
        <v/>
      </c>
      <c r="G184" s="34"/>
    </row>
    <row r="185" customFormat="false" ht="15" hidden="false" customHeight="false" outlineLevel="0" collapsed="false">
      <c r="A185" s="33"/>
      <c r="B185" s="34"/>
      <c r="C185" s="34"/>
      <c r="D185" s="34"/>
      <c r="E185" s="34"/>
      <c r="F185" s="36" t="str">
        <f aca="false">IF(COUNT($B185:$E185)=0,"",IF(CFG_UTC="°F",(AVERAGE($B185:$E185)-32)*5/9,AVERAGE($B185:$E185)))</f>
        <v/>
      </c>
      <c r="G185" s="34"/>
    </row>
    <row r="186" customFormat="false" ht="15" hidden="false" customHeight="false" outlineLevel="0" collapsed="false">
      <c r="A186" s="33"/>
      <c r="B186" s="34"/>
      <c r="C186" s="34"/>
      <c r="D186" s="34"/>
      <c r="E186" s="34"/>
      <c r="F186" s="36" t="str">
        <f aca="false">IF(COUNT($B186:$E186)=0,"",IF(CFG_UTC="°F",(AVERAGE($B186:$E186)-32)*5/9,AVERAGE($B186:$E186)))</f>
        <v/>
      </c>
      <c r="G186" s="34"/>
    </row>
    <row r="187" customFormat="false" ht="15" hidden="false" customHeight="false" outlineLevel="0" collapsed="false">
      <c r="A187" s="33"/>
      <c r="B187" s="34"/>
      <c r="C187" s="34"/>
      <c r="D187" s="34"/>
      <c r="E187" s="34"/>
      <c r="F187" s="36" t="str">
        <f aca="false">IF(COUNT($B187:$E187)=0,"",IF(CFG_UTC="°F",(AVERAGE($B187:$E187)-32)*5/9,AVERAGE($B187:$E187)))</f>
        <v/>
      </c>
      <c r="G187" s="34"/>
    </row>
    <row r="188" customFormat="false" ht="15" hidden="false" customHeight="false" outlineLevel="0" collapsed="false">
      <c r="A188" s="33"/>
      <c r="B188" s="34"/>
      <c r="C188" s="34"/>
      <c r="D188" s="34"/>
      <c r="E188" s="34"/>
      <c r="F188" s="36" t="str">
        <f aca="false">IF(COUNT($B188:$E188)=0,"",IF(CFG_UTC="°F",(AVERAGE($B188:$E188)-32)*5/9,AVERAGE($B188:$E188)))</f>
        <v/>
      </c>
      <c r="G188" s="34"/>
    </row>
    <row r="189" customFormat="false" ht="15" hidden="false" customHeight="false" outlineLevel="0" collapsed="false">
      <c r="A189" s="33"/>
      <c r="B189" s="34"/>
      <c r="C189" s="34"/>
      <c r="D189" s="34"/>
      <c r="E189" s="34"/>
      <c r="F189" s="36" t="str">
        <f aca="false">IF(COUNT($B189:$E189)=0,"",IF(CFG_UTC="°F",(AVERAGE($B189:$E189)-32)*5/9,AVERAGE($B189:$E189)))</f>
        <v/>
      </c>
      <c r="G189" s="34"/>
    </row>
    <row r="190" customFormat="false" ht="15" hidden="false" customHeight="false" outlineLevel="0" collapsed="false">
      <c r="A190" s="33"/>
      <c r="B190" s="34"/>
      <c r="C190" s="34"/>
      <c r="D190" s="34"/>
      <c r="E190" s="34"/>
      <c r="F190" s="36" t="str">
        <f aca="false">IF(COUNT($B190:$E190)=0,"",IF(CFG_UTC="°F",(AVERAGE($B190:$E190)-32)*5/9,AVERAGE($B190:$E190)))</f>
        <v/>
      </c>
      <c r="G190" s="34"/>
    </row>
    <row r="191" customFormat="false" ht="15" hidden="false" customHeight="false" outlineLevel="0" collapsed="false">
      <c r="A191" s="33"/>
      <c r="B191" s="34"/>
      <c r="C191" s="34"/>
      <c r="D191" s="34"/>
      <c r="E191" s="34"/>
      <c r="F191" s="36" t="str">
        <f aca="false">IF(COUNT($B191:$E191)=0,"",IF(CFG_UTC="°F",(AVERAGE($B191:$E191)-32)*5/9,AVERAGE($B191:$E191)))</f>
        <v/>
      </c>
      <c r="G191" s="34"/>
    </row>
    <row r="192" customFormat="false" ht="15" hidden="false" customHeight="false" outlineLevel="0" collapsed="false">
      <c r="A192" s="33"/>
      <c r="B192" s="34"/>
      <c r="C192" s="34"/>
      <c r="D192" s="34"/>
      <c r="E192" s="34"/>
      <c r="F192" s="36" t="str">
        <f aca="false">IF(COUNT($B192:$E192)=0,"",IF(CFG_UTC="°F",(AVERAGE($B192:$E192)-32)*5/9,AVERAGE($B192:$E192)))</f>
        <v/>
      </c>
      <c r="G192" s="34"/>
    </row>
    <row r="193" customFormat="false" ht="15" hidden="false" customHeight="false" outlineLevel="0" collapsed="false">
      <c r="A193" s="33"/>
      <c r="B193" s="34"/>
      <c r="C193" s="34"/>
      <c r="D193" s="34"/>
      <c r="E193" s="34"/>
      <c r="F193" s="36" t="str">
        <f aca="false">IF(COUNT($B193:$E193)=0,"",IF(CFG_UTC="°F",(AVERAGE($B193:$E193)-32)*5/9,AVERAGE($B193:$E193)))</f>
        <v/>
      </c>
      <c r="G193" s="34"/>
    </row>
    <row r="194" customFormat="false" ht="15" hidden="false" customHeight="false" outlineLevel="0" collapsed="false">
      <c r="A194" s="33"/>
      <c r="B194" s="34"/>
      <c r="C194" s="34"/>
      <c r="D194" s="34"/>
      <c r="E194" s="34"/>
      <c r="F194" s="36" t="str">
        <f aca="false">IF(COUNT($B194:$E194)=0,"",IF(CFG_UTC="°F",(AVERAGE($B194:$E194)-32)*5/9,AVERAGE($B194:$E194)))</f>
        <v/>
      </c>
      <c r="G194" s="34"/>
    </row>
    <row r="195" customFormat="false" ht="15" hidden="false" customHeight="false" outlineLevel="0" collapsed="false">
      <c r="A195" s="33"/>
      <c r="B195" s="34"/>
      <c r="C195" s="34"/>
      <c r="D195" s="34"/>
      <c r="E195" s="34"/>
      <c r="F195" s="36" t="str">
        <f aca="false">IF(COUNT($B195:$E195)=0,"",IF(CFG_UTC="°F",(AVERAGE($B195:$E195)-32)*5/9,AVERAGE($B195:$E195)))</f>
        <v/>
      </c>
      <c r="G195" s="34"/>
    </row>
    <row r="196" customFormat="false" ht="15" hidden="false" customHeight="false" outlineLevel="0" collapsed="false">
      <c r="A196" s="33"/>
      <c r="B196" s="34"/>
      <c r="C196" s="34"/>
      <c r="D196" s="34"/>
      <c r="E196" s="34"/>
      <c r="F196" s="36" t="str">
        <f aca="false">IF(COUNT($B196:$E196)=0,"",IF(CFG_UTC="°F",(AVERAGE($B196:$E196)-32)*5/9,AVERAGE($B196:$E196)))</f>
        <v/>
      </c>
      <c r="G196" s="34"/>
    </row>
    <row r="197" customFormat="false" ht="15" hidden="false" customHeight="false" outlineLevel="0" collapsed="false">
      <c r="A197" s="33"/>
      <c r="B197" s="34"/>
      <c r="C197" s="34"/>
      <c r="D197" s="34"/>
      <c r="E197" s="34"/>
      <c r="F197" s="36" t="str">
        <f aca="false">IF(COUNT($B197:$E197)=0,"",IF(CFG_UTC="°F",(AVERAGE($B197:$E197)-32)*5/9,AVERAGE($B197:$E197)))</f>
        <v/>
      </c>
      <c r="G197" s="34"/>
    </row>
    <row r="198" customFormat="false" ht="15" hidden="false" customHeight="false" outlineLevel="0" collapsed="false">
      <c r="A198" s="33"/>
      <c r="B198" s="34"/>
      <c r="C198" s="34"/>
      <c r="D198" s="34"/>
      <c r="E198" s="34"/>
      <c r="F198" s="36" t="str">
        <f aca="false">IF(COUNT($B198:$E198)=0,"",IF(CFG_UTC="°F",(AVERAGE($B198:$E198)-32)*5/9,AVERAGE($B198:$E198)))</f>
        <v/>
      </c>
      <c r="G198" s="34"/>
    </row>
    <row r="199" customFormat="false" ht="15" hidden="false" customHeight="false" outlineLevel="0" collapsed="false">
      <c r="A199" s="33"/>
      <c r="B199" s="34"/>
      <c r="C199" s="34"/>
      <c r="D199" s="34"/>
      <c r="E199" s="34"/>
      <c r="F199" s="36" t="str">
        <f aca="false">IF(COUNT($B199:$E199)=0,"",IF(CFG_UTC="°F",(AVERAGE($B199:$E199)-32)*5/9,AVERAGE($B199:$E199)))</f>
        <v/>
      </c>
      <c r="G199" s="34"/>
    </row>
    <row r="200" customFormat="false" ht="15" hidden="false" customHeight="false" outlineLevel="0" collapsed="false">
      <c r="A200" s="33"/>
      <c r="B200" s="34"/>
      <c r="C200" s="34"/>
      <c r="D200" s="34"/>
      <c r="E200" s="34"/>
      <c r="F200" s="36" t="str">
        <f aca="false">IF(COUNT($B200:$E200)=0,"",IF(CFG_UTC="°F",(AVERAGE($B200:$E200)-32)*5/9,AVERAGE($B200:$E200)))</f>
        <v/>
      </c>
      <c r="G200" s="34"/>
    </row>
    <row r="201" customFormat="false" ht="15" hidden="false" customHeight="false" outlineLevel="0" collapsed="false">
      <c r="A201" s="33"/>
      <c r="B201" s="34"/>
      <c r="C201" s="34"/>
      <c r="D201" s="34"/>
      <c r="E201" s="34"/>
      <c r="F201" s="36" t="str">
        <f aca="false">IF(COUNT($B201:$E201)=0,"",IF(CFG_UTC="°F",(AVERAGE($B201:$E201)-32)*5/9,AVERAGE($B201:$E201)))</f>
        <v/>
      </c>
      <c r="G201" s="34"/>
    </row>
    <row r="202" customFormat="false" ht="15" hidden="false" customHeight="false" outlineLevel="0" collapsed="false">
      <c r="A202" s="33"/>
      <c r="B202" s="34"/>
      <c r="C202" s="34"/>
      <c r="D202" s="34"/>
      <c r="E202" s="34"/>
      <c r="F202" s="36" t="str">
        <f aca="false">IF(COUNT($B202:$E202)=0,"",IF(CFG_UTC="°F",(AVERAGE($B202:$E202)-32)*5/9,AVERAGE($B202:$E202)))</f>
        <v/>
      </c>
      <c r="G202" s="34"/>
    </row>
    <row r="203" customFormat="false" ht="15" hidden="false" customHeight="false" outlineLevel="0" collapsed="false">
      <c r="A203" s="33"/>
      <c r="B203" s="34"/>
      <c r="C203" s="34"/>
      <c r="D203" s="34"/>
      <c r="E203" s="34"/>
      <c r="F203" s="36" t="str">
        <f aca="false">IF(COUNT($B203:$E203)=0,"",IF(CFG_UTC="°F",(AVERAGE($B203:$E203)-32)*5/9,AVERAGE($B203:$E203)))</f>
        <v/>
      </c>
      <c r="G203" s="34"/>
    </row>
    <row r="204" customFormat="false" ht="15" hidden="false" customHeight="false" outlineLevel="0" collapsed="false">
      <c r="A204" s="33"/>
      <c r="B204" s="34"/>
      <c r="C204" s="34"/>
      <c r="D204" s="34"/>
      <c r="E204" s="34"/>
      <c r="F204" s="36" t="str">
        <f aca="false">IF(COUNT($B204:$E204)=0,"",IF(CFG_UTC="°F",(AVERAGE($B204:$E204)-32)*5/9,AVERAGE($B204:$E204)))</f>
        <v/>
      </c>
      <c r="G204" s="34"/>
    </row>
    <row r="205" customFormat="false" ht="15" hidden="false" customHeight="false" outlineLevel="0" collapsed="false">
      <c r="A205" s="33"/>
      <c r="B205" s="34"/>
      <c r="C205" s="34"/>
      <c r="D205" s="34"/>
      <c r="E205" s="34"/>
      <c r="F205" s="36" t="str">
        <f aca="false">IF(COUNT($B205:$E205)=0,"",IF(CFG_UTC="°F",(AVERAGE($B205:$E205)-32)*5/9,AVERAGE($B205:$E205)))</f>
        <v/>
      </c>
      <c r="G205" s="34"/>
    </row>
    <row r="206" customFormat="false" ht="15" hidden="false" customHeight="false" outlineLevel="0" collapsed="false">
      <c r="A206" s="33"/>
      <c r="B206" s="34"/>
      <c r="C206" s="34"/>
      <c r="D206" s="34"/>
      <c r="E206" s="34"/>
      <c r="F206" s="36" t="str">
        <f aca="false">IF(COUNT($B206:$E206)=0,"",IF(CFG_UTC="°F",(AVERAGE($B206:$E206)-32)*5/9,AVERAGE($B206:$E206)))</f>
        <v/>
      </c>
      <c r="G206" s="34"/>
    </row>
    <row r="207" customFormat="false" ht="15" hidden="false" customHeight="false" outlineLevel="0" collapsed="false">
      <c r="A207" s="33"/>
      <c r="B207" s="34"/>
      <c r="C207" s="34"/>
      <c r="D207" s="34"/>
      <c r="E207" s="34"/>
      <c r="F207" s="36" t="str">
        <f aca="false">IF(COUNT($B207:$E207)=0,"",IF(CFG_UTC="°F",(AVERAGE($B207:$E207)-32)*5/9,AVERAGE($B207:$E207)))</f>
        <v/>
      </c>
      <c r="G207" s="34"/>
    </row>
    <row r="208" customFormat="false" ht="15" hidden="false" customHeight="false" outlineLevel="0" collapsed="false">
      <c r="A208" s="33"/>
      <c r="B208" s="34"/>
      <c r="C208" s="34"/>
      <c r="D208" s="34"/>
      <c r="E208" s="34"/>
      <c r="F208" s="36" t="str">
        <f aca="false">IF(COUNT($B208:$E208)=0,"",IF(CFG_UTC="°F",(AVERAGE($B208:$E208)-32)*5/9,AVERAGE($B208:$E208)))</f>
        <v/>
      </c>
      <c r="G208" s="34"/>
    </row>
    <row r="209" customFormat="false" ht="15" hidden="false" customHeight="false" outlineLevel="0" collapsed="false">
      <c r="A209" s="33"/>
      <c r="B209" s="34"/>
      <c r="C209" s="34"/>
      <c r="D209" s="34"/>
      <c r="E209" s="34"/>
      <c r="F209" s="36" t="str">
        <f aca="false">IF(COUNT($B209:$E209)=0,"",IF(CFG_UTC="°F",(AVERAGE($B209:$E209)-32)*5/9,AVERAGE($B209:$E209)))</f>
        <v/>
      </c>
      <c r="G209" s="34"/>
    </row>
    <row r="210" customFormat="false" ht="15" hidden="false" customHeight="false" outlineLevel="0" collapsed="false">
      <c r="A210" s="33"/>
      <c r="B210" s="34"/>
      <c r="C210" s="34"/>
      <c r="D210" s="34"/>
      <c r="E210" s="34"/>
      <c r="F210" s="36" t="str">
        <f aca="false">IF(COUNT($B210:$E210)=0,"",IF(CFG_UTC="°F",(AVERAGE($B210:$E210)-32)*5/9,AVERAGE($B210:$E210)))</f>
        <v/>
      </c>
      <c r="G210" s="34"/>
    </row>
    <row r="211" customFormat="false" ht="15" hidden="false" customHeight="false" outlineLevel="0" collapsed="false">
      <c r="A211" s="33"/>
      <c r="B211" s="34"/>
      <c r="C211" s="34"/>
      <c r="D211" s="34"/>
      <c r="E211" s="34"/>
      <c r="F211" s="36" t="str">
        <f aca="false">IF(COUNT($B211:$E211)=0,"",IF(CFG_UTC="°F",(AVERAGE($B211:$E211)-32)*5/9,AVERAGE($B211:$E211)))</f>
        <v/>
      </c>
      <c r="G211" s="34"/>
    </row>
    <row r="212" customFormat="false" ht="15" hidden="false" customHeight="false" outlineLevel="0" collapsed="false">
      <c r="A212" s="33"/>
      <c r="B212" s="34"/>
      <c r="C212" s="34"/>
      <c r="D212" s="34"/>
      <c r="E212" s="34"/>
      <c r="F212" s="36" t="str">
        <f aca="false">IF(COUNT($B212:$E212)=0,"",IF(CFG_UTC="°F",(AVERAGE($B212:$E212)-32)*5/9,AVERAGE($B212:$E212)))</f>
        <v/>
      </c>
      <c r="G212" s="34"/>
    </row>
    <row r="213" customFormat="false" ht="15" hidden="false" customHeight="false" outlineLevel="0" collapsed="false">
      <c r="A213" s="33"/>
      <c r="B213" s="34"/>
      <c r="C213" s="34"/>
      <c r="D213" s="34"/>
      <c r="E213" s="34"/>
      <c r="F213" s="36" t="str">
        <f aca="false">IF(COUNT($B213:$E213)=0,"",IF(CFG_UTC="°F",(AVERAGE($B213:$E213)-32)*5/9,AVERAGE($B213:$E213)))</f>
        <v/>
      </c>
      <c r="G213" s="34"/>
    </row>
    <row r="214" customFormat="false" ht="15" hidden="false" customHeight="false" outlineLevel="0" collapsed="false">
      <c r="A214" s="33"/>
      <c r="B214" s="34"/>
      <c r="C214" s="34"/>
      <c r="D214" s="34"/>
      <c r="E214" s="34"/>
      <c r="F214" s="36" t="str">
        <f aca="false">IF(COUNT($B214:$E214)=0,"",IF(CFG_UTC="°F",(AVERAGE($B214:$E214)-32)*5/9,AVERAGE($B214:$E214)))</f>
        <v/>
      </c>
      <c r="G214" s="34"/>
    </row>
    <row r="215" customFormat="false" ht="15" hidden="false" customHeight="false" outlineLevel="0" collapsed="false">
      <c r="A215" s="33"/>
      <c r="B215" s="34"/>
      <c r="C215" s="34"/>
      <c r="D215" s="34"/>
      <c r="E215" s="34"/>
      <c r="F215" s="36" t="str">
        <f aca="false">IF(COUNT($B215:$E215)=0,"",IF(CFG_UTC="°F",(AVERAGE($B215:$E215)-32)*5/9,AVERAGE($B215:$E215)))</f>
        <v/>
      </c>
      <c r="G215" s="34"/>
    </row>
    <row r="216" customFormat="false" ht="15" hidden="false" customHeight="false" outlineLevel="0" collapsed="false">
      <c r="A216" s="33"/>
      <c r="B216" s="34"/>
      <c r="C216" s="34"/>
      <c r="D216" s="34"/>
      <c r="E216" s="34"/>
      <c r="F216" s="36" t="str">
        <f aca="false">IF(COUNT($B216:$E216)=0,"",IF(CFG_UTC="°F",(AVERAGE($B216:$E216)-32)*5/9,AVERAGE($B216:$E216)))</f>
        <v/>
      </c>
      <c r="G216" s="34"/>
    </row>
    <row r="217" customFormat="false" ht="15" hidden="false" customHeight="false" outlineLevel="0" collapsed="false">
      <c r="A217" s="33"/>
      <c r="B217" s="34"/>
      <c r="C217" s="34"/>
      <c r="D217" s="34"/>
      <c r="E217" s="34"/>
      <c r="F217" s="36" t="str">
        <f aca="false">IF(COUNT($B217:$E217)=0,"",IF(CFG_UTC="°F",(AVERAGE($B217:$E217)-32)*5/9,AVERAGE($B217:$E217)))</f>
        <v/>
      </c>
      <c r="G217" s="34"/>
    </row>
    <row r="218" customFormat="false" ht="15" hidden="false" customHeight="false" outlineLevel="0" collapsed="false">
      <c r="A218" s="33"/>
      <c r="B218" s="34"/>
      <c r="C218" s="34"/>
      <c r="D218" s="34"/>
      <c r="E218" s="34"/>
      <c r="F218" s="36" t="str">
        <f aca="false">IF(COUNT($B218:$E218)=0,"",IF(CFG_UTC="°F",(AVERAGE($B218:$E218)-32)*5/9,AVERAGE($B218:$E218)))</f>
        <v/>
      </c>
      <c r="G218" s="34"/>
    </row>
    <row r="219" customFormat="false" ht="15" hidden="false" customHeight="false" outlineLevel="0" collapsed="false">
      <c r="A219" s="33"/>
      <c r="B219" s="34"/>
      <c r="C219" s="34"/>
      <c r="D219" s="34"/>
      <c r="E219" s="34"/>
      <c r="F219" s="36" t="str">
        <f aca="false">IF(COUNT($B219:$E219)=0,"",IF(CFG_UTC="°F",(AVERAGE($B219:$E219)-32)*5/9,AVERAGE($B219:$E219)))</f>
        <v/>
      </c>
      <c r="G219" s="34"/>
    </row>
    <row r="220" customFormat="false" ht="15" hidden="false" customHeight="false" outlineLevel="0" collapsed="false">
      <c r="A220" s="33"/>
      <c r="B220" s="34"/>
      <c r="C220" s="34"/>
      <c r="D220" s="34"/>
      <c r="E220" s="34"/>
      <c r="F220" s="36" t="str">
        <f aca="false">IF(COUNT($B220:$E220)=0,"",IF(CFG_UTC="°F",(AVERAGE($B220:$E220)-32)*5/9,AVERAGE($B220:$E220)))</f>
        <v/>
      </c>
      <c r="G220" s="34"/>
    </row>
    <row r="221" customFormat="false" ht="15" hidden="false" customHeight="false" outlineLevel="0" collapsed="false">
      <c r="A221" s="33"/>
      <c r="B221" s="34"/>
      <c r="C221" s="34"/>
      <c r="D221" s="34"/>
      <c r="E221" s="34"/>
      <c r="F221" s="36" t="str">
        <f aca="false">IF(COUNT($B221:$E221)=0,"",IF(CFG_UTC="°F",(AVERAGE($B221:$E221)-32)*5/9,AVERAGE($B221:$E221)))</f>
        <v/>
      </c>
      <c r="G221" s="34"/>
    </row>
    <row r="222" customFormat="false" ht="15" hidden="false" customHeight="false" outlineLevel="0" collapsed="false">
      <c r="A222" s="33"/>
      <c r="B222" s="34"/>
      <c r="C222" s="34"/>
      <c r="D222" s="34"/>
      <c r="E222" s="34"/>
      <c r="F222" s="36" t="str">
        <f aca="false">IF(COUNT($B222:$E222)=0,"",IF(CFG_UTC="°F",(AVERAGE($B222:$E222)-32)*5/9,AVERAGE($B222:$E222)))</f>
        <v/>
      </c>
      <c r="G222" s="34"/>
    </row>
    <row r="223" customFormat="false" ht="15" hidden="false" customHeight="false" outlineLevel="0" collapsed="false">
      <c r="A223" s="33"/>
      <c r="B223" s="34"/>
      <c r="C223" s="34"/>
      <c r="D223" s="34"/>
      <c r="E223" s="34"/>
      <c r="F223" s="36" t="str">
        <f aca="false">IF(COUNT($B223:$E223)=0,"",IF(CFG_UTC="°F",(AVERAGE($B223:$E223)-32)*5/9,AVERAGE($B223:$E223)))</f>
        <v/>
      </c>
      <c r="G223" s="34"/>
    </row>
    <row r="224" customFormat="false" ht="15" hidden="false" customHeight="false" outlineLevel="0" collapsed="false">
      <c r="A224" s="33"/>
      <c r="B224" s="34"/>
      <c r="C224" s="34"/>
      <c r="D224" s="34"/>
      <c r="E224" s="34"/>
      <c r="F224" s="36" t="str">
        <f aca="false">IF(COUNT($B224:$E224)=0,"",IF(CFG_UTC="°F",(AVERAGE($B224:$E224)-32)*5/9,AVERAGE($B224:$E224)))</f>
        <v/>
      </c>
      <c r="G224" s="34"/>
    </row>
    <row r="225" customFormat="false" ht="15" hidden="false" customHeight="false" outlineLevel="0" collapsed="false">
      <c r="A225" s="33"/>
      <c r="B225" s="34"/>
      <c r="C225" s="34"/>
      <c r="D225" s="34"/>
      <c r="E225" s="34"/>
      <c r="F225" s="36" t="str">
        <f aca="false">IF(COUNT($B225:$E225)=0,"",IF(CFG_UTC="°F",(AVERAGE($B225:$E225)-32)*5/9,AVERAGE($B225:$E225)))</f>
        <v/>
      </c>
      <c r="G225" s="34"/>
    </row>
    <row r="226" customFormat="false" ht="15" hidden="false" customHeight="false" outlineLevel="0" collapsed="false">
      <c r="A226" s="33"/>
      <c r="B226" s="34"/>
      <c r="C226" s="34"/>
      <c r="D226" s="34"/>
      <c r="E226" s="34"/>
      <c r="F226" s="36" t="str">
        <f aca="false">IF(COUNT($B226:$E226)=0,"",IF(CFG_UTC="°F",(AVERAGE($B226:$E226)-32)*5/9,AVERAGE($B226:$E226)))</f>
        <v/>
      </c>
      <c r="G226" s="34"/>
    </row>
    <row r="227" customFormat="false" ht="15" hidden="false" customHeight="false" outlineLevel="0" collapsed="false">
      <c r="A227" s="33"/>
      <c r="B227" s="34"/>
      <c r="C227" s="34"/>
      <c r="D227" s="34"/>
      <c r="E227" s="34"/>
      <c r="F227" s="36" t="str">
        <f aca="false">IF(COUNT($B227:$E227)=0,"",IF(CFG_UTC="°F",(AVERAGE($B227:$E227)-32)*5/9,AVERAGE($B227:$E227)))</f>
        <v/>
      </c>
      <c r="G227" s="34"/>
    </row>
    <row r="228" customFormat="false" ht="15" hidden="false" customHeight="false" outlineLevel="0" collapsed="false">
      <c r="A228" s="33"/>
      <c r="B228" s="34"/>
      <c r="C228" s="34"/>
      <c r="D228" s="34"/>
      <c r="E228" s="34"/>
      <c r="F228" s="36" t="str">
        <f aca="false">IF(COUNT($B228:$E228)=0,"",IF(CFG_UTC="°F",(AVERAGE($B228:$E228)-32)*5/9,AVERAGE($B228:$E228)))</f>
        <v/>
      </c>
      <c r="G228" s="34"/>
    </row>
    <row r="229" customFormat="false" ht="15" hidden="false" customHeight="false" outlineLevel="0" collapsed="false">
      <c r="A229" s="33"/>
      <c r="B229" s="34"/>
      <c r="C229" s="34"/>
      <c r="D229" s="34"/>
      <c r="E229" s="34"/>
      <c r="F229" s="36" t="str">
        <f aca="false">IF(COUNT($B229:$E229)=0,"",IF(CFG_UTC="°F",(AVERAGE($B229:$E229)-32)*5/9,AVERAGE($B229:$E229)))</f>
        <v/>
      </c>
      <c r="G229" s="34"/>
    </row>
    <row r="230" customFormat="false" ht="15" hidden="false" customHeight="false" outlineLevel="0" collapsed="false">
      <c r="A230" s="33"/>
      <c r="B230" s="34"/>
      <c r="C230" s="34"/>
      <c r="D230" s="34"/>
      <c r="E230" s="34"/>
      <c r="F230" s="36" t="str">
        <f aca="false">IF(COUNT($B230:$E230)=0,"",IF(CFG_UTC="°F",(AVERAGE($B230:$E230)-32)*5/9,AVERAGE($B230:$E230)))</f>
        <v/>
      </c>
      <c r="G230" s="34"/>
    </row>
    <row r="231" customFormat="false" ht="15" hidden="false" customHeight="false" outlineLevel="0" collapsed="false">
      <c r="A231" s="33"/>
      <c r="B231" s="34"/>
      <c r="C231" s="34"/>
      <c r="D231" s="34"/>
      <c r="E231" s="34"/>
      <c r="F231" s="36" t="str">
        <f aca="false">IF(COUNT($B231:$E231)=0,"",IF(CFG_UTC="°F",(AVERAGE($B231:$E231)-32)*5/9,AVERAGE($B231:$E231)))</f>
        <v/>
      </c>
      <c r="G231" s="34"/>
    </row>
    <row r="232" customFormat="false" ht="15" hidden="false" customHeight="false" outlineLevel="0" collapsed="false">
      <c r="A232" s="33"/>
      <c r="B232" s="34"/>
      <c r="C232" s="34"/>
      <c r="D232" s="34"/>
      <c r="E232" s="34"/>
      <c r="F232" s="36" t="str">
        <f aca="false">IF(COUNT($B232:$E232)=0,"",IF(CFG_UTC="°F",(AVERAGE($B232:$E232)-32)*5/9,AVERAGE($B232:$E232)))</f>
        <v/>
      </c>
      <c r="G232" s="34"/>
    </row>
    <row r="233" customFormat="false" ht="15" hidden="false" customHeight="false" outlineLevel="0" collapsed="false">
      <c r="A233" s="33"/>
      <c r="B233" s="34"/>
      <c r="C233" s="34"/>
      <c r="D233" s="34"/>
      <c r="E233" s="34"/>
      <c r="F233" s="36" t="str">
        <f aca="false">IF(COUNT($B233:$E233)=0,"",IF(CFG_UTC="°F",(AVERAGE($B233:$E233)-32)*5/9,AVERAGE($B233:$E233)))</f>
        <v/>
      </c>
      <c r="G233" s="34"/>
    </row>
    <row r="234" customFormat="false" ht="15" hidden="false" customHeight="false" outlineLevel="0" collapsed="false">
      <c r="A234" s="33"/>
      <c r="B234" s="34"/>
      <c r="C234" s="34"/>
      <c r="D234" s="34"/>
      <c r="E234" s="34"/>
      <c r="F234" s="36" t="str">
        <f aca="false">IF(COUNT($B234:$E234)=0,"",IF(CFG_UTC="°F",(AVERAGE($B234:$E234)-32)*5/9,AVERAGE($B234:$E234)))</f>
        <v/>
      </c>
      <c r="G234" s="34"/>
    </row>
    <row r="235" customFormat="false" ht="15" hidden="false" customHeight="false" outlineLevel="0" collapsed="false">
      <c r="A235" s="33"/>
      <c r="B235" s="34"/>
      <c r="C235" s="34"/>
      <c r="D235" s="34"/>
      <c r="E235" s="34"/>
      <c r="F235" s="36" t="str">
        <f aca="false">IF(COUNT($B235:$E235)=0,"",IF(CFG_UTC="°F",(AVERAGE($B235:$E235)-32)*5/9,AVERAGE($B235:$E235)))</f>
        <v/>
      </c>
      <c r="G235" s="34"/>
    </row>
    <row r="236" customFormat="false" ht="15" hidden="false" customHeight="false" outlineLevel="0" collapsed="false">
      <c r="A236" s="33"/>
      <c r="B236" s="34"/>
      <c r="C236" s="34"/>
      <c r="D236" s="34"/>
      <c r="E236" s="34"/>
      <c r="F236" s="36" t="str">
        <f aca="false">IF(COUNT($B236:$E236)=0,"",IF(CFG_UTC="°F",(AVERAGE($B236:$E236)-32)*5/9,AVERAGE($B236:$E236)))</f>
        <v/>
      </c>
      <c r="G236" s="34"/>
    </row>
    <row r="237" customFormat="false" ht="15" hidden="false" customHeight="false" outlineLevel="0" collapsed="false">
      <c r="A237" s="33"/>
      <c r="B237" s="34"/>
      <c r="C237" s="34"/>
      <c r="D237" s="34"/>
      <c r="E237" s="34"/>
      <c r="F237" s="36" t="str">
        <f aca="false">IF(COUNT($B237:$E237)=0,"",IF(CFG_UTC="°F",(AVERAGE($B237:$E237)-32)*5/9,AVERAGE($B237:$E237)))</f>
        <v/>
      </c>
      <c r="G237" s="34"/>
    </row>
    <row r="238" customFormat="false" ht="15" hidden="false" customHeight="false" outlineLevel="0" collapsed="false">
      <c r="A238" s="33"/>
      <c r="B238" s="34"/>
      <c r="C238" s="34"/>
      <c r="D238" s="34"/>
      <c r="E238" s="34"/>
      <c r="F238" s="36" t="str">
        <f aca="false">IF(COUNT($B238:$E238)=0,"",IF(CFG_UTC="°F",(AVERAGE($B238:$E238)-32)*5/9,AVERAGE($B238:$E238)))</f>
        <v/>
      </c>
      <c r="G238" s="34"/>
    </row>
    <row r="239" customFormat="false" ht="15" hidden="false" customHeight="false" outlineLevel="0" collapsed="false">
      <c r="A239" s="33"/>
      <c r="B239" s="34"/>
      <c r="C239" s="34"/>
      <c r="D239" s="34"/>
      <c r="E239" s="34"/>
      <c r="F239" s="36" t="str">
        <f aca="false">IF(COUNT($B239:$E239)=0,"",IF(CFG_UTC="°F",(AVERAGE($B239:$E239)-32)*5/9,AVERAGE($B239:$E239)))</f>
        <v/>
      </c>
      <c r="G239" s="34"/>
    </row>
    <row r="240" customFormat="false" ht="15" hidden="false" customHeight="false" outlineLevel="0" collapsed="false">
      <c r="A240" s="33"/>
      <c r="B240" s="34"/>
      <c r="C240" s="34"/>
      <c r="D240" s="34"/>
      <c r="E240" s="34"/>
      <c r="F240" s="36" t="str">
        <f aca="false">IF(COUNT($B240:$E240)=0,"",IF(CFG_UTC="°F",(AVERAGE($B240:$E240)-32)*5/9,AVERAGE($B240:$E240)))</f>
        <v/>
      </c>
      <c r="G240" s="34"/>
    </row>
    <row r="241" customFormat="false" ht="15" hidden="false" customHeight="false" outlineLevel="0" collapsed="false">
      <c r="A241" s="33"/>
      <c r="B241" s="34"/>
      <c r="C241" s="34"/>
      <c r="D241" s="34"/>
      <c r="E241" s="34"/>
      <c r="F241" s="36" t="str">
        <f aca="false">IF(COUNT($B241:$E241)=0,"",IF(CFG_UTC="°F",(AVERAGE($B241:$E241)-32)*5/9,AVERAGE($B241:$E241)))</f>
        <v/>
      </c>
      <c r="G241" s="34"/>
    </row>
    <row r="242" customFormat="false" ht="15" hidden="false" customHeight="false" outlineLevel="0" collapsed="false">
      <c r="A242" s="33"/>
      <c r="B242" s="34"/>
      <c r="C242" s="34"/>
      <c r="D242" s="34"/>
      <c r="E242" s="34"/>
      <c r="F242" s="36" t="str">
        <f aca="false">IF(COUNT($B242:$E242)=0,"",IF(CFG_UTC="°F",(AVERAGE($B242:$E242)-32)*5/9,AVERAGE($B242:$E242)))</f>
        <v/>
      </c>
      <c r="G242" s="34"/>
    </row>
    <row r="243" customFormat="false" ht="15" hidden="false" customHeight="false" outlineLevel="0" collapsed="false">
      <c r="A243" s="33"/>
      <c r="B243" s="34"/>
      <c r="C243" s="34"/>
      <c r="D243" s="34"/>
      <c r="E243" s="34"/>
      <c r="F243" s="36" t="str">
        <f aca="false">IF(COUNT($B243:$E243)=0,"",IF(CFG_UTC="°F",(AVERAGE($B243:$E243)-32)*5/9,AVERAGE($B243:$E243)))</f>
        <v/>
      </c>
      <c r="G243" s="34"/>
    </row>
    <row r="244" customFormat="false" ht="15" hidden="false" customHeight="false" outlineLevel="0" collapsed="false">
      <c r="A244" s="33"/>
      <c r="B244" s="34"/>
      <c r="C244" s="34"/>
      <c r="D244" s="34"/>
      <c r="E244" s="34"/>
      <c r="F244" s="36" t="str">
        <f aca="false">IF(COUNT($B244:$E244)=0,"",IF(CFG_UTC="°F",(AVERAGE($B244:$E244)-32)*5/9,AVERAGE($B244:$E244)))</f>
        <v/>
      </c>
      <c r="G244" s="34"/>
    </row>
    <row r="245" customFormat="false" ht="15" hidden="false" customHeight="false" outlineLevel="0" collapsed="false">
      <c r="A245" s="33"/>
      <c r="B245" s="34"/>
      <c r="C245" s="34"/>
      <c r="D245" s="34"/>
      <c r="E245" s="34"/>
      <c r="F245" s="36" t="str">
        <f aca="false">IF(COUNT($B245:$E245)=0,"",IF(CFG_UTC="°F",(AVERAGE($B245:$E245)-32)*5/9,AVERAGE($B245:$E245)))</f>
        <v/>
      </c>
      <c r="G245" s="34"/>
    </row>
    <row r="246" customFormat="false" ht="15" hidden="false" customHeight="false" outlineLevel="0" collapsed="false">
      <c r="A246" s="33"/>
      <c r="B246" s="34"/>
      <c r="C246" s="34"/>
      <c r="D246" s="34"/>
      <c r="E246" s="34"/>
      <c r="F246" s="36" t="str">
        <f aca="false">IF(COUNT($B246:$E246)=0,"",IF(CFG_UTC="°F",(AVERAGE($B246:$E246)-32)*5/9,AVERAGE($B246:$E246)))</f>
        <v/>
      </c>
      <c r="G246" s="34"/>
    </row>
    <row r="247" customFormat="false" ht="15" hidden="false" customHeight="false" outlineLevel="0" collapsed="false">
      <c r="A247" s="33"/>
      <c r="B247" s="34"/>
      <c r="C247" s="34"/>
      <c r="D247" s="34"/>
      <c r="E247" s="34"/>
      <c r="F247" s="36" t="str">
        <f aca="false">IF(COUNT($B247:$E247)=0,"",IF(CFG_UTC="°F",(AVERAGE($B247:$E247)-32)*5/9,AVERAGE($B247:$E247)))</f>
        <v/>
      </c>
      <c r="G247" s="34"/>
    </row>
    <row r="248" customFormat="false" ht="15" hidden="false" customHeight="false" outlineLevel="0" collapsed="false">
      <c r="A248" s="33"/>
      <c r="B248" s="34"/>
      <c r="C248" s="34"/>
      <c r="D248" s="34"/>
      <c r="E248" s="34"/>
      <c r="F248" s="36" t="str">
        <f aca="false">IF(COUNT($B248:$E248)=0,"",IF(CFG_UTC="°F",(AVERAGE($B248:$E248)-32)*5/9,AVERAGE($B248:$E248)))</f>
        <v/>
      </c>
      <c r="G248" s="34"/>
    </row>
    <row r="249" customFormat="false" ht="15" hidden="false" customHeight="false" outlineLevel="0" collapsed="false">
      <c r="A249" s="33"/>
      <c r="B249" s="34"/>
      <c r="C249" s="34"/>
      <c r="D249" s="34"/>
      <c r="E249" s="34"/>
      <c r="F249" s="36" t="str">
        <f aca="false">IF(COUNT($B249:$E249)=0,"",IF(CFG_UTC="°F",(AVERAGE($B249:$E249)-32)*5/9,AVERAGE($B249:$E249)))</f>
        <v/>
      </c>
      <c r="G249" s="34"/>
    </row>
    <row r="250" customFormat="false" ht="15" hidden="false" customHeight="false" outlineLevel="0" collapsed="false">
      <c r="A250" s="33"/>
      <c r="B250" s="34"/>
      <c r="C250" s="34"/>
      <c r="D250" s="34"/>
      <c r="E250" s="34"/>
      <c r="F250" s="36" t="str">
        <f aca="false">IF(COUNT($B250:$E250)=0,"",IF(CFG_UTC="°F",(AVERAGE($B250:$E250)-32)*5/9,AVERAGE($B250:$E250)))</f>
        <v/>
      </c>
      <c r="G250" s="34"/>
    </row>
    <row r="251" customFormat="false" ht="15" hidden="false" customHeight="false" outlineLevel="0" collapsed="false">
      <c r="A251" s="33"/>
      <c r="B251" s="34"/>
      <c r="C251" s="34"/>
      <c r="D251" s="34"/>
      <c r="E251" s="34"/>
      <c r="F251" s="36" t="str">
        <f aca="false">IF(COUNT($B251:$E251)=0,"",IF(CFG_UTC="°F",(AVERAGE($B251:$E251)-32)*5/9,AVERAGE($B251:$E251)))</f>
        <v/>
      </c>
      <c r="G251" s="34"/>
    </row>
    <row r="252" customFormat="false" ht="15" hidden="false" customHeight="false" outlineLevel="0" collapsed="false">
      <c r="A252" s="33"/>
      <c r="B252" s="34"/>
      <c r="C252" s="34"/>
      <c r="D252" s="34"/>
      <c r="E252" s="34"/>
      <c r="F252" s="36" t="str">
        <f aca="false">IF(COUNT($B252:$E252)=0,"",IF(CFG_UTC="°F",(AVERAGE($B252:$E252)-32)*5/9,AVERAGE($B252:$E252)))</f>
        <v/>
      </c>
      <c r="G252" s="34"/>
    </row>
    <row r="253" customFormat="false" ht="15" hidden="false" customHeight="false" outlineLevel="0" collapsed="false">
      <c r="A253" s="33"/>
      <c r="B253" s="34"/>
      <c r="C253" s="34"/>
      <c r="D253" s="34"/>
      <c r="E253" s="34"/>
      <c r="F253" s="36" t="str">
        <f aca="false">IF(COUNT($B253:$E253)=0,"",IF(CFG_UTC="°F",(AVERAGE($B253:$E253)-32)*5/9,AVERAGE($B253:$E253)))</f>
        <v/>
      </c>
      <c r="G253" s="34"/>
    </row>
    <row r="254" customFormat="false" ht="15" hidden="false" customHeight="false" outlineLevel="0" collapsed="false">
      <c r="A254" s="33"/>
      <c r="B254" s="34"/>
      <c r="C254" s="34"/>
      <c r="D254" s="34"/>
      <c r="E254" s="34"/>
      <c r="F254" s="36" t="str">
        <f aca="false">IF(COUNT($B254:$E254)=0,"",IF(CFG_UTC="°F",(AVERAGE($B254:$E254)-32)*5/9,AVERAGE($B254:$E254)))</f>
        <v/>
      </c>
      <c r="G254" s="34"/>
    </row>
    <row r="255" customFormat="false" ht="15" hidden="false" customHeight="false" outlineLevel="0" collapsed="false">
      <c r="A255" s="33"/>
      <c r="B255" s="34"/>
      <c r="C255" s="34"/>
      <c r="D255" s="34"/>
      <c r="E255" s="34"/>
      <c r="F255" s="36" t="str">
        <f aca="false">IF(COUNT($B255:$E255)=0,"",IF(CFG_UTC="°F",(AVERAGE($B255:$E255)-32)*5/9,AVERAGE($B255:$E255)))</f>
        <v/>
      </c>
      <c r="G255" s="34"/>
    </row>
    <row r="256" customFormat="false" ht="15" hidden="false" customHeight="false" outlineLevel="0" collapsed="false">
      <c r="A256" s="33"/>
      <c r="B256" s="34"/>
      <c r="C256" s="34"/>
      <c r="D256" s="34"/>
      <c r="E256" s="34"/>
      <c r="F256" s="36" t="str">
        <f aca="false">IF(COUNT($B256:$E256)=0,"",IF(CFG_UTC="°F",(AVERAGE($B256:$E256)-32)*5/9,AVERAGE($B256:$E256)))</f>
        <v/>
      </c>
      <c r="G256" s="34"/>
    </row>
    <row r="257" customFormat="false" ht="15" hidden="false" customHeight="false" outlineLevel="0" collapsed="false">
      <c r="A257" s="33"/>
      <c r="B257" s="34"/>
      <c r="C257" s="34"/>
      <c r="D257" s="34"/>
      <c r="E257" s="34"/>
      <c r="F257" s="36" t="str">
        <f aca="false">IF(COUNT($B257:$E257)=0,"",IF(CFG_UTC="°F",(AVERAGE($B257:$E257)-32)*5/9,AVERAGE($B257:$E257)))</f>
        <v/>
      </c>
      <c r="G257" s="34"/>
    </row>
    <row r="258" customFormat="false" ht="15" hidden="false" customHeight="false" outlineLevel="0" collapsed="false">
      <c r="A258" s="33"/>
      <c r="B258" s="34"/>
      <c r="C258" s="34"/>
      <c r="D258" s="34"/>
      <c r="E258" s="34"/>
      <c r="F258" s="36" t="str">
        <f aca="false">IF(COUNT($B258:$E258)=0,"",IF(CFG_UTC="°F",(AVERAGE($B258:$E258)-32)*5/9,AVERAGE($B258:$E258)))</f>
        <v/>
      </c>
      <c r="G258" s="34"/>
    </row>
    <row r="259" customFormat="false" ht="15" hidden="false" customHeight="false" outlineLevel="0" collapsed="false">
      <c r="A259" s="33"/>
      <c r="B259" s="34"/>
      <c r="C259" s="34"/>
      <c r="D259" s="34"/>
      <c r="E259" s="34"/>
      <c r="F259" s="36" t="str">
        <f aca="false">IF(COUNT($B259:$E259)=0,"",IF(CFG_UTC="°F",(AVERAGE($B259:$E259)-32)*5/9,AVERAGE($B259:$E259)))</f>
        <v/>
      </c>
      <c r="G259" s="34"/>
    </row>
    <row r="260" customFormat="false" ht="15" hidden="false" customHeight="false" outlineLevel="0" collapsed="false">
      <c r="A260" s="33"/>
      <c r="B260" s="34"/>
      <c r="C260" s="34"/>
      <c r="D260" s="34"/>
      <c r="E260" s="34"/>
      <c r="F260" s="36" t="str">
        <f aca="false">IF(COUNT($B260:$E260)=0,"",IF(CFG_UTC="°F",(AVERAGE($B260:$E260)-32)*5/9,AVERAGE($B260:$E260)))</f>
        <v/>
      </c>
      <c r="G260" s="34"/>
    </row>
    <row r="261" customFormat="false" ht="15" hidden="false" customHeight="false" outlineLevel="0" collapsed="false">
      <c r="A261" s="33"/>
      <c r="B261" s="34"/>
      <c r="C261" s="34"/>
      <c r="D261" s="34"/>
      <c r="E261" s="34"/>
      <c r="F261" s="36" t="str">
        <f aca="false">IF(COUNT($B261:$E261)=0,"",IF(CFG_UTC="°F",(AVERAGE($B261:$E261)-32)*5/9,AVERAGE($B261:$E261)))</f>
        <v/>
      </c>
      <c r="G261" s="34"/>
    </row>
    <row r="262" customFormat="false" ht="15" hidden="false" customHeight="false" outlineLevel="0" collapsed="false">
      <c r="A262" s="33"/>
      <c r="B262" s="34"/>
      <c r="C262" s="34"/>
      <c r="D262" s="34"/>
      <c r="E262" s="34"/>
      <c r="F262" s="36" t="str">
        <f aca="false">IF(COUNT($B262:$E262)=0,"",IF(CFG_UTC="°F",(AVERAGE($B262:$E262)-32)*5/9,AVERAGE($B262:$E262)))</f>
        <v/>
      </c>
      <c r="G262" s="34"/>
    </row>
    <row r="263" customFormat="false" ht="15" hidden="false" customHeight="false" outlineLevel="0" collapsed="false">
      <c r="A263" s="33"/>
      <c r="B263" s="34"/>
      <c r="C263" s="34"/>
      <c r="D263" s="34"/>
      <c r="E263" s="34"/>
      <c r="F263" s="36" t="str">
        <f aca="false">IF(COUNT($B263:$E263)=0,"",IF(CFG_UTC="°F",(AVERAGE($B263:$E263)-32)*5/9,AVERAGE($B263:$E263)))</f>
        <v/>
      </c>
      <c r="G263" s="34"/>
    </row>
    <row r="264" customFormat="false" ht="15" hidden="false" customHeight="false" outlineLevel="0" collapsed="false">
      <c r="A264" s="33"/>
      <c r="B264" s="34"/>
      <c r="C264" s="34"/>
      <c r="D264" s="34"/>
      <c r="E264" s="34"/>
      <c r="F264" s="36" t="str">
        <f aca="false">IF(COUNT($B264:$E264)=0,"",IF(CFG_UTC="°F",(AVERAGE($B264:$E264)-32)*5/9,AVERAGE($B264:$E264)))</f>
        <v/>
      </c>
      <c r="G264" s="34"/>
    </row>
    <row r="265" customFormat="false" ht="15" hidden="false" customHeight="false" outlineLevel="0" collapsed="false">
      <c r="A265" s="33"/>
      <c r="B265" s="34"/>
      <c r="C265" s="34"/>
      <c r="D265" s="34"/>
      <c r="E265" s="34"/>
      <c r="F265" s="36" t="str">
        <f aca="false">IF(COUNT($B265:$E265)=0,"",IF(CFG_UTC="°F",(AVERAGE($B265:$E265)-32)*5/9,AVERAGE($B265:$E265)))</f>
        <v/>
      </c>
      <c r="G265" s="34"/>
    </row>
    <row r="266" customFormat="false" ht="15" hidden="false" customHeight="false" outlineLevel="0" collapsed="false">
      <c r="A266" s="33"/>
      <c r="B266" s="34"/>
      <c r="C266" s="34"/>
      <c r="D266" s="34"/>
      <c r="E266" s="34"/>
      <c r="F266" s="36" t="str">
        <f aca="false">IF(COUNT($B266:$E266)=0,"",IF(CFG_UTC="°F",(AVERAGE($B266:$E266)-32)*5/9,AVERAGE($B266:$E266)))</f>
        <v/>
      </c>
      <c r="G266" s="34"/>
    </row>
    <row r="267" customFormat="false" ht="15" hidden="false" customHeight="false" outlineLevel="0" collapsed="false">
      <c r="A267" s="33"/>
      <c r="B267" s="34"/>
      <c r="C267" s="34"/>
      <c r="D267" s="34"/>
      <c r="E267" s="34"/>
      <c r="F267" s="36" t="str">
        <f aca="false">IF(COUNT($B267:$E267)=0,"",IF(CFG_UTC="°F",(AVERAGE($B267:$E267)-32)*5/9,AVERAGE($B267:$E267)))</f>
        <v/>
      </c>
      <c r="G267" s="34"/>
    </row>
    <row r="268" customFormat="false" ht="15" hidden="false" customHeight="false" outlineLevel="0" collapsed="false">
      <c r="A268" s="33"/>
      <c r="B268" s="34"/>
      <c r="C268" s="34"/>
      <c r="D268" s="34"/>
      <c r="E268" s="34"/>
      <c r="F268" s="36" t="str">
        <f aca="false">IF(COUNT($B268:$E268)=0,"",IF(CFG_UTC="°F",(AVERAGE($B268:$E268)-32)*5/9,AVERAGE($B268:$E268)))</f>
        <v/>
      </c>
      <c r="G268" s="34"/>
    </row>
    <row r="269" customFormat="false" ht="15" hidden="false" customHeight="false" outlineLevel="0" collapsed="false">
      <c r="A269" s="33"/>
      <c r="B269" s="34"/>
      <c r="C269" s="34"/>
      <c r="D269" s="34"/>
      <c r="E269" s="34"/>
      <c r="F269" s="36" t="str">
        <f aca="false">IF(COUNT($B269:$E269)=0,"",IF(CFG_UTC="°F",(AVERAGE($B269:$E269)-32)*5/9,AVERAGE($B269:$E269)))</f>
        <v/>
      </c>
      <c r="G269" s="34"/>
    </row>
    <row r="270" customFormat="false" ht="15" hidden="false" customHeight="false" outlineLevel="0" collapsed="false">
      <c r="A270" s="33"/>
      <c r="B270" s="34"/>
      <c r="C270" s="34"/>
      <c r="D270" s="34"/>
      <c r="E270" s="34"/>
      <c r="F270" s="36" t="str">
        <f aca="false">IF(COUNT($B270:$E270)=0,"",IF(CFG_UTC="°F",(AVERAGE($B270:$E270)-32)*5/9,AVERAGE($B270:$E270)))</f>
        <v/>
      </c>
      <c r="G270" s="34"/>
    </row>
    <row r="271" customFormat="false" ht="15" hidden="false" customHeight="false" outlineLevel="0" collapsed="false">
      <c r="A271" s="33"/>
      <c r="B271" s="34"/>
      <c r="C271" s="34"/>
      <c r="D271" s="34"/>
      <c r="E271" s="34"/>
      <c r="F271" s="36" t="str">
        <f aca="false">IF(COUNT($B271:$E271)=0,"",IF(CFG_UTC="°F",(AVERAGE($B271:$E271)-32)*5/9,AVERAGE($B271:$E271)))</f>
        <v/>
      </c>
      <c r="G271" s="34"/>
    </row>
    <row r="272" customFormat="false" ht="15" hidden="false" customHeight="false" outlineLevel="0" collapsed="false">
      <c r="A272" s="33"/>
      <c r="B272" s="34"/>
      <c r="C272" s="34"/>
      <c r="D272" s="34"/>
      <c r="E272" s="34"/>
      <c r="F272" s="36" t="str">
        <f aca="false">IF(COUNT($B272:$E272)=0,"",IF(CFG_UTC="°F",(AVERAGE($B272:$E272)-32)*5/9,AVERAGE($B272:$E272)))</f>
        <v/>
      </c>
      <c r="G272" s="34"/>
    </row>
    <row r="273" customFormat="false" ht="15" hidden="false" customHeight="false" outlineLevel="0" collapsed="false">
      <c r="A273" s="33"/>
      <c r="B273" s="34"/>
      <c r="C273" s="34"/>
      <c r="D273" s="34"/>
      <c r="E273" s="34"/>
      <c r="F273" s="36" t="str">
        <f aca="false">IF(COUNT($B273:$E273)=0,"",IF(CFG_UTC="°F",(AVERAGE($B273:$E273)-32)*5/9,AVERAGE($B273:$E273)))</f>
        <v/>
      </c>
      <c r="G273" s="34"/>
    </row>
    <row r="274" customFormat="false" ht="15" hidden="false" customHeight="false" outlineLevel="0" collapsed="false">
      <c r="A274" s="33"/>
      <c r="B274" s="34"/>
      <c r="C274" s="34"/>
      <c r="D274" s="34"/>
      <c r="E274" s="34"/>
      <c r="F274" s="36" t="str">
        <f aca="false">IF(COUNT($B274:$E274)=0,"",IF(CFG_UTC="°F",(AVERAGE($B274:$E274)-32)*5/9,AVERAGE($B274:$E274)))</f>
        <v/>
      </c>
      <c r="G274" s="34"/>
    </row>
    <row r="275" customFormat="false" ht="15" hidden="false" customHeight="false" outlineLevel="0" collapsed="false">
      <c r="A275" s="33"/>
      <c r="B275" s="34"/>
      <c r="C275" s="34"/>
      <c r="D275" s="34"/>
      <c r="E275" s="34"/>
      <c r="F275" s="36" t="str">
        <f aca="false">IF(COUNT($B275:$E275)=0,"",IF(CFG_UTC="°F",(AVERAGE($B275:$E275)-32)*5/9,AVERAGE($B275:$E275)))</f>
        <v/>
      </c>
      <c r="G275" s="34"/>
    </row>
    <row r="276" customFormat="false" ht="15" hidden="false" customHeight="false" outlineLevel="0" collapsed="false">
      <c r="A276" s="33"/>
      <c r="B276" s="34"/>
      <c r="C276" s="34"/>
      <c r="D276" s="34"/>
      <c r="E276" s="34"/>
      <c r="F276" s="36" t="str">
        <f aca="false">IF(COUNT($B276:$E276)=0,"",IF(CFG_UTC="°F",(AVERAGE($B276:$E276)-32)*5/9,AVERAGE($B276:$E276)))</f>
        <v/>
      </c>
      <c r="G276" s="34"/>
    </row>
    <row r="277" customFormat="false" ht="15" hidden="false" customHeight="false" outlineLevel="0" collapsed="false">
      <c r="A277" s="33"/>
      <c r="B277" s="34"/>
      <c r="C277" s="34"/>
      <c r="D277" s="34"/>
      <c r="E277" s="34"/>
      <c r="F277" s="36" t="str">
        <f aca="false">IF(COUNT($B277:$E277)=0,"",IF(CFG_UTC="°F",(AVERAGE($B277:$E277)-32)*5/9,AVERAGE($B277:$E277)))</f>
        <v/>
      </c>
      <c r="G277" s="34"/>
    </row>
    <row r="278" customFormat="false" ht="15" hidden="false" customHeight="false" outlineLevel="0" collapsed="false">
      <c r="A278" s="33"/>
      <c r="B278" s="34"/>
      <c r="C278" s="34"/>
      <c r="D278" s="34"/>
      <c r="E278" s="34"/>
      <c r="F278" s="36" t="str">
        <f aca="false">IF(COUNT($B278:$E278)=0,"",IF(CFG_UTC="°F",(AVERAGE($B278:$E278)-32)*5/9,AVERAGE($B278:$E278)))</f>
        <v/>
      </c>
      <c r="G278" s="34"/>
    </row>
    <row r="279" customFormat="false" ht="15" hidden="false" customHeight="false" outlineLevel="0" collapsed="false">
      <c r="A279" s="33"/>
      <c r="B279" s="34"/>
      <c r="C279" s="34"/>
      <c r="D279" s="34"/>
      <c r="E279" s="34"/>
      <c r="F279" s="36" t="str">
        <f aca="false">IF(COUNT($B279:$E279)=0,"",IF(CFG_UTC="°F",(AVERAGE($B279:$E279)-32)*5/9,AVERAGE($B279:$E279)))</f>
        <v/>
      </c>
      <c r="G279" s="34"/>
    </row>
    <row r="280" customFormat="false" ht="15" hidden="false" customHeight="false" outlineLevel="0" collapsed="false">
      <c r="A280" s="33"/>
      <c r="B280" s="34"/>
      <c r="C280" s="34"/>
      <c r="D280" s="34"/>
      <c r="E280" s="34"/>
      <c r="F280" s="36" t="str">
        <f aca="false">IF(COUNT($B280:$E280)=0,"",IF(CFG_UTC="°F",(AVERAGE($B280:$E280)-32)*5/9,AVERAGE($B280:$E280)))</f>
        <v/>
      </c>
      <c r="G280" s="34"/>
    </row>
    <row r="281" customFormat="false" ht="15" hidden="false" customHeight="false" outlineLevel="0" collapsed="false">
      <c r="A281" s="33"/>
      <c r="B281" s="34"/>
      <c r="C281" s="34"/>
      <c r="D281" s="34"/>
      <c r="E281" s="34"/>
      <c r="F281" s="36" t="str">
        <f aca="false">IF(COUNT($B281:$E281)=0,"",IF(CFG_UTC="°F",(AVERAGE($B281:$E281)-32)*5/9,AVERAGE($B281:$E281)))</f>
        <v/>
      </c>
      <c r="G281" s="34"/>
    </row>
    <row r="282" customFormat="false" ht="15" hidden="false" customHeight="false" outlineLevel="0" collapsed="false">
      <c r="A282" s="33"/>
      <c r="B282" s="34"/>
      <c r="C282" s="34"/>
      <c r="D282" s="34"/>
      <c r="E282" s="34"/>
      <c r="F282" s="36" t="str">
        <f aca="false">IF(COUNT($B282:$E282)=0,"",IF(CFG_UTC="°F",(AVERAGE($B282:$E282)-32)*5/9,AVERAGE($B282:$E282)))</f>
        <v/>
      </c>
      <c r="G282" s="34"/>
    </row>
    <row r="283" customFormat="false" ht="15" hidden="false" customHeight="false" outlineLevel="0" collapsed="false">
      <c r="A283" s="33"/>
      <c r="B283" s="34"/>
      <c r="C283" s="34"/>
      <c r="D283" s="34"/>
      <c r="E283" s="34"/>
      <c r="F283" s="36" t="str">
        <f aca="false">IF(COUNT($B283:$E283)=0,"",IF(CFG_UTC="°F",(AVERAGE($B283:$E283)-32)*5/9,AVERAGE($B283:$E283)))</f>
        <v/>
      </c>
      <c r="G283" s="34"/>
    </row>
    <row r="284" customFormat="false" ht="15" hidden="false" customHeight="false" outlineLevel="0" collapsed="false">
      <c r="A284" s="33"/>
      <c r="B284" s="34"/>
      <c r="C284" s="34"/>
      <c r="D284" s="34"/>
      <c r="E284" s="34"/>
      <c r="F284" s="36" t="str">
        <f aca="false">IF(COUNT($B284:$E284)=0,"",IF(CFG_UTC="°F",(AVERAGE($B284:$E284)-32)*5/9,AVERAGE($B284:$E284)))</f>
        <v/>
      </c>
      <c r="G284" s="34"/>
    </row>
    <row r="285" customFormat="false" ht="15" hidden="false" customHeight="false" outlineLevel="0" collapsed="false">
      <c r="A285" s="33"/>
      <c r="B285" s="34"/>
      <c r="C285" s="34"/>
      <c r="D285" s="34"/>
      <c r="E285" s="34"/>
      <c r="F285" s="36" t="str">
        <f aca="false">IF(COUNT($B285:$E285)=0,"",IF(CFG_UTC="°F",(AVERAGE($B285:$E285)-32)*5/9,AVERAGE($B285:$E285)))</f>
        <v/>
      </c>
      <c r="G285" s="34"/>
    </row>
    <row r="286" customFormat="false" ht="15" hidden="false" customHeight="false" outlineLevel="0" collapsed="false">
      <c r="A286" s="33"/>
      <c r="B286" s="34"/>
      <c r="C286" s="34"/>
      <c r="D286" s="34"/>
      <c r="E286" s="34"/>
      <c r="F286" s="36" t="str">
        <f aca="false">IF(COUNT($B286:$E286)=0,"",IF(CFG_UTC="°F",(AVERAGE($B286:$E286)-32)*5/9,AVERAGE($B286:$E286)))</f>
        <v/>
      </c>
      <c r="G286" s="34"/>
    </row>
    <row r="287" customFormat="false" ht="15" hidden="false" customHeight="false" outlineLevel="0" collapsed="false">
      <c r="A287" s="33"/>
      <c r="B287" s="34"/>
      <c r="C287" s="34"/>
      <c r="D287" s="34"/>
      <c r="E287" s="34"/>
      <c r="F287" s="36" t="str">
        <f aca="false">IF(COUNT($B287:$E287)=0,"",IF(CFG_UTC="°F",(AVERAGE($B287:$E287)-32)*5/9,AVERAGE($B287:$E287)))</f>
        <v/>
      </c>
      <c r="G287" s="34"/>
    </row>
    <row r="288" customFormat="false" ht="15" hidden="false" customHeight="false" outlineLevel="0" collapsed="false">
      <c r="A288" s="33"/>
      <c r="B288" s="34"/>
      <c r="C288" s="34"/>
      <c r="D288" s="34"/>
      <c r="E288" s="34"/>
      <c r="F288" s="36" t="str">
        <f aca="false">IF(COUNT($B288:$E288)=0,"",IF(CFG_UTC="°F",(AVERAGE($B288:$E288)-32)*5/9,AVERAGE($B288:$E288)))</f>
        <v/>
      </c>
      <c r="G288" s="34"/>
    </row>
    <row r="289" customFormat="false" ht="15" hidden="false" customHeight="false" outlineLevel="0" collapsed="false">
      <c r="A289" s="33"/>
      <c r="B289" s="34"/>
      <c r="C289" s="34"/>
      <c r="D289" s="34"/>
      <c r="E289" s="34"/>
      <c r="F289" s="36" t="str">
        <f aca="false">IF(COUNT($B289:$E289)=0,"",IF(CFG_UTC="°F",(AVERAGE($B289:$E289)-32)*5/9,AVERAGE($B289:$E289)))</f>
        <v/>
      </c>
      <c r="G289" s="34"/>
    </row>
    <row r="290" customFormat="false" ht="15" hidden="false" customHeight="false" outlineLevel="0" collapsed="false">
      <c r="A290" s="33"/>
      <c r="B290" s="34"/>
      <c r="C290" s="34"/>
      <c r="D290" s="34"/>
      <c r="E290" s="34"/>
      <c r="F290" s="36" t="str">
        <f aca="false">IF(COUNT($B290:$E290)=0,"",IF(CFG_UTC="°F",(AVERAGE($B290:$E290)-32)*5/9,AVERAGE($B290:$E290)))</f>
        <v/>
      </c>
      <c r="G290" s="34"/>
    </row>
    <row r="291" customFormat="false" ht="15" hidden="false" customHeight="false" outlineLevel="0" collapsed="false">
      <c r="A291" s="33"/>
      <c r="B291" s="34"/>
      <c r="C291" s="34"/>
      <c r="D291" s="34"/>
      <c r="E291" s="34"/>
      <c r="F291" s="36" t="str">
        <f aca="false">IF(COUNT($B291:$E291)=0,"",IF(CFG_UTC="°F",(AVERAGE($B291:$E291)-32)*5/9,AVERAGE($B291:$E291)))</f>
        <v/>
      </c>
      <c r="G291" s="34"/>
    </row>
    <row r="292" customFormat="false" ht="15" hidden="false" customHeight="false" outlineLevel="0" collapsed="false">
      <c r="A292" s="33"/>
      <c r="B292" s="34"/>
      <c r="C292" s="34"/>
      <c r="D292" s="34"/>
      <c r="E292" s="34"/>
      <c r="F292" s="36" t="str">
        <f aca="false">IF(COUNT($B292:$E292)=0,"",IF(CFG_UTC="°F",(AVERAGE($B292:$E292)-32)*5/9,AVERAGE($B292:$E292)))</f>
        <v/>
      </c>
      <c r="G292" s="34"/>
    </row>
    <row r="293" customFormat="false" ht="15" hidden="false" customHeight="false" outlineLevel="0" collapsed="false">
      <c r="A293" s="33"/>
      <c r="B293" s="34"/>
      <c r="C293" s="34"/>
      <c r="D293" s="34"/>
      <c r="E293" s="34"/>
      <c r="F293" s="36" t="str">
        <f aca="false">IF(COUNT($B293:$E293)=0,"",IF(CFG_UTC="°F",(AVERAGE($B293:$E293)-32)*5/9,AVERAGE($B293:$E293)))</f>
        <v/>
      </c>
      <c r="G293" s="34"/>
    </row>
    <row r="294" customFormat="false" ht="15" hidden="false" customHeight="false" outlineLevel="0" collapsed="false">
      <c r="A294" s="33"/>
      <c r="B294" s="34"/>
      <c r="C294" s="34"/>
      <c r="D294" s="34"/>
      <c r="E294" s="34"/>
      <c r="F294" s="36" t="str">
        <f aca="false">IF(COUNT($B294:$E294)=0,"",IF(CFG_UTC="°F",(AVERAGE($B294:$E294)-32)*5/9,AVERAGE($B294:$E294)))</f>
        <v/>
      </c>
      <c r="G294" s="34"/>
    </row>
    <row r="295" customFormat="false" ht="15" hidden="false" customHeight="false" outlineLevel="0" collapsed="false">
      <c r="A295" s="33"/>
      <c r="B295" s="34"/>
      <c r="C295" s="34"/>
      <c r="D295" s="34"/>
      <c r="E295" s="34"/>
      <c r="F295" s="36" t="str">
        <f aca="false">IF(COUNT($B295:$E295)=0,"",IF(CFG_UTC="°F",(AVERAGE($B295:$E295)-32)*5/9,AVERAGE($B295:$E295)))</f>
        <v/>
      </c>
      <c r="G295" s="34"/>
    </row>
    <row r="296" customFormat="false" ht="15" hidden="false" customHeight="false" outlineLevel="0" collapsed="false">
      <c r="A296" s="33"/>
      <c r="B296" s="34"/>
      <c r="C296" s="34"/>
      <c r="D296" s="34"/>
      <c r="E296" s="34"/>
      <c r="F296" s="36" t="str">
        <f aca="false">IF(COUNT($B296:$E296)=0,"",IF(CFG_UTC="°F",(AVERAGE($B296:$E296)-32)*5/9,AVERAGE($B296:$E296)))</f>
        <v/>
      </c>
      <c r="G296" s="34"/>
    </row>
    <row r="297" customFormat="false" ht="15" hidden="false" customHeight="false" outlineLevel="0" collapsed="false">
      <c r="A297" s="33"/>
      <c r="B297" s="34"/>
      <c r="C297" s="34"/>
      <c r="D297" s="34"/>
      <c r="E297" s="34"/>
      <c r="F297" s="36" t="str">
        <f aca="false">IF(COUNT($B297:$E297)=0,"",IF(CFG_UTC="°F",(AVERAGE($B297:$E297)-32)*5/9,AVERAGE($B297:$E297)))</f>
        <v/>
      </c>
      <c r="G297" s="34"/>
    </row>
    <row r="298" customFormat="false" ht="15" hidden="false" customHeight="false" outlineLevel="0" collapsed="false">
      <c r="A298" s="33"/>
      <c r="B298" s="34"/>
      <c r="C298" s="34"/>
      <c r="D298" s="34"/>
      <c r="E298" s="34"/>
      <c r="F298" s="36" t="str">
        <f aca="false">IF(COUNT($B298:$E298)=0,"",IF(CFG_UTC="°F",(AVERAGE($B298:$E298)-32)*5/9,AVERAGE($B298:$E298)))</f>
        <v/>
      </c>
      <c r="G298" s="34"/>
    </row>
    <row r="299" customFormat="false" ht="15" hidden="false" customHeight="false" outlineLevel="0" collapsed="false">
      <c r="A299" s="33"/>
      <c r="B299" s="34"/>
      <c r="C299" s="34"/>
      <c r="D299" s="34"/>
      <c r="E299" s="34"/>
      <c r="F299" s="36" t="str">
        <f aca="false">IF(COUNT($B299:$E299)=0,"",IF(CFG_UTC="°F",(AVERAGE($B299:$E299)-32)*5/9,AVERAGE($B299:$E299)))</f>
        <v/>
      </c>
      <c r="G299" s="34"/>
    </row>
    <row r="300" customFormat="false" ht="15" hidden="false" customHeight="false" outlineLevel="0" collapsed="false">
      <c r="A300" s="33"/>
      <c r="B300" s="34"/>
      <c r="C300" s="34"/>
      <c r="D300" s="34"/>
      <c r="E300" s="34"/>
      <c r="F300" s="36" t="str">
        <f aca="false">IF(COUNT($B300:$E300)=0,"",IF(CFG_UTC="°F",(AVERAGE($B300:$E300)-32)*5/9,AVERAGE($B300:$E300)))</f>
        <v/>
      </c>
      <c r="G300" s="34"/>
    </row>
    <row r="301" customFormat="false" ht="15" hidden="false" customHeight="false" outlineLevel="0" collapsed="false">
      <c r="A301" s="33"/>
      <c r="B301" s="34"/>
      <c r="C301" s="34"/>
      <c r="D301" s="34"/>
      <c r="E301" s="34"/>
      <c r="F301" s="36" t="str">
        <f aca="false">IF(COUNT($B301:$E301)=0,"",IF(CFG_UTC="°F",(AVERAGE($B301:$E301)-32)*5/9,AVERAGE($B301:$E301)))</f>
        <v/>
      </c>
      <c r="G301" s="34"/>
    </row>
    <row r="302" customFormat="false" ht="15" hidden="false" customHeight="false" outlineLevel="0" collapsed="false">
      <c r="A302" s="33"/>
      <c r="B302" s="34"/>
      <c r="C302" s="34"/>
      <c r="D302" s="34"/>
      <c r="E302" s="34"/>
      <c r="F302" s="36" t="str">
        <f aca="false">IF(COUNT($B302:$E302)=0,"",IF(CFG_UTC="°F",(AVERAGE($B302:$E302)-32)*5/9,AVERAGE($B302:$E302)))</f>
        <v/>
      </c>
      <c r="G302" s="34"/>
    </row>
    <row r="303" customFormat="false" ht="15" hidden="false" customHeight="false" outlineLevel="0" collapsed="false">
      <c r="A303" s="33"/>
      <c r="B303" s="34"/>
      <c r="C303" s="34"/>
      <c r="D303" s="34"/>
      <c r="E303" s="34"/>
      <c r="F303" s="36" t="str">
        <f aca="false">IF(COUNT($B303:$E303)=0,"",IF(CFG_UTC="°F",(AVERAGE($B303:$E303)-32)*5/9,AVERAGE($B303:$E303)))</f>
        <v/>
      </c>
      <c r="G303" s="34"/>
    </row>
    <row r="304" customFormat="false" ht="15" hidden="false" customHeight="false" outlineLevel="0" collapsed="false">
      <c r="A304" s="33"/>
      <c r="B304" s="34"/>
      <c r="C304" s="34"/>
      <c r="D304" s="34"/>
      <c r="E304" s="34"/>
      <c r="F304" s="36" t="str">
        <f aca="false">IF(COUNT($B304:$E304)=0,"",IF(CFG_UTC="°F",(AVERAGE($B304:$E304)-32)*5/9,AVERAGE($B304:$E304)))</f>
        <v/>
      </c>
      <c r="G304" s="34"/>
    </row>
    <row r="305" customFormat="false" ht="15" hidden="false" customHeight="false" outlineLevel="0" collapsed="false">
      <c r="A305" s="33"/>
      <c r="B305" s="34"/>
      <c r="C305" s="34"/>
      <c r="D305" s="34"/>
      <c r="E305" s="34"/>
      <c r="F305" s="36" t="str">
        <f aca="false">IF(COUNT($B305:$E305)=0,"",IF(CFG_UTC="°F",(AVERAGE($B305:$E305)-32)*5/9,AVERAGE($B305:$E305)))</f>
        <v/>
      </c>
      <c r="G305" s="34"/>
    </row>
    <row r="306" customFormat="false" ht="15" hidden="false" customHeight="false" outlineLevel="0" collapsed="false">
      <c r="A306" s="33"/>
      <c r="B306" s="34"/>
      <c r="C306" s="34"/>
      <c r="D306" s="34"/>
      <c r="E306" s="34"/>
      <c r="F306" s="36" t="str">
        <f aca="false">IF(COUNT($B306:$E306)=0,"",IF(CFG_UTC="°F",(AVERAGE($B306:$E306)-32)*5/9,AVERAGE($B306:$E306)))</f>
        <v/>
      </c>
      <c r="G306" s="34"/>
    </row>
    <row r="307" customFormat="false" ht="15" hidden="false" customHeight="false" outlineLevel="0" collapsed="false">
      <c r="A307" s="33"/>
      <c r="B307" s="34"/>
      <c r="C307" s="34"/>
      <c r="D307" s="34"/>
      <c r="E307" s="34"/>
      <c r="F307" s="36" t="str">
        <f aca="false">IF(COUNT($B307:$E307)=0,"",IF(CFG_UTC="°F",(AVERAGE($B307:$E307)-32)*5/9,AVERAGE($B307:$E307)))</f>
        <v/>
      </c>
      <c r="G307" s="34"/>
    </row>
    <row r="308" customFormat="false" ht="15" hidden="false" customHeight="false" outlineLevel="0" collapsed="false">
      <c r="A308" s="33"/>
      <c r="B308" s="34"/>
      <c r="C308" s="34"/>
      <c r="D308" s="34"/>
      <c r="E308" s="34"/>
      <c r="F308" s="36" t="str">
        <f aca="false">IF(COUNT($B308:$E308)=0,"",IF(CFG_UTC="°F",(AVERAGE($B308:$E308)-32)*5/9,AVERAGE($B308:$E308)))</f>
        <v/>
      </c>
      <c r="G308" s="34"/>
    </row>
    <row r="309" customFormat="false" ht="15" hidden="false" customHeight="false" outlineLevel="0" collapsed="false">
      <c r="A309" s="33"/>
      <c r="B309" s="34"/>
      <c r="C309" s="34"/>
      <c r="D309" s="34"/>
      <c r="E309" s="34"/>
      <c r="F309" s="36" t="str">
        <f aca="false">IF(COUNT($B309:$E309)=0,"",IF(CFG_UTC="°F",(AVERAGE($B309:$E309)-32)*5/9,AVERAGE($B309:$E309)))</f>
        <v/>
      </c>
      <c r="G309" s="34"/>
    </row>
    <row r="310" customFormat="false" ht="15" hidden="false" customHeight="false" outlineLevel="0" collapsed="false">
      <c r="A310" s="33"/>
      <c r="B310" s="34"/>
      <c r="C310" s="34"/>
      <c r="D310" s="34"/>
      <c r="E310" s="34"/>
      <c r="F310" s="36" t="str">
        <f aca="false">IF(COUNT($B310:$E310)=0,"",IF(CFG_UTC="°F",(AVERAGE($B310:$E310)-32)*5/9,AVERAGE($B310:$E310)))</f>
        <v/>
      </c>
      <c r="G310" s="34"/>
    </row>
    <row r="311" customFormat="false" ht="15" hidden="false" customHeight="false" outlineLevel="0" collapsed="false">
      <c r="A311" s="33"/>
      <c r="B311" s="34"/>
      <c r="C311" s="34"/>
      <c r="D311" s="34"/>
      <c r="E311" s="34"/>
      <c r="F311" s="36" t="str">
        <f aca="false">IF(COUNT($B311:$E311)=0,"",IF(CFG_UTC="°F",(AVERAGE($B311:$E311)-32)*5/9,AVERAGE($B311:$E311)))</f>
        <v/>
      </c>
      <c r="G311" s="34"/>
    </row>
    <row r="312" customFormat="false" ht="15" hidden="false" customHeight="false" outlineLevel="0" collapsed="false">
      <c r="A312" s="33"/>
      <c r="B312" s="34"/>
      <c r="C312" s="34"/>
      <c r="D312" s="34"/>
      <c r="E312" s="34"/>
      <c r="F312" s="36" t="str">
        <f aca="false">IF(COUNT($B312:$E312)=0,"",IF(CFG_UTC="°F",(AVERAGE($B312:$E312)-32)*5/9,AVERAGE($B312:$E312)))</f>
        <v/>
      </c>
      <c r="G312" s="34"/>
    </row>
    <row r="313" customFormat="false" ht="15" hidden="false" customHeight="false" outlineLevel="0" collapsed="false">
      <c r="A313" s="33"/>
      <c r="B313" s="34"/>
      <c r="C313" s="34"/>
      <c r="D313" s="34"/>
      <c r="E313" s="34"/>
      <c r="F313" s="36" t="str">
        <f aca="false">IF(COUNT($B313:$E313)=0,"",IF(CFG_UTC="°F",(AVERAGE($B313:$E313)-32)*5/9,AVERAGE($B313:$E313)))</f>
        <v/>
      </c>
      <c r="G313" s="34"/>
    </row>
    <row r="314" customFormat="false" ht="15" hidden="false" customHeight="false" outlineLevel="0" collapsed="false">
      <c r="A314" s="33"/>
      <c r="B314" s="34"/>
      <c r="C314" s="34"/>
      <c r="D314" s="34"/>
      <c r="E314" s="34"/>
      <c r="F314" s="36" t="str">
        <f aca="false">IF(COUNT($B314:$E314)=0,"",IF(CFG_UTC="°F",(AVERAGE($B314:$E314)-32)*5/9,AVERAGE($B314:$E314)))</f>
        <v/>
      </c>
      <c r="G314" s="34"/>
    </row>
    <row r="315" customFormat="false" ht="15" hidden="false" customHeight="false" outlineLevel="0" collapsed="false">
      <c r="A315" s="33"/>
      <c r="B315" s="34"/>
      <c r="C315" s="34"/>
      <c r="D315" s="34"/>
      <c r="E315" s="34"/>
      <c r="F315" s="36" t="str">
        <f aca="false">IF(COUNT($B315:$E315)=0,"",IF(CFG_UTC="°F",(AVERAGE($B315:$E315)-32)*5/9,AVERAGE($B315:$E315)))</f>
        <v/>
      </c>
      <c r="G315" s="34"/>
    </row>
    <row r="316" customFormat="false" ht="15" hidden="false" customHeight="false" outlineLevel="0" collapsed="false">
      <c r="A316" s="33"/>
      <c r="B316" s="34"/>
      <c r="C316" s="34"/>
      <c r="D316" s="34"/>
      <c r="E316" s="34"/>
      <c r="F316" s="36" t="str">
        <f aca="false">IF(COUNT($B316:$E316)=0,"",IF(CFG_UTC="°F",(AVERAGE($B316:$E316)-32)*5/9,AVERAGE($B316:$E316)))</f>
        <v/>
      </c>
      <c r="G316" s="34"/>
    </row>
    <row r="317" customFormat="false" ht="15" hidden="false" customHeight="false" outlineLevel="0" collapsed="false">
      <c r="A317" s="33"/>
      <c r="B317" s="34"/>
      <c r="C317" s="34"/>
      <c r="D317" s="34"/>
      <c r="E317" s="34"/>
      <c r="F317" s="36" t="str">
        <f aca="false">IF(COUNT($B317:$E317)=0,"",IF(CFG_UTC="°F",(AVERAGE($B317:$E317)-32)*5/9,AVERAGE($B317:$E317)))</f>
        <v/>
      </c>
      <c r="G317" s="34"/>
    </row>
    <row r="318" customFormat="false" ht="15" hidden="false" customHeight="false" outlineLevel="0" collapsed="false">
      <c r="A318" s="33"/>
      <c r="B318" s="34"/>
      <c r="C318" s="34"/>
      <c r="D318" s="34"/>
      <c r="E318" s="34"/>
      <c r="F318" s="36" t="str">
        <f aca="false">IF(COUNT($B318:$E318)=0,"",IF(CFG_UTC="°F",(AVERAGE($B318:$E318)-32)*5/9,AVERAGE($B318:$E318)))</f>
        <v/>
      </c>
      <c r="G318" s="34"/>
    </row>
    <row r="319" customFormat="false" ht="15" hidden="false" customHeight="false" outlineLevel="0" collapsed="false">
      <c r="A319" s="33"/>
      <c r="B319" s="34"/>
      <c r="C319" s="34"/>
      <c r="D319" s="34"/>
      <c r="E319" s="34"/>
      <c r="F319" s="36" t="str">
        <f aca="false">IF(COUNT($B319:$E319)=0,"",IF(CFG_UTC="°F",(AVERAGE($B319:$E319)-32)*5/9,AVERAGE($B319:$E319)))</f>
        <v/>
      </c>
      <c r="G319" s="34"/>
    </row>
    <row r="320" customFormat="false" ht="15" hidden="false" customHeight="false" outlineLevel="0" collapsed="false">
      <c r="A320" s="33"/>
      <c r="B320" s="34"/>
      <c r="C320" s="34"/>
      <c r="D320" s="34"/>
      <c r="E320" s="34"/>
      <c r="F320" s="36" t="str">
        <f aca="false">IF(COUNT($B320:$E320)=0,"",IF(CFG_UTC="°F",(AVERAGE($B320:$E320)-32)*5/9,AVERAGE($B320:$E320)))</f>
        <v/>
      </c>
      <c r="G320" s="34"/>
    </row>
    <row r="321" customFormat="false" ht="15" hidden="false" customHeight="false" outlineLevel="0" collapsed="false">
      <c r="A321" s="33"/>
      <c r="B321" s="34"/>
      <c r="C321" s="34"/>
      <c r="D321" s="34"/>
      <c r="E321" s="34"/>
      <c r="F321" s="36" t="str">
        <f aca="false">IF(COUNT($B321:$E321)=0,"",IF(CFG_UTC="°F",(AVERAGE($B321:$E321)-32)*5/9,AVERAGE($B321:$E321)))</f>
        <v/>
      </c>
      <c r="G321" s="34"/>
    </row>
    <row r="322" customFormat="false" ht="15" hidden="false" customHeight="false" outlineLevel="0" collapsed="false">
      <c r="A322" s="33"/>
      <c r="B322" s="34"/>
      <c r="C322" s="34"/>
      <c r="D322" s="34"/>
      <c r="E322" s="34"/>
      <c r="F322" s="36" t="str">
        <f aca="false">IF(COUNT($B322:$E322)=0,"",IF(CFG_UTC="°F",(AVERAGE($B322:$E322)-32)*5/9,AVERAGE($B322:$E322)))</f>
        <v/>
      </c>
      <c r="G322" s="34"/>
    </row>
    <row r="323" customFormat="false" ht="15" hidden="false" customHeight="false" outlineLevel="0" collapsed="false">
      <c r="A323" s="33"/>
      <c r="B323" s="34"/>
      <c r="C323" s="34"/>
      <c r="D323" s="34"/>
      <c r="E323" s="34"/>
      <c r="F323" s="36" t="str">
        <f aca="false">IF(COUNT($B323:$E323)=0,"",IF(CFG_UTC="°F",(AVERAGE($B323:$E323)-32)*5/9,AVERAGE($B323:$E323)))</f>
        <v/>
      </c>
      <c r="G323" s="34"/>
    </row>
    <row r="324" customFormat="false" ht="15" hidden="false" customHeight="false" outlineLevel="0" collapsed="false">
      <c r="A324" s="33"/>
      <c r="B324" s="34"/>
      <c r="C324" s="34"/>
      <c r="D324" s="34"/>
      <c r="E324" s="34"/>
      <c r="F324" s="36" t="str">
        <f aca="false">IF(COUNT($B324:$E324)=0,"",IF(CFG_UTC="°F",(AVERAGE($B324:$E324)-32)*5/9,AVERAGE($B324:$E324)))</f>
        <v/>
      </c>
      <c r="G324" s="34"/>
    </row>
    <row r="325" customFormat="false" ht="15" hidden="false" customHeight="false" outlineLevel="0" collapsed="false">
      <c r="A325" s="33"/>
      <c r="B325" s="34"/>
      <c r="C325" s="34"/>
      <c r="D325" s="34"/>
      <c r="E325" s="34"/>
      <c r="F325" s="36" t="str">
        <f aca="false">IF(COUNT($B325:$E325)=0,"",IF(CFG_UTC="°F",(AVERAGE($B325:$E325)-32)*5/9,AVERAGE($B325:$E325)))</f>
        <v/>
      </c>
      <c r="G325" s="34"/>
    </row>
    <row r="326" customFormat="false" ht="15" hidden="false" customHeight="false" outlineLevel="0" collapsed="false">
      <c r="A326" s="33"/>
      <c r="B326" s="34"/>
      <c r="C326" s="34"/>
      <c r="D326" s="34"/>
      <c r="E326" s="34"/>
      <c r="F326" s="36" t="str">
        <f aca="false">IF(COUNT($B326:$E326)=0,"",IF(CFG_UTC="°F",(AVERAGE($B326:$E326)-32)*5/9,AVERAGE($B326:$E326)))</f>
        <v/>
      </c>
      <c r="G326" s="34"/>
    </row>
    <row r="327" customFormat="false" ht="15" hidden="false" customHeight="false" outlineLevel="0" collapsed="false">
      <c r="A327" s="33"/>
      <c r="B327" s="34"/>
      <c r="C327" s="34"/>
      <c r="D327" s="34"/>
      <c r="E327" s="34"/>
      <c r="F327" s="36" t="str">
        <f aca="false">IF(COUNT($B327:$E327)=0,"",IF(CFG_UTC="°F",(AVERAGE($B327:$E327)-32)*5/9,AVERAGE($B327:$E327)))</f>
        <v/>
      </c>
      <c r="G327" s="34"/>
    </row>
    <row r="328" customFormat="false" ht="15" hidden="false" customHeight="false" outlineLevel="0" collapsed="false">
      <c r="A328" s="33"/>
      <c r="B328" s="34"/>
      <c r="C328" s="34"/>
      <c r="D328" s="34"/>
      <c r="E328" s="34"/>
      <c r="F328" s="36" t="str">
        <f aca="false">IF(COUNT($B328:$E328)=0,"",IF(CFG_UTC="°F",(AVERAGE($B328:$E328)-32)*5/9,AVERAGE($B328:$E328)))</f>
        <v/>
      </c>
      <c r="G328" s="34"/>
    </row>
    <row r="329" customFormat="false" ht="15" hidden="false" customHeight="false" outlineLevel="0" collapsed="false">
      <c r="A329" s="33"/>
      <c r="B329" s="34"/>
      <c r="C329" s="34"/>
      <c r="D329" s="34"/>
      <c r="E329" s="34"/>
      <c r="F329" s="36" t="str">
        <f aca="false">IF(COUNT($B329:$E329)=0,"",IF(CFG_UTC="°F",(AVERAGE($B329:$E329)-32)*5/9,AVERAGE($B329:$E329)))</f>
        <v/>
      </c>
      <c r="G329" s="34"/>
    </row>
    <row r="330" customFormat="false" ht="15" hidden="false" customHeight="false" outlineLevel="0" collapsed="false">
      <c r="A330" s="33"/>
      <c r="B330" s="34"/>
      <c r="C330" s="34"/>
      <c r="D330" s="34"/>
      <c r="E330" s="34"/>
      <c r="F330" s="36" t="str">
        <f aca="false">IF(COUNT($B330:$E330)=0,"",IF(CFG_UTC="°F",(AVERAGE($B330:$E330)-32)*5/9,AVERAGE($B330:$E330)))</f>
        <v/>
      </c>
      <c r="G330" s="34"/>
    </row>
    <row r="331" customFormat="false" ht="15" hidden="false" customHeight="false" outlineLevel="0" collapsed="false">
      <c r="A331" s="33"/>
      <c r="B331" s="34"/>
      <c r="C331" s="34"/>
      <c r="D331" s="34"/>
      <c r="E331" s="34"/>
      <c r="F331" s="36" t="str">
        <f aca="false">IF(COUNT($B331:$E331)=0,"",IF(CFG_UTC="°F",(AVERAGE($B331:$E331)-32)*5/9,AVERAGE($B331:$E331)))</f>
        <v/>
      </c>
      <c r="G331" s="34"/>
    </row>
    <row r="332" customFormat="false" ht="15" hidden="false" customHeight="false" outlineLevel="0" collapsed="false">
      <c r="A332" s="33"/>
      <c r="B332" s="34"/>
      <c r="C332" s="34"/>
      <c r="D332" s="34"/>
      <c r="E332" s="34"/>
      <c r="F332" s="36" t="str">
        <f aca="false">IF(COUNT($B332:$E332)=0,"",IF(CFG_UTC="°F",(AVERAGE($B332:$E332)-32)*5/9,AVERAGE($B332:$E332)))</f>
        <v/>
      </c>
      <c r="G332" s="34"/>
    </row>
    <row r="333" customFormat="false" ht="15" hidden="false" customHeight="false" outlineLevel="0" collapsed="false">
      <c r="A333" s="33"/>
      <c r="B333" s="34"/>
      <c r="C333" s="34"/>
      <c r="D333" s="34"/>
      <c r="E333" s="34"/>
      <c r="F333" s="36" t="str">
        <f aca="false">IF(COUNT($B333:$E333)=0,"",IF(CFG_UTC="°F",(AVERAGE($B333:$E333)-32)*5/9,AVERAGE($B333:$E333)))</f>
        <v/>
      </c>
      <c r="G333" s="34"/>
    </row>
    <row r="334" customFormat="false" ht="15" hidden="false" customHeight="false" outlineLevel="0" collapsed="false">
      <c r="A334" s="33"/>
      <c r="B334" s="34"/>
      <c r="C334" s="34"/>
      <c r="D334" s="34"/>
      <c r="E334" s="34"/>
      <c r="F334" s="36" t="str">
        <f aca="false">IF(COUNT($B334:$E334)=0,"",IF(CFG_UTC="°F",(AVERAGE($B334:$E334)-32)*5/9,AVERAGE($B334:$E334)))</f>
        <v/>
      </c>
      <c r="G334" s="34"/>
    </row>
    <row r="335" customFormat="false" ht="15" hidden="false" customHeight="false" outlineLevel="0" collapsed="false">
      <c r="A335" s="33"/>
      <c r="B335" s="34"/>
      <c r="C335" s="34"/>
      <c r="D335" s="34"/>
      <c r="E335" s="34"/>
      <c r="F335" s="36" t="str">
        <f aca="false">IF(COUNT($B335:$E335)=0,"",IF(CFG_UTC="°F",(AVERAGE($B335:$E335)-32)*5/9,AVERAGE($B335:$E335)))</f>
        <v/>
      </c>
      <c r="G335" s="34"/>
    </row>
    <row r="336" customFormat="false" ht="15" hidden="false" customHeight="false" outlineLevel="0" collapsed="false">
      <c r="A336" s="33"/>
      <c r="B336" s="34"/>
      <c r="C336" s="34"/>
      <c r="D336" s="34"/>
      <c r="E336" s="34"/>
      <c r="F336" s="36" t="str">
        <f aca="false">IF(COUNT($B336:$E336)=0,"",IF(CFG_UTC="°F",(AVERAGE($B336:$E336)-32)*5/9,AVERAGE($B336:$E336)))</f>
        <v/>
      </c>
      <c r="G336" s="34"/>
    </row>
    <row r="337" customFormat="false" ht="15" hidden="false" customHeight="false" outlineLevel="0" collapsed="false">
      <c r="A337" s="33"/>
      <c r="B337" s="34"/>
      <c r="C337" s="34"/>
      <c r="D337" s="34"/>
      <c r="E337" s="34"/>
      <c r="F337" s="36" t="str">
        <f aca="false">IF(COUNT($B337:$E337)=0,"",IF(CFG_UTC="°F",(AVERAGE($B337:$E337)-32)*5/9,AVERAGE($B337:$E337)))</f>
        <v/>
      </c>
      <c r="G337" s="34"/>
    </row>
    <row r="338" customFormat="false" ht="15" hidden="false" customHeight="false" outlineLevel="0" collapsed="false">
      <c r="A338" s="33"/>
      <c r="B338" s="34"/>
      <c r="C338" s="34"/>
      <c r="D338" s="34"/>
      <c r="E338" s="34"/>
      <c r="F338" s="36" t="str">
        <f aca="false">IF(COUNT($B338:$E338)=0,"",IF(CFG_UTC="°F",(AVERAGE($B338:$E338)-32)*5/9,AVERAGE($B338:$E338)))</f>
        <v/>
      </c>
      <c r="G338" s="34"/>
    </row>
    <row r="339" customFormat="false" ht="15" hidden="false" customHeight="false" outlineLevel="0" collapsed="false">
      <c r="A339" s="33"/>
      <c r="B339" s="34"/>
      <c r="C339" s="34"/>
      <c r="D339" s="34"/>
      <c r="E339" s="34"/>
      <c r="F339" s="36" t="str">
        <f aca="false">IF(COUNT($B339:$E339)=0,"",IF(CFG_UTC="°F",(AVERAGE($B339:$E339)-32)*5/9,AVERAGE($B339:$E339)))</f>
        <v/>
      </c>
      <c r="G339" s="34"/>
    </row>
    <row r="340" customFormat="false" ht="15" hidden="false" customHeight="false" outlineLevel="0" collapsed="false">
      <c r="A340" s="33"/>
      <c r="B340" s="34"/>
      <c r="C340" s="34"/>
      <c r="D340" s="34"/>
      <c r="E340" s="34"/>
      <c r="F340" s="36" t="str">
        <f aca="false">IF(COUNT($B340:$E340)=0,"",IF(CFG_UTC="°F",(AVERAGE($B340:$E340)-32)*5/9,AVERAGE($B340:$E340)))</f>
        <v/>
      </c>
      <c r="G340" s="34"/>
    </row>
    <row r="341" customFormat="false" ht="15" hidden="false" customHeight="false" outlineLevel="0" collapsed="false">
      <c r="A341" s="33"/>
      <c r="B341" s="34"/>
      <c r="C341" s="34"/>
      <c r="D341" s="34"/>
      <c r="E341" s="34"/>
      <c r="F341" s="36" t="str">
        <f aca="false">IF(COUNT($B341:$E341)=0,"",IF(CFG_UTC="°F",(AVERAGE($B341:$E341)-32)*5/9,AVERAGE($B341:$E341)))</f>
        <v/>
      </c>
      <c r="G341" s="34"/>
    </row>
    <row r="342" customFormat="false" ht="15" hidden="false" customHeight="false" outlineLevel="0" collapsed="false">
      <c r="A342" s="33"/>
      <c r="B342" s="34"/>
      <c r="C342" s="34"/>
      <c r="D342" s="34"/>
      <c r="E342" s="34"/>
      <c r="F342" s="36" t="str">
        <f aca="false">IF(COUNT($B342:$E342)=0,"",IF(CFG_UTC="°F",(AVERAGE($B342:$E342)-32)*5/9,AVERAGE($B342:$E342)))</f>
        <v/>
      </c>
      <c r="G342" s="34"/>
    </row>
    <row r="343" customFormat="false" ht="15" hidden="false" customHeight="false" outlineLevel="0" collapsed="false">
      <c r="A343" s="33"/>
      <c r="B343" s="34"/>
      <c r="C343" s="34"/>
      <c r="D343" s="34"/>
      <c r="E343" s="34"/>
      <c r="F343" s="36" t="str">
        <f aca="false">IF(COUNT($B343:$E343)=0,"",IF(CFG_UTC="°F",(AVERAGE($B343:$E343)-32)*5/9,AVERAGE($B343:$E343)))</f>
        <v/>
      </c>
      <c r="G343" s="34"/>
    </row>
    <row r="344" customFormat="false" ht="15" hidden="false" customHeight="false" outlineLevel="0" collapsed="false">
      <c r="A344" s="33"/>
      <c r="B344" s="34"/>
      <c r="C344" s="34"/>
      <c r="D344" s="34"/>
      <c r="E344" s="34"/>
      <c r="F344" s="36" t="str">
        <f aca="false">IF(COUNT($B344:$E344)=0,"",IF(CFG_UTC="°F",(AVERAGE($B344:$E344)-32)*5/9,AVERAGE($B344:$E344)))</f>
        <v/>
      </c>
      <c r="G344" s="34"/>
    </row>
    <row r="345" customFormat="false" ht="15" hidden="false" customHeight="false" outlineLevel="0" collapsed="false">
      <c r="A345" s="33"/>
      <c r="B345" s="34"/>
      <c r="C345" s="34"/>
      <c r="D345" s="34"/>
      <c r="E345" s="34"/>
      <c r="F345" s="36" t="str">
        <f aca="false">IF(COUNT($B345:$E345)=0,"",IF(CFG_UTC="°F",(AVERAGE($B345:$E345)-32)*5/9,AVERAGE($B345:$E345)))</f>
        <v/>
      </c>
      <c r="G345" s="34"/>
    </row>
    <row r="346" customFormat="false" ht="15" hidden="false" customHeight="false" outlineLevel="0" collapsed="false">
      <c r="A346" s="33"/>
      <c r="B346" s="34"/>
      <c r="C346" s="34"/>
      <c r="D346" s="34"/>
      <c r="E346" s="34"/>
      <c r="F346" s="36" t="str">
        <f aca="false">IF(COUNT($B346:$E346)=0,"",IF(CFG_UTC="°F",(AVERAGE($B346:$E346)-32)*5/9,AVERAGE($B346:$E346)))</f>
        <v/>
      </c>
      <c r="G346" s="34"/>
    </row>
    <row r="347" customFormat="false" ht="15" hidden="false" customHeight="false" outlineLevel="0" collapsed="false">
      <c r="A347" s="33"/>
      <c r="B347" s="34"/>
      <c r="C347" s="34"/>
      <c r="D347" s="34"/>
      <c r="E347" s="34"/>
      <c r="F347" s="36" t="str">
        <f aca="false">IF(COUNT($B347:$E347)=0,"",IF(CFG_UTC="°F",(AVERAGE($B347:$E347)-32)*5/9,AVERAGE($B347:$E347)))</f>
        <v/>
      </c>
      <c r="G347" s="34"/>
    </row>
    <row r="348" customFormat="false" ht="15" hidden="false" customHeight="false" outlineLevel="0" collapsed="false">
      <c r="A348" s="33"/>
      <c r="B348" s="34"/>
      <c r="C348" s="34"/>
      <c r="D348" s="34"/>
      <c r="E348" s="34"/>
      <c r="F348" s="36" t="str">
        <f aca="false">IF(COUNT($B348:$E348)=0,"",IF(CFG_UTC="°F",(AVERAGE($B348:$E348)-32)*5/9,AVERAGE($B348:$E348)))</f>
        <v/>
      </c>
      <c r="G348" s="34"/>
    </row>
    <row r="349" customFormat="false" ht="15" hidden="false" customHeight="false" outlineLevel="0" collapsed="false">
      <c r="A349" s="33"/>
      <c r="B349" s="34"/>
      <c r="C349" s="34"/>
      <c r="D349" s="34"/>
      <c r="E349" s="34"/>
      <c r="F349" s="36" t="str">
        <f aca="false">IF(COUNT($B349:$E349)=0,"",IF(CFG_UTC="°F",(AVERAGE($B349:$E349)-32)*5/9,AVERAGE($B349:$E349)))</f>
        <v/>
      </c>
      <c r="G349" s="34"/>
    </row>
    <row r="350" customFormat="false" ht="15" hidden="false" customHeight="false" outlineLevel="0" collapsed="false">
      <c r="A350" s="33"/>
      <c r="B350" s="34"/>
      <c r="C350" s="34"/>
      <c r="D350" s="34"/>
      <c r="E350" s="34"/>
      <c r="F350" s="36" t="str">
        <f aca="false">IF(COUNT($B350:$E350)=0,"",IF(CFG_UTC="°F",(AVERAGE($B350:$E350)-32)*5/9,AVERAGE($B350:$E350)))</f>
        <v/>
      </c>
      <c r="G350" s="34"/>
    </row>
    <row r="351" customFormat="false" ht="15" hidden="false" customHeight="false" outlineLevel="0" collapsed="false">
      <c r="A351" s="33"/>
      <c r="B351" s="34"/>
      <c r="C351" s="34"/>
      <c r="D351" s="34"/>
      <c r="E351" s="34"/>
      <c r="F351" s="36" t="str">
        <f aca="false">IF(COUNT($B351:$E351)=0,"",IF(CFG_UTC="°F",(AVERAGE($B351:$E351)-32)*5/9,AVERAGE($B351:$E351)))</f>
        <v/>
      </c>
      <c r="G351" s="34"/>
    </row>
    <row r="352" customFormat="false" ht="15" hidden="false" customHeight="false" outlineLevel="0" collapsed="false">
      <c r="A352" s="33"/>
      <c r="B352" s="34"/>
      <c r="C352" s="34"/>
      <c r="D352" s="34"/>
      <c r="E352" s="34"/>
      <c r="F352" s="36" t="str">
        <f aca="false">IF(COUNT($B352:$E352)=0,"",IF(CFG_UTC="°F",(AVERAGE($B352:$E352)-32)*5/9,AVERAGE($B352:$E352)))</f>
        <v/>
      </c>
      <c r="G352" s="34"/>
    </row>
    <row r="353" customFormat="false" ht="15" hidden="false" customHeight="false" outlineLevel="0" collapsed="false">
      <c r="A353" s="33"/>
      <c r="B353" s="34"/>
      <c r="C353" s="34"/>
      <c r="D353" s="34"/>
      <c r="E353" s="34"/>
      <c r="F353" s="36" t="str">
        <f aca="false">IF(COUNT($B353:$E353)=0,"",IF(CFG_UTC="°F",(AVERAGE($B353:$E353)-32)*5/9,AVERAGE($B353:$E353)))</f>
        <v/>
      </c>
      <c r="G353" s="34"/>
    </row>
    <row r="354" customFormat="false" ht="15" hidden="false" customHeight="false" outlineLevel="0" collapsed="false">
      <c r="A354" s="33"/>
      <c r="B354" s="34"/>
      <c r="C354" s="34"/>
      <c r="D354" s="34"/>
      <c r="E354" s="34"/>
      <c r="F354" s="36" t="str">
        <f aca="false">IF(COUNT($B354:$E354)=0,"",IF(CFG_UTC="°F",(AVERAGE($B354:$E354)-32)*5/9,AVERAGE($B354:$E354)))</f>
        <v/>
      </c>
      <c r="G354" s="34"/>
    </row>
    <row r="355" customFormat="false" ht="15" hidden="false" customHeight="false" outlineLevel="0" collapsed="false">
      <c r="A355" s="33"/>
      <c r="B355" s="34"/>
      <c r="C355" s="34"/>
      <c r="D355" s="34"/>
      <c r="E355" s="34"/>
      <c r="F355" s="36" t="str">
        <f aca="false">IF(COUNT($B355:$E355)=0,"",IF(CFG_UTC="°F",(AVERAGE($B355:$E355)-32)*5/9,AVERAGE($B355:$E355)))</f>
        <v/>
      </c>
      <c r="G355" s="34"/>
    </row>
    <row r="356" customFormat="false" ht="15" hidden="false" customHeight="false" outlineLevel="0" collapsed="false">
      <c r="A356" s="33"/>
      <c r="B356" s="34"/>
      <c r="C356" s="34"/>
      <c r="D356" s="34"/>
      <c r="E356" s="34"/>
      <c r="F356" s="36" t="str">
        <f aca="false">IF(COUNT($B356:$E356)=0,"",IF(CFG_UTC="°F",(AVERAGE($B356:$E356)-32)*5/9,AVERAGE($B356:$E356)))</f>
        <v/>
      </c>
      <c r="G356" s="34"/>
    </row>
    <row r="357" customFormat="false" ht="15" hidden="false" customHeight="false" outlineLevel="0" collapsed="false">
      <c r="A357" s="33"/>
      <c r="B357" s="34"/>
      <c r="C357" s="34"/>
      <c r="D357" s="34"/>
      <c r="E357" s="34"/>
      <c r="F357" s="36" t="str">
        <f aca="false">IF(COUNT($B357:$E357)=0,"",IF(CFG_UTC="°F",(AVERAGE($B357:$E357)-32)*5/9,AVERAGE($B357:$E357)))</f>
        <v/>
      </c>
      <c r="G357" s="34"/>
    </row>
    <row r="358" customFormat="false" ht="15" hidden="false" customHeight="false" outlineLevel="0" collapsed="false">
      <c r="A358" s="33"/>
      <c r="B358" s="34"/>
      <c r="C358" s="34"/>
      <c r="D358" s="34"/>
      <c r="E358" s="34"/>
      <c r="F358" s="36" t="str">
        <f aca="false">IF(COUNT($B358:$E358)=0,"",IF(CFG_UTC="°F",(AVERAGE($B358:$E358)-32)*5/9,AVERAGE($B358:$E358)))</f>
        <v/>
      </c>
      <c r="G358" s="34"/>
    </row>
    <row r="359" customFormat="false" ht="15" hidden="false" customHeight="false" outlineLevel="0" collapsed="false">
      <c r="A359" s="33"/>
      <c r="B359" s="34"/>
      <c r="C359" s="34"/>
      <c r="D359" s="34"/>
      <c r="E359" s="34"/>
      <c r="F359" s="36" t="str">
        <f aca="false">IF(COUNT($B359:$E359)=0,"",IF(CFG_UTC="°F",(AVERAGE($B359:$E359)-32)*5/9,AVERAGE($B359:$E359)))</f>
        <v/>
      </c>
      <c r="G359" s="34"/>
    </row>
    <row r="360" customFormat="false" ht="15" hidden="false" customHeight="false" outlineLevel="0" collapsed="false">
      <c r="A360" s="33"/>
      <c r="B360" s="34"/>
      <c r="C360" s="34"/>
      <c r="D360" s="34"/>
      <c r="E360" s="34"/>
      <c r="F360" s="36" t="str">
        <f aca="false">IF(COUNT($B360:$E360)=0,"",IF(CFG_UTC="°F",(AVERAGE($B360:$E360)-32)*5/9,AVERAGE($B360:$E360)))</f>
        <v/>
      </c>
      <c r="G360" s="34"/>
    </row>
    <row r="361" customFormat="false" ht="15" hidden="false" customHeight="false" outlineLevel="0" collapsed="false">
      <c r="A361" s="33"/>
      <c r="B361" s="34"/>
      <c r="C361" s="34"/>
      <c r="D361" s="34"/>
      <c r="E361" s="34"/>
      <c r="F361" s="36" t="str">
        <f aca="false">IF(COUNT($B361:$E361)=0,"",IF(CFG_UTC="°F",(AVERAGE($B361:$E361)-32)*5/9,AVERAGE($B361:$E361)))</f>
        <v/>
      </c>
      <c r="G361" s="34"/>
    </row>
    <row r="362" customFormat="false" ht="15" hidden="false" customHeight="false" outlineLevel="0" collapsed="false">
      <c r="A362" s="33"/>
      <c r="B362" s="34"/>
      <c r="C362" s="34"/>
      <c r="D362" s="34"/>
      <c r="E362" s="34"/>
      <c r="F362" s="36" t="str">
        <f aca="false">IF(COUNT($B362:$E362)=0,"",IF(CFG_UTC="°F",(AVERAGE($B362:$E362)-32)*5/9,AVERAGE($B362:$E362)))</f>
        <v/>
      </c>
      <c r="G362" s="34"/>
    </row>
    <row r="363" customFormat="false" ht="15" hidden="false" customHeight="false" outlineLevel="0" collapsed="false">
      <c r="A363" s="33"/>
      <c r="B363" s="34"/>
      <c r="C363" s="34"/>
      <c r="D363" s="34"/>
      <c r="E363" s="34"/>
      <c r="F363" s="36" t="str">
        <f aca="false">IF(COUNT($B363:$E363)=0,"",IF(CFG_UTC="°F",(AVERAGE($B363:$E363)-32)*5/9,AVERAGE($B363:$E363)))</f>
        <v/>
      </c>
      <c r="G363" s="34"/>
    </row>
    <row r="364" customFormat="false" ht="15" hidden="false" customHeight="false" outlineLevel="0" collapsed="false">
      <c r="A364" s="33"/>
      <c r="B364" s="34"/>
      <c r="C364" s="34"/>
      <c r="D364" s="34"/>
      <c r="E364" s="34"/>
      <c r="F364" s="36" t="str">
        <f aca="false">IF(COUNT($B364:$E364)=0,"",IF(CFG_UTC="°F",(AVERAGE($B364:$E364)-32)*5/9,AVERAGE($B364:$E364)))</f>
        <v/>
      </c>
      <c r="G364" s="34"/>
    </row>
    <row r="365" customFormat="false" ht="15" hidden="false" customHeight="false" outlineLevel="0" collapsed="false">
      <c r="A365" s="33"/>
      <c r="B365" s="34"/>
      <c r="C365" s="34"/>
      <c r="D365" s="34"/>
      <c r="E365" s="34"/>
      <c r="F365" s="36" t="str">
        <f aca="false">IF(COUNT($B365:$E365)=0,"",IF(CFG_UTC="°F",(AVERAGE($B365:$E365)-32)*5/9,AVERAGE($B365:$E365)))</f>
        <v/>
      </c>
      <c r="G365" s="34"/>
    </row>
    <row r="366" customFormat="false" ht="15" hidden="false" customHeight="false" outlineLevel="0" collapsed="false">
      <c r="A366" s="33"/>
      <c r="B366" s="34"/>
      <c r="C366" s="34"/>
      <c r="D366" s="34"/>
      <c r="E366" s="34"/>
      <c r="F366" s="36" t="str">
        <f aca="false">IF(COUNT($B366:$E366)=0,"",IF(CFG_UTC="°F",(AVERAGE($B366:$E366)-32)*5/9,AVERAGE($B366:$E366)))</f>
        <v/>
      </c>
      <c r="G366" s="34"/>
    </row>
    <row r="367" customFormat="false" ht="15" hidden="false" customHeight="false" outlineLevel="0" collapsed="false">
      <c r="A367" s="33"/>
      <c r="B367" s="34"/>
      <c r="C367" s="34"/>
      <c r="D367" s="34"/>
      <c r="E367" s="34"/>
      <c r="F367" s="36" t="str">
        <f aca="false">IF(COUNT($B367:$E367)=0,"",IF(CFG_UTC="°F",(AVERAGE($B367:$E367)-32)*5/9,AVERAGE($B367:$E367)))</f>
        <v/>
      </c>
      <c r="G367" s="34"/>
    </row>
    <row r="368" customFormat="false" ht="15" hidden="false" customHeight="false" outlineLevel="0" collapsed="false">
      <c r="A368" s="33"/>
      <c r="B368" s="34"/>
      <c r="C368" s="34"/>
      <c r="D368" s="34"/>
      <c r="E368" s="34"/>
      <c r="F368" s="36" t="str">
        <f aca="false">IF(COUNT($B368:$E368)=0,"",IF(CFG_UTC="°F",(AVERAGE($B368:$E368)-32)*5/9,AVERAGE($B368:$E368)))</f>
        <v/>
      </c>
      <c r="G368" s="34"/>
    </row>
    <row r="369" customFormat="false" ht="15" hidden="false" customHeight="false" outlineLevel="0" collapsed="false">
      <c r="A369" s="33"/>
      <c r="B369" s="34"/>
      <c r="C369" s="34"/>
      <c r="D369" s="34"/>
      <c r="E369" s="34"/>
      <c r="F369" s="36" t="str">
        <f aca="false">IF(COUNT($B369:$E369)=0,"",IF(CFG_UTC="°F",(AVERAGE($B369:$E369)-32)*5/9,AVERAGE($B369:$E369)))</f>
        <v/>
      </c>
      <c r="G369" s="34"/>
    </row>
    <row r="370" customFormat="false" ht="15" hidden="false" customHeight="false" outlineLevel="0" collapsed="false">
      <c r="A370" s="33"/>
      <c r="B370" s="34"/>
      <c r="C370" s="34"/>
      <c r="D370" s="34"/>
      <c r="E370" s="34"/>
      <c r="F370" s="36" t="str">
        <f aca="false">IF(COUNT($B370:$E370)=0,"",IF(CFG_UTC="°F",(AVERAGE($B370:$E370)-32)*5/9,AVERAGE($B370:$E370)))</f>
        <v/>
      </c>
      <c r="G370" s="34"/>
    </row>
    <row r="371" customFormat="false" ht="15" hidden="false" customHeight="false" outlineLevel="0" collapsed="false">
      <c r="A371" s="33"/>
      <c r="B371" s="34"/>
      <c r="C371" s="34"/>
      <c r="D371" s="34"/>
      <c r="E371" s="34"/>
      <c r="F371" s="36" t="str">
        <f aca="false">IF(COUNT($B371:$E371)=0,"",IF(CFG_UTC="°F",(AVERAGE($B371:$E371)-32)*5/9,AVERAGE($B371:$E371)))</f>
        <v/>
      </c>
      <c r="G371" s="34"/>
    </row>
    <row r="372" customFormat="false" ht="15" hidden="false" customHeight="false" outlineLevel="0" collapsed="false">
      <c r="A372" s="33"/>
      <c r="B372" s="34"/>
      <c r="C372" s="34"/>
      <c r="D372" s="34"/>
      <c r="E372" s="34"/>
      <c r="F372" s="36" t="str">
        <f aca="false">IF(COUNT($B372:$E372)=0,"",IF(CFG_UTC="°F",(AVERAGE($B372:$E372)-32)*5/9,AVERAGE($B372:$E372)))</f>
        <v/>
      </c>
      <c r="G372" s="34"/>
    </row>
    <row r="373" customFormat="false" ht="15" hidden="false" customHeight="false" outlineLevel="0" collapsed="false">
      <c r="A373" s="33"/>
      <c r="B373" s="34"/>
      <c r="C373" s="34"/>
      <c r="D373" s="34"/>
      <c r="E373" s="34"/>
      <c r="F373" s="36" t="str">
        <f aca="false">IF(COUNT($B373:$E373)=0,"",IF(CFG_UTC="°F",(AVERAGE($B373:$E373)-32)*5/9,AVERAGE($B373:$E373)))</f>
        <v/>
      </c>
      <c r="G373" s="34"/>
    </row>
    <row r="374" customFormat="false" ht="15" hidden="false" customHeight="false" outlineLevel="0" collapsed="false">
      <c r="A374" s="33"/>
      <c r="B374" s="34"/>
      <c r="C374" s="34"/>
      <c r="D374" s="34"/>
      <c r="E374" s="34"/>
      <c r="F374" s="36" t="str">
        <f aca="false">IF(COUNT($B374:$E374)=0,"",IF(CFG_UTC="°F",(AVERAGE($B374:$E374)-32)*5/9,AVERAGE($B374:$E374)))</f>
        <v/>
      </c>
      <c r="G374" s="34"/>
    </row>
    <row r="375" customFormat="false" ht="15" hidden="false" customHeight="false" outlineLevel="0" collapsed="false">
      <c r="A375" s="33"/>
      <c r="B375" s="34"/>
      <c r="C375" s="34"/>
      <c r="D375" s="34"/>
      <c r="E375" s="34"/>
      <c r="F375" s="36" t="str">
        <f aca="false">IF(COUNT($B375:$E375)=0,"",IF(CFG_UTC="°F",(AVERAGE($B375:$E375)-32)*5/9,AVERAGE($B375:$E375)))</f>
        <v/>
      </c>
      <c r="G375" s="34"/>
    </row>
    <row r="376" customFormat="false" ht="15" hidden="false" customHeight="false" outlineLevel="0" collapsed="false">
      <c r="A376" s="33"/>
      <c r="B376" s="34"/>
      <c r="C376" s="34"/>
      <c r="D376" s="34"/>
      <c r="E376" s="34"/>
      <c r="F376" s="36" t="str">
        <f aca="false">IF(COUNT($B376:$E376)=0,"",IF(CFG_UTC="°F",(AVERAGE($B376:$E376)-32)*5/9,AVERAGE($B376:$E376)))</f>
        <v/>
      </c>
      <c r="G376" s="34"/>
    </row>
    <row r="377" customFormat="false" ht="15" hidden="false" customHeight="false" outlineLevel="0" collapsed="false">
      <c r="A377" s="33"/>
      <c r="B377" s="34"/>
      <c r="C377" s="34"/>
      <c r="D377" s="34"/>
      <c r="E377" s="34"/>
      <c r="F377" s="36" t="str">
        <f aca="false">IF(COUNT($B377:$E377)=0,"",IF(CFG_UTC="°F",(AVERAGE($B377:$E377)-32)*5/9,AVERAGE($B377:$E377)))</f>
        <v/>
      </c>
      <c r="G377" s="34"/>
    </row>
    <row r="378" customFormat="false" ht="15" hidden="false" customHeight="false" outlineLevel="0" collapsed="false">
      <c r="A378" s="33"/>
      <c r="B378" s="34"/>
      <c r="C378" s="34"/>
      <c r="D378" s="34"/>
      <c r="E378" s="34"/>
      <c r="F378" s="36" t="str">
        <f aca="false">IF(COUNT($B378:$E378)=0,"",IF(CFG_UTC="°F",(AVERAGE($B378:$E378)-32)*5/9,AVERAGE($B378:$E378)))</f>
        <v/>
      </c>
      <c r="G378" s="34"/>
    </row>
    <row r="379" customFormat="false" ht="15" hidden="false" customHeight="false" outlineLevel="0" collapsed="false">
      <c r="A379" s="33"/>
      <c r="B379" s="34"/>
      <c r="C379" s="34"/>
      <c r="D379" s="34"/>
      <c r="E379" s="34"/>
      <c r="F379" s="36" t="str">
        <f aca="false">IF(COUNT($B379:$E379)=0,"",IF(CFG_UTC="°F",(AVERAGE($B379:$E379)-32)*5/9,AVERAGE($B379:$E379)))</f>
        <v/>
      </c>
      <c r="G379" s="34"/>
    </row>
    <row r="380" customFormat="false" ht="15" hidden="false" customHeight="false" outlineLevel="0" collapsed="false">
      <c r="A380" s="33"/>
      <c r="B380" s="34"/>
      <c r="C380" s="34"/>
      <c r="D380" s="34"/>
      <c r="E380" s="34"/>
      <c r="F380" s="36" t="str">
        <f aca="false">IF(COUNT($B380:$E380)=0,"",IF(CFG_UTC="°F",(AVERAGE($B380:$E380)-32)*5/9,AVERAGE($B380:$E380)))</f>
        <v/>
      </c>
      <c r="G380" s="34"/>
    </row>
    <row r="381" customFormat="false" ht="15" hidden="false" customHeight="false" outlineLevel="0" collapsed="false">
      <c r="A381" s="33"/>
      <c r="B381" s="34"/>
      <c r="C381" s="34"/>
      <c r="D381" s="34"/>
      <c r="E381" s="34"/>
      <c r="F381" s="36" t="str">
        <f aca="false">IF(COUNT($B381:$E381)=0,"",IF(CFG_UTC="°F",(AVERAGE($B381:$E381)-32)*5/9,AVERAGE($B381:$E381)))</f>
        <v/>
      </c>
      <c r="G381" s="34"/>
    </row>
    <row r="382" customFormat="false" ht="15" hidden="false" customHeight="false" outlineLevel="0" collapsed="false">
      <c r="A382" s="33"/>
      <c r="B382" s="34"/>
      <c r="C382" s="34"/>
      <c r="D382" s="34"/>
      <c r="E382" s="34"/>
      <c r="F382" s="36" t="str">
        <f aca="false">IF(COUNT($B382:$E382)=0,"",IF(CFG_UTC="°F",(AVERAGE($B382:$E382)-32)*5/9,AVERAGE($B382:$E382)))</f>
        <v/>
      </c>
      <c r="G382" s="34"/>
    </row>
    <row r="383" customFormat="false" ht="15" hidden="false" customHeight="false" outlineLevel="0" collapsed="false">
      <c r="A383" s="33"/>
      <c r="B383" s="34"/>
      <c r="C383" s="34"/>
      <c r="D383" s="34"/>
      <c r="E383" s="34"/>
      <c r="F383" s="36" t="str">
        <f aca="false">IF(COUNT($B383:$E383)=0,"",IF(CFG_UTC="°F",(AVERAGE($B383:$E383)-32)*5/9,AVERAGE($B383:$E383)))</f>
        <v/>
      </c>
      <c r="G383" s="34"/>
    </row>
    <row r="384" customFormat="false" ht="15" hidden="false" customHeight="false" outlineLevel="0" collapsed="false">
      <c r="A384" s="33"/>
      <c r="B384" s="34"/>
      <c r="C384" s="34"/>
      <c r="D384" s="34"/>
      <c r="E384" s="34"/>
      <c r="F384" s="36" t="str">
        <f aca="false">IF(COUNT($B384:$E384)=0,"",IF(CFG_UTC="°F",(AVERAGE($B384:$E384)-32)*5/9,AVERAGE($B384:$E384)))</f>
        <v/>
      </c>
      <c r="G384" s="34"/>
    </row>
    <row r="385" customFormat="false" ht="15" hidden="false" customHeight="false" outlineLevel="0" collapsed="false">
      <c r="A385" s="33"/>
      <c r="B385" s="34"/>
      <c r="C385" s="34"/>
      <c r="D385" s="34"/>
      <c r="E385" s="34"/>
      <c r="F385" s="36" t="str">
        <f aca="false">IF(COUNT($B385:$E385)=0,"",IF(CFG_UTC="°F",(AVERAGE($B385:$E385)-32)*5/9,AVERAGE($B385:$E385)))</f>
        <v/>
      </c>
      <c r="G385" s="34"/>
    </row>
    <row r="386" customFormat="false" ht="15" hidden="false" customHeight="false" outlineLevel="0" collapsed="false">
      <c r="A386" s="33"/>
      <c r="B386" s="34"/>
      <c r="C386" s="34"/>
      <c r="D386" s="34"/>
      <c r="E386" s="34"/>
      <c r="F386" s="36" t="str">
        <f aca="false">IF(COUNT($B386:$E386)=0,"",IF(CFG_UTC="°F",(AVERAGE($B386:$E386)-32)*5/9,AVERAGE($B386:$E386)))</f>
        <v/>
      </c>
      <c r="G386" s="34"/>
    </row>
    <row r="387" customFormat="false" ht="15" hidden="false" customHeight="false" outlineLevel="0" collapsed="false">
      <c r="A387" s="33"/>
      <c r="B387" s="34"/>
      <c r="C387" s="34"/>
      <c r="D387" s="34"/>
      <c r="E387" s="34"/>
      <c r="F387" s="36" t="str">
        <f aca="false">IF(COUNT($B387:$E387)=0,"",IF(CFG_UTC="°F",(AVERAGE($B387:$E387)-32)*5/9,AVERAGE($B387:$E387)))</f>
        <v/>
      </c>
      <c r="G387" s="34"/>
    </row>
    <row r="388" customFormat="false" ht="15" hidden="false" customHeight="false" outlineLevel="0" collapsed="false">
      <c r="A388" s="33"/>
      <c r="B388" s="34"/>
      <c r="C388" s="34"/>
      <c r="D388" s="34"/>
      <c r="E388" s="34"/>
      <c r="F388" s="36" t="str">
        <f aca="false">IF(COUNT($B388:$E388)=0,"",IF(CFG_UTC="°F",(AVERAGE($B388:$E388)-32)*5/9,AVERAGE($B388:$E388)))</f>
        <v/>
      </c>
      <c r="G388" s="34"/>
    </row>
    <row r="389" customFormat="false" ht="15" hidden="false" customHeight="false" outlineLevel="0" collapsed="false">
      <c r="A389" s="33"/>
      <c r="B389" s="34"/>
      <c r="C389" s="34"/>
      <c r="D389" s="34"/>
      <c r="E389" s="34"/>
      <c r="F389" s="36" t="str">
        <f aca="false">IF(COUNT($B389:$E389)=0,"",IF(CFG_UTC="°F",(AVERAGE($B389:$E389)-32)*5/9,AVERAGE($B389:$E389)))</f>
        <v/>
      </c>
      <c r="G389" s="34"/>
    </row>
    <row r="390" customFormat="false" ht="15" hidden="false" customHeight="false" outlineLevel="0" collapsed="false">
      <c r="A390" s="33"/>
      <c r="B390" s="34"/>
      <c r="C390" s="34"/>
      <c r="D390" s="34"/>
      <c r="E390" s="34"/>
      <c r="F390" s="36" t="str">
        <f aca="false">IF(COUNT($B390:$E390)=0,"",IF(CFG_UTC="°F",(AVERAGE($B390:$E390)-32)*5/9,AVERAGE($B390:$E390)))</f>
        <v/>
      </c>
      <c r="G390" s="34"/>
    </row>
    <row r="391" customFormat="false" ht="15" hidden="false" customHeight="false" outlineLevel="0" collapsed="false">
      <c r="A391" s="33"/>
      <c r="B391" s="34"/>
      <c r="C391" s="34"/>
      <c r="D391" s="34"/>
      <c r="E391" s="34"/>
      <c r="F391" s="36" t="str">
        <f aca="false">IF(COUNT($B391:$E391)=0,"",IF(CFG_UTC="°F",(AVERAGE($B391:$E391)-32)*5/9,AVERAGE($B391:$E391)))</f>
        <v/>
      </c>
      <c r="G391" s="34"/>
    </row>
    <row r="392" customFormat="false" ht="15" hidden="false" customHeight="false" outlineLevel="0" collapsed="false">
      <c r="A392" s="33"/>
      <c r="B392" s="34"/>
      <c r="C392" s="34"/>
      <c r="D392" s="34"/>
      <c r="E392" s="34"/>
      <c r="F392" s="36" t="str">
        <f aca="false">IF(COUNT($B392:$E392)=0,"",IF(CFG_UTC="°F",(AVERAGE($B392:$E392)-32)*5/9,AVERAGE($B392:$E392)))</f>
        <v/>
      </c>
      <c r="G392" s="34"/>
    </row>
    <row r="393" customFormat="false" ht="15" hidden="false" customHeight="false" outlineLevel="0" collapsed="false">
      <c r="A393" s="33"/>
      <c r="B393" s="34"/>
      <c r="C393" s="34"/>
      <c r="D393" s="34"/>
      <c r="E393" s="34"/>
      <c r="F393" s="36" t="str">
        <f aca="false">IF(COUNT($B393:$E393)=0,"",IF(CFG_UTC="°F",(AVERAGE($B393:$E393)-32)*5/9,AVERAGE($B393:$E393)))</f>
        <v/>
      </c>
      <c r="G393" s="34"/>
    </row>
    <row r="394" customFormat="false" ht="15" hidden="false" customHeight="false" outlineLevel="0" collapsed="false">
      <c r="A394" s="33"/>
      <c r="B394" s="34"/>
      <c r="C394" s="34"/>
      <c r="D394" s="34"/>
      <c r="E394" s="34"/>
      <c r="F394" s="36" t="str">
        <f aca="false">IF(COUNT($B394:$E394)=0,"",IF(CFG_UTC="°F",(AVERAGE($B394:$E394)-32)*5/9,AVERAGE($B394:$E394)))</f>
        <v/>
      </c>
      <c r="G394" s="34"/>
    </row>
    <row r="395" customFormat="false" ht="15" hidden="false" customHeight="false" outlineLevel="0" collapsed="false">
      <c r="A395" s="33"/>
      <c r="B395" s="34"/>
      <c r="C395" s="34"/>
      <c r="D395" s="34"/>
      <c r="E395" s="34"/>
      <c r="F395" s="36" t="str">
        <f aca="false">IF(COUNT($B395:$E395)=0,"",IF(CFG_UTC="°F",(AVERAGE($B395:$E395)-32)*5/9,AVERAGE($B395:$E395)))</f>
        <v/>
      </c>
      <c r="G395" s="34"/>
    </row>
    <row r="396" customFormat="false" ht="15" hidden="false" customHeight="false" outlineLevel="0" collapsed="false">
      <c r="A396" s="33"/>
      <c r="B396" s="34"/>
      <c r="C396" s="34"/>
      <c r="D396" s="34"/>
      <c r="E396" s="34"/>
      <c r="F396" s="36" t="str">
        <f aca="false">IF(COUNT($B396:$E396)=0,"",IF(CFG_UTC="°F",(AVERAGE($B396:$E396)-32)*5/9,AVERAGE($B396:$E396)))</f>
        <v/>
      </c>
      <c r="G396" s="34"/>
    </row>
    <row r="397" customFormat="false" ht="15" hidden="false" customHeight="false" outlineLevel="0" collapsed="false">
      <c r="A397" s="33"/>
      <c r="B397" s="34"/>
      <c r="C397" s="34"/>
      <c r="D397" s="34"/>
      <c r="E397" s="34"/>
      <c r="F397" s="36" t="str">
        <f aca="false">IF(COUNT($B397:$E397)=0,"",IF(CFG_UTC="°F",(AVERAGE($B397:$E397)-32)*5/9,AVERAGE($B397:$E397)))</f>
        <v/>
      </c>
      <c r="G397" s="34"/>
    </row>
    <row r="398" customFormat="false" ht="15" hidden="false" customHeight="false" outlineLevel="0" collapsed="false">
      <c r="A398" s="33"/>
      <c r="B398" s="34"/>
      <c r="C398" s="34"/>
      <c r="D398" s="34"/>
      <c r="E398" s="34"/>
      <c r="F398" s="36" t="str">
        <f aca="false">IF(COUNT($B398:$E398)=0,"",IF(CFG_UTC="°F",(AVERAGE($B398:$E398)-32)*5/9,AVERAGE($B398:$E398)))</f>
        <v/>
      </c>
      <c r="G398" s="34"/>
    </row>
    <row r="399" customFormat="false" ht="15" hidden="false" customHeight="false" outlineLevel="0" collapsed="false">
      <c r="A399" s="33"/>
      <c r="B399" s="34"/>
      <c r="C399" s="34"/>
      <c r="D399" s="34"/>
      <c r="E399" s="34"/>
      <c r="F399" s="36" t="str">
        <f aca="false">IF(COUNT($B399:$E399)=0,"",IF(CFG_UTC="°F",(AVERAGE($B399:$E399)-32)*5/9,AVERAGE($B399:$E399)))</f>
        <v/>
      </c>
      <c r="G399" s="34"/>
    </row>
    <row r="400" customFormat="false" ht="15" hidden="false" customHeight="false" outlineLevel="0" collapsed="false">
      <c r="A400" s="33"/>
      <c r="B400" s="34"/>
      <c r="C400" s="34"/>
      <c r="D400" s="34"/>
      <c r="E400" s="34"/>
      <c r="F400" s="36" t="str">
        <f aca="false">IF(COUNT($B400:$E400)=0,"",IF(CFG_UTC="°F",(AVERAGE($B400:$E400)-32)*5/9,AVERAGE($B400:$E400)))</f>
        <v/>
      </c>
      <c r="G400" s="34"/>
    </row>
    <row r="401" customFormat="false" ht="15" hidden="false" customHeight="false" outlineLevel="0" collapsed="false">
      <c r="A401" s="33"/>
      <c r="B401" s="34"/>
      <c r="C401" s="34"/>
      <c r="D401" s="34"/>
      <c r="E401" s="34"/>
      <c r="F401" s="36" t="str">
        <f aca="false">IF(COUNT($B401:$E401)=0,"",IF(CFG_UTC="°F",(AVERAGE($B401:$E401)-32)*5/9,AVERAGE($B401:$E401)))</f>
        <v/>
      </c>
      <c r="G401" s="34"/>
    </row>
    <row r="402" customFormat="false" ht="15" hidden="false" customHeight="false" outlineLevel="0" collapsed="false">
      <c r="A402" s="33"/>
      <c r="B402" s="34"/>
      <c r="C402" s="34"/>
      <c r="D402" s="34"/>
      <c r="E402" s="34"/>
      <c r="F402" s="36" t="str">
        <f aca="false">IF(COUNT($B402:$E402)=0,"",IF(CFG_UTC="°F",(AVERAGE($B402:$E402)-32)*5/9,AVERAGE($B402:$E402)))</f>
        <v/>
      </c>
      <c r="G402" s="34"/>
    </row>
    <row r="403" customFormat="false" ht="15" hidden="false" customHeight="false" outlineLevel="0" collapsed="false">
      <c r="A403" s="33"/>
      <c r="B403" s="34"/>
      <c r="C403" s="34"/>
      <c r="D403" s="34"/>
      <c r="E403" s="34"/>
      <c r="F403" s="36" t="str">
        <f aca="false">IF(COUNT($B403:$E403)=0,"",IF(CFG_UTC="°F",(AVERAGE($B403:$E403)-32)*5/9,AVERAGE($B403:$E403)))</f>
        <v/>
      </c>
      <c r="G403" s="34"/>
    </row>
    <row r="404" customFormat="false" ht="15" hidden="false" customHeight="false" outlineLevel="0" collapsed="false">
      <c r="A404" s="33"/>
      <c r="B404" s="34"/>
      <c r="C404" s="34"/>
      <c r="D404" s="34"/>
      <c r="E404" s="34"/>
      <c r="F404" s="36" t="str">
        <f aca="false">IF(COUNT($B404:$E404)=0,"",IF(CFG_UTC="°F",(AVERAGE($B404:$E404)-32)*5/9,AVERAGE($B404:$E404)))</f>
        <v/>
      </c>
      <c r="G404" s="34"/>
    </row>
    <row r="405" customFormat="false" ht="15" hidden="false" customHeight="false" outlineLevel="0" collapsed="false">
      <c r="A405" s="33"/>
      <c r="B405" s="34"/>
      <c r="C405" s="34"/>
      <c r="D405" s="34"/>
      <c r="E405" s="34"/>
      <c r="F405" s="36" t="str">
        <f aca="false">IF(COUNT($B405:$E405)=0,"",IF(CFG_UTC="°F",(AVERAGE($B405:$E405)-32)*5/9,AVERAGE($B405:$E405)))</f>
        <v/>
      </c>
      <c r="G405" s="34"/>
    </row>
    <row r="406" customFormat="false" ht="15" hidden="false" customHeight="false" outlineLevel="0" collapsed="false">
      <c r="A406" s="33"/>
      <c r="B406" s="34"/>
      <c r="C406" s="34"/>
      <c r="D406" s="34"/>
      <c r="E406" s="34"/>
      <c r="F406" s="36" t="str">
        <f aca="false">IF(COUNT($B406:$E406)=0,"",IF(CFG_UTC="°F",(AVERAGE($B406:$E406)-32)*5/9,AVERAGE($B406:$E406)))</f>
        <v/>
      </c>
      <c r="G406" s="34"/>
    </row>
    <row r="407" customFormat="false" ht="15" hidden="false" customHeight="false" outlineLevel="0" collapsed="false">
      <c r="A407" s="33"/>
      <c r="B407" s="34"/>
      <c r="C407" s="34"/>
      <c r="D407" s="34"/>
      <c r="E407" s="34"/>
      <c r="F407" s="36" t="str">
        <f aca="false">IF(COUNT($B407:$E407)=0,"",IF(CFG_UTC="°F",(AVERAGE($B407:$E407)-32)*5/9,AVERAGE($B407:$E407)))</f>
        <v/>
      </c>
      <c r="G407" s="34"/>
    </row>
    <row r="408" customFormat="false" ht="15" hidden="false" customHeight="false" outlineLevel="0" collapsed="false">
      <c r="A408" s="33"/>
      <c r="B408" s="34"/>
      <c r="C408" s="34"/>
      <c r="D408" s="34"/>
      <c r="E408" s="34"/>
      <c r="F408" s="36" t="str">
        <f aca="false">IF(COUNT($B408:$E408)=0,"",IF(CFG_UTC="°F",(AVERAGE($B408:$E408)-32)*5/9,AVERAGE($B408:$E408)))</f>
        <v/>
      </c>
      <c r="G408" s="34"/>
    </row>
    <row r="409" customFormat="false" ht="15" hidden="false" customHeight="false" outlineLevel="0" collapsed="false">
      <c r="A409" s="33"/>
      <c r="B409" s="34"/>
      <c r="C409" s="34"/>
      <c r="D409" s="34"/>
      <c r="E409" s="34"/>
      <c r="F409" s="36" t="str">
        <f aca="false">IF(COUNT($B409:$E409)=0,"",IF(CFG_UTC="°F",(AVERAGE($B409:$E409)-32)*5/9,AVERAGE($B409:$E409)))</f>
        <v/>
      </c>
      <c r="G409" s="34"/>
    </row>
    <row r="410" customFormat="false" ht="15" hidden="false" customHeight="false" outlineLevel="0" collapsed="false">
      <c r="A410" s="33"/>
      <c r="B410" s="34"/>
      <c r="C410" s="34"/>
      <c r="D410" s="34"/>
      <c r="E410" s="34"/>
      <c r="F410" s="36" t="str">
        <f aca="false">IF(COUNT($B410:$E410)=0,"",IF(CFG_UTC="°F",(AVERAGE($B410:$E410)-32)*5/9,AVERAGE($B410:$E410)))</f>
        <v/>
      </c>
      <c r="G410" s="34"/>
    </row>
    <row r="411" customFormat="false" ht="15" hidden="false" customHeight="false" outlineLevel="0" collapsed="false">
      <c r="A411" s="33"/>
      <c r="B411" s="34"/>
      <c r="C411" s="34"/>
      <c r="D411" s="34"/>
      <c r="E411" s="34"/>
      <c r="F411" s="36" t="str">
        <f aca="false">IF(COUNT($B411:$E411)=0,"",IF(CFG_UTC="°F",(AVERAGE($B411:$E411)-32)*5/9,AVERAGE($B411:$E411)))</f>
        <v/>
      </c>
      <c r="G411" s="34"/>
    </row>
    <row r="412" customFormat="false" ht="15" hidden="false" customHeight="false" outlineLevel="0" collapsed="false">
      <c r="A412" s="33"/>
      <c r="B412" s="34"/>
      <c r="C412" s="34"/>
      <c r="D412" s="34"/>
      <c r="E412" s="34"/>
      <c r="F412" s="36" t="str">
        <f aca="false">IF(COUNT($B412:$E412)=0,"",IF(CFG_UTC="°F",(AVERAGE($B412:$E412)-32)*5/9,AVERAGE($B412:$E412)))</f>
        <v/>
      </c>
      <c r="G412" s="34"/>
    </row>
    <row r="413" customFormat="false" ht="15" hidden="false" customHeight="false" outlineLevel="0" collapsed="false">
      <c r="A413" s="33"/>
      <c r="B413" s="34"/>
      <c r="C413" s="34"/>
      <c r="D413" s="34"/>
      <c r="E413" s="34"/>
      <c r="F413" s="36" t="str">
        <f aca="false">IF(COUNT($B413:$E413)=0,"",IF(CFG_UTC="°F",(AVERAGE($B413:$E413)-32)*5/9,AVERAGE($B413:$E413)))</f>
        <v/>
      </c>
      <c r="G413" s="34"/>
    </row>
    <row r="414" customFormat="false" ht="15" hidden="false" customHeight="false" outlineLevel="0" collapsed="false">
      <c r="A414" s="33"/>
      <c r="B414" s="34"/>
      <c r="C414" s="34"/>
      <c r="D414" s="34"/>
      <c r="E414" s="34"/>
      <c r="F414" s="36" t="str">
        <f aca="false">IF(COUNT($B414:$E414)=0,"",IF(CFG_UTC="°F",(AVERAGE($B414:$E414)-32)*5/9,AVERAGE($B414:$E414)))</f>
        <v/>
      </c>
      <c r="G414" s="34"/>
    </row>
    <row r="415" customFormat="false" ht="15" hidden="false" customHeight="false" outlineLevel="0" collapsed="false">
      <c r="A415" s="33"/>
      <c r="B415" s="34"/>
      <c r="C415" s="34"/>
      <c r="D415" s="34"/>
      <c r="E415" s="34"/>
      <c r="F415" s="36" t="str">
        <f aca="false">IF(COUNT($B415:$E415)=0,"",IF(CFG_UTC="°F",(AVERAGE($B415:$E415)-32)*5/9,AVERAGE($B415:$E415)))</f>
        <v/>
      </c>
      <c r="G415" s="34"/>
    </row>
    <row r="416" customFormat="false" ht="15" hidden="false" customHeight="false" outlineLevel="0" collapsed="false">
      <c r="A416" s="33"/>
      <c r="B416" s="34"/>
      <c r="C416" s="34"/>
      <c r="D416" s="34"/>
      <c r="E416" s="34"/>
      <c r="F416" s="36" t="str">
        <f aca="false">IF(COUNT($B416:$E416)=0,"",IF(CFG_UTC="°F",(AVERAGE($B416:$E416)-32)*5/9,AVERAGE($B416:$E416)))</f>
        <v/>
      </c>
      <c r="G416" s="34"/>
    </row>
    <row r="417" customFormat="false" ht="15" hidden="false" customHeight="false" outlineLevel="0" collapsed="false">
      <c r="A417" s="33"/>
      <c r="B417" s="34"/>
      <c r="C417" s="34"/>
      <c r="D417" s="34"/>
      <c r="E417" s="34"/>
      <c r="F417" s="36" t="str">
        <f aca="false">IF(COUNT($B417:$E417)=0,"",IF(CFG_UTC="°F",(AVERAGE($B417:$E417)-32)*5/9,AVERAGE($B417:$E417)))</f>
        <v/>
      </c>
      <c r="G417" s="34"/>
    </row>
    <row r="418" customFormat="false" ht="15" hidden="false" customHeight="false" outlineLevel="0" collapsed="false">
      <c r="A418" s="33"/>
      <c r="B418" s="34"/>
      <c r="C418" s="34"/>
      <c r="D418" s="34"/>
      <c r="E418" s="34"/>
      <c r="F418" s="36" t="str">
        <f aca="false">IF(COUNT($B418:$E418)=0,"",IF(CFG_UTC="°F",(AVERAGE($B418:$E418)-32)*5/9,AVERAGE($B418:$E418)))</f>
        <v/>
      </c>
      <c r="G418" s="34"/>
    </row>
    <row r="419" customFormat="false" ht="15" hidden="false" customHeight="false" outlineLevel="0" collapsed="false">
      <c r="A419" s="33"/>
      <c r="B419" s="34"/>
      <c r="C419" s="34"/>
      <c r="D419" s="34"/>
      <c r="E419" s="34"/>
      <c r="F419" s="36" t="str">
        <f aca="false">IF(COUNT($B419:$E419)=0,"",IF(CFG_UTC="°F",(AVERAGE($B419:$E419)-32)*5/9,AVERAGE($B419:$E419)))</f>
        <v/>
      </c>
      <c r="G419" s="34"/>
    </row>
    <row r="420" customFormat="false" ht="15" hidden="false" customHeight="false" outlineLevel="0" collapsed="false">
      <c r="A420" s="33"/>
      <c r="B420" s="34"/>
      <c r="C420" s="34"/>
      <c r="D420" s="34"/>
      <c r="E420" s="34"/>
      <c r="F420" s="36" t="str">
        <f aca="false">IF(COUNT($B420:$E420)=0,"",IF(CFG_UTC="°F",(AVERAGE($B420:$E420)-32)*5/9,AVERAGE($B420:$E420)))</f>
        <v/>
      </c>
      <c r="G420" s="34"/>
    </row>
    <row r="421" customFormat="false" ht="15" hidden="false" customHeight="false" outlineLevel="0" collapsed="false">
      <c r="A421" s="33"/>
      <c r="B421" s="34"/>
      <c r="C421" s="34"/>
      <c r="D421" s="34"/>
      <c r="E421" s="34"/>
      <c r="F421" s="36" t="str">
        <f aca="false">IF(COUNT($B421:$E421)=0,"",IF(CFG_UTC="°F",(AVERAGE($B421:$E421)-32)*5/9,AVERAGE($B421:$E421)))</f>
        <v/>
      </c>
      <c r="G421" s="34"/>
    </row>
    <row r="422" customFormat="false" ht="15" hidden="false" customHeight="false" outlineLevel="0" collapsed="false">
      <c r="A422" s="33"/>
      <c r="B422" s="34"/>
      <c r="C422" s="34"/>
      <c r="D422" s="34"/>
      <c r="E422" s="34"/>
      <c r="F422" s="36" t="str">
        <f aca="false">IF(COUNT($B422:$E422)=0,"",IF(CFG_UTC="°F",(AVERAGE($B422:$E422)-32)*5/9,AVERAGE($B422:$E422)))</f>
        <v/>
      </c>
      <c r="G422" s="34"/>
    </row>
    <row r="423" customFormat="false" ht="15" hidden="false" customHeight="false" outlineLevel="0" collapsed="false">
      <c r="A423" s="33"/>
      <c r="B423" s="34"/>
      <c r="C423" s="34"/>
      <c r="D423" s="34"/>
      <c r="E423" s="34"/>
      <c r="F423" s="36" t="str">
        <f aca="false">IF(COUNT($B423:$E423)=0,"",IF(CFG_UTC="°F",(AVERAGE($B423:$E423)-32)*5/9,AVERAGE($B423:$E423)))</f>
        <v/>
      </c>
      <c r="G423" s="34"/>
    </row>
    <row r="424" customFormat="false" ht="15" hidden="false" customHeight="false" outlineLevel="0" collapsed="false">
      <c r="A424" s="33"/>
      <c r="B424" s="34"/>
      <c r="C424" s="34"/>
      <c r="D424" s="34"/>
      <c r="E424" s="34"/>
      <c r="F424" s="36" t="str">
        <f aca="false">IF(COUNT($B424:$E424)=0,"",IF(CFG_UTC="°F",(AVERAGE($B424:$E424)-32)*5/9,AVERAGE($B424:$E424)))</f>
        <v/>
      </c>
      <c r="G424" s="34"/>
    </row>
    <row r="425" customFormat="false" ht="15" hidden="false" customHeight="false" outlineLevel="0" collapsed="false">
      <c r="A425" s="33"/>
      <c r="B425" s="34"/>
      <c r="C425" s="34"/>
      <c r="D425" s="34"/>
      <c r="E425" s="34"/>
      <c r="F425" s="36" t="str">
        <f aca="false">IF(COUNT($B425:$E425)=0,"",IF(CFG_UTC="°F",(AVERAGE($B425:$E425)-32)*5/9,AVERAGE($B425:$E425)))</f>
        <v/>
      </c>
      <c r="G425" s="34"/>
    </row>
    <row r="426" customFormat="false" ht="15" hidden="false" customHeight="false" outlineLevel="0" collapsed="false">
      <c r="A426" s="33"/>
      <c r="B426" s="34"/>
      <c r="C426" s="34"/>
      <c r="D426" s="34"/>
      <c r="E426" s="34"/>
      <c r="F426" s="36" t="str">
        <f aca="false">IF(COUNT($B426:$E426)=0,"",IF(CFG_UTC="°F",(AVERAGE($B426:$E426)-32)*5/9,AVERAGE($B426:$E426)))</f>
        <v/>
      </c>
      <c r="G426" s="34"/>
    </row>
    <row r="427" customFormat="false" ht="15" hidden="false" customHeight="false" outlineLevel="0" collapsed="false">
      <c r="A427" s="33"/>
      <c r="B427" s="34"/>
      <c r="C427" s="34"/>
      <c r="D427" s="34"/>
      <c r="E427" s="34"/>
      <c r="F427" s="36" t="str">
        <f aca="false">IF(COUNT($B427:$E427)=0,"",IF(CFG_UTC="°F",(AVERAGE($B427:$E427)-32)*5/9,AVERAGE($B427:$E427)))</f>
        <v/>
      </c>
      <c r="G427" s="34"/>
    </row>
    <row r="428" customFormat="false" ht="15" hidden="false" customHeight="false" outlineLevel="0" collapsed="false">
      <c r="A428" s="33"/>
      <c r="B428" s="34"/>
      <c r="C428" s="34"/>
      <c r="D428" s="34"/>
      <c r="E428" s="34"/>
      <c r="F428" s="36" t="str">
        <f aca="false">IF(COUNT($B428:$E428)=0,"",IF(CFG_UTC="°F",(AVERAGE($B428:$E428)-32)*5/9,AVERAGE($B428:$E428)))</f>
        <v/>
      </c>
      <c r="G428" s="34"/>
    </row>
    <row r="429" customFormat="false" ht="15" hidden="false" customHeight="false" outlineLevel="0" collapsed="false">
      <c r="A429" s="33"/>
      <c r="B429" s="34"/>
      <c r="C429" s="34"/>
      <c r="D429" s="34"/>
      <c r="E429" s="34"/>
      <c r="F429" s="36" t="str">
        <f aca="false">IF(COUNT($B429:$E429)=0,"",IF(CFG_UTC="°F",(AVERAGE($B429:$E429)-32)*5/9,AVERAGE($B429:$E429)))</f>
        <v/>
      </c>
      <c r="G429" s="34"/>
    </row>
    <row r="430" customFormat="false" ht="15" hidden="false" customHeight="false" outlineLevel="0" collapsed="false">
      <c r="A430" s="33"/>
      <c r="B430" s="34"/>
      <c r="C430" s="34"/>
      <c r="D430" s="34"/>
      <c r="E430" s="34"/>
      <c r="F430" s="36" t="str">
        <f aca="false">IF(COUNT($B430:$E430)=0,"",IF(CFG_UTC="°F",(AVERAGE($B430:$E430)-32)*5/9,AVERAGE($B430:$E430)))</f>
        <v/>
      </c>
      <c r="G430" s="34"/>
    </row>
    <row r="431" customFormat="false" ht="15" hidden="false" customHeight="false" outlineLevel="0" collapsed="false">
      <c r="A431" s="33"/>
      <c r="B431" s="34"/>
      <c r="C431" s="34"/>
      <c r="D431" s="34"/>
      <c r="E431" s="34"/>
      <c r="F431" s="36" t="str">
        <f aca="false">IF(COUNT($B431:$E431)=0,"",IF(CFG_UTC="°F",(AVERAGE($B431:$E431)-32)*5/9,AVERAGE($B431:$E431)))</f>
        <v/>
      </c>
      <c r="G431" s="34"/>
    </row>
    <row r="432" customFormat="false" ht="15" hidden="false" customHeight="false" outlineLevel="0" collapsed="false">
      <c r="A432" s="33"/>
      <c r="B432" s="34"/>
      <c r="C432" s="34"/>
      <c r="D432" s="34"/>
      <c r="E432" s="34"/>
      <c r="F432" s="36" t="str">
        <f aca="false">IF(COUNT($B432:$E432)=0,"",IF(CFG_UTC="°F",(AVERAGE($B432:$E432)-32)*5/9,AVERAGE($B432:$E432)))</f>
        <v/>
      </c>
      <c r="G432" s="34"/>
    </row>
    <row r="433" customFormat="false" ht="15" hidden="false" customHeight="false" outlineLevel="0" collapsed="false">
      <c r="A433" s="33"/>
      <c r="B433" s="34"/>
      <c r="C433" s="34"/>
      <c r="D433" s="34"/>
      <c r="E433" s="34"/>
      <c r="F433" s="36" t="str">
        <f aca="false">IF(COUNT($B433:$E433)=0,"",IF(CFG_UTC="°F",(AVERAGE($B433:$E433)-32)*5/9,AVERAGE($B433:$E433)))</f>
        <v/>
      </c>
      <c r="G433" s="34"/>
    </row>
    <row r="434" customFormat="false" ht="15" hidden="false" customHeight="false" outlineLevel="0" collapsed="false">
      <c r="A434" s="33"/>
      <c r="B434" s="34"/>
      <c r="C434" s="34"/>
      <c r="D434" s="34"/>
      <c r="E434" s="34"/>
      <c r="F434" s="36" t="str">
        <f aca="false">IF(COUNT($B434:$E434)=0,"",IF(CFG_UTC="°F",(AVERAGE($B434:$E434)-32)*5/9,AVERAGE($B434:$E434)))</f>
        <v/>
      </c>
      <c r="G434" s="34"/>
    </row>
    <row r="435" customFormat="false" ht="15" hidden="false" customHeight="false" outlineLevel="0" collapsed="false">
      <c r="A435" s="33"/>
      <c r="B435" s="34"/>
      <c r="C435" s="34"/>
      <c r="D435" s="34"/>
      <c r="E435" s="34"/>
      <c r="F435" s="36" t="str">
        <f aca="false">IF(COUNT($B435:$E435)=0,"",IF(CFG_UTC="°F",(AVERAGE($B435:$E435)-32)*5/9,AVERAGE($B435:$E435)))</f>
        <v/>
      </c>
      <c r="G435" s="34"/>
    </row>
    <row r="436" customFormat="false" ht="15" hidden="false" customHeight="false" outlineLevel="0" collapsed="false">
      <c r="A436" s="33"/>
      <c r="B436" s="34"/>
      <c r="C436" s="34"/>
      <c r="D436" s="34"/>
      <c r="E436" s="34"/>
      <c r="F436" s="36" t="str">
        <f aca="false">IF(COUNT($B436:$E436)=0,"",IF(CFG_UTC="°F",(AVERAGE($B436:$E436)-32)*5/9,AVERAGE($B436:$E436)))</f>
        <v/>
      </c>
      <c r="G436" s="34"/>
    </row>
    <row r="437" customFormat="false" ht="15" hidden="false" customHeight="false" outlineLevel="0" collapsed="false">
      <c r="A437" s="33"/>
      <c r="B437" s="34"/>
      <c r="C437" s="34"/>
      <c r="D437" s="34"/>
      <c r="E437" s="34"/>
      <c r="F437" s="36" t="str">
        <f aca="false">IF(COUNT($B437:$E437)=0,"",IF(CFG_UTC="°F",(AVERAGE($B437:$E437)-32)*5/9,AVERAGE($B437:$E437)))</f>
        <v/>
      </c>
      <c r="G437" s="34"/>
    </row>
    <row r="438" customFormat="false" ht="15" hidden="false" customHeight="false" outlineLevel="0" collapsed="false">
      <c r="A438" s="33"/>
      <c r="B438" s="34"/>
      <c r="C438" s="34"/>
      <c r="D438" s="34"/>
      <c r="E438" s="34"/>
      <c r="F438" s="36" t="str">
        <f aca="false">IF(COUNT($B438:$E438)=0,"",IF(CFG_UTC="°F",(AVERAGE($B438:$E438)-32)*5/9,AVERAGE($B438:$E438)))</f>
        <v/>
      </c>
      <c r="G438" s="34"/>
    </row>
    <row r="439" customFormat="false" ht="15" hidden="false" customHeight="false" outlineLevel="0" collapsed="false">
      <c r="A439" s="33"/>
      <c r="B439" s="34"/>
      <c r="C439" s="34"/>
      <c r="D439" s="34"/>
      <c r="E439" s="34"/>
      <c r="F439" s="36" t="str">
        <f aca="false">IF(COUNT($B439:$E439)=0,"",IF(CFG_UTC="°F",(AVERAGE($B439:$E439)-32)*5/9,AVERAGE($B439:$E439)))</f>
        <v/>
      </c>
      <c r="G439" s="34"/>
    </row>
    <row r="440" customFormat="false" ht="15" hidden="false" customHeight="false" outlineLevel="0" collapsed="false">
      <c r="A440" s="33"/>
      <c r="B440" s="34"/>
      <c r="C440" s="34"/>
      <c r="D440" s="34"/>
      <c r="E440" s="34"/>
      <c r="F440" s="36" t="str">
        <f aca="false">IF(COUNT($B440:$E440)=0,"",IF(CFG_UTC="°F",(AVERAGE($B440:$E440)-32)*5/9,AVERAGE($B440:$E440)))</f>
        <v/>
      </c>
      <c r="G440" s="34"/>
    </row>
    <row r="441" customFormat="false" ht="15" hidden="false" customHeight="false" outlineLevel="0" collapsed="false">
      <c r="A441" s="33"/>
      <c r="B441" s="34"/>
      <c r="C441" s="34"/>
      <c r="D441" s="34"/>
      <c r="E441" s="34"/>
      <c r="F441" s="36" t="str">
        <f aca="false">IF(COUNT($B441:$E441)=0,"",IF(CFG_UTC="°F",(AVERAGE($B441:$E441)-32)*5/9,AVERAGE($B441:$E441)))</f>
        <v/>
      </c>
      <c r="G441" s="34"/>
    </row>
    <row r="442" customFormat="false" ht="15" hidden="false" customHeight="false" outlineLevel="0" collapsed="false">
      <c r="A442" s="33"/>
      <c r="B442" s="34"/>
      <c r="C442" s="34"/>
      <c r="D442" s="34"/>
      <c r="E442" s="34"/>
      <c r="F442" s="36" t="str">
        <f aca="false">IF(COUNT($B442:$E442)=0,"",IF(CFG_UTC="°F",(AVERAGE($B442:$E442)-32)*5/9,AVERAGE($B442:$E442)))</f>
        <v/>
      </c>
      <c r="G442" s="34"/>
    </row>
    <row r="443" customFormat="false" ht="15" hidden="false" customHeight="false" outlineLevel="0" collapsed="false">
      <c r="A443" s="33"/>
      <c r="B443" s="34"/>
      <c r="C443" s="34"/>
      <c r="D443" s="34"/>
      <c r="E443" s="34"/>
      <c r="F443" s="36" t="str">
        <f aca="false">IF(COUNT($B443:$E443)=0,"",IF(CFG_UTC="°F",(AVERAGE($B443:$E443)-32)*5/9,AVERAGE($B443:$E443)))</f>
        <v/>
      </c>
      <c r="G443" s="34"/>
    </row>
    <row r="444" customFormat="false" ht="15" hidden="false" customHeight="false" outlineLevel="0" collapsed="false">
      <c r="A444" s="33"/>
      <c r="B444" s="34"/>
      <c r="C444" s="34"/>
      <c r="D444" s="34"/>
      <c r="E444" s="34"/>
      <c r="F444" s="36" t="str">
        <f aca="false">IF(COUNT($B444:$E444)=0,"",IF(CFG_UTC="°F",(AVERAGE($B444:$E444)-32)*5/9,AVERAGE($B444:$E444)))</f>
        <v/>
      </c>
      <c r="G444" s="34"/>
    </row>
    <row r="445" customFormat="false" ht="15" hidden="false" customHeight="false" outlineLevel="0" collapsed="false">
      <c r="A445" s="33"/>
      <c r="B445" s="34"/>
      <c r="C445" s="34"/>
      <c r="D445" s="34"/>
      <c r="E445" s="34"/>
      <c r="F445" s="36" t="str">
        <f aca="false">IF(COUNT($B445:$E445)=0,"",IF(CFG_UTC="°F",(AVERAGE($B445:$E445)-32)*5/9,AVERAGE($B445:$E445)))</f>
        <v/>
      </c>
      <c r="G445" s="34"/>
    </row>
    <row r="446" customFormat="false" ht="15" hidden="false" customHeight="false" outlineLevel="0" collapsed="false">
      <c r="A446" s="33"/>
      <c r="B446" s="34"/>
      <c r="C446" s="34"/>
      <c r="D446" s="34"/>
      <c r="E446" s="34"/>
      <c r="F446" s="36" t="str">
        <f aca="false">IF(COUNT($B446:$E446)=0,"",IF(CFG_UTC="°F",(AVERAGE($B446:$E446)-32)*5/9,AVERAGE($B446:$E446)))</f>
        <v/>
      </c>
      <c r="G446" s="34"/>
    </row>
    <row r="447" customFormat="false" ht="15" hidden="false" customHeight="false" outlineLevel="0" collapsed="false">
      <c r="A447" s="33"/>
      <c r="B447" s="34"/>
      <c r="C447" s="34"/>
      <c r="D447" s="34"/>
      <c r="E447" s="34"/>
      <c r="F447" s="36" t="str">
        <f aca="false">IF(COUNT($B447:$E447)=0,"",IF(CFG_UTC="°F",(AVERAGE($B447:$E447)-32)*5/9,AVERAGE($B447:$E447)))</f>
        <v/>
      </c>
      <c r="G447" s="34"/>
    </row>
    <row r="448" customFormat="false" ht="15" hidden="false" customHeight="false" outlineLevel="0" collapsed="false">
      <c r="A448" s="33"/>
      <c r="B448" s="34"/>
      <c r="C448" s="34"/>
      <c r="D448" s="34"/>
      <c r="E448" s="34"/>
      <c r="F448" s="36" t="str">
        <f aca="false">IF(COUNT($B448:$E448)=0,"",IF(CFG_UTC="°F",(AVERAGE($B448:$E448)-32)*5/9,AVERAGE($B448:$E448)))</f>
        <v/>
      </c>
      <c r="G448" s="34"/>
    </row>
    <row r="449" customFormat="false" ht="15" hidden="false" customHeight="false" outlineLevel="0" collapsed="false">
      <c r="A449" s="33"/>
      <c r="B449" s="34"/>
      <c r="C449" s="34"/>
      <c r="D449" s="34"/>
      <c r="E449" s="34"/>
      <c r="F449" s="36" t="str">
        <f aca="false">IF(COUNT($B449:$E449)=0,"",IF(CFG_UTC="°F",(AVERAGE($B449:$E449)-32)*5/9,AVERAGE($B449:$E449)))</f>
        <v/>
      </c>
      <c r="G449" s="34"/>
    </row>
    <row r="450" customFormat="false" ht="15" hidden="false" customHeight="false" outlineLevel="0" collapsed="false">
      <c r="A450" s="33"/>
      <c r="B450" s="34"/>
      <c r="C450" s="34"/>
      <c r="D450" s="34"/>
      <c r="E450" s="34"/>
      <c r="F450" s="36" t="str">
        <f aca="false">IF(COUNT($B450:$E450)=0,"",IF(CFG_UTC="°F",(AVERAGE($B450:$E450)-32)*5/9,AVERAGE($B450:$E450)))</f>
        <v/>
      </c>
      <c r="G450" s="34"/>
    </row>
    <row r="451" customFormat="false" ht="15" hidden="false" customHeight="false" outlineLevel="0" collapsed="false">
      <c r="A451" s="33"/>
      <c r="B451" s="34"/>
      <c r="C451" s="34"/>
      <c r="D451" s="34"/>
      <c r="E451" s="34"/>
      <c r="F451" s="36" t="str">
        <f aca="false">IF(COUNT($B451:$E451)=0,"",IF(CFG_UTC="°F",(AVERAGE($B451:$E451)-32)*5/9,AVERAGE($B451:$E451)))</f>
        <v/>
      </c>
      <c r="G451" s="34"/>
    </row>
    <row r="452" customFormat="false" ht="15" hidden="false" customHeight="false" outlineLevel="0" collapsed="false">
      <c r="A452" s="33"/>
      <c r="B452" s="34"/>
      <c r="C452" s="34"/>
      <c r="D452" s="34"/>
      <c r="E452" s="34"/>
      <c r="F452" s="36" t="str">
        <f aca="false">IF(COUNT($B452:$E452)=0,"",IF(CFG_UTC="°F",(AVERAGE($B452:$E452)-32)*5/9,AVERAGE($B452:$E452)))</f>
        <v/>
      </c>
      <c r="G452" s="34"/>
    </row>
    <row r="453" customFormat="false" ht="15" hidden="false" customHeight="false" outlineLevel="0" collapsed="false">
      <c r="A453" s="33"/>
      <c r="B453" s="34"/>
      <c r="C453" s="34"/>
      <c r="D453" s="34"/>
      <c r="E453" s="34"/>
      <c r="F453" s="36" t="str">
        <f aca="false">IF(COUNT($B453:$E453)=0,"",IF(CFG_UTC="°F",(AVERAGE($B453:$E453)-32)*5/9,AVERAGE($B453:$E453)))</f>
        <v/>
      </c>
      <c r="G453" s="34"/>
    </row>
    <row r="454" customFormat="false" ht="15" hidden="false" customHeight="false" outlineLevel="0" collapsed="false">
      <c r="A454" s="33"/>
      <c r="B454" s="34"/>
      <c r="C454" s="34"/>
      <c r="D454" s="34"/>
      <c r="E454" s="34"/>
      <c r="F454" s="36" t="str">
        <f aca="false">IF(COUNT($B454:$E454)=0,"",IF(CFG_UTC="°F",(AVERAGE($B454:$E454)-32)*5/9,AVERAGE($B454:$E454)))</f>
        <v/>
      </c>
      <c r="G454" s="34"/>
    </row>
    <row r="455" customFormat="false" ht="15" hidden="false" customHeight="false" outlineLevel="0" collapsed="false">
      <c r="A455" s="33"/>
      <c r="B455" s="34"/>
      <c r="C455" s="34"/>
      <c r="D455" s="34"/>
      <c r="E455" s="34"/>
      <c r="F455" s="36" t="str">
        <f aca="false">IF(COUNT($B455:$E455)=0,"",IF(CFG_UTC="°F",(AVERAGE($B455:$E455)-32)*5/9,AVERAGE($B455:$E455)))</f>
        <v/>
      </c>
      <c r="G455" s="34"/>
    </row>
    <row r="456" customFormat="false" ht="15" hidden="false" customHeight="false" outlineLevel="0" collapsed="false">
      <c r="A456" s="33"/>
      <c r="B456" s="34"/>
      <c r="C456" s="34"/>
      <c r="D456" s="34"/>
      <c r="E456" s="34"/>
      <c r="F456" s="36" t="str">
        <f aca="false">IF(COUNT($B456:$E456)=0,"",IF(CFG_UTC="°F",(AVERAGE($B456:$E456)-32)*5/9,AVERAGE($B456:$E456)))</f>
        <v/>
      </c>
      <c r="G456" s="34"/>
    </row>
    <row r="457" customFormat="false" ht="15" hidden="false" customHeight="false" outlineLevel="0" collapsed="false">
      <c r="A457" s="33"/>
      <c r="B457" s="34"/>
      <c r="C457" s="34"/>
      <c r="D457" s="34"/>
      <c r="E457" s="34"/>
      <c r="F457" s="36" t="str">
        <f aca="false">IF(COUNT($B457:$E457)=0,"",IF(CFG_UTC="°F",(AVERAGE($B457:$E457)-32)*5/9,AVERAGE($B457:$E457)))</f>
        <v/>
      </c>
      <c r="G457" s="34"/>
    </row>
    <row r="458" customFormat="false" ht="15" hidden="false" customHeight="false" outlineLevel="0" collapsed="false">
      <c r="A458" s="33"/>
      <c r="B458" s="34"/>
      <c r="C458" s="34"/>
      <c r="D458" s="34"/>
      <c r="E458" s="34"/>
      <c r="F458" s="36" t="str">
        <f aca="false">IF(COUNT($B458:$E458)=0,"",IF(CFG_UTC="°F",(AVERAGE($B458:$E458)-32)*5/9,AVERAGE($B458:$E458)))</f>
        <v/>
      </c>
      <c r="G458" s="34"/>
    </row>
    <row r="459" customFormat="false" ht="15" hidden="false" customHeight="false" outlineLevel="0" collapsed="false">
      <c r="A459" s="33"/>
      <c r="B459" s="34"/>
      <c r="C459" s="34"/>
      <c r="D459" s="34"/>
      <c r="E459" s="34"/>
      <c r="F459" s="36" t="str">
        <f aca="false">IF(COUNT($B459:$E459)=0,"",IF(CFG_UTC="°F",(AVERAGE($B459:$E459)-32)*5/9,AVERAGE($B459:$E459)))</f>
        <v/>
      </c>
      <c r="G459" s="34"/>
    </row>
    <row r="460" customFormat="false" ht="15" hidden="false" customHeight="false" outlineLevel="0" collapsed="false">
      <c r="A460" s="33"/>
      <c r="B460" s="34"/>
      <c r="C460" s="34"/>
      <c r="D460" s="34"/>
      <c r="E460" s="34"/>
      <c r="F460" s="36" t="str">
        <f aca="false">IF(COUNT($B460:$E460)=0,"",IF(CFG_UTC="°F",(AVERAGE($B460:$E460)-32)*5/9,AVERAGE($B460:$E460)))</f>
        <v/>
      </c>
      <c r="G460" s="34"/>
    </row>
    <row r="461" customFormat="false" ht="15" hidden="false" customHeight="false" outlineLevel="0" collapsed="false">
      <c r="A461" s="33"/>
      <c r="B461" s="34"/>
      <c r="C461" s="34"/>
      <c r="D461" s="34"/>
      <c r="E461" s="34"/>
      <c r="F461" s="36" t="str">
        <f aca="false">IF(COUNT($B461:$E461)=0,"",IF(CFG_UTC="°F",(AVERAGE($B461:$E461)-32)*5/9,AVERAGE($B461:$E461)))</f>
        <v/>
      </c>
      <c r="G461" s="34"/>
    </row>
    <row r="462" customFormat="false" ht="15" hidden="false" customHeight="false" outlineLevel="0" collapsed="false">
      <c r="A462" s="33"/>
      <c r="B462" s="34"/>
      <c r="C462" s="34"/>
      <c r="D462" s="34"/>
      <c r="E462" s="34"/>
      <c r="F462" s="36" t="str">
        <f aca="false">IF(COUNT($B462:$E462)=0,"",IF(CFG_UTC="°F",(AVERAGE($B462:$E462)-32)*5/9,AVERAGE($B462:$E462)))</f>
        <v/>
      </c>
      <c r="G462" s="34"/>
    </row>
    <row r="463" customFormat="false" ht="15" hidden="false" customHeight="false" outlineLevel="0" collapsed="false">
      <c r="A463" s="33"/>
      <c r="B463" s="34"/>
      <c r="C463" s="34"/>
      <c r="D463" s="34"/>
      <c r="E463" s="34"/>
      <c r="F463" s="36" t="str">
        <f aca="false">IF(COUNT($B463:$E463)=0,"",IF(CFG_UTC="°F",(AVERAGE($B463:$E463)-32)*5/9,AVERAGE($B463:$E463)))</f>
        <v/>
      </c>
      <c r="G463" s="34"/>
    </row>
    <row r="464" customFormat="false" ht="15" hidden="false" customHeight="false" outlineLevel="0" collapsed="false">
      <c r="A464" s="33"/>
      <c r="B464" s="34"/>
      <c r="C464" s="34"/>
      <c r="D464" s="34"/>
      <c r="E464" s="34"/>
      <c r="F464" s="36" t="str">
        <f aca="false">IF(COUNT($B464:$E464)=0,"",IF(CFG_UTC="°F",(AVERAGE($B464:$E464)-32)*5/9,AVERAGE($B464:$E464)))</f>
        <v/>
      </c>
      <c r="G464" s="34"/>
    </row>
    <row r="465" customFormat="false" ht="15" hidden="false" customHeight="false" outlineLevel="0" collapsed="false">
      <c r="A465" s="33"/>
      <c r="B465" s="34"/>
      <c r="C465" s="34"/>
      <c r="D465" s="34"/>
      <c r="E465" s="34"/>
      <c r="F465" s="36" t="str">
        <f aca="false">IF(COUNT($B465:$E465)=0,"",IF(CFG_UTC="°F",(AVERAGE($B465:$E465)-32)*5/9,AVERAGE($B465:$E465)))</f>
        <v/>
      </c>
      <c r="G465" s="34"/>
    </row>
    <row r="466" customFormat="false" ht="15" hidden="false" customHeight="false" outlineLevel="0" collapsed="false">
      <c r="A466" s="33"/>
      <c r="B466" s="34"/>
      <c r="C466" s="34"/>
      <c r="D466" s="34"/>
      <c r="E466" s="34"/>
      <c r="F466" s="36" t="str">
        <f aca="false">IF(COUNT($B466:$E466)=0,"",IF(CFG_UTC="°F",(AVERAGE($B466:$E466)-32)*5/9,AVERAGE($B466:$E466)))</f>
        <v/>
      </c>
      <c r="G466" s="34"/>
    </row>
    <row r="467" customFormat="false" ht="15" hidden="false" customHeight="false" outlineLevel="0" collapsed="false">
      <c r="A467" s="33"/>
      <c r="B467" s="34"/>
      <c r="C467" s="34"/>
      <c r="D467" s="34"/>
      <c r="E467" s="34"/>
      <c r="F467" s="36" t="str">
        <f aca="false">IF(COUNT($B467:$E467)=0,"",IF(CFG_UTC="°F",(AVERAGE($B467:$E467)-32)*5/9,AVERAGE($B467:$E467)))</f>
        <v/>
      </c>
      <c r="G467" s="34"/>
    </row>
    <row r="468" customFormat="false" ht="15" hidden="false" customHeight="false" outlineLevel="0" collapsed="false">
      <c r="A468" s="33"/>
      <c r="B468" s="34"/>
      <c r="C468" s="34"/>
      <c r="D468" s="34"/>
      <c r="E468" s="34"/>
      <c r="F468" s="36" t="str">
        <f aca="false">IF(COUNT($B468:$E468)=0,"",IF(CFG_UTC="°F",(AVERAGE($B468:$E468)-32)*5/9,AVERAGE($B468:$E468)))</f>
        <v/>
      </c>
      <c r="G468" s="34"/>
    </row>
    <row r="469" customFormat="false" ht="15" hidden="false" customHeight="false" outlineLevel="0" collapsed="false">
      <c r="A469" s="33"/>
      <c r="B469" s="34"/>
      <c r="C469" s="34"/>
      <c r="D469" s="34"/>
      <c r="E469" s="34"/>
      <c r="F469" s="36" t="str">
        <f aca="false">IF(COUNT($B469:$E469)=0,"",IF(CFG_UTC="°F",(AVERAGE($B469:$E469)-32)*5/9,AVERAGE($B469:$E469)))</f>
        <v/>
      </c>
      <c r="G469" s="34"/>
    </row>
    <row r="470" customFormat="false" ht="15" hidden="false" customHeight="false" outlineLevel="0" collapsed="false">
      <c r="A470" s="33"/>
      <c r="B470" s="34"/>
      <c r="C470" s="34"/>
      <c r="D470" s="34"/>
      <c r="E470" s="34"/>
      <c r="F470" s="36" t="str">
        <f aca="false">IF(COUNT($B470:$E470)=0,"",IF(CFG_UTC="°F",(AVERAGE($B470:$E470)-32)*5/9,AVERAGE($B470:$E470)))</f>
        <v/>
      </c>
      <c r="G470" s="34"/>
    </row>
    <row r="471" customFormat="false" ht="15" hidden="false" customHeight="false" outlineLevel="0" collapsed="false">
      <c r="A471" s="33"/>
      <c r="B471" s="34"/>
      <c r="C471" s="34"/>
      <c r="D471" s="34"/>
      <c r="E471" s="34"/>
      <c r="F471" s="36" t="str">
        <f aca="false">IF(COUNT($B471:$E471)=0,"",IF(CFG_UTC="°F",(AVERAGE($B471:$E471)-32)*5/9,AVERAGE($B471:$E471)))</f>
        <v/>
      </c>
      <c r="G471" s="34"/>
    </row>
    <row r="472" customFormat="false" ht="15" hidden="false" customHeight="false" outlineLevel="0" collapsed="false">
      <c r="A472" s="33"/>
      <c r="B472" s="34"/>
      <c r="C472" s="34"/>
      <c r="D472" s="34"/>
      <c r="E472" s="34"/>
      <c r="F472" s="36" t="str">
        <f aca="false">IF(COUNT($B472:$E472)=0,"",IF(CFG_UTC="°F",(AVERAGE($B472:$E472)-32)*5/9,AVERAGE($B472:$E472)))</f>
        <v/>
      </c>
      <c r="G472" s="34"/>
    </row>
    <row r="473" customFormat="false" ht="15" hidden="false" customHeight="false" outlineLevel="0" collapsed="false">
      <c r="A473" s="33"/>
      <c r="B473" s="34"/>
      <c r="C473" s="34"/>
      <c r="D473" s="34"/>
      <c r="E473" s="34"/>
      <c r="F473" s="36" t="str">
        <f aca="false">IF(COUNT($B473:$E473)=0,"",IF(CFG_UTC="°F",(AVERAGE($B473:$E473)-32)*5/9,AVERAGE($B473:$E473)))</f>
        <v/>
      </c>
      <c r="G473" s="34"/>
    </row>
    <row r="474" customFormat="false" ht="15" hidden="false" customHeight="false" outlineLevel="0" collapsed="false">
      <c r="A474" s="33"/>
      <c r="B474" s="34"/>
      <c r="C474" s="34"/>
      <c r="D474" s="34"/>
      <c r="E474" s="34"/>
      <c r="F474" s="36" t="str">
        <f aca="false">IF(COUNT($B474:$E474)=0,"",IF(CFG_UTC="°F",(AVERAGE($B474:$E474)-32)*5/9,AVERAGE($B474:$E474)))</f>
        <v/>
      </c>
      <c r="G474" s="34"/>
    </row>
    <row r="475" customFormat="false" ht="15" hidden="false" customHeight="false" outlineLevel="0" collapsed="false">
      <c r="A475" s="33"/>
      <c r="B475" s="34"/>
      <c r="C475" s="34"/>
      <c r="D475" s="34"/>
      <c r="E475" s="34"/>
      <c r="F475" s="36" t="str">
        <f aca="false">IF(COUNT($B475:$E475)=0,"",IF(CFG_UTC="°F",(AVERAGE($B475:$E475)-32)*5/9,AVERAGE($B475:$E475)))</f>
        <v/>
      </c>
      <c r="G475" s="34"/>
    </row>
    <row r="476" customFormat="false" ht="15" hidden="false" customHeight="false" outlineLevel="0" collapsed="false">
      <c r="A476" s="33"/>
      <c r="B476" s="34"/>
      <c r="C476" s="34"/>
      <c r="D476" s="34"/>
      <c r="E476" s="34"/>
      <c r="F476" s="36" t="str">
        <f aca="false">IF(COUNT($B476:$E476)=0,"",IF(CFG_UTC="°F",(AVERAGE($B476:$E476)-32)*5/9,AVERAGE($B476:$E476)))</f>
        <v/>
      </c>
      <c r="G476" s="34"/>
    </row>
    <row r="477" customFormat="false" ht="15" hidden="false" customHeight="false" outlineLevel="0" collapsed="false">
      <c r="A477" s="33"/>
      <c r="B477" s="34"/>
      <c r="C477" s="34"/>
      <c r="D477" s="34"/>
      <c r="E477" s="34"/>
      <c r="F477" s="36" t="str">
        <f aca="false">IF(COUNT($B477:$E477)=0,"",IF(CFG_UTC="°F",(AVERAGE($B477:$E477)-32)*5/9,AVERAGE($B477:$E477)))</f>
        <v/>
      </c>
      <c r="G477" s="34"/>
    </row>
    <row r="478" customFormat="false" ht="15" hidden="false" customHeight="false" outlineLevel="0" collapsed="false">
      <c r="A478" s="33"/>
      <c r="B478" s="34"/>
      <c r="C478" s="34"/>
      <c r="D478" s="34"/>
      <c r="E478" s="34"/>
      <c r="F478" s="36" t="str">
        <f aca="false">IF(COUNT($B478:$E478)=0,"",IF(CFG_UTC="°F",(AVERAGE($B478:$E478)-32)*5/9,AVERAGE($B478:$E478)))</f>
        <v/>
      </c>
      <c r="G478" s="34"/>
    </row>
    <row r="479" customFormat="false" ht="15" hidden="false" customHeight="false" outlineLevel="0" collapsed="false">
      <c r="A479" s="33"/>
      <c r="B479" s="34"/>
      <c r="C479" s="34"/>
      <c r="D479" s="34"/>
      <c r="E479" s="34"/>
      <c r="F479" s="36" t="str">
        <f aca="false">IF(COUNT($B479:$E479)=0,"",IF(CFG_UTC="°F",(AVERAGE($B479:$E479)-32)*5/9,AVERAGE($B479:$E479)))</f>
        <v/>
      </c>
      <c r="G479" s="34"/>
    </row>
    <row r="480" customFormat="false" ht="15" hidden="false" customHeight="false" outlineLevel="0" collapsed="false">
      <c r="A480" s="33"/>
      <c r="B480" s="34"/>
      <c r="C480" s="34"/>
      <c r="D480" s="34"/>
      <c r="E480" s="34"/>
      <c r="F480" s="36" t="str">
        <f aca="false">IF(COUNT($B480:$E480)=0,"",IF(CFG_UTC="°F",(AVERAGE($B480:$E480)-32)*5/9,AVERAGE($B480:$E480)))</f>
        <v/>
      </c>
      <c r="G480" s="34"/>
    </row>
    <row r="481" customFormat="false" ht="15" hidden="false" customHeight="false" outlineLevel="0" collapsed="false">
      <c r="A481" s="33"/>
      <c r="B481" s="34"/>
      <c r="C481" s="34"/>
      <c r="D481" s="34"/>
      <c r="E481" s="34"/>
      <c r="F481" s="36" t="str">
        <f aca="false">IF(COUNT($B481:$E481)=0,"",IF(CFG_UTC="°F",(AVERAGE($B481:$E481)-32)*5/9,AVERAGE($B481:$E481)))</f>
        <v/>
      </c>
      <c r="G481" s="34"/>
    </row>
    <row r="482" customFormat="false" ht="15" hidden="false" customHeight="false" outlineLevel="0" collapsed="false">
      <c r="A482" s="33"/>
      <c r="B482" s="34"/>
      <c r="C482" s="34"/>
      <c r="D482" s="34"/>
      <c r="E482" s="34"/>
      <c r="F482" s="36" t="str">
        <f aca="false">IF(COUNT($B482:$E482)=0,"",IF(CFG_UTC="°F",(AVERAGE($B482:$E482)-32)*5/9,AVERAGE($B482:$E482)))</f>
        <v/>
      </c>
      <c r="G482" s="34"/>
    </row>
    <row r="483" customFormat="false" ht="15" hidden="false" customHeight="false" outlineLevel="0" collapsed="false">
      <c r="A483" s="33"/>
      <c r="B483" s="34"/>
      <c r="C483" s="34"/>
      <c r="D483" s="34"/>
      <c r="E483" s="34"/>
      <c r="F483" s="36" t="str">
        <f aca="false">IF(COUNT($B483:$E483)=0,"",IF(CFG_UTC="°F",(AVERAGE($B483:$E483)-32)*5/9,AVERAGE($B483:$E483)))</f>
        <v/>
      </c>
      <c r="G483" s="34"/>
    </row>
    <row r="484" customFormat="false" ht="15" hidden="false" customHeight="false" outlineLevel="0" collapsed="false">
      <c r="A484" s="33"/>
      <c r="B484" s="34"/>
      <c r="C484" s="34"/>
      <c r="D484" s="34"/>
      <c r="E484" s="34"/>
      <c r="F484" s="36" t="str">
        <f aca="false">IF(COUNT($B484:$E484)=0,"",IF(CFG_UTC="°F",(AVERAGE($B484:$E484)-32)*5/9,AVERAGE($B484:$E484)))</f>
        <v/>
      </c>
      <c r="G484" s="34"/>
    </row>
    <row r="485" customFormat="false" ht="15" hidden="false" customHeight="false" outlineLevel="0" collapsed="false">
      <c r="A485" s="33"/>
      <c r="B485" s="34"/>
      <c r="C485" s="34"/>
      <c r="D485" s="34"/>
      <c r="E485" s="34"/>
      <c r="F485" s="36" t="str">
        <f aca="false">IF(COUNT($B485:$E485)=0,"",IF(CFG_UTC="°F",(AVERAGE($B485:$E485)-32)*5/9,AVERAGE($B485:$E485)))</f>
        <v/>
      </c>
      <c r="G485" s="34"/>
    </row>
    <row r="486" customFormat="false" ht="15" hidden="false" customHeight="false" outlineLevel="0" collapsed="false">
      <c r="A486" s="33"/>
      <c r="B486" s="34"/>
      <c r="C486" s="34"/>
      <c r="D486" s="34"/>
      <c r="E486" s="34"/>
      <c r="F486" s="36" t="str">
        <f aca="false">IF(COUNT($B486:$E486)=0,"",IF(CFG_UTC="°F",(AVERAGE($B486:$E486)-32)*5/9,AVERAGE($B486:$E486)))</f>
        <v/>
      </c>
      <c r="G486" s="34"/>
    </row>
    <row r="487" customFormat="false" ht="15" hidden="false" customHeight="false" outlineLevel="0" collapsed="false">
      <c r="A487" s="33"/>
      <c r="B487" s="34"/>
      <c r="C487" s="34"/>
      <c r="D487" s="34"/>
      <c r="E487" s="34"/>
      <c r="F487" s="36" t="str">
        <f aca="false">IF(COUNT($B487:$E487)=0,"",IF(CFG_UTC="°F",(AVERAGE($B487:$E487)-32)*5/9,AVERAGE($B487:$E487)))</f>
        <v/>
      </c>
      <c r="G487" s="34"/>
    </row>
    <row r="488" customFormat="false" ht="15" hidden="false" customHeight="false" outlineLevel="0" collapsed="false">
      <c r="A488" s="33"/>
      <c r="B488" s="34"/>
      <c r="C488" s="34"/>
      <c r="D488" s="34"/>
      <c r="E488" s="34"/>
      <c r="F488" s="36" t="str">
        <f aca="false">IF(COUNT($B488:$E488)=0,"",IF(CFG_UTC="°F",(AVERAGE($B488:$E488)-32)*5/9,AVERAGE($B488:$E488)))</f>
        <v/>
      </c>
      <c r="G488" s="34"/>
    </row>
    <row r="489" customFormat="false" ht="15" hidden="false" customHeight="false" outlineLevel="0" collapsed="false">
      <c r="A489" s="33"/>
      <c r="B489" s="34"/>
      <c r="C489" s="34"/>
      <c r="D489" s="34"/>
      <c r="E489" s="34"/>
      <c r="F489" s="36" t="str">
        <f aca="false">IF(COUNT($B489:$E489)=0,"",IF(CFG_UTC="°F",(AVERAGE($B489:$E489)-32)*5/9,AVERAGE($B489:$E489)))</f>
        <v/>
      </c>
      <c r="G489" s="34"/>
    </row>
    <row r="490" customFormat="false" ht="15" hidden="false" customHeight="false" outlineLevel="0" collapsed="false">
      <c r="A490" s="33"/>
      <c r="B490" s="34"/>
      <c r="C490" s="34"/>
      <c r="D490" s="34"/>
      <c r="E490" s="34"/>
      <c r="F490" s="36" t="str">
        <f aca="false">IF(COUNT($B490:$E490)=0,"",IF(CFG_UTC="°F",(AVERAGE($B490:$E490)-32)*5/9,AVERAGE($B490:$E490)))</f>
        <v/>
      </c>
      <c r="G490" s="34"/>
    </row>
    <row r="491" customFormat="false" ht="15" hidden="false" customHeight="false" outlineLevel="0" collapsed="false">
      <c r="A491" s="33"/>
      <c r="B491" s="34"/>
      <c r="C491" s="34"/>
      <c r="D491" s="34"/>
      <c r="E491" s="34"/>
      <c r="F491" s="36" t="str">
        <f aca="false">IF(COUNT($B491:$E491)=0,"",IF(CFG_UTC="°F",(AVERAGE($B491:$E491)-32)*5/9,AVERAGE($B491:$E491)))</f>
        <v/>
      </c>
      <c r="G491" s="34"/>
    </row>
    <row r="492" customFormat="false" ht="15" hidden="false" customHeight="false" outlineLevel="0" collapsed="false">
      <c r="A492" s="33"/>
      <c r="B492" s="34"/>
      <c r="C492" s="34"/>
      <c r="D492" s="34"/>
      <c r="E492" s="34"/>
      <c r="F492" s="36" t="str">
        <f aca="false">IF(COUNT($B492:$E492)=0,"",IF(CFG_UTC="°F",(AVERAGE($B492:$E492)-32)*5/9,AVERAGE($B492:$E492)))</f>
        <v/>
      </c>
      <c r="G492" s="34"/>
    </row>
    <row r="493" customFormat="false" ht="15" hidden="false" customHeight="false" outlineLevel="0" collapsed="false">
      <c r="A493" s="33"/>
      <c r="B493" s="34"/>
      <c r="C493" s="34"/>
      <c r="D493" s="34"/>
      <c r="E493" s="34"/>
      <c r="F493" s="36" t="str">
        <f aca="false">IF(COUNT($B493:$E493)=0,"",IF(CFG_UTC="°F",(AVERAGE($B493:$E493)-32)*5/9,AVERAGE($B493:$E493)))</f>
        <v/>
      </c>
      <c r="G493" s="34"/>
    </row>
    <row r="494" customFormat="false" ht="15" hidden="false" customHeight="false" outlineLevel="0" collapsed="false">
      <c r="A494" s="33"/>
      <c r="B494" s="34"/>
      <c r="C494" s="34"/>
      <c r="D494" s="34"/>
      <c r="E494" s="34"/>
      <c r="F494" s="36" t="str">
        <f aca="false">IF(COUNT($B494:$E494)=0,"",IF(CFG_UTC="°F",(AVERAGE($B494:$E494)-32)*5/9,AVERAGE($B494:$E494)))</f>
        <v/>
      </c>
      <c r="G494" s="34"/>
    </row>
    <row r="495" customFormat="false" ht="15" hidden="false" customHeight="false" outlineLevel="0" collapsed="false">
      <c r="A495" s="33"/>
      <c r="B495" s="34"/>
      <c r="C495" s="34"/>
      <c r="D495" s="34"/>
      <c r="E495" s="34"/>
      <c r="F495" s="36" t="str">
        <f aca="false">IF(COUNT($B495:$E495)=0,"",IF(CFG_UTC="°F",(AVERAGE($B495:$E495)-32)*5/9,AVERAGE($B495:$E495)))</f>
        <v/>
      </c>
      <c r="G495" s="34"/>
    </row>
    <row r="496" customFormat="false" ht="15" hidden="false" customHeight="false" outlineLevel="0" collapsed="false">
      <c r="A496" s="33"/>
      <c r="B496" s="34"/>
      <c r="C496" s="34"/>
      <c r="D496" s="34"/>
      <c r="E496" s="34"/>
      <c r="F496" s="36" t="str">
        <f aca="false">IF(COUNT($B496:$E496)=0,"",IF(CFG_UTC="°F",(AVERAGE($B496:$E496)-32)*5/9,AVERAGE($B496:$E496)))</f>
        <v/>
      </c>
      <c r="G496" s="34"/>
    </row>
    <row r="497" customFormat="false" ht="15" hidden="false" customHeight="false" outlineLevel="0" collapsed="false">
      <c r="A497" s="33"/>
      <c r="B497" s="34"/>
      <c r="C497" s="34"/>
      <c r="D497" s="34"/>
      <c r="E497" s="34"/>
      <c r="F497" s="36" t="str">
        <f aca="false">IF(COUNT($B497:$E497)=0,"",IF(CFG_UTC="°F",(AVERAGE($B497:$E497)-32)*5/9,AVERAGE($B497:$E497)))</f>
        <v/>
      </c>
      <c r="G497" s="34"/>
    </row>
    <row r="498" customFormat="false" ht="15" hidden="false" customHeight="false" outlineLevel="0" collapsed="false">
      <c r="A498" s="33"/>
      <c r="B498" s="34"/>
      <c r="C498" s="34"/>
      <c r="D498" s="34"/>
      <c r="E498" s="34"/>
      <c r="F498" s="36" t="str">
        <f aca="false">IF(COUNT($B498:$E498)=0,"",IF(CFG_UTC="°F",(AVERAGE($B498:$E498)-32)*5/9,AVERAGE($B498:$E498)))</f>
        <v/>
      </c>
      <c r="G498" s="34"/>
    </row>
    <row r="499" customFormat="false" ht="15" hidden="false" customHeight="false" outlineLevel="0" collapsed="false">
      <c r="A499" s="33"/>
      <c r="B499" s="34"/>
      <c r="C499" s="34"/>
      <c r="D499" s="34"/>
      <c r="E499" s="34"/>
      <c r="F499" s="36" t="str">
        <f aca="false">IF(COUNT($B499:$E499)=0,"",IF(CFG_UTC="°F",(AVERAGE($B499:$E499)-32)*5/9,AVERAGE($B499:$E499)))</f>
        <v/>
      </c>
      <c r="G499" s="34"/>
    </row>
    <row r="500" customFormat="false" ht="15" hidden="false" customHeight="false" outlineLevel="0" collapsed="false">
      <c r="A500" s="33"/>
      <c r="B500" s="34"/>
      <c r="C500" s="34"/>
      <c r="D500" s="34"/>
      <c r="E500" s="34"/>
      <c r="F500" s="36" t="str">
        <f aca="false">IF(COUNT($B500:$E500)=0,"",IF(CFG_UTC="°F",(AVERAGE($B500:$E500)-32)*5/9,AVERAGE($B500:$E500)))</f>
        <v/>
      </c>
      <c r="G500" s="34"/>
    </row>
    <row r="501" customFormat="false" ht="15" hidden="false" customHeight="false" outlineLevel="0" collapsed="false">
      <c r="A501" s="33"/>
      <c r="B501" s="34"/>
      <c r="C501" s="34"/>
      <c r="D501" s="34"/>
      <c r="E501" s="34"/>
      <c r="F501" s="36" t="str">
        <f aca="false">IF(COUNT($B501:$E501)=0,"",IF(CFG_UTC="°F",(AVERAGE($B501:$E501)-32)*5/9,AVERAGE($B501:$E501)))</f>
        <v/>
      </c>
      <c r="G501" s="34"/>
    </row>
    <row r="502" customFormat="false" ht="15" hidden="false" customHeight="false" outlineLevel="0" collapsed="false">
      <c r="A502" s="33"/>
      <c r="B502" s="34"/>
      <c r="C502" s="34"/>
      <c r="D502" s="34"/>
      <c r="E502" s="34"/>
      <c r="F502" s="36" t="str">
        <f aca="false">IF(COUNT($B502:$E502)=0,"",IF(CFG_UTC="°F",(AVERAGE($B502:$E502)-32)*5/9,AVERAGE($B502:$E502)))</f>
        <v/>
      </c>
      <c r="G502" s="34"/>
    </row>
    <row r="503" customFormat="false" ht="15" hidden="false" customHeight="false" outlineLevel="0" collapsed="false">
      <c r="A503" s="33"/>
      <c r="B503" s="34"/>
      <c r="C503" s="34"/>
      <c r="D503" s="34"/>
      <c r="E503" s="34"/>
      <c r="F503" s="36" t="str">
        <f aca="false">IF(COUNT($B503:$E503)=0,"",IF(CFG_UTC="°F",(AVERAGE($B503:$E503)-32)*5/9,AVERAGE($B503:$E503)))</f>
        <v/>
      </c>
      <c r="G503" s="34"/>
    </row>
    <row r="504" customFormat="false" ht="15" hidden="false" customHeight="false" outlineLevel="0" collapsed="false">
      <c r="A504" s="33"/>
      <c r="B504" s="34"/>
      <c r="C504" s="34"/>
      <c r="D504" s="34"/>
      <c r="E504" s="34"/>
      <c r="F504" s="36" t="str">
        <f aca="false">IF(COUNT($B504:$E504)=0,"",IF(CFG_UTC="°F",(AVERAGE($B504:$E504)-32)*5/9,AVERAGE($B504:$E504)))</f>
        <v/>
      </c>
      <c r="G504" s="34"/>
    </row>
    <row r="505" customFormat="false" ht="15" hidden="false" customHeight="false" outlineLevel="0" collapsed="false">
      <c r="A505" s="33"/>
      <c r="B505" s="34"/>
      <c r="C505" s="34"/>
      <c r="D505" s="34"/>
      <c r="E505" s="34"/>
      <c r="F505" s="36" t="str">
        <f aca="false">IF(COUNT($B505:$E505)=0,"",IF(CFG_UTC="°F",(AVERAGE($B505:$E505)-32)*5/9,AVERAGE($B505:$E505)))</f>
        <v/>
      </c>
      <c r="G505" s="34"/>
    </row>
    <row r="506" customFormat="false" ht="15" hidden="false" customHeight="false" outlineLevel="0" collapsed="false">
      <c r="A506" s="33"/>
      <c r="B506" s="34"/>
      <c r="C506" s="34"/>
      <c r="D506" s="34"/>
      <c r="E506" s="34"/>
      <c r="F506" s="36" t="str">
        <f aca="false">IF(COUNT($B506:$E506)=0,"",IF(CFG_UTC="°F",(AVERAGE($B506:$E506)-32)*5/9,AVERAGE($B506:$E506)))</f>
        <v/>
      </c>
      <c r="G506" s="34"/>
    </row>
    <row r="507" customFormat="false" ht="15" hidden="false" customHeight="false" outlineLevel="0" collapsed="false">
      <c r="A507" s="33"/>
      <c r="B507" s="34"/>
      <c r="C507" s="34"/>
      <c r="D507" s="34"/>
      <c r="E507" s="34"/>
      <c r="F507" s="36" t="str">
        <f aca="false">IF(COUNT($B507:$E507)=0,"",IF(CFG_UTC="°F",(AVERAGE($B507:$E507)-32)*5/9,AVERAGE($B507:$E507)))</f>
        <v/>
      </c>
      <c r="G507" s="34"/>
    </row>
    <row r="508" customFormat="false" ht="15" hidden="false" customHeight="false" outlineLevel="0" collapsed="false">
      <c r="A508" s="33"/>
      <c r="B508" s="34"/>
      <c r="C508" s="34"/>
      <c r="D508" s="34"/>
      <c r="E508" s="34"/>
      <c r="F508" s="36" t="str">
        <f aca="false">IF(COUNT($B508:$E508)=0,"",IF(CFG_UTC="°F",(AVERAGE($B508:$E508)-32)*5/9,AVERAGE($B508:$E508)))</f>
        <v/>
      </c>
      <c r="G508" s="34"/>
    </row>
    <row r="509" customFormat="false" ht="15" hidden="false" customHeight="false" outlineLevel="0" collapsed="false">
      <c r="A509" s="33"/>
      <c r="B509" s="34"/>
      <c r="C509" s="34"/>
      <c r="D509" s="34"/>
      <c r="E509" s="34"/>
      <c r="F509" s="36" t="str">
        <f aca="false">IF(COUNT($B509:$E509)=0,"",IF(CFG_UTC="°F",(AVERAGE($B509:$E509)-32)*5/9,AVERAGE($B509:$E509)))</f>
        <v/>
      </c>
      <c r="G509" s="34"/>
    </row>
    <row r="510" customFormat="false" ht="15" hidden="false" customHeight="false" outlineLevel="0" collapsed="false">
      <c r="A510" s="33"/>
      <c r="B510" s="34"/>
      <c r="C510" s="34"/>
      <c r="D510" s="34"/>
      <c r="E510" s="34"/>
      <c r="F510" s="36" t="str">
        <f aca="false">IF(COUNT($B510:$E510)=0,"",IF(CFG_UTC="°F",(AVERAGE($B510:$E510)-32)*5/9,AVERAGE($B510:$E510)))</f>
        <v/>
      </c>
      <c r="G510" s="34"/>
    </row>
    <row r="511" customFormat="false" ht="15" hidden="false" customHeight="false" outlineLevel="0" collapsed="false">
      <c r="A511" s="33"/>
      <c r="B511" s="34"/>
      <c r="C511" s="34"/>
      <c r="D511" s="34"/>
      <c r="E511" s="34"/>
      <c r="F511" s="36" t="str">
        <f aca="false">IF(COUNT($B511:$E511)=0,"",IF(CFG_UTC="°F",(AVERAGE($B511:$E511)-32)*5/9,AVERAGE($B511:$E511)))</f>
        <v/>
      </c>
      <c r="G511" s="34"/>
    </row>
    <row r="512" customFormat="false" ht="15" hidden="false" customHeight="false" outlineLevel="0" collapsed="false">
      <c r="A512" s="33"/>
      <c r="B512" s="34"/>
      <c r="C512" s="34"/>
      <c r="D512" s="34"/>
      <c r="E512" s="34"/>
      <c r="F512" s="36" t="str">
        <f aca="false">IF(COUNT($B512:$E512)=0,"",IF(CFG_UTC="°F",(AVERAGE($B512:$E512)-32)*5/9,AVERAGE($B512:$E512)))</f>
        <v/>
      </c>
      <c r="G512" s="34"/>
    </row>
    <row r="513" customFormat="false" ht="15" hidden="false" customHeight="false" outlineLevel="0" collapsed="false">
      <c r="A513" s="33"/>
      <c r="B513" s="34"/>
      <c r="C513" s="34"/>
      <c r="D513" s="34"/>
      <c r="E513" s="34"/>
      <c r="F513" s="36" t="str">
        <f aca="false">IF(COUNT($B513:$E513)=0,"",IF(CFG_UTC="°F",(AVERAGE($B513:$E513)-32)*5/9,AVERAGE($B513:$E513)))</f>
        <v/>
      </c>
      <c r="G513" s="34"/>
    </row>
    <row r="514" customFormat="false" ht="15" hidden="false" customHeight="false" outlineLevel="0" collapsed="false">
      <c r="A514" s="33"/>
      <c r="B514" s="34"/>
      <c r="C514" s="34"/>
      <c r="D514" s="34"/>
      <c r="E514" s="34"/>
      <c r="F514" s="36" t="str">
        <f aca="false">IF(COUNT($B514:$E514)=0,"",IF(CFG_UTC="°F",(AVERAGE($B514:$E514)-32)*5/9,AVERAGE($B514:$E514)))</f>
        <v/>
      </c>
      <c r="G514" s="34"/>
    </row>
    <row r="515" customFormat="false" ht="15" hidden="false" customHeight="false" outlineLevel="0" collapsed="false">
      <c r="A515" s="33"/>
      <c r="B515" s="34"/>
      <c r="C515" s="34"/>
      <c r="D515" s="34"/>
      <c r="E515" s="34"/>
      <c r="F515" s="36" t="str">
        <f aca="false">IF(COUNT($B515:$E515)=0,"",IF(CFG_UTC="°F",(AVERAGE($B515:$E515)-32)*5/9,AVERAGE($B515:$E515)))</f>
        <v/>
      </c>
      <c r="G515" s="34"/>
    </row>
    <row r="516" customFormat="false" ht="15" hidden="false" customHeight="false" outlineLevel="0" collapsed="false">
      <c r="A516" s="33"/>
      <c r="B516" s="34"/>
      <c r="C516" s="34"/>
      <c r="D516" s="34"/>
      <c r="E516" s="34"/>
      <c r="F516" s="36" t="str">
        <f aca="false">IF(COUNT($B516:$E516)=0,"",IF(CFG_UTC="°F",(AVERAGE($B516:$E516)-32)*5/9,AVERAGE($B516:$E516)))</f>
        <v/>
      </c>
      <c r="G516" s="34"/>
    </row>
    <row r="517" customFormat="false" ht="15" hidden="false" customHeight="false" outlineLevel="0" collapsed="false">
      <c r="A517" s="33"/>
      <c r="B517" s="34"/>
      <c r="C517" s="34"/>
      <c r="D517" s="34"/>
      <c r="E517" s="34"/>
      <c r="F517" s="36" t="str">
        <f aca="false">IF(COUNT($B517:$E517)=0,"",IF(CFG_UTC="°F",(AVERAGE($B517:$E517)-32)*5/9,AVERAGE($B517:$E517)))</f>
        <v/>
      </c>
      <c r="G517" s="34"/>
    </row>
    <row r="518" customFormat="false" ht="15" hidden="false" customHeight="false" outlineLevel="0" collapsed="false">
      <c r="A518" s="33"/>
      <c r="B518" s="34"/>
      <c r="C518" s="34"/>
      <c r="D518" s="34"/>
      <c r="E518" s="34"/>
      <c r="F518" s="36" t="str">
        <f aca="false">IF(COUNT($B518:$E518)=0,"",IF(CFG_UTC="°F",(AVERAGE($B518:$E518)-32)*5/9,AVERAGE($B518:$E518)))</f>
        <v/>
      </c>
      <c r="G518" s="34"/>
    </row>
    <row r="519" customFormat="false" ht="15" hidden="false" customHeight="false" outlineLevel="0" collapsed="false">
      <c r="A519" s="33"/>
      <c r="B519" s="34"/>
      <c r="C519" s="34"/>
      <c r="D519" s="34"/>
      <c r="E519" s="34"/>
      <c r="F519" s="36" t="str">
        <f aca="false">IF(COUNT($B519:$E519)=0,"",IF(CFG_UTC="°F",(AVERAGE($B519:$E519)-32)*5/9,AVERAGE($B519:$E519)))</f>
        <v/>
      </c>
      <c r="G519" s="34"/>
    </row>
    <row r="520" customFormat="false" ht="15" hidden="false" customHeight="false" outlineLevel="0" collapsed="false">
      <c r="A520" s="33"/>
      <c r="B520" s="34"/>
      <c r="C520" s="34"/>
      <c r="D520" s="34"/>
      <c r="E520" s="34"/>
      <c r="F520" s="36" t="str">
        <f aca="false">IF(COUNT($B520:$E520)=0,"",IF(CFG_UTC="°F",(AVERAGE($B520:$E520)-32)*5/9,AVERAGE($B520:$E520)))</f>
        <v/>
      </c>
      <c r="G520" s="34"/>
    </row>
    <row r="521" customFormat="false" ht="15" hidden="false" customHeight="false" outlineLevel="0" collapsed="false">
      <c r="A521" s="33"/>
      <c r="B521" s="34"/>
      <c r="C521" s="34"/>
      <c r="D521" s="34"/>
      <c r="E521" s="34"/>
      <c r="F521" s="36" t="str">
        <f aca="false">IF(COUNT($B521:$E521)=0,"",IF(CFG_UTC="°F",(AVERAGE($B521:$E521)-32)*5/9,AVERAGE($B521:$E521)))</f>
        <v/>
      </c>
      <c r="G521" s="34"/>
    </row>
    <row r="522" customFormat="false" ht="15" hidden="false" customHeight="false" outlineLevel="0" collapsed="false">
      <c r="A522" s="33"/>
      <c r="B522" s="34"/>
      <c r="C522" s="34"/>
      <c r="D522" s="34"/>
      <c r="E522" s="34"/>
      <c r="F522" s="36" t="str">
        <f aca="false">IF(COUNT($B522:$E522)=0,"",IF(CFG_UTC="°F",(AVERAGE($B522:$E522)-32)*5/9,AVERAGE($B522:$E522)))</f>
        <v/>
      </c>
      <c r="G522" s="34"/>
    </row>
    <row r="523" customFormat="false" ht="15" hidden="false" customHeight="false" outlineLevel="0" collapsed="false">
      <c r="A523" s="33"/>
      <c r="B523" s="34"/>
      <c r="C523" s="34"/>
      <c r="D523" s="34"/>
      <c r="E523" s="34"/>
      <c r="F523" s="36" t="str">
        <f aca="false">IF(COUNT($B523:$E523)=0,"",IF(CFG_UTC="°F",(AVERAGE($B523:$E523)-32)*5/9,AVERAGE($B523:$E523)))</f>
        <v/>
      </c>
      <c r="G523" s="34"/>
    </row>
    <row r="524" customFormat="false" ht="15" hidden="false" customHeight="false" outlineLevel="0" collapsed="false">
      <c r="A524" s="33"/>
      <c r="B524" s="34"/>
      <c r="C524" s="34"/>
      <c r="D524" s="34"/>
      <c r="E524" s="34"/>
      <c r="F524" s="36" t="str">
        <f aca="false">IF(COUNT($B524:$E524)=0,"",IF(CFG_UTC="°F",(AVERAGE($B524:$E524)-32)*5/9,AVERAGE($B524:$E524)))</f>
        <v/>
      </c>
      <c r="G524" s="34"/>
    </row>
    <row r="525" customFormat="false" ht="15" hidden="false" customHeight="false" outlineLevel="0" collapsed="false">
      <c r="A525" s="33"/>
      <c r="B525" s="34"/>
      <c r="C525" s="34"/>
      <c r="D525" s="34"/>
      <c r="E525" s="34"/>
      <c r="F525" s="36" t="str">
        <f aca="false">IF(COUNT($B525:$E525)=0,"",IF(CFG_UTC="°F",(AVERAGE($B525:$E525)-32)*5/9,AVERAGE($B525:$E525)))</f>
        <v/>
      </c>
      <c r="G525" s="34"/>
    </row>
    <row r="526" customFormat="false" ht="15" hidden="false" customHeight="false" outlineLevel="0" collapsed="false">
      <c r="A526" s="33"/>
      <c r="B526" s="34"/>
      <c r="C526" s="34"/>
      <c r="D526" s="34"/>
      <c r="E526" s="34"/>
      <c r="F526" s="36" t="str">
        <f aca="false">IF(COUNT($B526:$E526)=0,"",IF(CFG_UTC="°F",(AVERAGE($B526:$E526)-32)*5/9,AVERAGE($B526:$E526)))</f>
        <v/>
      </c>
      <c r="G526" s="34"/>
    </row>
    <row r="527" customFormat="false" ht="15" hidden="false" customHeight="false" outlineLevel="0" collapsed="false">
      <c r="A527" s="33"/>
      <c r="B527" s="34"/>
      <c r="C527" s="34"/>
      <c r="D527" s="34"/>
      <c r="E527" s="34"/>
      <c r="F527" s="36" t="str">
        <f aca="false">IF(COUNT($B527:$E527)=0,"",IF(CFG_UTC="°F",(AVERAGE($B527:$E527)-32)*5/9,AVERAGE($B527:$E527)))</f>
        <v/>
      </c>
      <c r="G527" s="34"/>
    </row>
    <row r="528" customFormat="false" ht="15" hidden="false" customHeight="false" outlineLevel="0" collapsed="false">
      <c r="A528" s="33"/>
      <c r="B528" s="34"/>
      <c r="C528" s="34"/>
      <c r="D528" s="34"/>
      <c r="E528" s="34"/>
      <c r="F528" s="36" t="str">
        <f aca="false">IF(COUNT($B528:$E528)=0,"",IF(CFG_UTC="°F",(AVERAGE($B528:$E528)-32)*5/9,AVERAGE($B528:$E528)))</f>
        <v/>
      </c>
      <c r="G528" s="34"/>
    </row>
    <row r="529" customFormat="false" ht="15" hidden="false" customHeight="false" outlineLevel="0" collapsed="false">
      <c r="A529" s="33"/>
      <c r="B529" s="34"/>
      <c r="C529" s="34"/>
      <c r="D529" s="34"/>
      <c r="E529" s="34"/>
      <c r="F529" s="36" t="str">
        <f aca="false">IF(COUNT($B529:$E529)=0,"",IF(CFG_UTC="°F",(AVERAGE($B529:$E529)-32)*5/9,AVERAGE($B529:$E529)))</f>
        <v/>
      </c>
      <c r="G529" s="34"/>
    </row>
    <row r="530" customFormat="false" ht="15" hidden="false" customHeight="false" outlineLevel="0" collapsed="false">
      <c r="A530" s="33"/>
      <c r="B530" s="34"/>
      <c r="C530" s="34"/>
      <c r="D530" s="34"/>
      <c r="E530" s="34"/>
      <c r="F530" s="36" t="str">
        <f aca="false">IF(COUNT($B530:$E530)=0,"",IF(CFG_UTC="°F",(AVERAGE($B530:$E530)-32)*5/9,AVERAGE($B530:$E530)))</f>
        <v/>
      </c>
      <c r="G530" s="34"/>
    </row>
    <row r="531" customFormat="false" ht="15" hidden="false" customHeight="false" outlineLevel="0" collapsed="false">
      <c r="A531" s="33"/>
      <c r="B531" s="34"/>
      <c r="C531" s="34"/>
      <c r="D531" s="34"/>
      <c r="E531" s="34"/>
      <c r="F531" s="36" t="str">
        <f aca="false">IF(COUNT($B531:$E531)=0,"",IF(CFG_UTC="°F",(AVERAGE($B531:$E531)-32)*5/9,AVERAGE($B531:$E531)))</f>
        <v/>
      </c>
      <c r="G531" s="34"/>
    </row>
    <row r="532" customFormat="false" ht="15" hidden="false" customHeight="false" outlineLevel="0" collapsed="false">
      <c r="A532" s="33"/>
      <c r="B532" s="34"/>
      <c r="C532" s="34"/>
      <c r="D532" s="34"/>
      <c r="E532" s="34"/>
      <c r="F532" s="36" t="str">
        <f aca="false">IF(COUNT($B532:$E532)=0,"",IF(CFG_UTC="°F",(AVERAGE($B532:$E532)-32)*5/9,AVERAGE($B532:$E532)))</f>
        <v/>
      </c>
      <c r="G532" s="34"/>
    </row>
    <row r="533" customFormat="false" ht="15" hidden="false" customHeight="false" outlineLevel="0" collapsed="false">
      <c r="A533" s="33"/>
      <c r="B533" s="34"/>
      <c r="C533" s="34"/>
      <c r="D533" s="34"/>
      <c r="E533" s="34"/>
      <c r="F533" s="36" t="str">
        <f aca="false">IF(COUNT($B533:$E533)=0,"",IF(CFG_UTC="°F",(AVERAGE($B533:$E533)-32)*5/9,AVERAGE($B533:$E533)))</f>
        <v/>
      </c>
      <c r="G533" s="34"/>
    </row>
    <row r="534" customFormat="false" ht="15" hidden="false" customHeight="false" outlineLevel="0" collapsed="false">
      <c r="A534" s="33"/>
      <c r="B534" s="34"/>
      <c r="C534" s="34"/>
      <c r="D534" s="34"/>
      <c r="E534" s="34"/>
      <c r="F534" s="36" t="str">
        <f aca="false">IF(COUNT($B534:$E534)=0,"",IF(CFG_UTC="°F",(AVERAGE($B534:$E534)-32)*5/9,AVERAGE($B534:$E534)))</f>
        <v/>
      </c>
      <c r="G534" s="34"/>
    </row>
    <row r="535" customFormat="false" ht="15" hidden="false" customHeight="false" outlineLevel="0" collapsed="false">
      <c r="A535" s="33"/>
      <c r="B535" s="34"/>
      <c r="C535" s="34"/>
      <c r="D535" s="34"/>
      <c r="E535" s="34"/>
      <c r="F535" s="36" t="str">
        <f aca="false">IF(COUNT($B535:$E535)=0,"",IF(CFG_UTC="°F",(AVERAGE($B535:$E535)-32)*5/9,AVERAGE($B535:$E535)))</f>
        <v/>
      </c>
      <c r="G535" s="34"/>
    </row>
    <row r="536" customFormat="false" ht="15" hidden="false" customHeight="false" outlineLevel="0" collapsed="false">
      <c r="A536" s="33"/>
      <c r="B536" s="34"/>
      <c r="C536" s="34"/>
      <c r="D536" s="34"/>
      <c r="E536" s="34"/>
      <c r="F536" s="36" t="str">
        <f aca="false">IF(COUNT($B536:$E536)=0,"",IF(CFG_UTC="°F",(AVERAGE($B536:$E536)-32)*5/9,AVERAGE($B536:$E536)))</f>
        <v/>
      </c>
      <c r="G536" s="34"/>
    </row>
    <row r="537" customFormat="false" ht="15" hidden="false" customHeight="false" outlineLevel="0" collapsed="false">
      <c r="A537" s="33"/>
      <c r="B537" s="34"/>
      <c r="C537" s="34"/>
      <c r="D537" s="34"/>
      <c r="E537" s="34"/>
      <c r="F537" s="36" t="str">
        <f aca="false">IF(COUNT($B537:$E537)=0,"",IF(CFG_UTC="°F",(AVERAGE($B537:$E537)-32)*5/9,AVERAGE($B537:$E537)))</f>
        <v/>
      </c>
      <c r="G537" s="34"/>
    </row>
    <row r="538" customFormat="false" ht="15" hidden="false" customHeight="false" outlineLevel="0" collapsed="false">
      <c r="A538" s="33"/>
      <c r="B538" s="34"/>
      <c r="C538" s="34"/>
      <c r="D538" s="34"/>
      <c r="E538" s="34"/>
      <c r="F538" s="36" t="str">
        <f aca="false">IF(COUNT($B538:$E538)=0,"",IF(CFG_UTC="°F",(AVERAGE($B538:$E538)-32)*5/9,AVERAGE($B538:$E538)))</f>
        <v/>
      </c>
      <c r="G538" s="34"/>
    </row>
    <row r="539" customFormat="false" ht="15" hidden="false" customHeight="false" outlineLevel="0" collapsed="false">
      <c r="A539" s="33"/>
      <c r="B539" s="34"/>
      <c r="C539" s="34"/>
      <c r="D539" s="34"/>
      <c r="E539" s="34"/>
      <c r="F539" s="36" t="str">
        <f aca="false">IF(COUNT($B539:$E539)=0,"",IF(CFG_UTC="°F",(AVERAGE($B539:$E539)-32)*5/9,AVERAGE($B539:$E539)))</f>
        <v/>
      </c>
      <c r="G539" s="34"/>
    </row>
    <row r="540" customFormat="false" ht="15" hidden="false" customHeight="false" outlineLevel="0" collapsed="false">
      <c r="A540" s="33"/>
      <c r="B540" s="34"/>
      <c r="C540" s="34"/>
      <c r="D540" s="34"/>
      <c r="E540" s="34"/>
      <c r="F540" s="36" t="str">
        <f aca="false">IF(COUNT($B540:$E540)=0,"",IF(CFG_UTC="°F",(AVERAGE($B540:$E540)-32)*5/9,AVERAGE($B540:$E540)))</f>
        <v/>
      </c>
      <c r="G540" s="34"/>
    </row>
    <row r="541" customFormat="false" ht="15" hidden="false" customHeight="false" outlineLevel="0" collapsed="false">
      <c r="A541" s="33"/>
      <c r="B541" s="34"/>
      <c r="C541" s="34"/>
      <c r="D541" s="34"/>
      <c r="E541" s="34"/>
      <c r="F541" s="36" t="str">
        <f aca="false">IF(COUNT($B541:$E541)=0,"",IF(CFG_UTC="°F",(AVERAGE($B541:$E541)-32)*5/9,AVERAGE($B541:$E541)))</f>
        <v/>
      </c>
      <c r="G541" s="34"/>
    </row>
    <row r="542" customFormat="false" ht="15" hidden="false" customHeight="false" outlineLevel="0" collapsed="false">
      <c r="A542" s="33"/>
      <c r="B542" s="34"/>
      <c r="C542" s="34"/>
      <c r="D542" s="34"/>
      <c r="E542" s="34"/>
      <c r="F542" s="36" t="str">
        <f aca="false">IF(COUNT($B542:$E542)=0,"",IF(CFG_UTC="°F",(AVERAGE($B542:$E542)-32)*5/9,AVERAGE($B542:$E542)))</f>
        <v/>
      </c>
      <c r="G542" s="34"/>
    </row>
    <row r="543" customFormat="false" ht="15" hidden="false" customHeight="false" outlineLevel="0" collapsed="false">
      <c r="A543" s="33"/>
      <c r="B543" s="34"/>
      <c r="C543" s="34"/>
      <c r="D543" s="34"/>
      <c r="E543" s="34"/>
      <c r="F543" s="36" t="str">
        <f aca="false">IF(COUNT($B543:$E543)=0,"",IF(CFG_UTC="°F",(AVERAGE($B543:$E543)-32)*5/9,AVERAGE($B543:$E543)))</f>
        <v/>
      </c>
      <c r="G543" s="34"/>
    </row>
    <row r="544" customFormat="false" ht="15" hidden="false" customHeight="false" outlineLevel="0" collapsed="false">
      <c r="A544" s="33"/>
      <c r="B544" s="34"/>
      <c r="C544" s="34"/>
      <c r="D544" s="34"/>
      <c r="E544" s="34"/>
      <c r="F544" s="36" t="str">
        <f aca="false">IF(COUNT($B544:$E544)=0,"",IF(CFG_UTC="°F",(AVERAGE($B544:$E544)-32)*5/9,AVERAGE($B544:$E544)))</f>
        <v/>
      </c>
      <c r="G544" s="34"/>
    </row>
    <row r="545" customFormat="false" ht="15" hidden="false" customHeight="false" outlineLevel="0" collapsed="false">
      <c r="A545" s="33"/>
      <c r="B545" s="34"/>
      <c r="C545" s="34"/>
      <c r="D545" s="34"/>
      <c r="E545" s="34"/>
      <c r="F545" s="36" t="str">
        <f aca="false">IF(COUNT($B545:$E545)=0,"",IF(CFG_UTC="°F",(AVERAGE($B545:$E545)-32)*5/9,AVERAGE($B545:$E545)))</f>
        <v/>
      </c>
      <c r="G545" s="34"/>
    </row>
    <row r="546" customFormat="false" ht="15" hidden="false" customHeight="false" outlineLevel="0" collapsed="false">
      <c r="A546" s="33"/>
      <c r="B546" s="34"/>
      <c r="C546" s="34"/>
      <c r="D546" s="34"/>
      <c r="E546" s="34"/>
      <c r="F546" s="36" t="str">
        <f aca="false">IF(COUNT($B546:$E546)=0,"",IF(CFG_UTC="°F",(AVERAGE($B546:$E546)-32)*5/9,AVERAGE($B546:$E546)))</f>
        <v/>
      </c>
      <c r="G546" s="34"/>
    </row>
    <row r="547" customFormat="false" ht="15" hidden="false" customHeight="false" outlineLevel="0" collapsed="false">
      <c r="A547" s="33"/>
      <c r="B547" s="34"/>
      <c r="C547" s="34"/>
      <c r="D547" s="34"/>
      <c r="E547" s="34"/>
      <c r="F547" s="36" t="str">
        <f aca="false">IF(COUNT($B547:$E547)=0,"",IF(CFG_UTC="°F",(AVERAGE($B547:$E547)-32)*5/9,AVERAGE($B547:$E547)))</f>
        <v/>
      </c>
      <c r="G547" s="34"/>
    </row>
    <row r="548" customFormat="false" ht="15" hidden="false" customHeight="false" outlineLevel="0" collapsed="false">
      <c r="A548" s="33"/>
      <c r="B548" s="34"/>
      <c r="C548" s="34"/>
      <c r="D548" s="34"/>
      <c r="E548" s="34"/>
      <c r="F548" s="36" t="str">
        <f aca="false">IF(COUNT($B548:$E548)=0,"",IF(CFG_UTC="°F",(AVERAGE($B548:$E548)-32)*5/9,AVERAGE($B548:$E548)))</f>
        <v/>
      </c>
      <c r="G548" s="34"/>
    </row>
    <row r="549" customFormat="false" ht="15" hidden="false" customHeight="false" outlineLevel="0" collapsed="false">
      <c r="A549" s="33"/>
      <c r="B549" s="34"/>
      <c r="C549" s="34"/>
      <c r="D549" s="34"/>
      <c r="E549" s="34"/>
      <c r="F549" s="36" t="str">
        <f aca="false">IF(COUNT($B549:$E549)=0,"",IF(CFG_UTC="°F",(AVERAGE($B549:$E549)-32)*5/9,AVERAGE($B549:$E549)))</f>
        <v/>
      </c>
      <c r="G549" s="34"/>
    </row>
    <row r="550" customFormat="false" ht="15" hidden="false" customHeight="false" outlineLevel="0" collapsed="false">
      <c r="A550" s="33"/>
      <c r="B550" s="34"/>
      <c r="C550" s="34"/>
      <c r="D550" s="34"/>
      <c r="E550" s="34"/>
      <c r="F550" s="36" t="str">
        <f aca="false">IF(COUNT($B550:$E550)=0,"",IF(CFG_UTC="°F",(AVERAGE($B550:$E550)-32)*5/9,AVERAGE($B550:$E550)))</f>
        <v/>
      </c>
      <c r="G550" s="34"/>
    </row>
    <row r="551" customFormat="false" ht="15" hidden="false" customHeight="false" outlineLevel="0" collapsed="false">
      <c r="A551" s="33"/>
      <c r="B551" s="34"/>
      <c r="C551" s="34"/>
      <c r="D551" s="34"/>
      <c r="E551" s="34"/>
      <c r="F551" s="36" t="str">
        <f aca="false">IF(COUNT($B551:$E551)=0,"",IF(CFG_UTC="°F",(AVERAGE($B551:$E551)-32)*5/9,AVERAGE($B551:$E551)))</f>
        <v/>
      </c>
      <c r="G551" s="34"/>
    </row>
    <row r="552" customFormat="false" ht="15" hidden="false" customHeight="false" outlineLevel="0" collapsed="false">
      <c r="A552" s="33"/>
      <c r="B552" s="34"/>
      <c r="C552" s="34"/>
      <c r="D552" s="34"/>
      <c r="E552" s="34"/>
      <c r="F552" s="36" t="str">
        <f aca="false">IF(COUNT($B552:$E552)=0,"",IF(CFG_UTC="°F",(AVERAGE($B552:$E552)-32)*5/9,AVERAGE($B552:$E552)))</f>
        <v/>
      </c>
      <c r="G552" s="34"/>
    </row>
    <row r="553" customFormat="false" ht="15" hidden="false" customHeight="false" outlineLevel="0" collapsed="false">
      <c r="A553" s="33"/>
      <c r="B553" s="34"/>
      <c r="C553" s="34"/>
      <c r="D553" s="34"/>
      <c r="E553" s="34"/>
      <c r="F553" s="36" t="str">
        <f aca="false">IF(COUNT($B553:$E553)=0,"",IF(CFG_UTC="°F",(AVERAGE($B553:$E553)-32)*5/9,AVERAGE($B553:$E553)))</f>
        <v/>
      </c>
      <c r="G553" s="34"/>
    </row>
    <row r="554" customFormat="false" ht="15" hidden="false" customHeight="false" outlineLevel="0" collapsed="false">
      <c r="A554" s="33"/>
      <c r="B554" s="34"/>
      <c r="C554" s="34"/>
      <c r="D554" s="34"/>
      <c r="E554" s="34"/>
      <c r="F554" s="36" t="str">
        <f aca="false">IF(COUNT($B554:$E554)=0,"",IF(CFG_UTC="°F",(AVERAGE($B554:$E554)-32)*5/9,AVERAGE($B554:$E554)))</f>
        <v/>
      </c>
      <c r="G554" s="34"/>
    </row>
    <row r="555" customFormat="false" ht="15" hidden="false" customHeight="false" outlineLevel="0" collapsed="false">
      <c r="A555" s="33"/>
      <c r="B555" s="34"/>
      <c r="C555" s="34"/>
      <c r="D555" s="34"/>
      <c r="E555" s="34"/>
      <c r="F555" s="36" t="str">
        <f aca="false">IF(COUNT($B555:$E555)=0,"",IF(CFG_UTC="°F",(AVERAGE($B555:$E555)-32)*5/9,AVERAGE($B555:$E555)))</f>
        <v/>
      </c>
      <c r="G555" s="34"/>
    </row>
    <row r="556" customFormat="false" ht="15" hidden="false" customHeight="false" outlineLevel="0" collapsed="false">
      <c r="A556" s="33"/>
      <c r="B556" s="34"/>
      <c r="C556" s="34"/>
      <c r="D556" s="34"/>
      <c r="E556" s="34"/>
      <c r="F556" s="36" t="str">
        <f aca="false">IF(COUNT($B556:$E556)=0,"",IF(CFG_UTC="°F",(AVERAGE($B556:$E556)-32)*5/9,AVERAGE($B556:$E556)))</f>
        <v/>
      </c>
      <c r="G556" s="34"/>
    </row>
    <row r="557" customFormat="false" ht="15" hidden="false" customHeight="false" outlineLevel="0" collapsed="false">
      <c r="A557" s="33"/>
      <c r="B557" s="34"/>
      <c r="C557" s="34"/>
      <c r="D557" s="34"/>
      <c r="E557" s="34"/>
      <c r="F557" s="36" t="str">
        <f aca="false">IF(COUNT($B557:$E557)=0,"",IF(CFG_UTC="°F",(AVERAGE($B557:$E557)-32)*5/9,AVERAGE($B557:$E557)))</f>
        <v/>
      </c>
      <c r="G557" s="34"/>
    </row>
    <row r="558" customFormat="false" ht="15" hidden="false" customHeight="false" outlineLevel="0" collapsed="false">
      <c r="A558" s="33"/>
      <c r="B558" s="34"/>
      <c r="C558" s="34"/>
      <c r="D558" s="34"/>
      <c r="E558" s="34"/>
      <c r="F558" s="36" t="str">
        <f aca="false">IF(COUNT($B558:$E558)=0,"",IF(CFG_UTC="°F",(AVERAGE($B558:$E558)-32)*5/9,AVERAGE($B558:$E558)))</f>
        <v/>
      </c>
      <c r="G558" s="34"/>
    </row>
    <row r="559" customFormat="false" ht="15" hidden="false" customHeight="false" outlineLevel="0" collapsed="false">
      <c r="A559" s="33"/>
      <c r="B559" s="34"/>
      <c r="C559" s="34"/>
      <c r="D559" s="34"/>
      <c r="E559" s="34"/>
      <c r="F559" s="36" t="str">
        <f aca="false">IF(COUNT($B559:$E559)=0,"",IF(CFG_UTC="°F",(AVERAGE($B559:$E559)-32)*5/9,AVERAGE($B559:$E559)))</f>
        <v/>
      </c>
      <c r="G559" s="34"/>
    </row>
    <row r="560" customFormat="false" ht="15" hidden="false" customHeight="false" outlineLevel="0" collapsed="false">
      <c r="A560" s="33"/>
      <c r="B560" s="34"/>
      <c r="C560" s="34"/>
      <c r="D560" s="34"/>
      <c r="E560" s="34"/>
      <c r="F560" s="36" t="str">
        <f aca="false">IF(COUNT($B560:$E560)=0,"",IF(CFG_UTC="°F",(AVERAGE($B560:$E560)-32)*5/9,AVERAGE($B560:$E560)))</f>
        <v/>
      </c>
      <c r="G560" s="34"/>
    </row>
    <row r="561" customFormat="false" ht="15" hidden="false" customHeight="false" outlineLevel="0" collapsed="false">
      <c r="A561" s="33"/>
      <c r="B561" s="34"/>
      <c r="C561" s="34"/>
      <c r="D561" s="34"/>
      <c r="E561" s="34"/>
      <c r="F561" s="36" t="str">
        <f aca="false">IF(COUNT($B561:$E561)=0,"",IF(CFG_UTC="°F",(AVERAGE($B561:$E561)-32)*5/9,AVERAGE($B561:$E561)))</f>
        <v/>
      </c>
      <c r="G561" s="34"/>
    </row>
    <row r="562" customFormat="false" ht="15" hidden="false" customHeight="false" outlineLevel="0" collapsed="false">
      <c r="A562" s="33"/>
      <c r="B562" s="34"/>
      <c r="C562" s="34"/>
      <c r="D562" s="34"/>
      <c r="E562" s="34"/>
      <c r="F562" s="36" t="str">
        <f aca="false">IF(COUNT($B562:$E562)=0,"",IF(CFG_UTC="°F",(AVERAGE($B562:$E562)-32)*5/9,AVERAGE($B562:$E562)))</f>
        <v/>
      </c>
      <c r="G562" s="34"/>
    </row>
    <row r="563" customFormat="false" ht="15" hidden="false" customHeight="false" outlineLevel="0" collapsed="false">
      <c r="A563" s="33"/>
      <c r="B563" s="34"/>
      <c r="C563" s="34"/>
      <c r="D563" s="34"/>
      <c r="E563" s="34"/>
      <c r="F563" s="36" t="str">
        <f aca="false">IF(COUNT($B563:$E563)=0,"",IF(CFG_UTC="°F",(AVERAGE($B563:$E563)-32)*5/9,AVERAGE($B563:$E563)))</f>
        <v/>
      </c>
      <c r="G563" s="34"/>
    </row>
    <row r="564" customFormat="false" ht="15" hidden="false" customHeight="false" outlineLevel="0" collapsed="false">
      <c r="A564" s="33"/>
      <c r="B564" s="34"/>
      <c r="C564" s="34"/>
      <c r="D564" s="34"/>
      <c r="E564" s="34"/>
      <c r="F564" s="36" t="str">
        <f aca="false">IF(COUNT($B564:$E564)=0,"",IF(CFG_UTC="°F",(AVERAGE($B564:$E564)-32)*5/9,AVERAGE($B564:$E564)))</f>
        <v/>
      </c>
      <c r="G564" s="34"/>
    </row>
    <row r="565" customFormat="false" ht="15" hidden="false" customHeight="false" outlineLevel="0" collapsed="false">
      <c r="A565" s="33"/>
      <c r="B565" s="34"/>
      <c r="C565" s="34"/>
      <c r="D565" s="34"/>
      <c r="E565" s="34"/>
      <c r="F565" s="36" t="str">
        <f aca="false">IF(COUNT($B565:$E565)=0,"",IF(CFG_UTC="°F",(AVERAGE($B565:$E565)-32)*5/9,AVERAGE($B565:$E565)))</f>
        <v/>
      </c>
      <c r="G565" s="34"/>
    </row>
    <row r="566" customFormat="false" ht="15" hidden="false" customHeight="false" outlineLevel="0" collapsed="false">
      <c r="A566" s="33"/>
      <c r="B566" s="34"/>
      <c r="C566" s="34"/>
      <c r="D566" s="34"/>
      <c r="E566" s="34"/>
      <c r="F566" s="36" t="str">
        <f aca="false">IF(COUNT($B566:$E566)=0,"",IF(CFG_UTC="°F",(AVERAGE($B566:$E566)-32)*5/9,AVERAGE($B566:$E566)))</f>
        <v/>
      </c>
      <c r="G566" s="34"/>
    </row>
    <row r="567" customFormat="false" ht="15" hidden="false" customHeight="false" outlineLevel="0" collapsed="false">
      <c r="A567" s="33"/>
      <c r="B567" s="34"/>
      <c r="C567" s="34"/>
      <c r="D567" s="34"/>
      <c r="E567" s="34"/>
      <c r="F567" s="36" t="str">
        <f aca="false">IF(COUNT($B567:$E567)=0,"",IF(CFG_UTC="°F",(AVERAGE($B567:$E567)-32)*5/9,AVERAGE($B567:$E567)))</f>
        <v/>
      </c>
      <c r="G567" s="34"/>
    </row>
    <row r="568" customFormat="false" ht="15" hidden="false" customHeight="false" outlineLevel="0" collapsed="false">
      <c r="A568" s="33"/>
      <c r="B568" s="34"/>
      <c r="C568" s="34"/>
      <c r="D568" s="34"/>
      <c r="E568" s="34"/>
      <c r="F568" s="36" t="str">
        <f aca="false">IF(COUNT($B568:$E568)=0,"",IF(CFG_UTC="°F",(AVERAGE($B568:$E568)-32)*5/9,AVERAGE($B568:$E568)))</f>
        <v/>
      </c>
      <c r="G568" s="34"/>
    </row>
    <row r="569" customFormat="false" ht="15" hidden="false" customHeight="false" outlineLevel="0" collapsed="false">
      <c r="A569" s="33"/>
      <c r="B569" s="34"/>
      <c r="C569" s="34"/>
      <c r="D569" s="34"/>
      <c r="E569" s="34"/>
      <c r="F569" s="36" t="str">
        <f aca="false">IF(COUNT($B569:$E569)=0,"",IF(CFG_UTC="°F",(AVERAGE($B569:$E569)-32)*5/9,AVERAGE($B569:$E569)))</f>
        <v/>
      </c>
      <c r="G569" s="34"/>
    </row>
    <row r="570" customFormat="false" ht="15" hidden="false" customHeight="false" outlineLevel="0" collapsed="false">
      <c r="A570" s="33"/>
      <c r="B570" s="34"/>
      <c r="C570" s="34"/>
      <c r="D570" s="34"/>
      <c r="E570" s="34"/>
      <c r="F570" s="36" t="str">
        <f aca="false">IF(COUNT($B570:$E570)=0,"",IF(CFG_UTC="°F",(AVERAGE($B570:$E570)-32)*5/9,AVERAGE($B570:$E570)))</f>
        <v/>
      </c>
      <c r="G570" s="34"/>
    </row>
    <row r="571" customFormat="false" ht="15" hidden="false" customHeight="false" outlineLevel="0" collapsed="false">
      <c r="A571" s="33"/>
      <c r="B571" s="34"/>
      <c r="C571" s="34"/>
      <c r="D571" s="34"/>
      <c r="E571" s="34"/>
      <c r="F571" s="36" t="str">
        <f aca="false">IF(COUNT($B571:$E571)=0,"",IF(CFG_UTC="°F",(AVERAGE($B571:$E571)-32)*5/9,AVERAGE($B571:$E571)))</f>
        <v/>
      </c>
      <c r="G571" s="34"/>
    </row>
    <row r="572" customFormat="false" ht="15" hidden="false" customHeight="false" outlineLevel="0" collapsed="false">
      <c r="A572" s="33"/>
      <c r="B572" s="34"/>
      <c r="C572" s="34"/>
      <c r="D572" s="34"/>
      <c r="E572" s="34"/>
      <c r="F572" s="36" t="str">
        <f aca="false">IF(COUNT($B572:$E572)=0,"",IF(CFG_UTC="°F",(AVERAGE($B572:$E572)-32)*5/9,AVERAGE($B572:$E572)))</f>
        <v/>
      </c>
      <c r="G572" s="34"/>
    </row>
    <row r="573" customFormat="false" ht="15" hidden="false" customHeight="false" outlineLevel="0" collapsed="false">
      <c r="A573" s="33"/>
      <c r="B573" s="34"/>
      <c r="C573" s="34"/>
      <c r="D573" s="34"/>
      <c r="E573" s="34"/>
      <c r="F573" s="36" t="str">
        <f aca="false">IF(COUNT($B573:$E573)=0,"",IF(CFG_UTC="°F",(AVERAGE($B573:$E573)-32)*5/9,AVERAGE($B573:$E573)))</f>
        <v/>
      </c>
      <c r="G573" s="34"/>
    </row>
    <row r="574" customFormat="false" ht="15" hidden="false" customHeight="false" outlineLevel="0" collapsed="false">
      <c r="A574" s="33"/>
      <c r="B574" s="34"/>
      <c r="C574" s="34"/>
      <c r="D574" s="34"/>
      <c r="E574" s="34"/>
      <c r="F574" s="36" t="str">
        <f aca="false">IF(COUNT($B574:$E574)=0,"",IF(CFG_UTC="°F",(AVERAGE($B574:$E574)-32)*5/9,AVERAGE($B574:$E574)))</f>
        <v/>
      </c>
      <c r="G574" s="34"/>
    </row>
    <row r="575" customFormat="false" ht="15" hidden="false" customHeight="false" outlineLevel="0" collapsed="false">
      <c r="A575" s="33"/>
      <c r="B575" s="34"/>
      <c r="C575" s="34"/>
      <c r="D575" s="34"/>
      <c r="E575" s="34"/>
      <c r="F575" s="36" t="str">
        <f aca="false">IF(COUNT($B575:$E575)=0,"",IF(CFG_UTC="°F",(AVERAGE($B575:$E575)-32)*5/9,AVERAGE($B575:$E575)))</f>
        <v/>
      </c>
      <c r="G575" s="34"/>
    </row>
    <row r="576" customFormat="false" ht="15" hidden="false" customHeight="false" outlineLevel="0" collapsed="false">
      <c r="A576" s="33"/>
      <c r="B576" s="34"/>
      <c r="C576" s="34"/>
      <c r="D576" s="34"/>
      <c r="E576" s="34"/>
      <c r="F576" s="36" t="str">
        <f aca="false">IF(COUNT($B576:$E576)=0,"",IF(CFG_UTC="°F",(AVERAGE($B576:$E576)-32)*5/9,AVERAGE($B576:$E576)))</f>
        <v/>
      </c>
      <c r="G576" s="34"/>
    </row>
    <row r="577" customFormat="false" ht="15" hidden="false" customHeight="false" outlineLevel="0" collapsed="false">
      <c r="A577" s="33"/>
      <c r="B577" s="34"/>
      <c r="C577" s="34"/>
      <c r="D577" s="34"/>
      <c r="E577" s="34"/>
      <c r="F577" s="36" t="str">
        <f aca="false">IF(COUNT($B577:$E577)=0,"",IF(CFG_UTC="°F",(AVERAGE($B577:$E577)-32)*5/9,AVERAGE($B577:$E577)))</f>
        <v/>
      </c>
      <c r="G577" s="34"/>
    </row>
    <row r="578" customFormat="false" ht="15" hidden="false" customHeight="false" outlineLevel="0" collapsed="false">
      <c r="A578" s="33"/>
      <c r="B578" s="34"/>
      <c r="C578" s="34"/>
      <c r="D578" s="34"/>
      <c r="E578" s="34"/>
      <c r="F578" s="36" t="str">
        <f aca="false">IF(COUNT($B578:$E578)=0,"",IF(CFG_UTC="°F",(AVERAGE($B578:$E578)-32)*5/9,AVERAGE($B578:$E578)))</f>
        <v/>
      </c>
      <c r="G578" s="34"/>
    </row>
    <row r="579" customFormat="false" ht="15" hidden="false" customHeight="false" outlineLevel="0" collapsed="false">
      <c r="A579" s="33"/>
      <c r="B579" s="34"/>
      <c r="C579" s="34"/>
      <c r="D579" s="34"/>
      <c r="E579" s="34"/>
      <c r="F579" s="36" t="str">
        <f aca="false">IF(COUNT($B579:$E579)=0,"",IF(CFG_UTC="°F",(AVERAGE($B579:$E579)-32)*5/9,AVERAGE($B579:$E579)))</f>
        <v/>
      </c>
      <c r="G579" s="34"/>
    </row>
    <row r="580" customFormat="false" ht="15" hidden="false" customHeight="false" outlineLevel="0" collapsed="false">
      <c r="A580" s="33"/>
      <c r="B580" s="34"/>
      <c r="C580" s="34"/>
      <c r="D580" s="34"/>
      <c r="E580" s="34"/>
      <c r="F580" s="36" t="str">
        <f aca="false">IF(COUNT($B580:$E580)=0,"",IF(CFG_UTC="°F",(AVERAGE($B580:$E580)-32)*5/9,AVERAGE($B580:$E580)))</f>
        <v/>
      </c>
      <c r="G580" s="34"/>
    </row>
    <row r="581" customFormat="false" ht="15" hidden="false" customHeight="false" outlineLevel="0" collapsed="false">
      <c r="A581" s="33"/>
      <c r="B581" s="34"/>
      <c r="C581" s="34"/>
      <c r="D581" s="34"/>
      <c r="E581" s="34"/>
      <c r="F581" s="36" t="str">
        <f aca="false">IF(COUNT($B581:$E581)=0,"",IF(CFG_UTC="°F",(AVERAGE($B581:$E581)-32)*5/9,AVERAGE($B581:$E581)))</f>
        <v/>
      </c>
      <c r="G581" s="34"/>
    </row>
    <row r="582" customFormat="false" ht="15" hidden="false" customHeight="false" outlineLevel="0" collapsed="false">
      <c r="A582" s="33"/>
      <c r="B582" s="34"/>
      <c r="C582" s="34"/>
      <c r="D582" s="34"/>
      <c r="E582" s="34"/>
      <c r="F582" s="36" t="str">
        <f aca="false">IF(COUNT($B582:$E582)=0,"",IF(CFG_UTC="°F",(AVERAGE($B582:$E582)-32)*5/9,AVERAGE($B582:$E582)))</f>
        <v/>
      </c>
      <c r="G582" s="34"/>
    </row>
    <row r="583" customFormat="false" ht="15" hidden="false" customHeight="false" outlineLevel="0" collapsed="false">
      <c r="A583" s="33"/>
      <c r="B583" s="34"/>
      <c r="C583" s="34"/>
      <c r="D583" s="34"/>
      <c r="E583" s="34"/>
      <c r="F583" s="36" t="str">
        <f aca="false">IF(COUNT($B583:$E583)=0,"",IF(CFG_UTC="°F",(AVERAGE($B583:$E583)-32)*5/9,AVERAGE($B583:$E583)))</f>
        <v/>
      </c>
      <c r="G583" s="34"/>
    </row>
    <row r="584" customFormat="false" ht="15" hidden="false" customHeight="false" outlineLevel="0" collapsed="false">
      <c r="A584" s="33"/>
      <c r="B584" s="34"/>
      <c r="C584" s="34"/>
      <c r="D584" s="34"/>
      <c r="E584" s="34"/>
      <c r="F584" s="36" t="str">
        <f aca="false">IF(COUNT($B584:$E584)=0,"",IF(CFG_UTC="°F",(AVERAGE($B584:$E584)-32)*5/9,AVERAGE($B584:$E584)))</f>
        <v/>
      </c>
      <c r="G584" s="34"/>
    </row>
    <row r="585" customFormat="false" ht="15" hidden="false" customHeight="false" outlineLevel="0" collapsed="false">
      <c r="A585" s="33"/>
      <c r="B585" s="34"/>
      <c r="C585" s="34"/>
      <c r="D585" s="34"/>
      <c r="E585" s="34"/>
      <c r="F585" s="36" t="str">
        <f aca="false">IF(COUNT($B585:$E585)=0,"",IF(CFG_UTC="°F",(AVERAGE($B585:$E585)-32)*5/9,AVERAGE($B585:$E585)))</f>
        <v/>
      </c>
      <c r="G585" s="34"/>
    </row>
    <row r="586" customFormat="false" ht="15" hidden="false" customHeight="false" outlineLevel="0" collapsed="false">
      <c r="A586" s="33"/>
      <c r="B586" s="34"/>
      <c r="C586" s="34"/>
      <c r="D586" s="34"/>
      <c r="E586" s="34"/>
      <c r="F586" s="36" t="str">
        <f aca="false">IF(COUNT($B586:$E586)=0,"",IF(CFG_UTC="°F",(AVERAGE($B586:$E586)-32)*5/9,AVERAGE($B586:$E586)))</f>
        <v/>
      </c>
      <c r="G586" s="34"/>
    </row>
    <row r="587" customFormat="false" ht="15" hidden="false" customHeight="false" outlineLevel="0" collapsed="false">
      <c r="A587" s="33"/>
      <c r="B587" s="34"/>
      <c r="C587" s="34"/>
      <c r="D587" s="34"/>
      <c r="E587" s="34"/>
      <c r="F587" s="36" t="str">
        <f aca="false">IF(COUNT($B587:$E587)=0,"",IF(CFG_UTC="°F",(AVERAGE($B587:$E587)-32)*5/9,AVERAGE($B587:$E587)))</f>
        <v/>
      </c>
      <c r="G587" s="34"/>
    </row>
    <row r="588" customFormat="false" ht="15" hidden="false" customHeight="false" outlineLevel="0" collapsed="false">
      <c r="A588" s="33"/>
      <c r="B588" s="34"/>
      <c r="C588" s="34"/>
      <c r="D588" s="34"/>
      <c r="E588" s="34"/>
      <c r="F588" s="36" t="str">
        <f aca="false">IF(COUNT($B588:$E588)=0,"",IF(CFG_UTC="°F",(AVERAGE($B588:$E588)-32)*5/9,AVERAGE($B588:$E588)))</f>
        <v/>
      </c>
      <c r="G588" s="34"/>
    </row>
    <row r="589" customFormat="false" ht="15" hidden="false" customHeight="false" outlineLevel="0" collapsed="false">
      <c r="A589" s="33"/>
      <c r="B589" s="34"/>
      <c r="C589" s="34"/>
      <c r="D589" s="34"/>
      <c r="E589" s="34"/>
      <c r="F589" s="36" t="str">
        <f aca="false">IF(COUNT($B589:$E589)=0,"",IF(CFG_UTC="°F",(AVERAGE($B589:$E589)-32)*5/9,AVERAGE($B589:$E589)))</f>
        <v/>
      </c>
      <c r="G589" s="34"/>
    </row>
    <row r="590" customFormat="false" ht="15" hidden="false" customHeight="false" outlineLevel="0" collapsed="false">
      <c r="A590" s="33"/>
      <c r="B590" s="34"/>
      <c r="C590" s="34"/>
      <c r="D590" s="34"/>
      <c r="E590" s="34"/>
      <c r="F590" s="36" t="str">
        <f aca="false">IF(COUNT($B590:$E590)=0,"",IF(CFG_UTC="°F",(AVERAGE($B590:$E590)-32)*5/9,AVERAGE($B590:$E590)))</f>
        <v/>
      </c>
      <c r="G590" s="34"/>
    </row>
    <row r="591" customFormat="false" ht="15" hidden="false" customHeight="false" outlineLevel="0" collapsed="false">
      <c r="A591" s="33"/>
      <c r="B591" s="34"/>
      <c r="C591" s="34"/>
      <c r="D591" s="34"/>
      <c r="E591" s="34"/>
      <c r="F591" s="36" t="str">
        <f aca="false">IF(COUNT($B591:$E591)=0,"",IF(CFG_UTC="°F",(AVERAGE($B591:$E591)-32)*5/9,AVERAGE($B591:$E591)))</f>
        <v/>
      </c>
      <c r="G591" s="34"/>
    </row>
    <row r="592" customFormat="false" ht="15" hidden="false" customHeight="false" outlineLevel="0" collapsed="false">
      <c r="A592" s="33"/>
      <c r="B592" s="34"/>
      <c r="C592" s="34"/>
      <c r="D592" s="34"/>
      <c r="E592" s="34"/>
      <c r="F592" s="36" t="str">
        <f aca="false">IF(COUNT($B592:$E592)=0,"",IF(CFG_UTC="°F",(AVERAGE($B592:$E592)-32)*5/9,AVERAGE($B592:$E592)))</f>
        <v/>
      </c>
      <c r="G592" s="34"/>
    </row>
    <row r="593" customFormat="false" ht="15" hidden="false" customHeight="false" outlineLevel="0" collapsed="false">
      <c r="A593" s="33"/>
      <c r="B593" s="34"/>
      <c r="C593" s="34"/>
      <c r="D593" s="34"/>
      <c r="E593" s="34"/>
      <c r="F593" s="36" t="str">
        <f aca="false">IF(COUNT($B593:$E593)=0,"",IF(CFG_UTC="°F",(AVERAGE($B593:$E593)-32)*5/9,AVERAGE($B593:$E593)))</f>
        <v/>
      </c>
      <c r="G593" s="34"/>
    </row>
    <row r="594" customFormat="false" ht="15" hidden="false" customHeight="false" outlineLevel="0" collapsed="false">
      <c r="A594" s="33"/>
      <c r="B594" s="34"/>
      <c r="C594" s="34"/>
      <c r="D594" s="34"/>
      <c r="E594" s="34"/>
      <c r="F594" s="36" t="str">
        <f aca="false">IF(COUNT($B594:$E594)=0,"",IF(CFG_UTC="°F",(AVERAGE($B594:$E594)-32)*5/9,AVERAGE($B594:$E594)))</f>
        <v/>
      </c>
      <c r="G594" s="34"/>
    </row>
    <row r="595" customFormat="false" ht="15" hidden="false" customHeight="false" outlineLevel="0" collapsed="false">
      <c r="A595" s="33"/>
      <c r="B595" s="34"/>
      <c r="C595" s="34"/>
      <c r="D595" s="34"/>
      <c r="E595" s="34"/>
      <c r="F595" s="36" t="str">
        <f aca="false">IF(COUNT($B595:$E595)=0,"",IF(CFG_UTC="°F",(AVERAGE($B595:$E595)-32)*5/9,AVERAGE($B595:$E595)))</f>
        <v/>
      </c>
      <c r="G595" s="34"/>
    </row>
    <row r="596" customFormat="false" ht="15" hidden="false" customHeight="false" outlineLevel="0" collapsed="false">
      <c r="A596" s="33"/>
      <c r="B596" s="34"/>
      <c r="C596" s="34"/>
      <c r="D596" s="34"/>
      <c r="E596" s="34"/>
      <c r="F596" s="36" t="str">
        <f aca="false">IF(COUNT($B596:$E596)=0,"",IF(CFG_UTC="°F",(AVERAGE($B596:$E596)-32)*5/9,AVERAGE($B596:$E596)))</f>
        <v/>
      </c>
      <c r="G596" s="34"/>
    </row>
    <row r="597" customFormat="false" ht="15" hidden="false" customHeight="false" outlineLevel="0" collapsed="false">
      <c r="A597" s="33"/>
      <c r="B597" s="34"/>
      <c r="C597" s="34"/>
      <c r="D597" s="34"/>
      <c r="E597" s="34"/>
      <c r="F597" s="36" t="str">
        <f aca="false">IF(COUNT($B597:$E597)=0,"",IF(CFG_UTC="°F",(AVERAGE($B597:$E597)-32)*5/9,AVERAGE($B597:$E597)))</f>
        <v/>
      </c>
      <c r="G597" s="34"/>
    </row>
    <row r="598" customFormat="false" ht="15" hidden="false" customHeight="false" outlineLevel="0" collapsed="false">
      <c r="A598" s="33"/>
      <c r="B598" s="34"/>
      <c r="C598" s="34"/>
      <c r="D598" s="34"/>
      <c r="E598" s="34"/>
      <c r="F598" s="36" t="str">
        <f aca="false">IF(COUNT($B598:$E598)=0,"",IF(CFG_UTC="°F",(AVERAGE($B598:$E598)-32)*5/9,AVERAGE($B598:$E598)))</f>
        <v/>
      </c>
      <c r="G598" s="34"/>
    </row>
    <row r="599" customFormat="false" ht="15" hidden="false" customHeight="false" outlineLevel="0" collapsed="false">
      <c r="A599" s="33"/>
      <c r="B599" s="34"/>
      <c r="C599" s="34"/>
      <c r="D599" s="34"/>
      <c r="E599" s="34"/>
      <c r="F599" s="36" t="str">
        <f aca="false">IF(COUNT($B599:$E599)=0,"",IF(CFG_UTC="°F",(AVERAGE($B599:$E599)-32)*5/9,AVERAGE($B599:$E599)))</f>
        <v/>
      </c>
      <c r="G599" s="34"/>
    </row>
    <row r="600" customFormat="false" ht="15" hidden="false" customHeight="false" outlineLevel="0" collapsed="false">
      <c r="A600" s="33"/>
      <c r="B600" s="34"/>
      <c r="C600" s="34"/>
      <c r="D600" s="34"/>
      <c r="E600" s="34"/>
      <c r="F600" s="36" t="str">
        <f aca="false">IF(COUNT($B600:$E600)=0,"",IF(CFG_UTC="°F",(AVERAGE($B600:$E600)-32)*5/9,AVERAGE($B600:$E600)))</f>
        <v/>
      </c>
      <c r="G600" s="34"/>
    </row>
    <row r="601" customFormat="false" ht="15" hidden="false" customHeight="false" outlineLevel="0" collapsed="false">
      <c r="A601" s="33"/>
      <c r="B601" s="34"/>
      <c r="C601" s="34"/>
      <c r="D601" s="34"/>
      <c r="E601" s="34"/>
      <c r="F601" s="36" t="str">
        <f aca="false">IF(COUNT($B601:$E601)=0,"",IF(CFG_UTC="°F",(AVERAGE($B601:$E601)-32)*5/9,AVERAGE($B601:$E601)))</f>
        <v/>
      </c>
      <c r="G601" s="34"/>
    </row>
    <row r="602" customFormat="false" ht="15" hidden="false" customHeight="false" outlineLevel="0" collapsed="false">
      <c r="A602" s="33"/>
      <c r="B602" s="34"/>
      <c r="C602" s="34"/>
      <c r="D602" s="34"/>
      <c r="E602" s="34"/>
      <c r="F602" s="36" t="str">
        <f aca="false">IF(COUNT($B602:$E602)=0,"",IF(CFG_UTC="°F",(AVERAGE($B602:$E602)-32)*5/9,AVERAGE($B602:$E602)))</f>
        <v/>
      </c>
      <c r="G602" s="34"/>
    </row>
    <row r="603" customFormat="false" ht="15" hidden="false" customHeight="false" outlineLevel="0" collapsed="false">
      <c r="A603" s="33"/>
      <c r="B603" s="34"/>
      <c r="C603" s="34"/>
      <c r="D603" s="34"/>
      <c r="E603" s="34"/>
      <c r="F603" s="36" t="str">
        <f aca="false">IF(COUNT($B603:$E603)=0,"",IF(CFG_UTC="°F",(AVERAGE($B603:$E603)-32)*5/9,AVERAGE($B603:$E603)))</f>
        <v/>
      </c>
      <c r="G603" s="34"/>
    </row>
    <row r="604" customFormat="false" ht="15" hidden="false" customHeight="false" outlineLevel="0" collapsed="false">
      <c r="A604" s="33"/>
      <c r="B604" s="34"/>
      <c r="C604" s="34"/>
      <c r="D604" s="34"/>
      <c r="E604" s="34"/>
      <c r="F604" s="36" t="str">
        <f aca="false">IF(COUNT($B604:$E604)=0,"",IF(CFG_UTC="°F",(AVERAGE($B604:$E604)-32)*5/9,AVERAGE($B604:$E604)))</f>
        <v/>
      </c>
      <c r="G604" s="34"/>
    </row>
    <row r="605" customFormat="false" ht="15" hidden="false" customHeight="false" outlineLevel="0" collapsed="false">
      <c r="A605" s="33"/>
      <c r="B605" s="34"/>
      <c r="C605" s="34"/>
      <c r="D605" s="34"/>
      <c r="E605" s="34"/>
      <c r="F605" s="36" t="str">
        <f aca="false">IF(COUNT($B605:$E605)=0,"",IF(CFG_UTC="°F",(AVERAGE($B605:$E605)-32)*5/9,AVERAGE($B605:$E605)))</f>
        <v/>
      </c>
      <c r="G605" s="34"/>
    </row>
    <row r="606" customFormat="false" ht="15" hidden="false" customHeight="false" outlineLevel="0" collapsed="false">
      <c r="A606" s="33"/>
      <c r="B606" s="34"/>
      <c r="C606" s="34"/>
      <c r="D606" s="34"/>
      <c r="E606" s="34"/>
      <c r="F606" s="36" t="str">
        <f aca="false">IF(COUNT($B606:$E606)=0,"",IF(CFG_UTC="°F",(AVERAGE($B606:$E606)-32)*5/9,AVERAGE($B606:$E606)))</f>
        <v/>
      </c>
      <c r="G606" s="34"/>
    </row>
    <row r="607" customFormat="false" ht="15" hidden="false" customHeight="false" outlineLevel="0" collapsed="false">
      <c r="A607" s="33"/>
      <c r="B607" s="34"/>
      <c r="C607" s="34"/>
      <c r="D607" s="34"/>
      <c r="E607" s="34"/>
      <c r="F607" s="36" t="str">
        <f aca="false">IF(COUNT($B607:$E607)=0,"",IF(CFG_UTC="°F",(AVERAGE($B607:$E607)-32)*5/9,AVERAGE($B607:$E607)))</f>
        <v/>
      </c>
      <c r="G607" s="34"/>
    </row>
    <row r="608" customFormat="false" ht="15" hidden="false" customHeight="false" outlineLevel="0" collapsed="false">
      <c r="A608" s="33"/>
      <c r="B608" s="34"/>
      <c r="C608" s="34"/>
      <c r="D608" s="34"/>
      <c r="E608" s="34"/>
      <c r="F608" s="36" t="str">
        <f aca="false">IF(COUNT($B608:$E608)=0,"",IF(CFG_UTC="°F",(AVERAGE($B608:$E608)-32)*5/9,AVERAGE($B608:$E608)))</f>
        <v/>
      </c>
      <c r="G608" s="34"/>
    </row>
    <row r="609" customFormat="false" ht="15" hidden="false" customHeight="false" outlineLevel="0" collapsed="false">
      <c r="A609" s="33"/>
      <c r="B609" s="34"/>
      <c r="C609" s="34"/>
      <c r="D609" s="34"/>
      <c r="E609" s="34"/>
      <c r="F609" s="36" t="str">
        <f aca="false">IF(COUNT($B609:$E609)=0,"",IF(CFG_UTC="°F",(AVERAGE($B609:$E609)-32)*5/9,AVERAGE($B609:$E609)))</f>
        <v/>
      </c>
      <c r="G609" s="34"/>
    </row>
    <row r="610" customFormat="false" ht="15" hidden="false" customHeight="false" outlineLevel="0" collapsed="false">
      <c r="A610" s="33"/>
      <c r="B610" s="34"/>
      <c r="C610" s="34"/>
      <c r="D610" s="34"/>
      <c r="E610" s="34"/>
      <c r="F610" s="36" t="str">
        <f aca="false">IF(COUNT($B610:$E610)=0,"",IF(CFG_UTC="°F",(AVERAGE($B610:$E610)-32)*5/9,AVERAGE($B610:$E610)))</f>
        <v/>
      </c>
      <c r="G610" s="34"/>
    </row>
    <row r="611" customFormat="false" ht="15" hidden="false" customHeight="false" outlineLevel="0" collapsed="false">
      <c r="A611" s="33"/>
      <c r="B611" s="34"/>
      <c r="C611" s="34"/>
      <c r="D611" s="34"/>
      <c r="E611" s="34"/>
      <c r="F611" s="36" t="str">
        <f aca="false">IF(COUNT($B611:$E611)=0,"",IF(CFG_UTC="°F",(AVERAGE($B611:$E611)-32)*5/9,AVERAGE($B611:$E611)))</f>
        <v/>
      </c>
      <c r="G611" s="34"/>
    </row>
    <row r="612" customFormat="false" ht="15" hidden="false" customHeight="false" outlineLevel="0" collapsed="false">
      <c r="A612" s="33"/>
      <c r="B612" s="34"/>
      <c r="C612" s="34"/>
      <c r="D612" s="34"/>
      <c r="E612" s="34"/>
      <c r="F612" s="36" t="str">
        <f aca="false">IF(COUNT($B612:$E612)=0,"",IF(CFG_UTC="°F",(AVERAGE($B612:$E612)-32)*5/9,AVERAGE($B612:$E612)))</f>
        <v/>
      </c>
      <c r="G612" s="34"/>
    </row>
    <row r="613" customFormat="false" ht="15" hidden="false" customHeight="false" outlineLevel="0" collapsed="false">
      <c r="A613" s="33"/>
      <c r="B613" s="34"/>
      <c r="C613" s="34"/>
      <c r="D613" s="34"/>
      <c r="E613" s="34"/>
      <c r="F613" s="36" t="str">
        <f aca="false">IF(COUNT($B613:$E613)=0,"",IF(CFG_UTC="°F",(AVERAGE($B613:$E613)-32)*5/9,AVERAGE($B613:$E613)))</f>
        <v/>
      </c>
      <c r="G613" s="34"/>
    </row>
    <row r="614" customFormat="false" ht="15" hidden="false" customHeight="false" outlineLevel="0" collapsed="false">
      <c r="A614" s="33"/>
      <c r="B614" s="34"/>
      <c r="C614" s="34"/>
      <c r="D614" s="34"/>
      <c r="E614" s="34"/>
      <c r="F614" s="36" t="str">
        <f aca="false">IF(COUNT($B614:$E614)=0,"",IF(CFG_UTC="°F",(AVERAGE($B614:$E614)-32)*5/9,AVERAGE($B614:$E614)))</f>
        <v/>
      </c>
      <c r="G614" s="34"/>
    </row>
    <row r="615" customFormat="false" ht="15" hidden="false" customHeight="false" outlineLevel="0" collapsed="false">
      <c r="A615" s="33"/>
      <c r="B615" s="34"/>
      <c r="C615" s="34"/>
      <c r="D615" s="34"/>
      <c r="E615" s="34"/>
      <c r="F615" s="36" t="str">
        <f aca="false">IF(COUNT($B615:$E615)=0,"",IF(CFG_UTC="°F",(AVERAGE($B615:$E615)-32)*5/9,AVERAGE($B615:$E615)))</f>
        <v/>
      </c>
      <c r="G615" s="34"/>
    </row>
    <row r="616" customFormat="false" ht="15" hidden="false" customHeight="false" outlineLevel="0" collapsed="false">
      <c r="A616" s="33"/>
      <c r="B616" s="34"/>
      <c r="C616" s="34"/>
      <c r="D616" s="34"/>
      <c r="E616" s="34"/>
      <c r="F616" s="36" t="str">
        <f aca="false">IF(COUNT($B616:$E616)=0,"",IF(CFG_UTC="°F",(AVERAGE($B616:$E616)-32)*5/9,AVERAGE($B616:$E616)))</f>
        <v/>
      </c>
      <c r="G616" s="34"/>
    </row>
    <row r="617" customFormat="false" ht="15" hidden="false" customHeight="false" outlineLevel="0" collapsed="false">
      <c r="A617" s="33"/>
      <c r="B617" s="34"/>
      <c r="C617" s="34"/>
      <c r="D617" s="34"/>
      <c r="E617" s="34"/>
      <c r="F617" s="36" t="str">
        <f aca="false">IF(COUNT($B617:$E617)=0,"",IF(CFG_UTC="°F",(AVERAGE($B617:$E617)-32)*5/9,AVERAGE($B617:$E617)))</f>
        <v/>
      </c>
      <c r="G617" s="34"/>
    </row>
    <row r="618" customFormat="false" ht="15" hidden="false" customHeight="false" outlineLevel="0" collapsed="false">
      <c r="A618" s="33"/>
      <c r="B618" s="34"/>
      <c r="C618" s="34"/>
      <c r="D618" s="34"/>
      <c r="E618" s="34"/>
      <c r="F618" s="36" t="str">
        <f aca="false">IF(COUNT($B618:$E618)=0,"",IF(CFG_UTC="°F",(AVERAGE($B618:$E618)-32)*5/9,AVERAGE($B618:$E618)))</f>
        <v/>
      </c>
      <c r="G618" s="34"/>
    </row>
    <row r="619" customFormat="false" ht="15" hidden="false" customHeight="false" outlineLevel="0" collapsed="false">
      <c r="A619" s="33"/>
      <c r="B619" s="34"/>
      <c r="C619" s="34"/>
      <c r="D619" s="34"/>
      <c r="E619" s="34"/>
      <c r="F619" s="36" t="str">
        <f aca="false">IF(COUNT($B619:$E619)=0,"",IF(CFG_UTC="°F",(AVERAGE($B619:$E619)-32)*5/9,AVERAGE($B619:$E619)))</f>
        <v/>
      </c>
      <c r="G619" s="34"/>
    </row>
    <row r="620" customFormat="false" ht="15" hidden="false" customHeight="false" outlineLevel="0" collapsed="false">
      <c r="A620" s="33"/>
      <c r="B620" s="34"/>
      <c r="C620" s="34"/>
      <c r="D620" s="34"/>
      <c r="E620" s="34"/>
      <c r="F620" s="36" t="str">
        <f aca="false">IF(COUNT($B620:$E620)=0,"",IF(CFG_UTC="°F",(AVERAGE($B620:$E620)-32)*5/9,AVERAGE($B620:$E620)))</f>
        <v/>
      </c>
      <c r="G620" s="34"/>
    </row>
    <row r="621" customFormat="false" ht="15" hidden="false" customHeight="false" outlineLevel="0" collapsed="false">
      <c r="A621" s="33"/>
      <c r="B621" s="34"/>
      <c r="C621" s="34"/>
      <c r="D621" s="34"/>
      <c r="E621" s="34"/>
      <c r="F621" s="36" t="str">
        <f aca="false">IF(COUNT($B621:$E621)=0,"",IF(CFG_UTC="°F",(AVERAGE($B621:$E621)-32)*5/9,AVERAGE($B621:$E621)))</f>
        <v/>
      </c>
      <c r="G621" s="34"/>
    </row>
    <row r="622" customFormat="false" ht="15" hidden="false" customHeight="false" outlineLevel="0" collapsed="false">
      <c r="A622" s="33"/>
      <c r="B622" s="34"/>
      <c r="C622" s="34"/>
      <c r="D622" s="34"/>
      <c r="E622" s="34"/>
      <c r="F622" s="36" t="str">
        <f aca="false">IF(COUNT($B622:$E622)=0,"",IF(CFG_UTC="°F",(AVERAGE($B622:$E622)-32)*5/9,AVERAGE($B622:$E622)))</f>
        <v/>
      </c>
      <c r="G622" s="34"/>
    </row>
    <row r="623" customFormat="false" ht="15" hidden="false" customHeight="false" outlineLevel="0" collapsed="false">
      <c r="A623" s="33"/>
      <c r="B623" s="34"/>
      <c r="C623" s="34"/>
      <c r="D623" s="34"/>
      <c r="E623" s="34"/>
      <c r="F623" s="36" t="str">
        <f aca="false">IF(COUNT($B623:$E623)=0,"",IF(CFG_UTC="°F",(AVERAGE($B623:$E623)-32)*5/9,AVERAGE($B623:$E623)))</f>
        <v/>
      </c>
      <c r="G623" s="34"/>
    </row>
    <row r="624" customFormat="false" ht="15" hidden="false" customHeight="false" outlineLevel="0" collapsed="false">
      <c r="A624" s="33"/>
      <c r="B624" s="34"/>
      <c r="C624" s="34"/>
      <c r="D624" s="34"/>
      <c r="E624" s="34"/>
      <c r="F624" s="36" t="str">
        <f aca="false">IF(COUNT($B624:$E624)=0,"",IF(CFG_UTC="°F",(AVERAGE($B624:$E624)-32)*5/9,AVERAGE($B624:$E624)))</f>
        <v/>
      </c>
      <c r="G624" s="34"/>
    </row>
    <row r="625" customFormat="false" ht="15" hidden="false" customHeight="false" outlineLevel="0" collapsed="false">
      <c r="A625" s="33"/>
      <c r="B625" s="34"/>
      <c r="C625" s="34"/>
      <c r="D625" s="34"/>
      <c r="E625" s="34"/>
      <c r="F625" s="36" t="str">
        <f aca="false">IF(COUNT($B625:$E625)=0,"",IF(CFG_UTC="°F",(AVERAGE($B625:$E625)-32)*5/9,AVERAGE($B625:$E625)))</f>
        <v/>
      </c>
      <c r="G625" s="34"/>
    </row>
    <row r="626" customFormat="false" ht="15" hidden="false" customHeight="false" outlineLevel="0" collapsed="false">
      <c r="A626" s="33"/>
      <c r="B626" s="34"/>
      <c r="C626" s="34"/>
      <c r="D626" s="34"/>
      <c r="E626" s="34"/>
      <c r="F626" s="36" t="str">
        <f aca="false">IF(COUNT($B626:$E626)=0,"",IF(CFG_UTC="°F",(AVERAGE($B626:$E626)-32)*5/9,AVERAGE($B626:$E626)))</f>
        <v/>
      </c>
      <c r="G626" s="34"/>
    </row>
    <row r="627" customFormat="false" ht="15" hidden="false" customHeight="false" outlineLevel="0" collapsed="false">
      <c r="A627" s="33"/>
      <c r="B627" s="34"/>
      <c r="C627" s="34"/>
      <c r="D627" s="34"/>
      <c r="E627" s="34"/>
      <c r="F627" s="36" t="str">
        <f aca="false">IF(COUNT($B627:$E627)=0,"",IF(CFG_UTC="°F",(AVERAGE($B627:$E627)-32)*5/9,AVERAGE($B627:$E627)))</f>
        <v/>
      </c>
      <c r="G627" s="34"/>
    </row>
    <row r="628" customFormat="false" ht="15" hidden="false" customHeight="false" outlineLevel="0" collapsed="false">
      <c r="A628" s="33"/>
      <c r="B628" s="34"/>
      <c r="C628" s="34"/>
      <c r="D628" s="34"/>
      <c r="E628" s="34"/>
      <c r="F628" s="36" t="str">
        <f aca="false">IF(COUNT($B628:$E628)=0,"",IF(CFG_UTC="°F",(AVERAGE($B628:$E628)-32)*5/9,AVERAGE($B628:$E628)))</f>
        <v/>
      </c>
      <c r="G628" s="34"/>
    </row>
    <row r="629" customFormat="false" ht="15" hidden="false" customHeight="false" outlineLevel="0" collapsed="false">
      <c r="A629" s="33"/>
      <c r="B629" s="34"/>
      <c r="C629" s="34"/>
      <c r="D629" s="34"/>
      <c r="E629" s="34"/>
      <c r="F629" s="36" t="str">
        <f aca="false">IF(COUNT($B629:$E629)=0,"",IF(CFG_UTC="°F",(AVERAGE($B629:$E629)-32)*5/9,AVERAGE($B629:$E629)))</f>
        <v/>
      </c>
      <c r="G629" s="34"/>
    </row>
    <row r="630" customFormat="false" ht="15" hidden="false" customHeight="false" outlineLevel="0" collapsed="false">
      <c r="A630" s="33"/>
      <c r="B630" s="34"/>
      <c r="C630" s="34"/>
      <c r="D630" s="34"/>
      <c r="E630" s="34"/>
      <c r="F630" s="36" t="str">
        <f aca="false">IF(COUNT($B630:$E630)=0,"",IF(CFG_UTC="°F",(AVERAGE($B630:$E630)-32)*5/9,AVERAGE($B630:$E630)))</f>
        <v/>
      </c>
      <c r="G630" s="34"/>
    </row>
    <row r="631" customFormat="false" ht="15" hidden="false" customHeight="false" outlineLevel="0" collapsed="false">
      <c r="A631" s="33"/>
      <c r="B631" s="34"/>
      <c r="C631" s="34"/>
      <c r="D631" s="34"/>
      <c r="E631" s="34"/>
      <c r="F631" s="36" t="str">
        <f aca="false">IF(COUNT($B631:$E631)=0,"",IF(CFG_UTC="°F",(AVERAGE($B631:$E631)-32)*5/9,AVERAGE($B631:$E631)))</f>
        <v/>
      </c>
      <c r="G631" s="34"/>
    </row>
    <row r="632" customFormat="false" ht="15" hidden="false" customHeight="false" outlineLevel="0" collapsed="false">
      <c r="A632" s="33"/>
      <c r="B632" s="34"/>
      <c r="C632" s="34"/>
      <c r="D632" s="34"/>
      <c r="E632" s="34"/>
      <c r="F632" s="36" t="str">
        <f aca="false">IF(COUNT($B632:$E632)=0,"",IF(CFG_UTC="°F",(AVERAGE($B632:$E632)-32)*5/9,AVERAGE($B632:$E632)))</f>
        <v/>
      </c>
      <c r="G632" s="34"/>
    </row>
    <row r="633" customFormat="false" ht="15" hidden="false" customHeight="false" outlineLevel="0" collapsed="false">
      <c r="A633" s="33"/>
      <c r="B633" s="34"/>
      <c r="C633" s="34"/>
      <c r="D633" s="34"/>
      <c r="E633" s="34"/>
      <c r="F633" s="36" t="str">
        <f aca="false">IF(COUNT($B633:$E633)=0,"",IF(CFG_UTC="°F",(AVERAGE($B633:$E633)-32)*5/9,AVERAGE($B633:$E633)))</f>
        <v/>
      </c>
      <c r="G633" s="34"/>
    </row>
    <row r="634" customFormat="false" ht="15" hidden="false" customHeight="false" outlineLevel="0" collapsed="false">
      <c r="A634" s="33"/>
      <c r="B634" s="34"/>
      <c r="C634" s="34"/>
      <c r="D634" s="34"/>
      <c r="E634" s="34"/>
      <c r="F634" s="36" t="str">
        <f aca="false">IF(COUNT($B634:$E634)=0,"",IF(CFG_UTC="°F",(AVERAGE($B634:$E634)-32)*5/9,AVERAGE($B634:$E634)))</f>
        <v/>
      </c>
      <c r="G634" s="34"/>
    </row>
    <row r="635" customFormat="false" ht="15" hidden="false" customHeight="false" outlineLevel="0" collapsed="false">
      <c r="A635" s="33"/>
      <c r="B635" s="34"/>
      <c r="C635" s="34"/>
      <c r="D635" s="34"/>
      <c r="E635" s="34"/>
      <c r="F635" s="36" t="str">
        <f aca="false">IF(COUNT($B635:$E635)=0,"",IF(CFG_UTC="°F",(AVERAGE($B635:$E635)-32)*5/9,AVERAGE($B635:$E635)))</f>
        <v/>
      </c>
      <c r="G635" s="34"/>
    </row>
    <row r="636" customFormat="false" ht="15" hidden="false" customHeight="false" outlineLevel="0" collapsed="false">
      <c r="A636" s="33"/>
      <c r="B636" s="34"/>
      <c r="C636" s="34"/>
      <c r="D636" s="34"/>
      <c r="E636" s="34"/>
      <c r="F636" s="36" t="str">
        <f aca="false">IF(COUNT($B636:$E636)=0,"",IF(CFG_UTC="°F",(AVERAGE($B636:$E636)-32)*5/9,AVERAGE($B636:$E636)))</f>
        <v/>
      </c>
      <c r="G636" s="34"/>
    </row>
    <row r="637" customFormat="false" ht="15" hidden="false" customHeight="false" outlineLevel="0" collapsed="false">
      <c r="A637" s="33"/>
      <c r="B637" s="34"/>
      <c r="C637" s="34"/>
      <c r="D637" s="34"/>
      <c r="E637" s="34"/>
      <c r="F637" s="36" t="str">
        <f aca="false">IF(COUNT($B637:$E637)=0,"",IF(CFG_UTC="°F",(AVERAGE($B637:$E637)-32)*5/9,AVERAGE($B637:$E637)))</f>
        <v/>
      </c>
      <c r="G637" s="34"/>
    </row>
    <row r="638" customFormat="false" ht="15" hidden="false" customHeight="false" outlineLevel="0" collapsed="false">
      <c r="A638" s="33"/>
      <c r="B638" s="34"/>
      <c r="C638" s="34"/>
      <c r="D638" s="34"/>
      <c r="E638" s="34"/>
      <c r="F638" s="36" t="str">
        <f aca="false">IF(COUNT($B638:$E638)=0,"",IF(CFG_UTC="°F",(AVERAGE($B638:$E638)-32)*5/9,AVERAGE($B638:$E638)))</f>
        <v/>
      </c>
      <c r="G638" s="34"/>
    </row>
    <row r="639" customFormat="false" ht="15" hidden="false" customHeight="false" outlineLevel="0" collapsed="false">
      <c r="A639" s="33"/>
      <c r="B639" s="34"/>
      <c r="C639" s="34"/>
      <c r="D639" s="34"/>
      <c r="E639" s="34"/>
      <c r="F639" s="36" t="str">
        <f aca="false">IF(COUNT($B639:$E639)=0,"",IF(CFG_UTC="°F",(AVERAGE($B639:$E639)-32)*5/9,AVERAGE($B639:$E639)))</f>
        <v/>
      </c>
      <c r="G639" s="34"/>
    </row>
    <row r="640" customFormat="false" ht="15" hidden="false" customHeight="false" outlineLevel="0" collapsed="false">
      <c r="A640" s="33"/>
      <c r="B640" s="34"/>
      <c r="C640" s="34"/>
      <c r="D640" s="34"/>
      <c r="E640" s="34"/>
      <c r="F640" s="36" t="str">
        <f aca="false">IF(COUNT($B640:$E640)=0,"",IF(CFG_UTC="°F",(AVERAGE($B640:$E640)-32)*5/9,AVERAGE($B640:$E640)))</f>
        <v/>
      </c>
      <c r="G640" s="34"/>
    </row>
    <row r="641" customFormat="false" ht="15" hidden="false" customHeight="false" outlineLevel="0" collapsed="false">
      <c r="A641" s="33"/>
      <c r="B641" s="34"/>
      <c r="C641" s="34"/>
      <c r="D641" s="34"/>
      <c r="E641" s="34"/>
      <c r="F641" s="36" t="str">
        <f aca="false">IF(COUNT($B641:$E641)=0,"",IF(CFG_UTC="°F",(AVERAGE($B641:$E641)-32)*5/9,AVERAGE($B641:$E641)))</f>
        <v/>
      </c>
      <c r="G641" s="34"/>
    </row>
    <row r="642" customFormat="false" ht="15" hidden="false" customHeight="false" outlineLevel="0" collapsed="false">
      <c r="A642" s="33"/>
      <c r="B642" s="34"/>
      <c r="C642" s="34"/>
      <c r="D642" s="34"/>
      <c r="E642" s="34"/>
      <c r="F642" s="36" t="str">
        <f aca="false">IF(COUNT($B642:$E642)=0,"",IF(CFG_UTC="°F",(AVERAGE($B642:$E642)-32)*5/9,AVERAGE($B642:$E642)))</f>
        <v/>
      </c>
      <c r="G642" s="34"/>
    </row>
    <row r="643" customFormat="false" ht="15" hidden="false" customHeight="false" outlineLevel="0" collapsed="false">
      <c r="A643" s="33"/>
      <c r="B643" s="34"/>
      <c r="C643" s="34"/>
      <c r="D643" s="34"/>
      <c r="E643" s="34"/>
      <c r="F643" s="36" t="str">
        <f aca="false">IF(COUNT($B643:$E643)=0,"",IF(CFG_UTC="°F",(AVERAGE($B643:$E643)-32)*5/9,AVERAGE($B643:$E643)))</f>
        <v/>
      </c>
      <c r="G643" s="34"/>
    </row>
    <row r="644" customFormat="false" ht="15" hidden="false" customHeight="false" outlineLevel="0" collapsed="false">
      <c r="A644" s="33"/>
      <c r="B644" s="34"/>
      <c r="C644" s="34"/>
      <c r="D644" s="34"/>
      <c r="E644" s="34"/>
      <c r="F644" s="36" t="str">
        <f aca="false">IF(COUNT($B644:$E644)=0,"",IF(CFG_UTC="°F",(AVERAGE($B644:$E644)-32)*5/9,AVERAGE($B644:$E644)))</f>
        <v/>
      </c>
      <c r="G644" s="34"/>
    </row>
    <row r="645" customFormat="false" ht="15" hidden="false" customHeight="false" outlineLevel="0" collapsed="false">
      <c r="A645" s="33"/>
      <c r="B645" s="34"/>
      <c r="C645" s="34"/>
      <c r="D645" s="34"/>
      <c r="E645" s="34"/>
      <c r="F645" s="36" t="str">
        <f aca="false">IF(COUNT($B645:$E645)=0,"",IF(CFG_UTC="°F",(AVERAGE($B645:$E645)-32)*5/9,AVERAGE($B645:$E645)))</f>
        <v/>
      </c>
      <c r="G645" s="34"/>
    </row>
    <row r="646" customFormat="false" ht="15" hidden="false" customHeight="false" outlineLevel="0" collapsed="false">
      <c r="A646" s="33"/>
      <c r="B646" s="34"/>
      <c r="C646" s="34"/>
      <c r="D646" s="34"/>
      <c r="E646" s="34"/>
      <c r="F646" s="36" t="str">
        <f aca="false">IF(COUNT($B646:$E646)=0,"",IF(CFG_UTC="°F",(AVERAGE($B646:$E646)-32)*5/9,AVERAGE($B646:$E646)))</f>
        <v/>
      </c>
      <c r="G646" s="34"/>
    </row>
    <row r="647" customFormat="false" ht="15" hidden="false" customHeight="false" outlineLevel="0" collapsed="false">
      <c r="A647" s="33"/>
      <c r="B647" s="34"/>
      <c r="C647" s="34"/>
      <c r="D647" s="34"/>
      <c r="E647" s="34"/>
      <c r="F647" s="36" t="str">
        <f aca="false">IF(COUNT($B647:$E647)=0,"",IF(CFG_UTC="°F",(AVERAGE($B647:$E647)-32)*5/9,AVERAGE($B647:$E647)))</f>
        <v/>
      </c>
      <c r="G647" s="34"/>
    </row>
    <row r="648" customFormat="false" ht="15" hidden="false" customHeight="false" outlineLevel="0" collapsed="false">
      <c r="A648" s="33"/>
      <c r="B648" s="34"/>
      <c r="C648" s="34"/>
      <c r="D648" s="34"/>
      <c r="E648" s="34"/>
      <c r="F648" s="36" t="str">
        <f aca="false">IF(COUNT($B648:$E648)=0,"",IF(CFG_UTC="°F",(AVERAGE($B648:$E648)-32)*5/9,AVERAGE($B648:$E648)))</f>
        <v/>
      </c>
      <c r="G648" s="34"/>
    </row>
    <row r="649" customFormat="false" ht="15" hidden="false" customHeight="false" outlineLevel="0" collapsed="false">
      <c r="A649" s="33"/>
      <c r="B649" s="34"/>
      <c r="C649" s="34"/>
      <c r="D649" s="34"/>
      <c r="E649" s="34"/>
      <c r="F649" s="36" t="str">
        <f aca="false">IF(COUNT($B649:$E649)=0,"",IF(CFG_UTC="°F",(AVERAGE($B649:$E649)-32)*5/9,AVERAGE($B649:$E649)))</f>
        <v/>
      </c>
      <c r="G649" s="34"/>
    </row>
    <row r="650" customFormat="false" ht="15" hidden="false" customHeight="false" outlineLevel="0" collapsed="false">
      <c r="A650" s="33"/>
      <c r="B650" s="34"/>
      <c r="C650" s="34"/>
      <c r="D650" s="34"/>
      <c r="E650" s="34"/>
      <c r="F650" s="36" t="str">
        <f aca="false">IF(COUNT($B650:$E650)=0,"",IF(CFG_UTC="°F",(AVERAGE($B650:$E650)-32)*5/9,AVERAGE($B650:$E650)))</f>
        <v/>
      </c>
      <c r="G650" s="34"/>
    </row>
    <row r="651" customFormat="false" ht="15" hidden="false" customHeight="false" outlineLevel="0" collapsed="false">
      <c r="A651" s="33"/>
      <c r="B651" s="34"/>
      <c r="C651" s="34"/>
      <c r="D651" s="34"/>
      <c r="E651" s="34"/>
      <c r="F651" s="36" t="str">
        <f aca="false">IF(COUNT($B651:$E651)=0,"",IF(CFG_UTC="°F",(AVERAGE($B651:$E651)-32)*5/9,AVERAGE($B651:$E651)))</f>
        <v/>
      </c>
      <c r="G651" s="34"/>
    </row>
    <row r="652" customFormat="false" ht="15" hidden="false" customHeight="false" outlineLevel="0" collapsed="false">
      <c r="A652" s="33"/>
      <c r="B652" s="34"/>
      <c r="C652" s="34"/>
      <c r="D652" s="34"/>
      <c r="E652" s="34"/>
      <c r="F652" s="36" t="str">
        <f aca="false">IF(COUNT($B652:$E652)=0,"",IF(CFG_UTC="°F",(AVERAGE($B652:$E652)-32)*5/9,AVERAGE($B652:$E652)))</f>
        <v/>
      </c>
      <c r="G652" s="34"/>
    </row>
    <row r="653" customFormat="false" ht="15" hidden="false" customHeight="false" outlineLevel="0" collapsed="false">
      <c r="A653" s="33"/>
      <c r="B653" s="34"/>
      <c r="C653" s="34"/>
      <c r="D653" s="34"/>
      <c r="E653" s="34"/>
      <c r="F653" s="36" t="str">
        <f aca="false">IF(COUNT($B653:$E653)=0,"",IF(CFG_UTC="°F",(AVERAGE($B653:$E653)-32)*5/9,AVERAGE($B653:$E653)))</f>
        <v/>
      </c>
      <c r="G653" s="34"/>
    </row>
    <row r="654" customFormat="false" ht="15" hidden="false" customHeight="false" outlineLevel="0" collapsed="false">
      <c r="A654" s="33"/>
      <c r="B654" s="34"/>
      <c r="C654" s="34"/>
      <c r="D654" s="34"/>
      <c r="E654" s="34"/>
      <c r="F654" s="36" t="str">
        <f aca="false">IF(COUNT($B654:$E654)=0,"",IF(CFG_UTC="°F",(AVERAGE($B654:$E654)-32)*5/9,AVERAGE($B654:$E654)))</f>
        <v/>
      </c>
      <c r="G654" s="34"/>
    </row>
    <row r="655" customFormat="false" ht="15" hidden="false" customHeight="false" outlineLevel="0" collapsed="false">
      <c r="A655" s="33"/>
      <c r="B655" s="34"/>
      <c r="C655" s="34"/>
      <c r="D655" s="34"/>
      <c r="E655" s="34"/>
      <c r="F655" s="36" t="str">
        <f aca="false">IF(COUNT($B655:$E655)=0,"",IF(CFG_UTC="°F",(AVERAGE($B655:$E655)-32)*5/9,AVERAGE($B655:$E655)))</f>
        <v/>
      </c>
      <c r="G655" s="34"/>
    </row>
    <row r="656" customFormat="false" ht="15" hidden="false" customHeight="false" outlineLevel="0" collapsed="false">
      <c r="A656" s="33"/>
      <c r="B656" s="34"/>
      <c r="C656" s="34"/>
      <c r="D656" s="34"/>
      <c r="E656" s="34"/>
      <c r="F656" s="36" t="str">
        <f aca="false">IF(COUNT($B656:$E656)=0,"",IF(CFG_UTC="°F",(AVERAGE($B656:$E656)-32)*5/9,AVERAGE($B656:$E656)))</f>
        <v/>
      </c>
      <c r="G656" s="34"/>
    </row>
    <row r="657" customFormat="false" ht="15" hidden="false" customHeight="false" outlineLevel="0" collapsed="false">
      <c r="A657" s="33"/>
      <c r="B657" s="34"/>
      <c r="C657" s="34"/>
      <c r="D657" s="34"/>
      <c r="E657" s="34"/>
      <c r="F657" s="36" t="str">
        <f aca="false">IF(COUNT($B657:$E657)=0,"",IF(CFG_UTC="°F",(AVERAGE($B657:$E657)-32)*5/9,AVERAGE($B657:$E657)))</f>
        <v/>
      </c>
      <c r="G657" s="34"/>
    </row>
    <row r="658" customFormat="false" ht="15" hidden="false" customHeight="false" outlineLevel="0" collapsed="false">
      <c r="A658" s="33"/>
      <c r="B658" s="34"/>
      <c r="C658" s="34"/>
      <c r="D658" s="34"/>
      <c r="E658" s="34"/>
      <c r="F658" s="36" t="str">
        <f aca="false">IF(COUNT($B658:$E658)=0,"",IF(CFG_UTC="°F",(AVERAGE($B658:$E658)-32)*5/9,AVERAGE($B658:$E658)))</f>
        <v/>
      </c>
      <c r="G658" s="34"/>
    </row>
    <row r="659" customFormat="false" ht="15" hidden="false" customHeight="false" outlineLevel="0" collapsed="false">
      <c r="A659" s="33"/>
      <c r="B659" s="34"/>
      <c r="C659" s="34"/>
      <c r="D659" s="34"/>
      <c r="E659" s="34"/>
      <c r="F659" s="36" t="str">
        <f aca="false">IF(COUNT($B659:$E659)=0,"",IF(CFG_UTC="°F",(AVERAGE($B659:$E659)-32)*5/9,AVERAGE($B659:$E659)))</f>
        <v/>
      </c>
      <c r="G659" s="34"/>
    </row>
    <row r="660" customFormat="false" ht="15" hidden="false" customHeight="false" outlineLevel="0" collapsed="false">
      <c r="A660" s="33"/>
      <c r="B660" s="34"/>
      <c r="C660" s="34"/>
      <c r="D660" s="34"/>
      <c r="E660" s="34"/>
      <c r="F660" s="36" t="str">
        <f aca="false">IF(COUNT($B660:$E660)=0,"",IF(CFG_UTC="°F",(AVERAGE($B660:$E660)-32)*5/9,AVERAGE($B660:$E660)))</f>
        <v/>
      </c>
      <c r="G660" s="34"/>
    </row>
    <row r="661" customFormat="false" ht="15" hidden="false" customHeight="false" outlineLevel="0" collapsed="false">
      <c r="A661" s="33"/>
      <c r="B661" s="34"/>
      <c r="C661" s="34"/>
      <c r="D661" s="34"/>
      <c r="E661" s="34"/>
      <c r="F661" s="36" t="str">
        <f aca="false">IF(COUNT($B661:$E661)=0,"",IF(CFG_UTC="°F",(AVERAGE($B661:$E661)-32)*5/9,AVERAGE($B661:$E661)))</f>
        <v/>
      </c>
      <c r="G661" s="34"/>
    </row>
    <row r="662" customFormat="false" ht="15" hidden="false" customHeight="false" outlineLevel="0" collapsed="false">
      <c r="A662" s="33"/>
      <c r="B662" s="34"/>
      <c r="C662" s="34"/>
      <c r="D662" s="34"/>
      <c r="E662" s="34"/>
      <c r="F662" s="36" t="str">
        <f aca="false">IF(COUNT($B662:$E662)=0,"",IF(CFG_UTC="°F",(AVERAGE($B662:$E662)-32)*5/9,AVERAGE($B662:$E662)))</f>
        <v/>
      </c>
      <c r="G662" s="34"/>
    </row>
    <row r="663" customFormat="false" ht="15" hidden="false" customHeight="false" outlineLevel="0" collapsed="false">
      <c r="A663" s="33"/>
      <c r="B663" s="34"/>
      <c r="C663" s="34"/>
      <c r="D663" s="34"/>
      <c r="E663" s="34"/>
      <c r="F663" s="36" t="str">
        <f aca="false">IF(COUNT($B663:$E663)=0,"",IF(CFG_UTC="°F",(AVERAGE($B663:$E663)-32)*5/9,AVERAGE($B663:$E663)))</f>
        <v/>
      </c>
      <c r="G663" s="34"/>
    </row>
    <row r="664" customFormat="false" ht="15" hidden="false" customHeight="false" outlineLevel="0" collapsed="false">
      <c r="A664" s="33"/>
      <c r="B664" s="34"/>
      <c r="C664" s="34"/>
      <c r="D664" s="34"/>
      <c r="E664" s="34"/>
      <c r="F664" s="36" t="str">
        <f aca="false">IF(COUNT($B664:$E664)=0,"",IF(CFG_UTC="°F",(AVERAGE($B664:$E664)-32)*5/9,AVERAGE($B664:$E664)))</f>
        <v/>
      </c>
      <c r="G664" s="34"/>
    </row>
    <row r="665" customFormat="false" ht="15" hidden="false" customHeight="false" outlineLevel="0" collapsed="false">
      <c r="A665" s="33"/>
      <c r="B665" s="34"/>
      <c r="C665" s="34"/>
      <c r="D665" s="34"/>
      <c r="E665" s="34"/>
      <c r="F665" s="36" t="str">
        <f aca="false">IF(COUNT($B665:$E665)=0,"",IF(CFG_UTC="°F",(AVERAGE($B665:$E665)-32)*5/9,AVERAGE($B665:$E665)))</f>
        <v/>
      </c>
      <c r="G665" s="34"/>
    </row>
    <row r="666" customFormat="false" ht="15" hidden="false" customHeight="false" outlineLevel="0" collapsed="false">
      <c r="A666" s="33"/>
      <c r="B666" s="34"/>
      <c r="C666" s="34"/>
      <c r="D666" s="34"/>
      <c r="E666" s="34"/>
      <c r="F666" s="36" t="str">
        <f aca="false">IF(COUNT($B666:$E666)=0,"",IF(CFG_UTC="°F",(AVERAGE($B666:$E666)-32)*5/9,AVERAGE($B666:$E666)))</f>
        <v/>
      </c>
      <c r="G666" s="34"/>
    </row>
    <row r="667" customFormat="false" ht="15" hidden="false" customHeight="false" outlineLevel="0" collapsed="false">
      <c r="A667" s="33"/>
      <c r="B667" s="34"/>
      <c r="C667" s="34"/>
      <c r="D667" s="34"/>
      <c r="E667" s="34"/>
      <c r="F667" s="36" t="str">
        <f aca="false">IF(COUNT($B667:$E667)=0,"",IF(CFG_UTC="°F",(AVERAGE($B667:$E667)-32)*5/9,AVERAGE($B667:$E667)))</f>
        <v/>
      </c>
      <c r="G667" s="34"/>
    </row>
    <row r="668" customFormat="false" ht="15" hidden="false" customHeight="false" outlineLevel="0" collapsed="false">
      <c r="A668" s="33"/>
      <c r="B668" s="34"/>
      <c r="C668" s="34"/>
      <c r="D668" s="34"/>
      <c r="E668" s="34"/>
      <c r="F668" s="36" t="str">
        <f aca="false">IF(COUNT($B668:$E668)=0,"",IF(CFG_UTC="°F",(AVERAGE($B668:$E668)-32)*5/9,AVERAGE($B668:$E668)))</f>
        <v/>
      </c>
      <c r="G668" s="34"/>
    </row>
    <row r="669" customFormat="false" ht="15" hidden="false" customHeight="false" outlineLevel="0" collapsed="false">
      <c r="A669" s="33"/>
      <c r="B669" s="34"/>
      <c r="C669" s="34"/>
      <c r="D669" s="34"/>
      <c r="E669" s="34"/>
      <c r="F669" s="36" t="str">
        <f aca="false">IF(COUNT($B669:$E669)=0,"",IF(CFG_UTC="°F",(AVERAGE($B669:$E669)-32)*5/9,AVERAGE($B669:$E669)))</f>
        <v/>
      </c>
      <c r="G669" s="34"/>
    </row>
    <row r="670" customFormat="false" ht="15" hidden="false" customHeight="false" outlineLevel="0" collapsed="false">
      <c r="A670" s="33"/>
      <c r="B670" s="34"/>
      <c r="C670" s="34"/>
      <c r="D670" s="34"/>
      <c r="E670" s="34"/>
      <c r="F670" s="36" t="str">
        <f aca="false">IF(COUNT($B670:$E670)=0,"",IF(CFG_UTC="°F",(AVERAGE($B670:$E670)-32)*5/9,AVERAGE($B670:$E670)))</f>
        <v/>
      </c>
      <c r="G670" s="34"/>
    </row>
    <row r="671" customFormat="false" ht="15" hidden="false" customHeight="false" outlineLevel="0" collapsed="false">
      <c r="A671" s="33"/>
      <c r="B671" s="34"/>
      <c r="C671" s="34"/>
      <c r="D671" s="34"/>
      <c r="E671" s="34"/>
      <c r="F671" s="36" t="str">
        <f aca="false">IF(COUNT($B671:$E671)=0,"",IF(CFG_UTC="°F",(AVERAGE($B671:$E671)-32)*5/9,AVERAGE($B671:$E671)))</f>
        <v/>
      </c>
      <c r="G671" s="34"/>
    </row>
    <row r="672" customFormat="false" ht="15" hidden="false" customHeight="false" outlineLevel="0" collapsed="false">
      <c r="A672" s="33"/>
      <c r="B672" s="34"/>
      <c r="C672" s="34"/>
      <c r="D672" s="34"/>
      <c r="E672" s="34"/>
      <c r="F672" s="36" t="str">
        <f aca="false">IF(COUNT($B672:$E672)=0,"",IF(CFG_UTC="°F",(AVERAGE($B672:$E672)-32)*5/9,AVERAGE($B672:$E672)))</f>
        <v/>
      </c>
      <c r="G672" s="34"/>
    </row>
    <row r="673" customFormat="false" ht="15" hidden="false" customHeight="false" outlineLevel="0" collapsed="false">
      <c r="A673" s="33"/>
      <c r="B673" s="34"/>
      <c r="C673" s="34"/>
      <c r="D673" s="34"/>
      <c r="E673" s="34"/>
      <c r="F673" s="36" t="str">
        <f aca="false">IF(COUNT($B673:$E673)=0,"",IF(CFG_UTC="°F",(AVERAGE($B673:$E673)-32)*5/9,AVERAGE($B673:$E673)))</f>
        <v/>
      </c>
      <c r="G673" s="34"/>
    </row>
    <row r="674" customFormat="false" ht="15" hidden="false" customHeight="false" outlineLevel="0" collapsed="false">
      <c r="A674" s="33"/>
      <c r="B674" s="34"/>
      <c r="C674" s="34"/>
      <c r="D674" s="34"/>
      <c r="E674" s="34"/>
      <c r="F674" s="36" t="str">
        <f aca="false">IF(COUNT($B674:$E674)=0,"",IF(CFG_UTC="°F",(AVERAGE($B674:$E674)-32)*5/9,AVERAGE($B674:$E674)))</f>
        <v/>
      </c>
      <c r="G674" s="34"/>
    </row>
    <row r="675" customFormat="false" ht="15" hidden="false" customHeight="false" outlineLevel="0" collapsed="false">
      <c r="A675" s="33"/>
      <c r="B675" s="34"/>
      <c r="C675" s="34"/>
      <c r="D675" s="34"/>
      <c r="E675" s="34"/>
      <c r="F675" s="36" t="str">
        <f aca="false">IF(COUNT($B675:$E675)=0,"",IF(CFG_UTC="°F",(AVERAGE($B675:$E675)-32)*5/9,AVERAGE($B675:$E675)))</f>
        <v/>
      </c>
      <c r="G675" s="34"/>
    </row>
    <row r="676" customFormat="false" ht="15" hidden="false" customHeight="false" outlineLevel="0" collapsed="false">
      <c r="A676" s="33"/>
      <c r="B676" s="34"/>
      <c r="C676" s="34"/>
      <c r="D676" s="34"/>
      <c r="E676" s="34"/>
      <c r="F676" s="36" t="str">
        <f aca="false">IF(COUNT($B676:$E676)=0,"",IF(CFG_UTC="°F",(AVERAGE($B676:$E676)-32)*5/9,AVERAGE($B676:$E676)))</f>
        <v/>
      </c>
      <c r="G676" s="34"/>
    </row>
    <row r="677" customFormat="false" ht="15" hidden="false" customHeight="false" outlineLevel="0" collapsed="false">
      <c r="A677" s="33"/>
      <c r="B677" s="34"/>
      <c r="C677" s="34"/>
      <c r="D677" s="34"/>
      <c r="E677" s="34"/>
      <c r="F677" s="36" t="str">
        <f aca="false">IF(COUNT($B677:$E677)=0,"",IF(CFG_UTC="°F",(AVERAGE($B677:$E677)-32)*5/9,AVERAGE($B677:$E677)))</f>
        <v/>
      </c>
      <c r="G677" s="34"/>
    </row>
    <row r="678" customFormat="false" ht="15" hidden="false" customHeight="false" outlineLevel="0" collapsed="false">
      <c r="A678" s="33"/>
      <c r="B678" s="34"/>
      <c r="C678" s="34"/>
      <c r="D678" s="34"/>
      <c r="E678" s="34"/>
      <c r="F678" s="36" t="str">
        <f aca="false">IF(COUNT($B678:$E678)=0,"",IF(CFG_UTC="°F",(AVERAGE($B678:$E678)-32)*5/9,AVERAGE($B678:$E678)))</f>
        <v/>
      </c>
      <c r="G678" s="34"/>
    </row>
    <row r="679" customFormat="false" ht="15" hidden="false" customHeight="false" outlineLevel="0" collapsed="false">
      <c r="A679" s="33"/>
      <c r="B679" s="34"/>
      <c r="C679" s="34"/>
      <c r="D679" s="34"/>
      <c r="E679" s="34"/>
      <c r="F679" s="36" t="str">
        <f aca="false">IF(COUNT($B679:$E679)=0,"",IF(CFG_UTC="°F",(AVERAGE($B679:$E679)-32)*5/9,AVERAGE($B679:$E679)))</f>
        <v/>
      </c>
      <c r="G679" s="34"/>
    </row>
    <row r="680" customFormat="false" ht="15" hidden="false" customHeight="false" outlineLevel="0" collapsed="false">
      <c r="A680" s="33"/>
      <c r="B680" s="34"/>
      <c r="C680" s="34"/>
      <c r="D680" s="34"/>
      <c r="E680" s="34"/>
      <c r="F680" s="36" t="str">
        <f aca="false">IF(COUNT($B680:$E680)=0,"",IF(CFG_UTC="°F",(AVERAGE($B680:$E680)-32)*5/9,AVERAGE($B680:$E680)))</f>
        <v/>
      </c>
      <c r="G680" s="34"/>
    </row>
    <row r="681" customFormat="false" ht="15" hidden="false" customHeight="false" outlineLevel="0" collapsed="false">
      <c r="A681" s="33"/>
      <c r="B681" s="34"/>
      <c r="C681" s="34"/>
      <c r="D681" s="34"/>
      <c r="E681" s="34"/>
      <c r="F681" s="36" t="str">
        <f aca="false">IF(COUNT($B681:$E681)=0,"",IF(CFG_UTC="°F",(AVERAGE($B681:$E681)-32)*5/9,AVERAGE($B681:$E681)))</f>
        <v/>
      </c>
      <c r="G681" s="34"/>
    </row>
    <row r="682" customFormat="false" ht="15" hidden="false" customHeight="false" outlineLevel="0" collapsed="false">
      <c r="A682" s="33"/>
      <c r="B682" s="34"/>
      <c r="C682" s="34"/>
      <c r="D682" s="34"/>
      <c r="E682" s="34"/>
      <c r="F682" s="36" t="str">
        <f aca="false">IF(COUNT($B682:$E682)=0,"",IF(CFG_UTC="°F",(AVERAGE($B682:$E682)-32)*5/9,AVERAGE($B682:$E682)))</f>
        <v/>
      </c>
      <c r="G682" s="34"/>
    </row>
    <row r="683" customFormat="false" ht="15" hidden="false" customHeight="false" outlineLevel="0" collapsed="false">
      <c r="A683" s="33"/>
      <c r="B683" s="34"/>
      <c r="C683" s="34"/>
      <c r="D683" s="34"/>
      <c r="E683" s="34"/>
      <c r="F683" s="36" t="str">
        <f aca="false">IF(COUNT($B683:$E683)=0,"",IF(CFG_UTC="°F",(AVERAGE($B683:$E683)-32)*5/9,AVERAGE($B683:$E683)))</f>
        <v/>
      </c>
      <c r="G683" s="34"/>
    </row>
    <row r="684" customFormat="false" ht="15" hidden="false" customHeight="false" outlineLevel="0" collapsed="false">
      <c r="A684" s="33"/>
      <c r="B684" s="34"/>
      <c r="C684" s="34"/>
      <c r="D684" s="34"/>
      <c r="E684" s="34"/>
      <c r="F684" s="36" t="str">
        <f aca="false">IF(COUNT($B684:$E684)=0,"",IF(CFG_UTC="°F",(AVERAGE($B684:$E684)-32)*5/9,AVERAGE($B684:$E684)))</f>
        <v/>
      </c>
      <c r="G684" s="34"/>
    </row>
    <row r="685" customFormat="false" ht="15" hidden="false" customHeight="false" outlineLevel="0" collapsed="false">
      <c r="A685" s="33"/>
      <c r="B685" s="34"/>
      <c r="C685" s="34"/>
      <c r="D685" s="34"/>
      <c r="E685" s="34"/>
      <c r="F685" s="36" t="str">
        <f aca="false">IF(COUNT($B685:$E685)=0,"",IF(CFG_UTC="°F",(AVERAGE($B685:$E685)-32)*5/9,AVERAGE($B685:$E685)))</f>
        <v/>
      </c>
      <c r="G685" s="34"/>
    </row>
    <row r="686" customFormat="false" ht="15" hidden="false" customHeight="false" outlineLevel="0" collapsed="false">
      <c r="A686" s="33"/>
      <c r="B686" s="34"/>
      <c r="C686" s="34"/>
      <c r="D686" s="34"/>
      <c r="E686" s="34"/>
      <c r="F686" s="36" t="str">
        <f aca="false">IF(COUNT($B686:$E686)=0,"",IF(CFG_UTC="°F",(AVERAGE($B686:$E686)-32)*5/9,AVERAGE($B686:$E686)))</f>
        <v/>
      </c>
      <c r="G686" s="34"/>
    </row>
    <row r="687" customFormat="false" ht="15" hidden="false" customHeight="false" outlineLevel="0" collapsed="false">
      <c r="A687" s="33"/>
      <c r="B687" s="34"/>
      <c r="C687" s="34"/>
      <c r="D687" s="34"/>
      <c r="E687" s="34"/>
      <c r="F687" s="36" t="str">
        <f aca="false">IF(COUNT($B687:$E687)=0,"",IF(CFG_UTC="°F",(AVERAGE($B687:$E687)-32)*5/9,AVERAGE($B687:$E687)))</f>
        <v/>
      </c>
      <c r="G687" s="34"/>
    </row>
    <row r="688" customFormat="false" ht="15" hidden="false" customHeight="false" outlineLevel="0" collapsed="false">
      <c r="A688" s="33"/>
      <c r="B688" s="34"/>
      <c r="C688" s="34"/>
      <c r="D688" s="34"/>
      <c r="E688" s="34"/>
      <c r="F688" s="36" t="str">
        <f aca="false">IF(COUNT($B688:$E688)=0,"",IF(CFG_UTC="°F",(AVERAGE($B688:$E688)-32)*5/9,AVERAGE($B688:$E688)))</f>
        <v/>
      </c>
      <c r="G688" s="34"/>
    </row>
    <row r="689" customFormat="false" ht="15" hidden="false" customHeight="false" outlineLevel="0" collapsed="false">
      <c r="A689" s="33"/>
      <c r="B689" s="34"/>
      <c r="C689" s="34"/>
      <c r="D689" s="34"/>
      <c r="E689" s="34"/>
      <c r="F689" s="36" t="str">
        <f aca="false">IF(COUNT($B689:$E689)=0,"",IF(CFG_UTC="°F",(AVERAGE($B689:$E689)-32)*5/9,AVERAGE($B689:$E689)))</f>
        <v/>
      </c>
      <c r="G689" s="34"/>
    </row>
    <row r="690" customFormat="false" ht="15" hidden="false" customHeight="false" outlineLevel="0" collapsed="false">
      <c r="A690" s="33"/>
      <c r="B690" s="34"/>
      <c r="C690" s="34"/>
      <c r="D690" s="34"/>
      <c r="E690" s="34"/>
      <c r="F690" s="36" t="str">
        <f aca="false">IF(COUNT($B690:$E690)=0,"",IF(CFG_UTC="°F",(AVERAGE($B690:$E690)-32)*5/9,AVERAGE($B690:$E690)))</f>
        <v/>
      </c>
      <c r="G690" s="34"/>
    </row>
    <row r="691" customFormat="false" ht="15" hidden="false" customHeight="false" outlineLevel="0" collapsed="false">
      <c r="A691" s="33"/>
      <c r="B691" s="34"/>
      <c r="C691" s="34"/>
      <c r="D691" s="34"/>
      <c r="E691" s="34"/>
      <c r="F691" s="36" t="str">
        <f aca="false">IF(COUNT($B691:$E691)=0,"",IF(CFG_UTC="°F",(AVERAGE($B691:$E691)-32)*5/9,AVERAGE($B691:$E691)))</f>
        <v/>
      </c>
      <c r="G691" s="34"/>
    </row>
    <row r="692" customFormat="false" ht="15" hidden="false" customHeight="false" outlineLevel="0" collapsed="false">
      <c r="A692" s="33"/>
      <c r="B692" s="34"/>
      <c r="C692" s="34"/>
      <c r="D692" s="34"/>
      <c r="E692" s="34"/>
      <c r="F692" s="36" t="str">
        <f aca="false">IF(COUNT($B692:$E692)=0,"",IF(CFG_UTC="°F",(AVERAGE($B692:$E692)-32)*5/9,AVERAGE($B692:$E692)))</f>
        <v/>
      </c>
      <c r="G692" s="34"/>
    </row>
    <row r="693" customFormat="false" ht="15" hidden="false" customHeight="false" outlineLevel="0" collapsed="false">
      <c r="A693" s="33"/>
      <c r="B693" s="34"/>
      <c r="C693" s="34"/>
      <c r="D693" s="34"/>
      <c r="E693" s="34"/>
      <c r="F693" s="36" t="str">
        <f aca="false">IF(COUNT($B693:$E693)=0,"",IF(CFG_UTC="°F",(AVERAGE($B693:$E693)-32)*5/9,AVERAGE($B693:$E693)))</f>
        <v/>
      </c>
      <c r="G693" s="34"/>
    </row>
    <row r="694" customFormat="false" ht="15" hidden="false" customHeight="false" outlineLevel="0" collapsed="false">
      <c r="A694" s="33"/>
      <c r="B694" s="34"/>
      <c r="C694" s="34"/>
      <c r="D694" s="34"/>
      <c r="E694" s="34"/>
      <c r="F694" s="36" t="str">
        <f aca="false">IF(COUNT($B694:$E694)=0,"",IF(CFG_UTC="°F",(AVERAGE($B694:$E694)-32)*5/9,AVERAGE($B694:$E694)))</f>
        <v/>
      </c>
      <c r="G694" s="34"/>
    </row>
    <row r="695" customFormat="false" ht="15" hidden="false" customHeight="false" outlineLevel="0" collapsed="false">
      <c r="A695" s="33"/>
      <c r="B695" s="34"/>
      <c r="C695" s="34"/>
      <c r="D695" s="34"/>
      <c r="E695" s="34"/>
      <c r="F695" s="36" t="str">
        <f aca="false">IF(COUNT($B695:$E695)=0,"",IF(CFG_UTC="°F",(AVERAGE($B695:$E695)-32)*5/9,AVERAGE($B695:$E695)))</f>
        <v/>
      </c>
      <c r="G695" s="34"/>
    </row>
    <row r="696" customFormat="false" ht="15" hidden="false" customHeight="false" outlineLevel="0" collapsed="false">
      <c r="A696" s="33"/>
      <c r="B696" s="34"/>
      <c r="C696" s="34"/>
      <c r="D696" s="34"/>
      <c r="E696" s="34"/>
      <c r="F696" s="36" t="str">
        <f aca="false">IF(COUNT($B696:$E696)=0,"",IF(CFG_UTC="°F",(AVERAGE($B696:$E696)-32)*5/9,AVERAGE($B696:$E696)))</f>
        <v/>
      </c>
      <c r="G696" s="34"/>
    </row>
    <row r="697" customFormat="false" ht="15" hidden="false" customHeight="false" outlineLevel="0" collapsed="false">
      <c r="A697" s="33"/>
      <c r="B697" s="34"/>
      <c r="C697" s="34"/>
      <c r="D697" s="34"/>
      <c r="E697" s="34"/>
      <c r="F697" s="36" t="str">
        <f aca="false">IF(COUNT($B697:$E697)=0,"",IF(CFG_UTC="°F",(AVERAGE($B697:$E697)-32)*5/9,AVERAGE($B697:$E697)))</f>
        <v/>
      </c>
      <c r="G697" s="34"/>
    </row>
    <row r="698" customFormat="false" ht="15" hidden="false" customHeight="false" outlineLevel="0" collapsed="false">
      <c r="A698" s="33"/>
      <c r="B698" s="34"/>
      <c r="C698" s="34"/>
      <c r="D698" s="34"/>
      <c r="E698" s="34"/>
      <c r="F698" s="36" t="str">
        <f aca="false">IF(COUNT($B698:$E698)=0,"",IF(CFG_UTC="°F",(AVERAGE($B698:$E698)-32)*5/9,AVERAGE($B698:$E698)))</f>
        <v/>
      </c>
      <c r="G698" s="34"/>
    </row>
    <row r="699" customFormat="false" ht="15" hidden="false" customHeight="false" outlineLevel="0" collapsed="false">
      <c r="A699" s="33"/>
      <c r="B699" s="34"/>
      <c r="C699" s="34"/>
      <c r="D699" s="34"/>
      <c r="E699" s="34"/>
      <c r="F699" s="36" t="str">
        <f aca="false">IF(COUNT($B699:$E699)=0,"",IF(CFG_UTC="°F",(AVERAGE($B699:$E699)-32)*5/9,AVERAGE($B699:$E699)))</f>
        <v/>
      </c>
      <c r="G699" s="34"/>
    </row>
    <row r="700" customFormat="false" ht="15" hidden="false" customHeight="false" outlineLevel="0" collapsed="false">
      <c r="A700" s="33"/>
      <c r="B700" s="34"/>
      <c r="C700" s="34"/>
      <c r="D700" s="34"/>
      <c r="E700" s="34"/>
      <c r="F700" s="36" t="str">
        <f aca="false">IF(COUNT($B700:$E700)=0,"",IF(CFG_UTC="°F",(AVERAGE($B700:$E700)-32)*5/9,AVERAGE($B700:$E700)))</f>
        <v/>
      </c>
      <c r="G700" s="34"/>
    </row>
    <row r="701" customFormat="false" ht="15" hidden="false" customHeight="false" outlineLevel="0" collapsed="false">
      <c r="A701" s="33"/>
      <c r="B701" s="34"/>
      <c r="C701" s="34"/>
      <c r="D701" s="34"/>
      <c r="E701" s="34"/>
      <c r="F701" s="36" t="str">
        <f aca="false">IF(COUNT($B701:$E701)=0,"",IF(CFG_UTC="°F",(AVERAGE($B701:$E701)-32)*5/9,AVERAGE($B701:$E701)))</f>
        <v/>
      </c>
      <c r="G701" s="34"/>
    </row>
    <row r="702" customFormat="false" ht="15" hidden="false" customHeight="false" outlineLevel="0" collapsed="false">
      <c r="A702" s="33"/>
      <c r="B702" s="34"/>
      <c r="C702" s="34"/>
      <c r="D702" s="34"/>
      <c r="E702" s="34"/>
      <c r="F702" s="36" t="str">
        <f aca="false">IF(COUNT($B702:$E702)=0,"",IF(CFG_UTC="°F",(AVERAGE($B702:$E702)-32)*5/9,AVERAGE($B702:$E702)))</f>
        <v/>
      </c>
      <c r="G702" s="34"/>
    </row>
    <row r="703" customFormat="false" ht="15" hidden="false" customHeight="false" outlineLevel="0" collapsed="false">
      <c r="A703" s="33"/>
      <c r="B703" s="34"/>
      <c r="C703" s="34"/>
      <c r="D703" s="34"/>
      <c r="E703" s="34"/>
      <c r="F703" s="36" t="str">
        <f aca="false">IF(COUNT($B703:$E703)=0,"",IF(CFG_UTC="°F",(AVERAGE($B703:$E703)-32)*5/9,AVERAGE($B703:$E703)))</f>
        <v/>
      </c>
      <c r="G703" s="34"/>
    </row>
    <row r="704" customFormat="false" ht="15" hidden="false" customHeight="false" outlineLevel="0" collapsed="false">
      <c r="A704" s="33"/>
      <c r="B704" s="34"/>
      <c r="C704" s="34"/>
      <c r="D704" s="34"/>
      <c r="E704" s="34"/>
      <c r="F704" s="36" t="str">
        <f aca="false">IF(COUNT($B704:$E704)=0,"",IF(CFG_UTC="°F",(AVERAGE($B704:$E704)-32)*5/9,AVERAGE($B704:$E704)))</f>
        <v/>
      </c>
      <c r="G704" s="34"/>
    </row>
    <row r="705" customFormat="false" ht="15" hidden="false" customHeight="false" outlineLevel="0" collapsed="false">
      <c r="A705" s="33"/>
      <c r="B705" s="34"/>
      <c r="C705" s="34"/>
      <c r="D705" s="34"/>
      <c r="E705" s="34"/>
      <c r="F705" s="36" t="str">
        <f aca="false">IF(COUNT($B705:$E705)=0,"",IF(CFG_UTC="°F",(AVERAGE($B705:$E705)-32)*5/9,AVERAGE($B705:$E705)))</f>
        <v/>
      </c>
      <c r="G705" s="34"/>
    </row>
    <row r="706" customFormat="false" ht="15" hidden="false" customHeight="false" outlineLevel="0" collapsed="false">
      <c r="A706" s="33"/>
      <c r="B706" s="34"/>
      <c r="C706" s="34"/>
      <c r="D706" s="34"/>
      <c r="E706" s="34"/>
      <c r="F706" s="36" t="str">
        <f aca="false">IF(COUNT($B706:$E706)=0,"",IF(CFG_UTC="°F",(AVERAGE($B706:$E706)-32)*5/9,AVERAGE($B706:$E706)))</f>
        <v/>
      </c>
      <c r="G706" s="34"/>
    </row>
    <row r="707" customFormat="false" ht="15" hidden="false" customHeight="false" outlineLevel="0" collapsed="false">
      <c r="A707" s="33"/>
      <c r="B707" s="34"/>
      <c r="C707" s="34"/>
      <c r="D707" s="34"/>
      <c r="E707" s="34"/>
      <c r="F707" s="36" t="str">
        <f aca="false">IF(COUNT($B707:$E707)=0,"",IF(CFG_UTC="°F",(AVERAGE($B707:$E707)-32)*5/9,AVERAGE($B707:$E707)))</f>
        <v/>
      </c>
      <c r="G707" s="34"/>
    </row>
    <row r="708" customFormat="false" ht="15" hidden="false" customHeight="false" outlineLevel="0" collapsed="false">
      <c r="A708" s="33"/>
      <c r="B708" s="34"/>
      <c r="C708" s="34"/>
      <c r="D708" s="34"/>
      <c r="E708" s="34"/>
      <c r="F708" s="36" t="str">
        <f aca="false">IF(COUNT($B708:$E708)=0,"",IF(CFG_UTC="°F",(AVERAGE($B708:$E708)-32)*5/9,AVERAGE($B708:$E708)))</f>
        <v/>
      </c>
      <c r="G708" s="34"/>
    </row>
    <row r="709" customFormat="false" ht="15" hidden="false" customHeight="false" outlineLevel="0" collapsed="false">
      <c r="A709" s="33"/>
      <c r="B709" s="34"/>
      <c r="C709" s="34"/>
      <c r="D709" s="34"/>
      <c r="E709" s="34"/>
      <c r="F709" s="36" t="str">
        <f aca="false">IF(COUNT($B709:$E709)=0,"",IF(CFG_UTC="°F",(AVERAGE($B709:$E709)-32)*5/9,AVERAGE($B709:$E709)))</f>
        <v/>
      </c>
      <c r="G709" s="34"/>
    </row>
    <row r="710" customFormat="false" ht="15" hidden="false" customHeight="false" outlineLevel="0" collapsed="false">
      <c r="A710" s="33"/>
      <c r="B710" s="34"/>
      <c r="C710" s="34"/>
      <c r="D710" s="34"/>
      <c r="E710" s="34"/>
      <c r="F710" s="36" t="str">
        <f aca="false">IF(COUNT($B710:$E710)=0,"",IF(CFG_UTC="°F",(AVERAGE($B710:$E710)-32)*5/9,AVERAGE($B710:$E710)))</f>
        <v/>
      </c>
      <c r="G710" s="34"/>
    </row>
    <row r="711" customFormat="false" ht="15" hidden="false" customHeight="false" outlineLevel="0" collapsed="false">
      <c r="A711" s="33"/>
      <c r="B711" s="34"/>
      <c r="C711" s="34"/>
      <c r="D711" s="34"/>
      <c r="E711" s="34"/>
      <c r="F711" s="36" t="str">
        <f aca="false">IF(COUNT($B711:$E711)=0,"",IF(CFG_UTC="°F",(AVERAGE($B711:$E711)-32)*5/9,AVERAGE($B711:$E711)))</f>
        <v/>
      </c>
      <c r="G711" s="34"/>
    </row>
    <row r="712" customFormat="false" ht="15" hidden="false" customHeight="false" outlineLevel="0" collapsed="false">
      <c r="A712" s="33"/>
      <c r="B712" s="34"/>
      <c r="C712" s="34"/>
      <c r="D712" s="34"/>
      <c r="E712" s="34"/>
      <c r="F712" s="36" t="str">
        <f aca="false">IF(COUNT($B712:$E712)=0,"",IF(CFG_UTC="°F",(AVERAGE($B712:$E712)-32)*5/9,AVERAGE($B712:$E712)))</f>
        <v/>
      </c>
      <c r="G712" s="34"/>
    </row>
    <row r="713" customFormat="false" ht="15" hidden="false" customHeight="false" outlineLevel="0" collapsed="false">
      <c r="A713" s="33"/>
      <c r="B713" s="34"/>
      <c r="C713" s="34"/>
      <c r="D713" s="34"/>
      <c r="E713" s="34"/>
      <c r="F713" s="36" t="str">
        <f aca="false">IF(COUNT($B713:$E713)=0,"",IF(CFG_UTC="°F",(AVERAGE($B713:$E713)-32)*5/9,AVERAGE($B713:$E713)))</f>
        <v/>
      </c>
      <c r="G713" s="34"/>
    </row>
    <row r="714" customFormat="false" ht="15" hidden="false" customHeight="false" outlineLevel="0" collapsed="false">
      <c r="A714" s="33"/>
      <c r="B714" s="34"/>
      <c r="C714" s="34"/>
      <c r="D714" s="34"/>
      <c r="E714" s="34"/>
      <c r="F714" s="36" t="str">
        <f aca="false">IF(COUNT($B714:$E714)=0,"",IF(CFG_UTC="°F",(AVERAGE($B714:$E714)-32)*5/9,AVERAGE($B714:$E714)))</f>
        <v/>
      </c>
      <c r="G714" s="34"/>
    </row>
    <row r="715" customFormat="false" ht="15" hidden="false" customHeight="false" outlineLevel="0" collapsed="false">
      <c r="A715" s="33"/>
      <c r="B715" s="34"/>
      <c r="C715" s="34"/>
      <c r="D715" s="34"/>
      <c r="E715" s="34"/>
      <c r="F715" s="36" t="str">
        <f aca="false">IF(COUNT($B715:$E715)=0,"",IF(CFG_UTC="°F",(AVERAGE($B715:$E715)-32)*5/9,AVERAGE($B715:$E715)))</f>
        <v/>
      </c>
      <c r="G715" s="34"/>
    </row>
    <row r="716" customFormat="false" ht="15" hidden="false" customHeight="false" outlineLevel="0" collapsed="false">
      <c r="A716" s="33"/>
      <c r="B716" s="34"/>
      <c r="C716" s="34"/>
      <c r="D716" s="34"/>
      <c r="E716" s="34"/>
      <c r="F716" s="36" t="str">
        <f aca="false">IF(COUNT($B716:$E716)=0,"",IF(CFG_UTC="°F",(AVERAGE($B716:$E716)-32)*5/9,AVERAGE($B716:$E716)))</f>
        <v/>
      </c>
      <c r="G716" s="34"/>
    </row>
    <row r="717" customFormat="false" ht="15" hidden="false" customHeight="false" outlineLevel="0" collapsed="false">
      <c r="A717" s="33"/>
      <c r="B717" s="34"/>
      <c r="C717" s="34"/>
      <c r="D717" s="34"/>
      <c r="E717" s="34"/>
      <c r="F717" s="36" t="str">
        <f aca="false">IF(COUNT($B717:$E717)=0,"",IF(CFG_UTC="°F",(AVERAGE($B717:$E717)-32)*5/9,AVERAGE($B717:$E717)))</f>
        <v/>
      </c>
      <c r="G717" s="34"/>
    </row>
    <row r="718" customFormat="false" ht="15" hidden="false" customHeight="false" outlineLevel="0" collapsed="false">
      <c r="A718" s="33"/>
      <c r="B718" s="34"/>
      <c r="C718" s="34"/>
      <c r="D718" s="34"/>
      <c r="E718" s="34"/>
      <c r="F718" s="36" t="str">
        <f aca="false">IF(COUNT($B718:$E718)=0,"",IF(CFG_UTC="°F",(AVERAGE($B718:$E718)-32)*5/9,AVERAGE($B718:$E718)))</f>
        <v/>
      </c>
      <c r="G718" s="34"/>
    </row>
    <row r="719" customFormat="false" ht="15" hidden="false" customHeight="false" outlineLevel="0" collapsed="false">
      <c r="A719" s="33"/>
      <c r="B719" s="34"/>
      <c r="C719" s="34"/>
      <c r="D719" s="34"/>
      <c r="E719" s="34"/>
      <c r="F719" s="36" t="str">
        <f aca="false">IF(COUNT($B719:$E719)=0,"",IF(CFG_UTC="°F",(AVERAGE($B719:$E719)-32)*5/9,AVERAGE($B719:$E719)))</f>
        <v/>
      </c>
      <c r="G719" s="34"/>
    </row>
    <row r="720" customFormat="false" ht="15" hidden="false" customHeight="false" outlineLevel="0" collapsed="false">
      <c r="A720" s="33"/>
      <c r="B720" s="34"/>
      <c r="C720" s="34"/>
      <c r="D720" s="34"/>
      <c r="E720" s="34"/>
      <c r="F720" s="36" t="str">
        <f aca="false">IF(COUNT($B720:$E720)=0,"",IF(CFG_UTC="°F",(AVERAGE($B720:$E720)-32)*5/9,AVERAGE($B720:$E720)))</f>
        <v/>
      </c>
      <c r="G720" s="34"/>
    </row>
    <row r="721" customFormat="false" ht="15" hidden="false" customHeight="false" outlineLevel="0" collapsed="false">
      <c r="A721" s="33"/>
      <c r="B721" s="34"/>
      <c r="C721" s="34"/>
      <c r="D721" s="34"/>
      <c r="E721" s="34"/>
      <c r="F721" s="36" t="str">
        <f aca="false">IF(COUNT($B721:$E721)=0,"",IF(CFG_UTC="°F",(AVERAGE($B721:$E721)-32)*5/9,AVERAGE($B721:$E721)))</f>
        <v/>
      </c>
      <c r="G721" s="34"/>
    </row>
    <row r="722" customFormat="false" ht="15" hidden="false" customHeight="false" outlineLevel="0" collapsed="false">
      <c r="A722" s="33"/>
      <c r="B722" s="34"/>
      <c r="C722" s="34"/>
      <c r="D722" s="34"/>
      <c r="E722" s="34"/>
      <c r="F722" s="36" t="str">
        <f aca="false">IF(COUNT($B722:$E722)=0,"",IF(CFG_UTC="°F",(AVERAGE($B722:$E722)-32)*5/9,AVERAGE($B722:$E722)))</f>
        <v/>
      </c>
      <c r="G722" s="34"/>
    </row>
    <row r="723" customFormat="false" ht="15" hidden="false" customHeight="false" outlineLevel="0" collapsed="false">
      <c r="A723" s="33"/>
      <c r="B723" s="34"/>
      <c r="C723" s="34"/>
      <c r="D723" s="34"/>
      <c r="E723" s="34"/>
      <c r="F723" s="36" t="str">
        <f aca="false">IF(COUNT($B723:$E723)=0,"",IF(CFG_UTC="°F",(AVERAGE($B723:$E723)-32)*5/9,AVERAGE($B723:$E723)))</f>
        <v/>
      </c>
      <c r="G723" s="34"/>
    </row>
    <row r="724" customFormat="false" ht="15" hidden="false" customHeight="false" outlineLevel="0" collapsed="false">
      <c r="A724" s="33"/>
      <c r="B724" s="34"/>
      <c r="C724" s="34"/>
      <c r="D724" s="34"/>
      <c r="E724" s="34"/>
      <c r="F724" s="36" t="str">
        <f aca="false">IF(COUNT($B724:$E724)=0,"",IF(CFG_UTC="°F",(AVERAGE($B724:$E724)-32)*5/9,AVERAGE($B724:$E724)))</f>
        <v/>
      </c>
      <c r="G724" s="34"/>
    </row>
    <row r="725" customFormat="false" ht="15" hidden="false" customHeight="false" outlineLevel="0" collapsed="false">
      <c r="A725" s="33"/>
      <c r="B725" s="34"/>
      <c r="C725" s="34"/>
      <c r="D725" s="34"/>
      <c r="E725" s="34"/>
      <c r="F725" s="36" t="str">
        <f aca="false">IF(COUNT($B725:$E725)=0,"",IF(CFG_UTC="°F",(AVERAGE($B725:$E725)-32)*5/9,AVERAGE($B725:$E725)))</f>
        <v/>
      </c>
      <c r="G725" s="34"/>
    </row>
    <row r="726" customFormat="false" ht="15" hidden="false" customHeight="false" outlineLevel="0" collapsed="false">
      <c r="A726" s="33"/>
      <c r="B726" s="34"/>
      <c r="C726" s="34"/>
      <c r="D726" s="34"/>
      <c r="E726" s="34"/>
      <c r="F726" s="36" t="str">
        <f aca="false">IF(COUNT($B726:$E726)=0,"",IF(CFG_UTC="°F",(AVERAGE($B726:$E726)-32)*5/9,AVERAGE($B726:$E726)))</f>
        <v/>
      </c>
      <c r="G726" s="34"/>
    </row>
    <row r="727" customFormat="false" ht="15" hidden="false" customHeight="false" outlineLevel="0" collapsed="false">
      <c r="A727" s="33"/>
      <c r="B727" s="34"/>
      <c r="C727" s="34"/>
      <c r="D727" s="34"/>
      <c r="E727" s="34"/>
      <c r="F727" s="36" t="str">
        <f aca="false">IF(COUNT($B727:$E727)=0,"",IF(CFG_UTC="°F",(AVERAGE($B727:$E727)-32)*5/9,AVERAGE($B727:$E727)))</f>
        <v/>
      </c>
      <c r="G727" s="34"/>
    </row>
    <row r="728" customFormat="false" ht="15" hidden="false" customHeight="false" outlineLevel="0" collapsed="false">
      <c r="A728" s="33"/>
      <c r="B728" s="34"/>
      <c r="C728" s="34"/>
      <c r="D728" s="34"/>
      <c r="E728" s="34"/>
      <c r="F728" s="36" t="str">
        <f aca="false">IF(COUNT($B728:$E728)=0,"",IF(CFG_UTC="°F",(AVERAGE($B728:$E728)-32)*5/9,AVERAGE($B728:$E728)))</f>
        <v/>
      </c>
      <c r="G728" s="34"/>
    </row>
    <row r="729" customFormat="false" ht="15" hidden="false" customHeight="false" outlineLevel="0" collapsed="false">
      <c r="A729" s="33"/>
      <c r="B729" s="34"/>
      <c r="C729" s="34"/>
      <c r="D729" s="34"/>
      <c r="E729" s="34"/>
      <c r="F729" s="36" t="str">
        <f aca="false">IF(COUNT($B729:$E729)=0,"",IF(CFG_UTC="°F",(AVERAGE($B729:$E729)-32)*5/9,AVERAGE($B729:$E729)))</f>
        <v/>
      </c>
      <c r="G729" s="34"/>
    </row>
    <row r="730" customFormat="false" ht="15" hidden="false" customHeight="false" outlineLevel="0" collapsed="false">
      <c r="A730" s="33"/>
      <c r="B730" s="34"/>
      <c r="C730" s="34"/>
      <c r="D730" s="34"/>
      <c r="E730" s="34"/>
      <c r="F730" s="36" t="str">
        <f aca="false">IF(COUNT($B730:$E730)=0,"",IF(CFG_UTC="°F",(AVERAGE($B730:$E730)-32)*5/9,AVERAGE($B730:$E730)))</f>
        <v/>
      </c>
      <c r="G730" s="34"/>
    </row>
    <row r="731" customFormat="false" ht="15" hidden="false" customHeight="false" outlineLevel="0" collapsed="false">
      <c r="A731" s="33"/>
      <c r="B731" s="34"/>
      <c r="C731" s="34"/>
      <c r="D731" s="34"/>
      <c r="E731" s="34"/>
      <c r="F731" s="36" t="str">
        <f aca="false">IF(COUNT($B731:$E731)=0,"",IF(CFG_UTC="°F",(AVERAGE($B731:$E731)-32)*5/9,AVERAGE($B731:$E731)))</f>
        <v/>
      </c>
      <c r="G731" s="34"/>
    </row>
    <row r="732" customFormat="false" ht="15" hidden="false" customHeight="false" outlineLevel="0" collapsed="false">
      <c r="A732" s="33"/>
      <c r="B732" s="34"/>
      <c r="C732" s="34"/>
      <c r="D732" s="34"/>
      <c r="E732" s="34"/>
      <c r="F732" s="36" t="str">
        <f aca="false">IF(COUNT($B732:$E732)=0,"",IF(CFG_UTC="°F",(AVERAGE($B732:$E732)-32)*5/9,AVERAGE($B732:$E732)))</f>
        <v/>
      </c>
      <c r="G732" s="34"/>
    </row>
    <row r="733" customFormat="false" ht="15" hidden="false" customHeight="false" outlineLevel="0" collapsed="false">
      <c r="A733" s="33"/>
      <c r="B733" s="34"/>
      <c r="C733" s="34"/>
      <c r="D733" s="34"/>
      <c r="E733" s="34"/>
      <c r="F733" s="36" t="str">
        <f aca="false">IF(COUNT($B733:$E733)=0,"",IF(CFG_UTC="°F",(AVERAGE($B733:$E733)-32)*5/9,AVERAGE($B733:$E733)))</f>
        <v/>
      </c>
      <c r="G733" s="34"/>
    </row>
    <row r="734" customFormat="false" ht="15" hidden="false" customHeight="false" outlineLevel="0" collapsed="false">
      <c r="A734" s="33"/>
      <c r="B734" s="34"/>
      <c r="C734" s="34"/>
      <c r="D734" s="34"/>
      <c r="E734" s="34"/>
      <c r="F734" s="36" t="str">
        <f aca="false">IF(COUNT($B734:$E734)=0,"",IF(CFG_UTC="°F",(AVERAGE($B734:$E734)-32)*5/9,AVERAGE($B734:$E734)))</f>
        <v/>
      </c>
      <c r="G734" s="34"/>
    </row>
    <row r="735" customFormat="false" ht="15" hidden="false" customHeight="false" outlineLevel="0" collapsed="false">
      <c r="A735" s="33"/>
      <c r="B735" s="34"/>
      <c r="C735" s="34"/>
      <c r="D735" s="34"/>
      <c r="E735" s="34"/>
      <c r="F735" s="36" t="str">
        <f aca="false">IF(COUNT($B735:$E735)=0,"",IF(CFG_UTC="°F",(AVERAGE($B735:$E735)-32)*5/9,AVERAGE($B735:$E735)))</f>
        <v/>
      </c>
      <c r="G735" s="34"/>
    </row>
    <row r="736" customFormat="false" ht="15" hidden="false" customHeight="false" outlineLevel="0" collapsed="false">
      <c r="A736" s="33"/>
      <c r="B736" s="34"/>
      <c r="C736" s="34"/>
      <c r="D736" s="34"/>
      <c r="E736" s="34"/>
      <c r="F736" s="36" t="str">
        <f aca="false">IF(COUNT($B736:$E736)=0,"",IF(CFG_UTC="°F",(AVERAGE($B736:$E736)-32)*5/9,AVERAGE($B736:$E736)))</f>
        <v/>
      </c>
      <c r="G736" s="34"/>
    </row>
    <row r="737" customFormat="false" ht="15" hidden="false" customHeight="false" outlineLevel="0" collapsed="false">
      <c r="A737" s="33"/>
      <c r="B737" s="34"/>
      <c r="C737" s="34"/>
      <c r="D737" s="34"/>
      <c r="E737" s="34"/>
      <c r="F737" s="36" t="str">
        <f aca="false">IF(COUNT($B737:$E737)=0,"",IF(CFG_UTC="°F",(AVERAGE($B737:$E737)-32)*5/9,AVERAGE($B737:$E737)))</f>
        <v/>
      </c>
      <c r="G737" s="34"/>
    </row>
    <row r="738" customFormat="false" ht="15" hidden="false" customHeight="false" outlineLevel="0" collapsed="false">
      <c r="A738" s="33"/>
      <c r="B738" s="34"/>
      <c r="C738" s="34"/>
      <c r="D738" s="34"/>
      <c r="E738" s="34"/>
      <c r="F738" s="36" t="str">
        <f aca="false">IF(COUNT($B738:$E738)=0,"",IF(CFG_UTC="°F",(AVERAGE($B738:$E738)-32)*5/9,AVERAGE($B738:$E738)))</f>
        <v/>
      </c>
      <c r="G738" s="34"/>
    </row>
    <row r="739" customFormat="false" ht="15" hidden="false" customHeight="false" outlineLevel="0" collapsed="false">
      <c r="A739" s="33"/>
      <c r="B739" s="34"/>
      <c r="C739" s="34"/>
      <c r="D739" s="34"/>
      <c r="E739" s="34"/>
      <c r="F739" s="36" t="str">
        <f aca="false">IF(COUNT($B739:$E739)=0,"",IF(CFG_UTC="°F",(AVERAGE($B739:$E739)-32)*5/9,AVERAGE($B739:$E739)))</f>
        <v/>
      </c>
      <c r="G739" s="34"/>
    </row>
    <row r="740" customFormat="false" ht="15" hidden="false" customHeight="false" outlineLevel="0" collapsed="false">
      <c r="A740" s="33"/>
      <c r="B740" s="34"/>
      <c r="C740" s="34"/>
      <c r="D740" s="34"/>
      <c r="E740" s="34"/>
      <c r="F740" s="36" t="str">
        <f aca="false">IF(COUNT($B740:$E740)=0,"",IF(CFG_UTC="°F",(AVERAGE($B740:$E740)-32)*5/9,AVERAGE($B740:$E740)))</f>
        <v/>
      </c>
      <c r="G740" s="34"/>
    </row>
    <row r="741" customFormat="false" ht="15" hidden="false" customHeight="false" outlineLevel="0" collapsed="false">
      <c r="A741" s="33"/>
      <c r="B741" s="34"/>
      <c r="C741" s="34"/>
      <c r="D741" s="34"/>
      <c r="E741" s="34"/>
      <c r="F741" s="36" t="str">
        <f aca="false">IF(COUNT($B741:$E741)=0,"",IF(CFG_UTC="°F",(AVERAGE($B741:$E741)-32)*5/9,AVERAGE($B741:$E741)))</f>
        <v/>
      </c>
      <c r="G741" s="34"/>
    </row>
    <row r="742" customFormat="false" ht="15" hidden="false" customHeight="false" outlineLevel="0" collapsed="false">
      <c r="A742" s="33"/>
      <c r="B742" s="34"/>
      <c r="C742" s="34"/>
      <c r="D742" s="34"/>
      <c r="E742" s="34"/>
      <c r="F742" s="36" t="str">
        <f aca="false">IF(COUNT($B742:$E742)=0,"",IF(CFG_UTC="°F",(AVERAGE($B742:$E742)-32)*5/9,AVERAGE($B742:$E742)))</f>
        <v/>
      </c>
      <c r="G742" s="34"/>
    </row>
    <row r="743" customFormat="false" ht="15" hidden="false" customHeight="false" outlineLevel="0" collapsed="false">
      <c r="A743" s="33"/>
      <c r="B743" s="34"/>
      <c r="C743" s="34"/>
      <c r="D743" s="34"/>
      <c r="E743" s="34"/>
      <c r="F743" s="36" t="str">
        <f aca="false">IF(COUNT($B743:$E743)=0,"",IF(CFG_UTC="°F",(AVERAGE($B743:$E743)-32)*5/9,AVERAGE($B743:$E743)))</f>
        <v/>
      </c>
      <c r="G743" s="34"/>
    </row>
    <row r="744" customFormat="false" ht="15" hidden="false" customHeight="false" outlineLevel="0" collapsed="false">
      <c r="A744" s="33"/>
      <c r="B744" s="34"/>
      <c r="C744" s="34"/>
      <c r="D744" s="34"/>
      <c r="E744" s="34"/>
      <c r="F744" s="36" t="str">
        <f aca="false">IF(COUNT($B744:$E744)=0,"",IF(CFG_UTC="°F",(AVERAGE($B744:$E744)-32)*5/9,AVERAGE($B744:$E744)))</f>
        <v/>
      </c>
      <c r="G744" s="34"/>
    </row>
    <row r="745" customFormat="false" ht="15" hidden="false" customHeight="false" outlineLevel="0" collapsed="false">
      <c r="A745" s="33"/>
      <c r="B745" s="34"/>
      <c r="C745" s="34"/>
      <c r="D745" s="34"/>
      <c r="E745" s="34"/>
      <c r="F745" s="36" t="str">
        <f aca="false">IF(COUNT($B745:$E745)=0,"",IF(CFG_UTC="°F",(AVERAGE($B745:$E745)-32)*5/9,AVERAGE($B745:$E745)))</f>
        <v/>
      </c>
      <c r="G745" s="34"/>
    </row>
    <row r="746" customFormat="false" ht="15" hidden="false" customHeight="false" outlineLevel="0" collapsed="false">
      <c r="A746" s="33"/>
      <c r="B746" s="34"/>
      <c r="C746" s="34"/>
      <c r="D746" s="34"/>
      <c r="E746" s="34"/>
      <c r="F746" s="36" t="str">
        <f aca="false">IF(COUNT($B746:$E746)=0,"",IF(CFG_UTC="°F",(AVERAGE($B746:$E746)-32)*5/9,AVERAGE($B746:$E746)))</f>
        <v/>
      </c>
      <c r="G746" s="34"/>
    </row>
    <row r="747" customFormat="false" ht="15" hidden="false" customHeight="false" outlineLevel="0" collapsed="false">
      <c r="A747" s="33"/>
      <c r="B747" s="34"/>
      <c r="C747" s="34"/>
      <c r="D747" s="34"/>
      <c r="E747" s="34"/>
      <c r="F747" s="36" t="str">
        <f aca="false">IF(COUNT($B747:$E747)=0,"",IF(CFG_UTC="°F",(AVERAGE($B747:$E747)-32)*5/9,AVERAGE($B747:$E747)))</f>
        <v/>
      </c>
      <c r="G747" s="34"/>
    </row>
    <row r="748" customFormat="false" ht="15" hidden="false" customHeight="false" outlineLevel="0" collapsed="false">
      <c r="A748" s="33"/>
      <c r="B748" s="34"/>
      <c r="C748" s="34"/>
      <c r="D748" s="34"/>
      <c r="E748" s="34"/>
      <c r="F748" s="36" t="str">
        <f aca="false">IF(COUNT($B748:$E748)=0,"",IF(CFG_UTC="°F",(AVERAGE($B748:$E748)-32)*5/9,AVERAGE($B748:$E748)))</f>
        <v/>
      </c>
      <c r="G748" s="34"/>
    </row>
    <row r="749" customFormat="false" ht="15" hidden="false" customHeight="false" outlineLevel="0" collapsed="false">
      <c r="A749" s="33"/>
      <c r="B749" s="34"/>
      <c r="C749" s="34"/>
      <c r="D749" s="34"/>
      <c r="E749" s="34"/>
      <c r="F749" s="36" t="str">
        <f aca="false">IF(COUNT($B749:$E749)=0,"",IF(CFG_UTC="°F",(AVERAGE($B749:$E749)-32)*5/9,AVERAGE($B749:$E749)))</f>
        <v/>
      </c>
      <c r="G749" s="34"/>
    </row>
    <row r="750" customFormat="false" ht="15" hidden="false" customHeight="false" outlineLevel="0" collapsed="false">
      <c r="A750" s="33"/>
      <c r="B750" s="34"/>
      <c r="C750" s="34"/>
      <c r="D750" s="34"/>
      <c r="E750" s="34"/>
      <c r="F750" s="36" t="str">
        <f aca="false">IF(COUNT($B750:$E750)=0,"",IF(CFG_UTC="°F",(AVERAGE($B750:$E750)-32)*5/9,AVERAGE($B750:$E750)))</f>
        <v/>
      </c>
      <c r="G750" s="34"/>
    </row>
    <row r="751" customFormat="false" ht="15" hidden="false" customHeight="false" outlineLevel="0" collapsed="false">
      <c r="A751" s="33"/>
      <c r="B751" s="34"/>
      <c r="C751" s="34"/>
      <c r="D751" s="34"/>
      <c r="E751" s="34"/>
      <c r="F751" s="36" t="str">
        <f aca="false">IF(COUNT($B751:$E751)=0,"",IF(CFG_UTC="°F",(AVERAGE($B751:$E751)-32)*5/9,AVERAGE($B751:$E751)))</f>
        <v/>
      </c>
      <c r="G751" s="34"/>
    </row>
    <row r="752" customFormat="false" ht="15" hidden="false" customHeight="false" outlineLevel="0" collapsed="false">
      <c r="A752" s="33"/>
      <c r="B752" s="34"/>
      <c r="C752" s="34"/>
      <c r="D752" s="34"/>
      <c r="E752" s="34"/>
      <c r="F752" s="36" t="str">
        <f aca="false">IF(COUNT($B752:$E752)=0,"",IF(CFG_UTC="°F",(AVERAGE($B752:$E752)-32)*5/9,AVERAGE($B752:$E752)))</f>
        <v/>
      </c>
      <c r="G752" s="34"/>
    </row>
    <row r="753" customFormat="false" ht="15" hidden="false" customHeight="false" outlineLevel="0" collapsed="false">
      <c r="A753" s="33"/>
      <c r="B753" s="34"/>
      <c r="C753" s="34"/>
      <c r="D753" s="34"/>
      <c r="E753" s="34"/>
      <c r="F753" s="36" t="str">
        <f aca="false">IF(COUNT($B753:$E753)=0,"",IF(CFG_UTC="°F",(AVERAGE($B753:$E753)-32)*5/9,AVERAGE($B753:$E753)))</f>
        <v/>
      </c>
      <c r="G753" s="34"/>
    </row>
    <row r="754" customFormat="false" ht="15" hidden="false" customHeight="false" outlineLevel="0" collapsed="false">
      <c r="A754" s="33"/>
      <c r="B754" s="34"/>
      <c r="C754" s="34"/>
      <c r="D754" s="34"/>
      <c r="E754" s="34"/>
      <c r="F754" s="36" t="str">
        <f aca="false">IF(COUNT($B754:$E754)=0,"",IF(CFG_UTC="°F",(AVERAGE($B754:$E754)-32)*5/9,AVERAGE($B754:$E754)))</f>
        <v/>
      </c>
      <c r="G754" s="34"/>
    </row>
    <row r="755" customFormat="false" ht="15" hidden="false" customHeight="false" outlineLevel="0" collapsed="false">
      <c r="A755" s="33"/>
      <c r="B755" s="34"/>
      <c r="C755" s="34"/>
      <c r="D755" s="34"/>
      <c r="E755" s="34"/>
      <c r="F755" s="36" t="str">
        <f aca="false">IF(COUNT($B755:$E755)=0,"",IF(CFG_UTC="°F",(AVERAGE($B755:$E755)-32)*5/9,AVERAGE($B755:$E755)))</f>
        <v/>
      </c>
      <c r="G755" s="34"/>
    </row>
    <row r="756" customFormat="false" ht="15" hidden="false" customHeight="false" outlineLevel="0" collapsed="false">
      <c r="A756" s="33"/>
      <c r="B756" s="34"/>
      <c r="C756" s="34"/>
      <c r="D756" s="34"/>
      <c r="E756" s="34"/>
      <c r="F756" s="36" t="str">
        <f aca="false">IF(COUNT($B756:$E756)=0,"",IF(CFG_UTC="°F",(AVERAGE($B756:$E756)-32)*5/9,AVERAGE($B756:$E756)))</f>
        <v/>
      </c>
      <c r="G756" s="34"/>
    </row>
    <row r="757" customFormat="false" ht="15" hidden="false" customHeight="false" outlineLevel="0" collapsed="false">
      <c r="A757" s="33"/>
      <c r="B757" s="34"/>
      <c r="C757" s="34"/>
      <c r="D757" s="34"/>
      <c r="E757" s="34"/>
      <c r="F757" s="36" t="str">
        <f aca="false">IF(COUNT($B757:$E757)=0,"",IF(CFG_UTC="°F",(AVERAGE($B757:$E757)-32)*5/9,AVERAGE($B757:$E757)))</f>
        <v/>
      </c>
      <c r="G757" s="34"/>
    </row>
    <row r="758" customFormat="false" ht="15" hidden="false" customHeight="false" outlineLevel="0" collapsed="false">
      <c r="A758" s="33"/>
      <c r="B758" s="34"/>
      <c r="C758" s="34"/>
      <c r="D758" s="34"/>
      <c r="E758" s="34"/>
      <c r="F758" s="36" t="str">
        <f aca="false">IF(COUNT($B758:$E758)=0,"",IF(CFG_UTC="°F",(AVERAGE($B758:$E758)-32)*5/9,AVERAGE($B758:$E758)))</f>
        <v/>
      </c>
      <c r="G758" s="34"/>
    </row>
    <row r="759" customFormat="false" ht="15" hidden="false" customHeight="false" outlineLevel="0" collapsed="false">
      <c r="A759" s="33"/>
      <c r="B759" s="34"/>
      <c r="C759" s="34"/>
      <c r="D759" s="34"/>
      <c r="E759" s="34"/>
      <c r="F759" s="36" t="str">
        <f aca="false">IF(COUNT($B759:$E759)=0,"",IF(CFG_UTC="°F",(AVERAGE($B759:$E759)-32)*5/9,AVERAGE($B759:$E759)))</f>
        <v/>
      </c>
      <c r="G759" s="34"/>
    </row>
    <row r="760" customFormat="false" ht="15" hidden="false" customHeight="false" outlineLevel="0" collapsed="false">
      <c r="A760" s="33"/>
      <c r="B760" s="34"/>
      <c r="C760" s="34"/>
      <c r="D760" s="34"/>
      <c r="E760" s="34"/>
      <c r="F760" s="36" t="str">
        <f aca="false">IF(COUNT($B760:$E760)=0,"",IF(CFG_UTC="°F",(AVERAGE($B760:$E760)-32)*5/9,AVERAGE($B760:$E760)))</f>
        <v/>
      </c>
      <c r="G760" s="34"/>
    </row>
    <row r="761" customFormat="false" ht="15" hidden="false" customHeight="false" outlineLevel="0" collapsed="false">
      <c r="A761" s="33"/>
      <c r="B761" s="34"/>
      <c r="C761" s="34"/>
      <c r="D761" s="34"/>
      <c r="E761" s="34"/>
      <c r="F761" s="36" t="str">
        <f aca="false">IF(COUNT($B761:$E761)=0,"",IF(CFG_UTC="°F",(AVERAGE($B761:$E761)-32)*5/9,AVERAGE($B761:$E761)))</f>
        <v/>
      </c>
      <c r="G761" s="34"/>
    </row>
    <row r="762" customFormat="false" ht="15" hidden="false" customHeight="false" outlineLevel="0" collapsed="false">
      <c r="A762" s="33"/>
      <c r="B762" s="34"/>
      <c r="C762" s="34"/>
      <c r="D762" s="34"/>
      <c r="E762" s="34"/>
      <c r="F762" s="36" t="str">
        <f aca="false">IF(COUNT($B762:$E762)=0,"",IF(CFG_UTC="°F",(AVERAGE($B762:$E762)-32)*5/9,AVERAGE($B762:$E762)))</f>
        <v/>
      </c>
      <c r="G762" s="34"/>
    </row>
    <row r="763" customFormat="false" ht="15" hidden="false" customHeight="false" outlineLevel="0" collapsed="false">
      <c r="A763" s="33"/>
      <c r="B763" s="34"/>
      <c r="C763" s="34"/>
      <c r="D763" s="34"/>
      <c r="E763" s="34"/>
      <c r="F763" s="36" t="str">
        <f aca="false">IF(COUNT($B763:$E763)=0,"",IF(CFG_UTC="°F",(AVERAGE($B763:$E763)-32)*5/9,AVERAGE($B763:$E763)))</f>
        <v/>
      </c>
      <c r="G763" s="34"/>
    </row>
    <row r="764" customFormat="false" ht="15" hidden="false" customHeight="false" outlineLevel="0" collapsed="false">
      <c r="A764" s="33"/>
      <c r="B764" s="34"/>
      <c r="C764" s="34"/>
      <c r="D764" s="34"/>
      <c r="E764" s="34"/>
      <c r="F764" s="36" t="str">
        <f aca="false">IF(COUNT($B764:$E764)=0,"",IF(CFG_UTC="°F",(AVERAGE($B764:$E764)-32)*5/9,AVERAGE($B764:$E764)))</f>
        <v/>
      </c>
      <c r="G764" s="34"/>
    </row>
    <row r="765" customFormat="false" ht="15" hidden="false" customHeight="false" outlineLevel="0" collapsed="false">
      <c r="A765" s="33"/>
      <c r="B765" s="34"/>
      <c r="C765" s="34"/>
      <c r="D765" s="34"/>
      <c r="E765" s="34"/>
      <c r="F765" s="36" t="str">
        <f aca="false">IF(COUNT($B765:$E765)=0,"",IF(CFG_UTC="°F",(AVERAGE($B765:$E765)-32)*5/9,AVERAGE($B765:$E765)))</f>
        <v/>
      </c>
      <c r="G765" s="34"/>
    </row>
    <row r="766" customFormat="false" ht="15" hidden="false" customHeight="false" outlineLevel="0" collapsed="false">
      <c r="A766" s="33"/>
      <c r="B766" s="34"/>
      <c r="C766" s="34"/>
      <c r="D766" s="34"/>
      <c r="E766" s="34"/>
      <c r="F766" s="36" t="str">
        <f aca="false">IF(COUNT($B766:$E766)=0,"",IF(CFG_UTC="°F",(AVERAGE($B766:$E766)-32)*5/9,AVERAGE($B766:$E766)))</f>
        <v/>
      </c>
      <c r="G766" s="34"/>
    </row>
    <row r="767" customFormat="false" ht="15" hidden="false" customHeight="false" outlineLevel="0" collapsed="false">
      <c r="A767" s="33"/>
      <c r="B767" s="34"/>
      <c r="C767" s="34"/>
      <c r="D767" s="34"/>
      <c r="E767" s="34"/>
      <c r="F767" s="36" t="str">
        <f aca="false">IF(COUNT($B767:$E767)=0,"",IF(CFG_UTC="°F",(AVERAGE($B767:$E767)-32)*5/9,AVERAGE($B767:$E767)))</f>
        <v/>
      </c>
      <c r="G767" s="34"/>
    </row>
    <row r="768" customFormat="false" ht="15" hidden="false" customHeight="false" outlineLevel="0" collapsed="false">
      <c r="A768" s="33"/>
      <c r="B768" s="34"/>
      <c r="C768" s="34"/>
      <c r="D768" s="34"/>
      <c r="E768" s="34"/>
      <c r="F768" s="36" t="str">
        <f aca="false">IF(COUNT($B768:$E768)=0,"",IF(CFG_UTC="°F",(AVERAGE($B768:$E768)-32)*5/9,AVERAGE($B768:$E768)))</f>
        <v/>
      </c>
      <c r="G768" s="34"/>
    </row>
    <row r="769" customFormat="false" ht="15" hidden="false" customHeight="false" outlineLevel="0" collapsed="false">
      <c r="A769" s="33"/>
      <c r="B769" s="34"/>
      <c r="C769" s="34"/>
      <c r="D769" s="34"/>
      <c r="E769" s="34"/>
      <c r="F769" s="36" t="str">
        <f aca="false">IF(COUNT($B769:$E769)=0,"",IF(CFG_UTC="°F",(AVERAGE($B769:$E769)-32)*5/9,AVERAGE($B769:$E769)))</f>
        <v/>
      </c>
      <c r="G769" s="34"/>
    </row>
    <row r="770" customFormat="false" ht="15" hidden="false" customHeight="false" outlineLevel="0" collapsed="false">
      <c r="A770" s="33"/>
      <c r="B770" s="34"/>
      <c r="C770" s="34"/>
      <c r="D770" s="34"/>
      <c r="E770" s="34"/>
      <c r="F770" s="36" t="str">
        <f aca="false">IF(COUNT($B770:$E770)=0,"",IF(CFG_UTC="°F",(AVERAGE($B770:$E770)-32)*5/9,AVERAGE($B770:$E770)))</f>
        <v/>
      </c>
      <c r="G770" s="34"/>
    </row>
    <row r="771" customFormat="false" ht="15" hidden="false" customHeight="false" outlineLevel="0" collapsed="false">
      <c r="A771" s="33"/>
      <c r="B771" s="34"/>
      <c r="C771" s="34"/>
      <c r="D771" s="34"/>
      <c r="E771" s="34"/>
      <c r="F771" s="36" t="str">
        <f aca="false">IF(COUNT($B771:$E771)=0,"",IF(CFG_UTC="°F",(AVERAGE($B771:$E771)-32)*5/9,AVERAGE($B771:$E771)))</f>
        <v/>
      </c>
      <c r="G771" s="34"/>
    </row>
    <row r="772" customFormat="false" ht="15" hidden="false" customHeight="false" outlineLevel="0" collapsed="false">
      <c r="A772" s="33"/>
      <c r="B772" s="34"/>
      <c r="C772" s="34"/>
      <c r="D772" s="34"/>
      <c r="E772" s="34"/>
      <c r="F772" s="36" t="str">
        <f aca="false">IF(COUNT($B772:$E772)=0,"",IF(CFG_UTC="°F",(AVERAGE($B772:$E772)-32)*5/9,AVERAGE($B772:$E772)))</f>
        <v/>
      </c>
      <c r="G772" s="34"/>
    </row>
    <row r="773" customFormat="false" ht="15" hidden="false" customHeight="false" outlineLevel="0" collapsed="false">
      <c r="A773" s="33"/>
      <c r="B773" s="34"/>
      <c r="C773" s="34"/>
      <c r="D773" s="34"/>
      <c r="E773" s="34"/>
      <c r="F773" s="36" t="str">
        <f aca="false">IF(COUNT($B773:$E773)=0,"",IF(CFG_UTC="°F",(AVERAGE($B773:$E773)-32)*5/9,AVERAGE($B773:$E773)))</f>
        <v/>
      </c>
      <c r="G773" s="34"/>
    </row>
    <row r="774" customFormat="false" ht="15" hidden="false" customHeight="false" outlineLevel="0" collapsed="false">
      <c r="A774" s="33"/>
      <c r="B774" s="34"/>
      <c r="C774" s="34"/>
      <c r="D774" s="34"/>
      <c r="E774" s="34"/>
      <c r="F774" s="36" t="str">
        <f aca="false">IF(COUNT($B774:$E774)=0,"",IF(CFG_UTC="°F",(AVERAGE($B774:$E774)-32)*5/9,AVERAGE($B774:$E774)))</f>
        <v/>
      </c>
      <c r="G774" s="34"/>
    </row>
    <row r="775" customFormat="false" ht="15" hidden="false" customHeight="false" outlineLevel="0" collapsed="false">
      <c r="A775" s="33"/>
      <c r="B775" s="34"/>
      <c r="C775" s="34"/>
      <c r="D775" s="34"/>
      <c r="E775" s="34"/>
      <c r="F775" s="36" t="str">
        <f aca="false">IF(COUNT($B775:$E775)=0,"",IF(CFG_UTC="°F",(AVERAGE($B775:$E775)-32)*5/9,AVERAGE($B775:$E775)))</f>
        <v/>
      </c>
      <c r="G775" s="34"/>
    </row>
    <row r="776" customFormat="false" ht="15" hidden="false" customHeight="false" outlineLevel="0" collapsed="false">
      <c r="A776" s="33"/>
      <c r="B776" s="34"/>
      <c r="C776" s="34"/>
      <c r="D776" s="34"/>
      <c r="E776" s="34"/>
      <c r="F776" s="36" t="str">
        <f aca="false">IF(COUNT($B776:$E776)=0,"",IF(CFG_UTC="°F",(AVERAGE($B776:$E776)-32)*5/9,AVERAGE($B776:$E776)))</f>
        <v/>
      </c>
      <c r="G776" s="34"/>
    </row>
    <row r="777" customFormat="false" ht="15" hidden="false" customHeight="false" outlineLevel="0" collapsed="false">
      <c r="A777" s="33"/>
      <c r="B777" s="34"/>
      <c r="C777" s="34"/>
      <c r="D777" s="34"/>
      <c r="E777" s="34"/>
      <c r="F777" s="36" t="str">
        <f aca="false">IF(COUNT($B777:$E777)=0,"",IF(CFG_UTC="°F",(AVERAGE($B777:$E777)-32)*5/9,AVERAGE($B777:$E777)))</f>
        <v/>
      </c>
      <c r="G777" s="34"/>
    </row>
    <row r="778" customFormat="false" ht="15" hidden="false" customHeight="false" outlineLevel="0" collapsed="false">
      <c r="A778" s="33"/>
      <c r="B778" s="34"/>
      <c r="C778" s="34"/>
      <c r="D778" s="34"/>
      <c r="E778" s="34"/>
      <c r="F778" s="36" t="str">
        <f aca="false">IF(COUNT($B778:$E778)=0,"",IF(CFG_UTC="°F",(AVERAGE($B778:$E778)-32)*5/9,AVERAGE($B778:$E778)))</f>
        <v/>
      </c>
      <c r="G778" s="34"/>
    </row>
    <row r="779" customFormat="false" ht="15" hidden="false" customHeight="false" outlineLevel="0" collapsed="false">
      <c r="A779" s="33"/>
      <c r="B779" s="34"/>
      <c r="C779" s="34"/>
      <c r="D779" s="34"/>
      <c r="E779" s="34"/>
      <c r="F779" s="36" t="str">
        <f aca="false">IF(COUNT($B779:$E779)=0,"",IF(CFG_UTC="°F",(AVERAGE($B779:$E779)-32)*5/9,AVERAGE($B779:$E779)))</f>
        <v/>
      </c>
      <c r="G779" s="34"/>
    </row>
    <row r="780" customFormat="false" ht="15" hidden="false" customHeight="false" outlineLevel="0" collapsed="false">
      <c r="A780" s="33"/>
      <c r="B780" s="34"/>
      <c r="C780" s="34"/>
      <c r="D780" s="34"/>
      <c r="E780" s="34"/>
      <c r="F780" s="36" t="str">
        <f aca="false">IF(COUNT($B780:$E780)=0,"",IF(CFG_UTC="°F",(AVERAGE($B780:$E780)-32)*5/9,AVERAGE($B780:$E780)))</f>
        <v/>
      </c>
      <c r="G780" s="34"/>
    </row>
    <row r="781" customFormat="false" ht="15" hidden="false" customHeight="false" outlineLevel="0" collapsed="false">
      <c r="A781" s="33"/>
      <c r="B781" s="34"/>
      <c r="C781" s="34"/>
      <c r="D781" s="34"/>
      <c r="E781" s="34"/>
      <c r="F781" s="36" t="str">
        <f aca="false">IF(COUNT($B781:$E781)=0,"",IF(CFG_UTC="°F",(AVERAGE($B781:$E781)-32)*5/9,AVERAGE($B781:$E781)))</f>
        <v/>
      </c>
      <c r="G781" s="34"/>
    </row>
    <row r="782" customFormat="false" ht="15" hidden="false" customHeight="false" outlineLevel="0" collapsed="false">
      <c r="A782" s="33"/>
      <c r="B782" s="34"/>
      <c r="C782" s="34"/>
      <c r="D782" s="34"/>
      <c r="E782" s="34"/>
      <c r="F782" s="36" t="str">
        <f aca="false">IF(COUNT($B782:$E782)=0,"",IF(CFG_UTC="°F",(AVERAGE($B782:$E782)-32)*5/9,AVERAGE($B782:$E782)))</f>
        <v/>
      </c>
      <c r="G782" s="34"/>
    </row>
    <row r="783" customFormat="false" ht="15" hidden="false" customHeight="false" outlineLevel="0" collapsed="false">
      <c r="A783" s="33"/>
      <c r="B783" s="34"/>
      <c r="C783" s="34"/>
      <c r="D783" s="34"/>
      <c r="E783" s="34"/>
      <c r="F783" s="36" t="str">
        <f aca="false">IF(COUNT($B783:$E783)=0,"",IF(CFG_UTC="°F",(AVERAGE($B783:$E783)-32)*5/9,AVERAGE($B783:$E783)))</f>
        <v/>
      </c>
      <c r="G783" s="34"/>
    </row>
    <row r="784" customFormat="false" ht="15" hidden="false" customHeight="false" outlineLevel="0" collapsed="false">
      <c r="A784" s="33"/>
      <c r="B784" s="34"/>
      <c r="C784" s="34"/>
      <c r="D784" s="34"/>
      <c r="E784" s="34"/>
      <c r="F784" s="36" t="str">
        <f aca="false">IF(COUNT($B784:$E784)=0,"",IF(CFG_UTC="°F",(AVERAGE($B784:$E784)-32)*5/9,AVERAGE($B784:$E784)))</f>
        <v/>
      </c>
      <c r="G784" s="34"/>
    </row>
    <row r="785" customFormat="false" ht="15" hidden="false" customHeight="false" outlineLevel="0" collapsed="false">
      <c r="A785" s="33"/>
      <c r="B785" s="34"/>
      <c r="C785" s="34"/>
      <c r="D785" s="34"/>
      <c r="E785" s="34"/>
      <c r="F785" s="36" t="str">
        <f aca="false">IF(COUNT($B785:$E785)=0,"",IF(CFG_UTC="°F",(AVERAGE($B785:$E785)-32)*5/9,AVERAGE($B785:$E785)))</f>
        <v/>
      </c>
      <c r="G785" s="34"/>
    </row>
    <row r="786" customFormat="false" ht="15" hidden="false" customHeight="false" outlineLevel="0" collapsed="false">
      <c r="A786" s="33"/>
      <c r="B786" s="34"/>
      <c r="C786" s="34"/>
      <c r="D786" s="34"/>
      <c r="E786" s="34"/>
      <c r="F786" s="36" t="str">
        <f aca="false">IF(COUNT($B786:$E786)=0,"",IF(CFG_UTC="°F",(AVERAGE($B786:$E786)-32)*5/9,AVERAGE($B786:$E786)))</f>
        <v/>
      </c>
      <c r="G786" s="34"/>
    </row>
    <row r="787" customFormat="false" ht="15" hidden="false" customHeight="false" outlineLevel="0" collapsed="false">
      <c r="A787" s="33"/>
      <c r="B787" s="34"/>
      <c r="C787" s="34"/>
      <c r="D787" s="34"/>
      <c r="E787" s="34"/>
      <c r="F787" s="36" t="str">
        <f aca="false">IF(COUNT($B787:$E787)=0,"",IF(CFG_UTC="°F",(AVERAGE($B787:$E787)-32)*5/9,AVERAGE($B787:$E787)))</f>
        <v/>
      </c>
      <c r="G787" s="34"/>
    </row>
    <row r="788" customFormat="false" ht="15" hidden="false" customHeight="false" outlineLevel="0" collapsed="false">
      <c r="A788" s="33"/>
      <c r="B788" s="34"/>
      <c r="C788" s="34"/>
      <c r="D788" s="34"/>
      <c r="E788" s="34"/>
      <c r="F788" s="36" t="str">
        <f aca="false">IF(COUNT($B788:$E788)=0,"",IF(CFG_UTC="°F",(AVERAGE($B788:$E788)-32)*5/9,AVERAGE($B788:$E788)))</f>
        <v/>
      </c>
      <c r="G788" s="34"/>
    </row>
    <row r="789" customFormat="false" ht="15" hidden="false" customHeight="false" outlineLevel="0" collapsed="false">
      <c r="A789" s="33"/>
      <c r="B789" s="34"/>
      <c r="C789" s="34"/>
      <c r="D789" s="34"/>
      <c r="E789" s="34"/>
      <c r="F789" s="36" t="str">
        <f aca="false">IF(COUNT($B789:$E789)=0,"",IF(CFG_UTC="°F",(AVERAGE($B789:$E789)-32)*5/9,AVERAGE($B789:$E789)))</f>
        <v/>
      </c>
      <c r="G789" s="34"/>
    </row>
    <row r="790" customFormat="false" ht="15" hidden="false" customHeight="false" outlineLevel="0" collapsed="false">
      <c r="A790" s="33"/>
      <c r="B790" s="34"/>
      <c r="C790" s="34"/>
      <c r="D790" s="34"/>
      <c r="E790" s="34"/>
      <c r="F790" s="36" t="str">
        <f aca="false">IF(COUNT($B790:$E790)=0,"",IF(CFG_UTC="°F",(AVERAGE($B790:$E790)-32)*5/9,AVERAGE($B790:$E790)))</f>
        <v/>
      </c>
      <c r="G790" s="34"/>
    </row>
    <row r="791" customFormat="false" ht="15" hidden="false" customHeight="false" outlineLevel="0" collapsed="false">
      <c r="A791" s="33"/>
      <c r="B791" s="34"/>
      <c r="C791" s="34"/>
      <c r="D791" s="34"/>
      <c r="E791" s="34"/>
      <c r="F791" s="36" t="str">
        <f aca="false">IF(COUNT($B791:$E791)=0,"",IF(CFG_UTC="°F",(AVERAGE($B791:$E791)-32)*5/9,AVERAGE($B791:$E791)))</f>
        <v/>
      </c>
      <c r="G791" s="34"/>
    </row>
    <row r="792" customFormat="false" ht="15" hidden="false" customHeight="false" outlineLevel="0" collapsed="false">
      <c r="A792" s="33"/>
      <c r="B792" s="34"/>
      <c r="C792" s="34"/>
      <c r="D792" s="34"/>
      <c r="E792" s="34"/>
      <c r="F792" s="36" t="str">
        <f aca="false">IF(COUNT($B792:$E792)=0,"",IF(CFG_UTC="°F",(AVERAGE($B792:$E792)-32)*5/9,AVERAGE($B792:$E792)))</f>
        <v/>
      </c>
      <c r="G792" s="34"/>
    </row>
    <row r="793" customFormat="false" ht="15" hidden="false" customHeight="false" outlineLevel="0" collapsed="false">
      <c r="A793" s="33"/>
      <c r="B793" s="34"/>
      <c r="C793" s="34"/>
      <c r="D793" s="34"/>
      <c r="E793" s="34"/>
      <c r="F793" s="36" t="str">
        <f aca="false">IF(COUNT($B793:$E793)=0,"",IF(CFG_UTC="°F",(AVERAGE($B793:$E793)-32)*5/9,AVERAGE($B793:$E793)))</f>
        <v/>
      </c>
      <c r="G793" s="34"/>
    </row>
    <row r="794" customFormat="false" ht="15" hidden="false" customHeight="false" outlineLevel="0" collapsed="false">
      <c r="A794" s="33"/>
      <c r="B794" s="34"/>
      <c r="C794" s="34"/>
      <c r="D794" s="34"/>
      <c r="E794" s="34"/>
      <c r="F794" s="36" t="str">
        <f aca="false">IF(COUNT($B794:$E794)=0,"",IF(CFG_UTC="°F",(AVERAGE($B794:$E794)-32)*5/9,AVERAGE($B794:$E794)))</f>
        <v/>
      </c>
      <c r="G794" s="34"/>
    </row>
    <row r="795" customFormat="false" ht="15" hidden="false" customHeight="false" outlineLevel="0" collapsed="false">
      <c r="A795" s="33"/>
      <c r="B795" s="34"/>
      <c r="C795" s="34"/>
      <c r="D795" s="34"/>
      <c r="E795" s="34"/>
      <c r="F795" s="36" t="str">
        <f aca="false">IF(COUNT($B795:$E795)=0,"",IF(CFG_UTC="°F",(AVERAGE($B795:$E795)-32)*5/9,AVERAGE($B795:$E795)))</f>
        <v/>
      </c>
      <c r="G795" s="34"/>
    </row>
    <row r="796" customFormat="false" ht="15" hidden="false" customHeight="false" outlineLevel="0" collapsed="false">
      <c r="A796" s="33"/>
      <c r="B796" s="34"/>
      <c r="C796" s="34"/>
      <c r="D796" s="34"/>
      <c r="E796" s="34"/>
      <c r="F796" s="36" t="str">
        <f aca="false">IF(COUNT($B796:$E796)=0,"",IF(CFG_UTC="°F",(AVERAGE($B796:$E796)-32)*5/9,AVERAGE($B796:$E796)))</f>
        <v/>
      </c>
      <c r="G796" s="34"/>
    </row>
    <row r="797" customFormat="false" ht="15" hidden="false" customHeight="false" outlineLevel="0" collapsed="false">
      <c r="A797" s="33"/>
      <c r="B797" s="34"/>
      <c r="C797" s="34"/>
      <c r="D797" s="34"/>
      <c r="E797" s="34"/>
      <c r="F797" s="36" t="str">
        <f aca="false">IF(COUNT($B797:$E797)=0,"",IF(CFG_UTC="°F",(AVERAGE($B797:$E797)-32)*5/9,AVERAGE($B797:$E797)))</f>
        <v/>
      </c>
      <c r="G797" s="34"/>
    </row>
    <row r="798" customFormat="false" ht="15" hidden="false" customHeight="false" outlineLevel="0" collapsed="false">
      <c r="A798" s="33"/>
      <c r="B798" s="34"/>
      <c r="C798" s="34"/>
      <c r="D798" s="34"/>
      <c r="E798" s="34"/>
      <c r="F798" s="36" t="str">
        <f aca="false">IF(COUNT($B798:$E798)=0,"",IF(CFG_UTC="°F",(AVERAGE($B798:$E798)-32)*5/9,AVERAGE($B798:$E798)))</f>
        <v/>
      </c>
      <c r="G798" s="34"/>
    </row>
    <row r="799" customFormat="false" ht="15" hidden="false" customHeight="false" outlineLevel="0" collapsed="false">
      <c r="A799" s="33"/>
      <c r="B799" s="34"/>
      <c r="C799" s="34"/>
      <c r="D799" s="34"/>
      <c r="E799" s="34"/>
      <c r="F799" s="36" t="str">
        <f aca="false">IF(COUNT($B799:$E799)=0,"",IF(CFG_UTC="°F",(AVERAGE($B799:$E799)-32)*5/9,AVERAGE($B799:$E799)))</f>
        <v/>
      </c>
      <c r="G799" s="34"/>
    </row>
    <row r="800" customFormat="false" ht="15" hidden="false" customHeight="false" outlineLevel="0" collapsed="false">
      <c r="A800" s="33"/>
      <c r="B800" s="34"/>
      <c r="C800" s="34"/>
      <c r="D800" s="34"/>
      <c r="E800" s="34"/>
      <c r="F800" s="36" t="str">
        <f aca="false">IF(COUNT($B800:$E800)=0,"",IF(CFG_UTC="°F",(AVERAGE($B800:$E800)-32)*5/9,AVERAGE($B800:$E800)))</f>
        <v/>
      </c>
      <c r="G800" s="34"/>
    </row>
    <row r="801" customFormat="false" ht="15" hidden="false" customHeight="false" outlineLevel="0" collapsed="false">
      <c r="A801" s="33"/>
      <c r="B801" s="34"/>
      <c r="C801" s="34"/>
      <c r="D801" s="34"/>
      <c r="E801" s="34"/>
      <c r="F801" s="36" t="str">
        <f aca="false">IF(COUNT($B801:$E801)=0,"",IF(CFG_UTC="°F",(AVERAGE($B801:$E801)-32)*5/9,AVERAGE($B801:$E801)))</f>
        <v/>
      </c>
      <c r="G801" s="34"/>
    </row>
    <row r="802" customFormat="false" ht="15" hidden="false" customHeight="false" outlineLevel="0" collapsed="false">
      <c r="A802" s="33"/>
      <c r="B802" s="34"/>
      <c r="C802" s="34"/>
      <c r="D802" s="34"/>
      <c r="E802" s="34"/>
      <c r="F802" s="36" t="str">
        <f aca="false">IF(COUNT($B802:$E802)=0,"",IF(CFG_UTC="°F",(AVERAGE($B802:$E802)-32)*5/9,AVERAGE($B802:$E802)))</f>
        <v/>
      </c>
      <c r="G802" s="34"/>
    </row>
    <row r="803" customFormat="false" ht="15" hidden="false" customHeight="false" outlineLevel="0" collapsed="false">
      <c r="A803" s="33"/>
      <c r="B803" s="34"/>
      <c r="C803" s="34"/>
      <c r="D803" s="34"/>
      <c r="E803" s="34"/>
      <c r="F803" s="36" t="str">
        <f aca="false">IF(COUNT($B803:$E803)=0,"",IF(CFG_UTC="°F",(AVERAGE($B803:$E803)-32)*5/9,AVERAGE($B803:$E803)))</f>
        <v/>
      </c>
      <c r="G803" s="34"/>
    </row>
    <row r="804" customFormat="false" ht="15" hidden="false" customHeight="false" outlineLevel="0" collapsed="false">
      <c r="A804" s="33"/>
      <c r="B804" s="34"/>
      <c r="C804" s="34"/>
      <c r="D804" s="34"/>
      <c r="E804" s="34"/>
      <c r="F804" s="36" t="str">
        <f aca="false">IF(COUNT($B804:$E804)=0,"",IF(CFG_UTC="°F",(AVERAGE($B804:$E804)-32)*5/9,AVERAGE($B804:$E804)))</f>
        <v/>
      </c>
      <c r="G804" s="34"/>
    </row>
    <row r="805" customFormat="false" ht="15" hidden="false" customHeight="false" outlineLevel="0" collapsed="false">
      <c r="A805" s="33"/>
      <c r="B805" s="34"/>
      <c r="C805" s="34"/>
      <c r="D805" s="34"/>
      <c r="E805" s="34"/>
      <c r="F805" s="36" t="str">
        <f aca="false">IF(COUNT($B805:$E805)=0,"",IF(CFG_UTC="°F",(AVERAGE($B805:$E805)-32)*5/9,AVERAGE($B805:$E805)))</f>
        <v/>
      </c>
      <c r="G805" s="34"/>
    </row>
    <row r="806" customFormat="false" ht="15" hidden="false" customHeight="false" outlineLevel="0" collapsed="false">
      <c r="A806" s="33"/>
      <c r="B806" s="34"/>
      <c r="C806" s="34"/>
      <c r="D806" s="34"/>
      <c r="E806" s="34"/>
      <c r="F806" s="36" t="str">
        <f aca="false">IF(COUNT($B806:$E806)=0,"",IF(CFG_UTC="°F",(AVERAGE($B806:$E806)-32)*5/9,AVERAGE($B806:$E806)))</f>
        <v/>
      </c>
      <c r="G806" s="34"/>
    </row>
    <row r="807" customFormat="false" ht="15" hidden="false" customHeight="false" outlineLevel="0" collapsed="false">
      <c r="A807" s="33"/>
      <c r="B807" s="34"/>
      <c r="C807" s="34"/>
      <c r="D807" s="34"/>
      <c r="E807" s="34"/>
      <c r="F807" s="36" t="str">
        <f aca="false">IF(COUNT($B807:$E807)=0,"",IF(CFG_UTC="°F",(AVERAGE($B807:$E807)-32)*5/9,AVERAGE($B807:$E807)))</f>
        <v/>
      </c>
      <c r="G807" s="34"/>
    </row>
    <row r="808" customFormat="false" ht="15" hidden="false" customHeight="false" outlineLevel="0" collapsed="false">
      <c r="A808" s="33"/>
      <c r="B808" s="34"/>
      <c r="C808" s="34"/>
      <c r="D808" s="34"/>
      <c r="E808" s="34"/>
      <c r="F808" s="36" t="str">
        <f aca="false">IF(COUNT($B808:$E808)=0,"",IF(CFG_UTC="°F",(AVERAGE($B808:$E808)-32)*5/9,AVERAGE($B808:$E808)))</f>
        <v/>
      </c>
      <c r="G808" s="34"/>
    </row>
    <row r="809" customFormat="false" ht="15" hidden="false" customHeight="false" outlineLevel="0" collapsed="false">
      <c r="A809" s="33"/>
      <c r="B809" s="34"/>
      <c r="C809" s="34"/>
      <c r="D809" s="34"/>
      <c r="E809" s="34"/>
      <c r="F809" s="36" t="str">
        <f aca="false">IF(COUNT($B809:$E809)=0,"",IF(CFG_UTC="°F",(AVERAGE($B809:$E809)-32)*5/9,AVERAGE($B809:$E809)))</f>
        <v/>
      </c>
      <c r="G809" s="34"/>
    </row>
    <row r="810" customFormat="false" ht="15" hidden="false" customHeight="false" outlineLevel="0" collapsed="false">
      <c r="A810" s="33"/>
      <c r="B810" s="34"/>
      <c r="C810" s="34"/>
      <c r="D810" s="34"/>
      <c r="E810" s="34"/>
      <c r="F810" s="36" t="str">
        <f aca="false">IF(COUNT($B810:$E810)=0,"",IF(CFG_UTC="°F",(AVERAGE($B810:$E810)-32)*5/9,AVERAGE($B810:$E810)))</f>
        <v/>
      </c>
      <c r="G810" s="34"/>
    </row>
    <row r="811" customFormat="false" ht="15" hidden="false" customHeight="false" outlineLevel="0" collapsed="false">
      <c r="A811" s="33"/>
      <c r="B811" s="34"/>
      <c r="C811" s="34"/>
      <c r="D811" s="34"/>
      <c r="E811" s="34"/>
      <c r="F811" s="36" t="str">
        <f aca="false">IF(COUNT($B811:$E811)=0,"",IF(CFG_UTC="°F",(AVERAGE($B811:$E811)-32)*5/9,AVERAGE($B811:$E811)))</f>
        <v/>
      </c>
      <c r="G811" s="34"/>
    </row>
    <row r="812" customFormat="false" ht="15" hidden="false" customHeight="false" outlineLevel="0" collapsed="false">
      <c r="A812" s="33"/>
      <c r="B812" s="34"/>
      <c r="C812" s="34"/>
      <c r="D812" s="34"/>
      <c r="E812" s="34"/>
      <c r="F812" s="36" t="str">
        <f aca="false">IF(COUNT($B812:$E812)=0,"",IF(CFG_UTC="°F",(AVERAGE($B812:$E812)-32)*5/9,AVERAGE($B812:$E812)))</f>
        <v/>
      </c>
      <c r="G812" s="34"/>
    </row>
    <row r="813" customFormat="false" ht="15" hidden="false" customHeight="false" outlineLevel="0" collapsed="false">
      <c r="A813" s="33"/>
      <c r="B813" s="34"/>
      <c r="C813" s="34"/>
      <c r="D813" s="34"/>
      <c r="E813" s="34"/>
      <c r="F813" s="36" t="str">
        <f aca="false">IF(COUNT($B813:$E813)=0,"",IF(CFG_UTC="°F",(AVERAGE($B813:$E813)-32)*5/9,AVERAGE($B813:$E813)))</f>
        <v/>
      </c>
      <c r="G813" s="34"/>
    </row>
    <row r="814" customFormat="false" ht="15" hidden="false" customHeight="false" outlineLevel="0" collapsed="false">
      <c r="A814" s="33"/>
      <c r="B814" s="34"/>
      <c r="C814" s="34"/>
      <c r="D814" s="34"/>
      <c r="E814" s="34"/>
      <c r="F814" s="36" t="str">
        <f aca="false">IF(COUNT($B814:$E814)=0,"",IF(CFG_UTC="°F",(AVERAGE($B814:$E814)-32)*5/9,AVERAGE($B814:$E814)))</f>
        <v/>
      </c>
      <c r="G814" s="34"/>
    </row>
    <row r="815" customFormat="false" ht="15" hidden="false" customHeight="false" outlineLevel="0" collapsed="false">
      <c r="A815" s="33"/>
      <c r="B815" s="34"/>
      <c r="C815" s="34"/>
      <c r="D815" s="34"/>
      <c r="E815" s="34"/>
      <c r="F815" s="36" t="str">
        <f aca="false">IF(COUNT($B815:$E815)=0,"",IF(CFG_UTC="°F",(AVERAGE($B815:$E815)-32)*5/9,AVERAGE($B815:$E815)))</f>
        <v/>
      </c>
      <c r="G815" s="34"/>
    </row>
    <row r="816" customFormat="false" ht="15" hidden="false" customHeight="false" outlineLevel="0" collapsed="false">
      <c r="A816" s="33"/>
      <c r="B816" s="34"/>
      <c r="C816" s="34"/>
      <c r="D816" s="34"/>
      <c r="E816" s="34"/>
      <c r="F816" s="36" t="str">
        <f aca="false">IF(COUNT($B816:$E816)=0,"",IF(CFG_UTC="°F",(AVERAGE($B816:$E816)-32)*5/9,AVERAGE($B816:$E816)))</f>
        <v/>
      </c>
      <c r="G816" s="34"/>
    </row>
    <row r="817" customFormat="false" ht="15" hidden="false" customHeight="false" outlineLevel="0" collapsed="false">
      <c r="A817" s="33"/>
      <c r="B817" s="34"/>
      <c r="C817" s="34"/>
      <c r="D817" s="34"/>
      <c r="E817" s="34"/>
      <c r="F817" s="36" t="str">
        <f aca="false">IF(COUNT($B817:$E817)=0,"",IF(CFG_UTC="°F",(AVERAGE($B817:$E817)-32)*5/9,AVERAGE($B817:$E817)))</f>
        <v/>
      </c>
      <c r="G817" s="34"/>
    </row>
    <row r="818" customFormat="false" ht="15" hidden="false" customHeight="false" outlineLevel="0" collapsed="false">
      <c r="A818" s="33"/>
      <c r="B818" s="34"/>
      <c r="C818" s="34"/>
      <c r="D818" s="34"/>
      <c r="E818" s="34"/>
      <c r="F818" s="36" t="str">
        <f aca="false">IF(COUNT($B818:$E818)=0,"",IF(CFG_UTC="°F",(AVERAGE($B818:$E818)-32)*5/9,AVERAGE($B818:$E818)))</f>
        <v/>
      </c>
      <c r="G818" s="34"/>
    </row>
    <row r="819" customFormat="false" ht="15" hidden="false" customHeight="false" outlineLevel="0" collapsed="false">
      <c r="A819" s="33"/>
      <c r="B819" s="34"/>
      <c r="C819" s="34"/>
      <c r="D819" s="34"/>
      <c r="E819" s="34"/>
      <c r="F819" s="36" t="str">
        <f aca="false">IF(COUNT($B819:$E819)=0,"",IF(CFG_UTC="°F",(AVERAGE($B819:$E819)-32)*5/9,AVERAGE($B819:$E819)))</f>
        <v/>
      </c>
      <c r="G819" s="34"/>
    </row>
    <row r="820" customFormat="false" ht="15" hidden="false" customHeight="false" outlineLevel="0" collapsed="false">
      <c r="A820" s="33"/>
      <c r="B820" s="34"/>
      <c r="C820" s="34"/>
      <c r="D820" s="34"/>
      <c r="E820" s="34"/>
      <c r="F820" s="36" t="str">
        <f aca="false">IF(COUNT($B820:$E820)=0,"",IF(CFG_UTC="°F",(AVERAGE($B820:$E820)-32)*5/9,AVERAGE($B820:$E820)))</f>
        <v/>
      </c>
      <c r="G820" s="34"/>
    </row>
    <row r="821" customFormat="false" ht="15" hidden="false" customHeight="false" outlineLevel="0" collapsed="false">
      <c r="A821" s="33"/>
      <c r="B821" s="34"/>
      <c r="C821" s="34"/>
      <c r="D821" s="34"/>
      <c r="E821" s="34"/>
      <c r="F821" s="36" t="str">
        <f aca="false">IF(COUNT($B821:$E821)=0,"",IF(CFG_UTC="°F",(AVERAGE($B821:$E821)-32)*5/9,AVERAGE($B821:$E821)))</f>
        <v/>
      </c>
      <c r="G821" s="34"/>
    </row>
    <row r="822" customFormat="false" ht="15" hidden="false" customHeight="false" outlineLevel="0" collapsed="false">
      <c r="A822" s="33"/>
      <c r="B822" s="34"/>
      <c r="C822" s="34"/>
      <c r="D822" s="34"/>
      <c r="E822" s="34"/>
      <c r="F822" s="36" t="str">
        <f aca="false">IF(COUNT($B822:$E822)=0,"",IF(CFG_UTC="°F",(AVERAGE($B822:$E822)-32)*5/9,AVERAGE($B822:$E822)))</f>
        <v/>
      </c>
      <c r="G822" s="34"/>
    </row>
    <row r="823" customFormat="false" ht="15" hidden="false" customHeight="false" outlineLevel="0" collapsed="false">
      <c r="A823" s="33"/>
      <c r="B823" s="34"/>
      <c r="C823" s="34"/>
      <c r="D823" s="34"/>
      <c r="E823" s="34"/>
      <c r="F823" s="36" t="str">
        <f aca="false">IF(COUNT($B823:$E823)=0,"",IF(CFG_UTC="°F",(AVERAGE($B823:$E823)-32)*5/9,AVERAGE($B823:$E823)))</f>
        <v/>
      </c>
      <c r="G823" s="34"/>
    </row>
    <row r="824" customFormat="false" ht="15" hidden="false" customHeight="false" outlineLevel="0" collapsed="false">
      <c r="A824" s="33"/>
      <c r="B824" s="34"/>
      <c r="C824" s="34"/>
      <c r="D824" s="34"/>
      <c r="E824" s="34"/>
      <c r="F824" s="36" t="str">
        <f aca="false">IF(COUNT($B824:$E824)=0,"",IF(CFG_UTC="°F",(AVERAGE($B824:$E824)-32)*5/9,AVERAGE($B824:$E824)))</f>
        <v/>
      </c>
      <c r="G824" s="34"/>
    </row>
    <row r="825" customFormat="false" ht="15" hidden="false" customHeight="false" outlineLevel="0" collapsed="false">
      <c r="A825" s="33"/>
      <c r="B825" s="34"/>
      <c r="C825" s="34"/>
      <c r="D825" s="34"/>
      <c r="E825" s="34"/>
      <c r="F825" s="36" t="str">
        <f aca="false">IF(COUNT($B825:$E825)=0,"",IF(CFG_UTC="°F",(AVERAGE($B825:$E825)-32)*5/9,AVERAGE($B825:$E825)))</f>
        <v/>
      </c>
      <c r="G825" s="34"/>
    </row>
    <row r="826" customFormat="false" ht="15" hidden="false" customHeight="false" outlineLevel="0" collapsed="false">
      <c r="A826" s="33"/>
      <c r="B826" s="34"/>
      <c r="C826" s="34"/>
      <c r="D826" s="34"/>
      <c r="E826" s="34"/>
      <c r="F826" s="36" t="str">
        <f aca="false">IF(COUNT($B826:$E826)=0,"",IF(CFG_UTC="°F",(AVERAGE($B826:$E826)-32)*5/9,AVERAGE($B826:$E826)))</f>
        <v/>
      </c>
      <c r="G826" s="34"/>
    </row>
    <row r="827" customFormat="false" ht="15" hidden="false" customHeight="false" outlineLevel="0" collapsed="false">
      <c r="A827" s="33"/>
      <c r="B827" s="34"/>
      <c r="C827" s="34"/>
      <c r="D827" s="34"/>
      <c r="E827" s="34"/>
      <c r="F827" s="36" t="str">
        <f aca="false">IF(COUNT($B827:$E827)=0,"",IF(CFG_UTC="°F",(AVERAGE($B827:$E827)-32)*5/9,AVERAGE($B827:$E827)))</f>
        <v/>
      </c>
      <c r="G827" s="34"/>
    </row>
    <row r="828" customFormat="false" ht="15" hidden="false" customHeight="false" outlineLevel="0" collapsed="false">
      <c r="A828" s="33"/>
      <c r="B828" s="34"/>
      <c r="C828" s="34"/>
      <c r="D828" s="34"/>
      <c r="E828" s="34"/>
      <c r="F828" s="36" t="str">
        <f aca="false">IF(COUNT($B828:$E828)=0,"",IF(CFG_UTC="°F",(AVERAGE($B828:$E828)-32)*5/9,AVERAGE($B828:$E828)))</f>
        <v/>
      </c>
      <c r="G828" s="34"/>
    </row>
    <row r="829" customFormat="false" ht="15" hidden="false" customHeight="false" outlineLevel="0" collapsed="false">
      <c r="A829" s="33"/>
      <c r="B829" s="34"/>
      <c r="C829" s="34"/>
      <c r="D829" s="34"/>
      <c r="E829" s="34"/>
      <c r="F829" s="36" t="str">
        <f aca="false">IF(COUNT($B829:$E829)=0,"",IF(CFG_UTC="°F",(AVERAGE($B829:$E829)-32)*5/9,AVERAGE($B829:$E829)))</f>
        <v/>
      </c>
      <c r="G829" s="34"/>
    </row>
    <row r="830" customFormat="false" ht="15" hidden="false" customHeight="false" outlineLevel="0" collapsed="false">
      <c r="A830" s="33"/>
      <c r="B830" s="34"/>
      <c r="C830" s="34"/>
      <c r="D830" s="34"/>
      <c r="E830" s="34"/>
      <c r="F830" s="36" t="str">
        <f aca="false">IF(COUNT($B830:$E830)=0,"",IF(CFG_UTC="°F",(AVERAGE($B830:$E830)-32)*5/9,AVERAGE($B830:$E830)))</f>
        <v/>
      </c>
      <c r="G830" s="34"/>
    </row>
    <row r="831" customFormat="false" ht="15" hidden="false" customHeight="false" outlineLevel="0" collapsed="false">
      <c r="A831" s="33"/>
      <c r="B831" s="34"/>
      <c r="C831" s="34"/>
      <c r="D831" s="34"/>
      <c r="E831" s="34"/>
      <c r="F831" s="36" t="str">
        <f aca="false">IF(COUNT($B831:$E831)=0,"",IF(CFG_UTC="°F",(AVERAGE($B831:$E831)-32)*5/9,AVERAGE($B831:$E831)))</f>
        <v/>
      </c>
      <c r="G831" s="34"/>
    </row>
    <row r="832" customFormat="false" ht="15" hidden="false" customHeight="false" outlineLevel="0" collapsed="false">
      <c r="A832" s="33"/>
      <c r="B832" s="34"/>
      <c r="C832" s="34"/>
      <c r="D832" s="34"/>
      <c r="E832" s="34"/>
      <c r="F832" s="36" t="str">
        <f aca="false">IF(COUNT($B832:$E832)=0,"",IF(CFG_UTC="°F",(AVERAGE($B832:$E832)-32)*5/9,AVERAGE($B832:$E832)))</f>
        <v/>
      </c>
      <c r="G832" s="34"/>
    </row>
    <row r="833" customFormat="false" ht="15" hidden="false" customHeight="false" outlineLevel="0" collapsed="false">
      <c r="A833" s="33"/>
      <c r="B833" s="34"/>
      <c r="C833" s="34"/>
      <c r="D833" s="34"/>
      <c r="E833" s="34"/>
      <c r="F833" s="36" t="str">
        <f aca="false">IF(COUNT($B833:$E833)=0,"",IF(CFG_UTC="°F",(AVERAGE($B833:$E833)-32)*5/9,AVERAGE($B833:$E833)))</f>
        <v/>
      </c>
      <c r="G833" s="34"/>
    </row>
    <row r="834" customFormat="false" ht="15" hidden="false" customHeight="false" outlineLevel="0" collapsed="false">
      <c r="A834" s="33"/>
      <c r="B834" s="34"/>
      <c r="C834" s="34"/>
      <c r="D834" s="34"/>
      <c r="E834" s="34"/>
      <c r="F834" s="36" t="str">
        <f aca="false">IF(COUNT($B834:$E834)=0,"",IF(CFG_UTC="°F",(AVERAGE($B834:$E834)-32)*5/9,AVERAGE($B834:$E834)))</f>
        <v/>
      </c>
      <c r="G834" s="34"/>
    </row>
    <row r="835" customFormat="false" ht="15" hidden="false" customHeight="false" outlineLevel="0" collapsed="false">
      <c r="A835" s="33"/>
      <c r="B835" s="34"/>
      <c r="C835" s="34"/>
      <c r="D835" s="34"/>
      <c r="E835" s="34"/>
      <c r="F835" s="36" t="str">
        <f aca="false">IF(COUNT($B835:$E835)=0,"",IF(CFG_UTC="°F",(AVERAGE($B835:$E835)-32)*5/9,AVERAGE($B835:$E835)))</f>
        <v/>
      </c>
      <c r="G835" s="34"/>
    </row>
    <row r="836" customFormat="false" ht="15" hidden="false" customHeight="false" outlineLevel="0" collapsed="false">
      <c r="A836" s="33"/>
      <c r="B836" s="34"/>
      <c r="C836" s="34"/>
      <c r="D836" s="34"/>
      <c r="E836" s="34"/>
      <c r="F836" s="36" t="str">
        <f aca="false">IF(COUNT($B836:$E836)=0,"",IF(CFG_UTC="°F",(AVERAGE($B836:$E836)-32)*5/9,AVERAGE($B836:$E836)))</f>
        <v/>
      </c>
      <c r="G836" s="34"/>
    </row>
    <row r="837" customFormat="false" ht="15" hidden="false" customHeight="false" outlineLevel="0" collapsed="false">
      <c r="A837" s="33"/>
      <c r="B837" s="34"/>
      <c r="C837" s="34"/>
      <c r="D837" s="34"/>
      <c r="E837" s="34"/>
      <c r="F837" s="36" t="str">
        <f aca="false">IF(COUNT($B837:$E837)=0,"",IF(CFG_UTC="°F",(AVERAGE($B837:$E837)-32)*5/9,AVERAGE($B837:$E837)))</f>
        <v/>
      </c>
      <c r="G837" s="34"/>
    </row>
    <row r="838" customFormat="false" ht="15" hidden="false" customHeight="false" outlineLevel="0" collapsed="false">
      <c r="A838" s="33"/>
      <c r="B838" s="34"/>
      <c r="C838" s="34"/>
      <c r="D838" s="34"/>
      <c r="E838" s="34"/>
      <c r="F838" s="36" t="str">
        <f aca="false">IF(COUNT($B838:$E838)=0,"",IF(CFG_UTC="°F",(AVERAGE($B838:$E838)-32)*5/9,AVERAGE($B838:$E838)))</f>
        <v/>
      </c>
      <c r="G838" s="34"/>
    </row>
    <row r="839" customFormat="false" ht="15" hidden="false" customHeight="false" outlineLevel="0" collapsed="false">
      <c r="A839" s="33"/>
      <c r="B839" s="34"/>
      <c r="C839" s="34"/>
      <c r="D839" s="34"/>
      <c r="E839" s="34"/>
      <c r="F839" s="36" t="str">
        <f aca="false">IF(COUNT($B839:$E839)=0,"",IF(CFG_UTC="°F",(AVERAGE($B839:$E839)-32)*5/9,AVERAGE($B839:$E839)))</f>
        <v/>
      </c>
      <c r="G839" s="34"/>
    </row>
    <row r="840" customFormat="false" ht="15" hidden="false" customHeight="false" outlineLevel="0" collapsed="false">
      <c r="A840" s="33"/>
      <c r="B840" s="34"/>
      <c r="C840" s="34"/>
      <c r="D840" s="34"/>
      <c r="E840" s="34"/>
      <c r="F840" s="36" t="str">
        <f aca="false">IF(COUNT($B840:$E840)=0,"",IF(CFG_UTC="°F",(AVERAGE($B840:$E840)-32)*5/9,AVERAGE($B840:$E840)))</f>
        <v/>
      </c>
      <c r="G840" s="34"/>
    </row>
    <row r="841" customFormat="false" ht="15" hidden="false" customHeight="false" outlineLevel="0" collapsed="false">
      <c r="A841" s="33"/>
      <c r="B841" s="34"/>
      <c r="C841" s="34"/>
      <c r="D841" s="34"/>
      <c r="E841" s="34"/>
      <c r="F841" s="36" t="str">
        <f aca="false">IF(COUNT($B841:$E841)=0,"",IF(CFG_UTC="°F",(AVERAGE($B841:$E841)-32)*5/9,AVERAGE($B841:$E841)))</f>
        <v/>
      </c>
      <c r="G841" s="34"/>
    </row>
    <row r="842" customFormat="false" ht="15" hidden="false" customHeight="false" outlineLevel="0" collapsed="false">
      <c r="A842" s="33"/>
      <c r="B842" s="34"/>
      <c r="C842" s="34"/>
      <c r="D842" s="34"/>
      <c r="E842" s="34"/>
      <c r="F842" s="36" t="str">
        <f aca="false">IF(COUNT($B842:$E842)=0,"",IF(CFG_UTC="°F",(AVERAGE($B842:$E842)-32)*5/9,AVERAGE($B842:$E842)))</f>
        <v/>
      </c>
      <c r="G842" s="34"/>
    </row>
    <row r="843" customFormat="false" ht="15" hidden="false" customHeight="false" outlineLevel="0" collapsed="false">
      <c r="A843" s="33"/>
      <c r="B843" s="34"/>
      <c r="C843" s="34"/>
      <c r="D843" s="34"/>
      <c r="E843" s="34"/>
      <c r="F843" s="36" t="str">
        <f aca="false">IF(COUNT($B843:$E843)=0,"",IF(CFG_UTC="°F",(AVERAGE($B843:$E843)-32)*5/9,AVERAGE($B843:$E843)))</f>
        <v/>
      </c>
      <c r="G843" s="34"/>
    </row>
    <row r="844" customFormat="false" ht="15" hidden="false" customHeight="false" outlineLevel="0" collapsed="false">
      <c r="A844" s="33"/>
      <c r="B844" s="34"/>
      <c r="C844" s="34"/>
      <c r="D844" s="34"/>
      <c r="E844" s="34"/>
      <c r="F844" s="36" t="str">
        <f aca="false">IF(COUNT($B844:$E844)=0,"",IF(CFG_UTC="°F",(AVERAGE($B844:$E844)-32)*5/9,AVERAGE($B844:$E844)))</f>
        <v/>
      </c>
      <c r="G844" s="34"/>
    </row>
    <row r="845" customFormat="false" ht="15" hidden="false" customHeight="false" outlineLevel="0" collapsed="false">
      <c r="A845" s="33"/>
      <c r="B845" s="34"/>
      <c r="C845" s="34"/>
      <c r="D845" s="34"/>
      <c r="E845" s="34"/>
      <c r="F845" s="36" t="str">
        <f aca="false">IF(COUNT($B845:$E845)=0,"",IF(CFG_UTC="°F",(AVERAGE($B845:$E845)-32)*5/9,AVERAGE($B845:$E845)))</f>
        <v/>
      </c>
      <c r="G845" s="34"/>
    </row>
    <row r="846" customFormat="false" ht="15" hidden="false" customHeight="false" outlineLevel="0" collapsed="false">
      <c r="A846" s="33"/>
      <c r="B846" s="34"/>
      <c r="C846" s="34"/>
      <c r="D846" s="34"/>
      <c r="E846" s="34"/>
      <c r="F846" s="36" t="str">
        <f aca="false">IF(COUNT($B846:$E846)=0,"",IF(CFG_UTC="°F",(AVERAGE($B846:$E846)-32)*5/9,AVERAGE($B846:$E846)))</f>
        <v/>
      </c>
      <c r="G846" s="34"/>
    </row>
    <row r="847" customFormat="false" ht="15" hidden="false" customHeight="false" outlineLevel="0" collapsed="false">
      <c r="A847" s="33"/>
      <c r="B847" s="34"/>
      <c r="C847" s="34"/>
      <c r="D847" s="34"/>
      <c r="E847" s="34"/>
      <c r="F847" s="36" t="str">
        <f aca="false">IF(COUNT($B847:$E847)=0,"",IF(CFG_UTC="°F",(AVERAGE($B847:$E847)-32)*5/9,AVERAGE($B847:$E847)))</f>
        <v/>
      </c>
      <c r="G847" s="34"/>
    </row>
    <row r="848" customFormat="false" ht="15" hidden="false" customHeight="false" outlineLevel="0" collapsed="false">
      <c r="A848" s="33"/>
      <c r="B848" s="34"/>
      <c r="C848" s="34"/>
      <c r="D848" s="34"/>
      <c r="E848" s="34"/>
      <c r="F848" s="36" t="str">
        <f aca="false">IF(COUNT($B848:$E848)=0,"",IF(CFG_UTC="°F",(AVERAGE($B848:$E848)-32)*5/9,AVERAGE($B848:$E848)))</f>
        <v/>
      </c>
      <c r="G848" s="34"/>
    </row>
    <row r="849" customFormat="false" ht="15" hidden="false" customHeight="false" outlineLevel="0" collapsed="false">
      <c r="A849" s="33"/>
      <c r="B849" s="34"/>
      <c r="C849" s="34"/>
      <c r="D849" s="34"/>
      <c r="E849" s="34"/>
      <c r="F849" s="36" t="str">
        <f aca="false">IF(COUNT($B849:$E849)=0,"",IF(CFG_UTC="°F",(AVERAGE($B849:$E849)-32)*5/9,AVERAGE($B849:$E849)))</f>
        <v/>
      </c>
      <c r="G849" s="34"/>
    </row>
    <row r="850" customFormat="false" ht="15" hidden="false" customHeight="false" outlineLevel="0" collapsed="false">
      <c r="A850" s="33"/>
      <c r="B850" s="34"/>
      <c r="C850" s="34"/>
      <c r="D850" s="34"/>
      <c r="E850" s="34"/>
      <c r="F850" s="36" t="str">
        <f aca="false">IF(COUNT($B850:$E850)=0,"",IF(CFG_UTC="°F",(AVERAGE($B850:$E850)-32)*5/9,AVERAGE($B850:$E850)))</f>
        <v/>
      </c>
      <c r="G850" s="34"/>
    </row>
    <row r="851" customFormat="false" ht="15" hidden="false" customHeight="false" outlineLevel="0" collapsed="false">
      <c r="A851" s="33"/>
      <c r="B851" s="34"/>
      <c r="C851" s="34"/>
      <c r="D851" s="34"/>
      <c r="E851" s="34"/>
      <c r="F851" s="36" t="str">
        <f aca="false">IF(COUNT($B851:$E851)=0,"",IF(CFG_UTC="°F",(AVERAGE($B851:$E851)-32)*5/9,AVERAGE($B851:$E851)))</f>
        <v/>
      </c>
      <c r="G851" s="34"/>
    </row>
    <row r="852" customFormat="false" ht="15" hidden="false" customHeight="false" outlineLevel="0" collapsed="false">
      <c r="A852" s="33"/>
      <c r="B852" s="34"/>
      <c r="C852" s="34"/>
      <c r="D852" s="34"/>
      <c r="E852" s="34"/>
      <c r="F852" s="36" t="str">
        <f aca="false">IF(COUNT($B852:$E852)=0,"",IF(CFG_UTC="°F",(AVERAGE($B852:$E852)-32)*5/9,AVERAGE($B852:$E852)))</f>
        <v/>
      </c>
      <c r="G852" s="34"/>
    </row>
    <row r="853" customFormat="false" ht="15" hidden="false" customHeight="false" outlineLevel="0" collapsed="false">
      <c r="A853" s="33"/>
      <c r="B853" s="34"/>
      <c r="C853" s="34"/>
      <c r="D853" s="34"/>
      <c r="E853" s="34"/>
      <c r="F853" s="36" t="str">
        <f aca="false">IF(COUNT($B853:$E853)=0,"",IF(CFG_UTC="°F",(AVERAGE($B853:$E853)-32)*5/9,AVERAGE($B853:$E853)))</f>
        <v/>
      </c>
      <c r="G853" s="34"/>
    </row>
    <row r="854" customFormat="false" ht="15" hidden="false" customHeight="false" outlineLevel="0" collapsed="false">
      <c r="A854" s="33"/>
      <c r="B854" s="34"/>
      <c r="C854" s="34"/>
      <c r="D854" s="34"/>
      <c r="E854" s="34"/>
      <c r="F854" s="36" t="str">
        <f aca="false">IF(COUNT($B854:$E854)=0,"",IF(CFG_UTC="°F",(AVERAGE($B854:$E854)-32)*5/9,AVERAGE($B854:$E854)))</f>
        <v/>
      </c>
      <c r="G854" s="34"/>
    </row>
    <row r="855" customFormat="false" ht="15" hidden="false" customHeight="false" outlineLevel="0" collapsed="false">
      <c r="A855" s="33"/>
      <c r="B855" s="34"/>
      <c r="C855" s="34"/>
      <c r="D855" s="34"/>
      <c r="E855" s="34"/>
      <c r="F855" s="36" t="str">
        <f aca="false">IF(COUNT($B855:$E855)=0,"",IF(CFG_UTC="°F",(AVERAGE($B855:$E855)-32)*5/9,AVERAGE($B855:$E855)))</f>
        <v/>
      </c>
      <c r="G855" s="34"/>
    </row>
    <row r="856" customFormat="false" ht="15" hidden="false" customHeight="false" outlineLevel="0" collapsed="false">
      <c r="A856" s="33"/>
      <c r="B856" s="34"/>
      <c r="C856" s="34"/>
      <c r="D856" s="34"/>
      <c r="E856" s="34"/>
      <c r="F856" s="36" t="str">
        <f aca="false">IF(COUNT($B856:$E856)=0,"",IF(CFG_UTC="°F",(AVERAGE($B856:$E856)-32)*5/9,AVERAGE($B856:$E856)))</f>
        <v/>
      </c>
      <c r="G856" s="34"/>
    </row>
    <row r="857" customFormat="false" ht="15" hidden="false" customHeight="false" outlineLevel="0" collapsed="false">
      <c r="A857" s="33"/>
      <c r="B857" s="34"/>
      <c r="C857" s="34"/>
      <c r="D857" s="34"/>
      <c r="E857" s="34"/>
      <c r="F857" s="36" t="str">
        <f aca="false">IF(COUNT($B857:$E857)=0,"",IF(CFG_UTC="°F",(AVERAGE($B857:$E857)-32)*5/9,AVERAGE($B857:$E857)))</f>
        <v/>
      </c>
      <c r="G857" s="34"/>
    </row>
    <row r="858" customFormat="false" ht="15" hidden="false" customHeight="false" outlineLevel="0" collapsed="false">
      <c r="A858" s="33"/>
      <c r="B858" s="34"/>
      <c r="C858" s="34"/>
      <c r="D858" s="34"/>
      <c r="E858" s="34"/>
      <c r="F858" s="36" t="str">
        <f aca="false">IF(COUNT($B858:$E858)=0,"",IF(CFG_UTC="°F",(AVERAGE($B858:$E858)-32)*5/9,AVERAGE($B858:$E858)))</f>
        <v/>
      </c>
      <c r="G858" s="34"/>
    </row>
    <row r="859" customFormat="false" ht="15" hidden="false" customHeight="false" outlineLevel="0" collapsed="false">
      <c r="A859" s="33"/>
      <c r="B859" s="34"/>
      <c r="C859" s="34"/>
      <c r="D859" s="34"/>
      <c r="E859" s="34"/>
      <c r="F859" s="36" t="str">
        <f aca="false">IF(COUNT($B859:$E859)=0,"",IF(CFG_UTC="°F",(AVERAGE($B859:$E859)-32)*5/9,AVERAGE($B859:$E859)))</f>
        <v/>
      </c>
      <c r="G859" s="34"/>
    </row>
    <row r="860" customFormat="false" ht="15" hidden="false" customHeight="false" outlineLevel="0" collapsed="false">
      <c r="A860" s="33"/>
      <c r="B860" s="34"/>
      <c r="C860" s="34"/>
      <c r="D860" s="34"/>
      <c r="E860" s="34"/>
      <c r="F860" s="36" t="str">
        <f aca="false">IF(COUNT($B860:$E860)=0,"",IF(CFG_UTC="°F",(AVERAGE($B860:$E860)-32)*5/9,AVERAGE($B860:$E860)))</f>
        <v/>
      </c>
      <c r="G860" s="34"/>
    </row>
    <row r="861" customFormat="false" ht="15" hidden="false" customHeight="false" outlineLevel="0" collapsed="false">
      <c r="A861" s="33"/>
      <c r="B861" s="34"/>
      <c r="C861" s="34"/>
      <c r="D861" s="34"/>
      <c r="E861" s="34"/>
      <c r="F861" s="36" t="str">
        <f aca="false">IF(COUNT($B861:$E861)=0,"",IF(CFG_UTC="°F",(AVERAGE($B861:$E861)-32)*5/9,AVERAGE($B861:$E861)))</f>
        <v/>
      </c>
      <c r="G861" s="34"/>
    </row>
    <row r="862" customFormat="false" ht="15" hidden="false" customHeight="false" outlineLevel="0" collapsed="false">
      <c r="A862" s="33"/>
      <c r="B862" s="34"/>
      <c r="C862" s="34"/>
      <c r="D862" s="34"/>
      <c r="E862" s="34"/>
      <c r="F862" s="36" t="str">
        <f aca="false">IF(COUNT($B862:$E862)=0,"",IF(CFG_UTC="°F",(AVERAGE($B862:$E862)-32)*5/9,AVERAGE($B862:$E862)))</f>
        <v/>
      </c>
      <c r="G862" s="34"/>
    </row>
    <row r="863" customFormat="false" ht="15" hidden="false" customHeight="false" outlineLevel="0" collapsed="false">
      <c r="A863" s="33"/>
      <c r="B863" s="34"/>
      <c r="C863" s="34"/>
      <c r="D863" s="34"/>
      <c r="E863" s="34"/>
      <c r="F863" s="36" t="str">
        <f aca="false">IF(COUNT($B863:$E863)=0,"",IF(CFG_UTC="°F",(AVERAGE($B863:$E863)-32)*5/9,AVERAGE($B863:$E863)))</f>
        <v/>
      </c>
      <c r="G863" s="34"/>
    </row>
    <row r="864" customFormat="false" ht="15" hidden="false" customHeight="false" outlineLevel="0" collapsed="false">
      <c r="A864" s="33"/>
      <c r="B864" s="34"/>
      <c r="C864" s="34"/>
      <c r="D864" s="34"/>
      <c r="E864" s="34"/>
      <c r="F864" s="36" t="str">
        <f aca="false">IF(COUNT($B864:$E864)=0,"",IF(CFG_UTC="°F",(AVERAGE($B864:$E864)-32)*5/9,AVERAGE($B864:$E864)))</f>
        <v/>
      </c>
      <c r="G864" s="34"/>
    </row>
    <row r="865" customFormat="false" ht="15" hidden="false" customHeight="false" outlineLevel="0" collapsed="false">
      <c r="A865" s="33"/>
      <c r="B865" s="34"/>
      <c r="C865" s="34"/>
      <c r="D865" s="34"/>
      <c r="E865" s="34"/>
      <c r="F865" s="36" t="str">
        <f aca="false">IF(COUNT($B865:$E865)=0,"",IF(CFG_UTC="°F",(AVERAGE($B865:$E865)-32)*5/9,AVERAGE($B865:$E865)))</f>
        <v/>
      </c>
      <c r="G865" s="34"/>
    </row>
    <row r="866" customFormat="false" ht="15" hidden="false" customHeight="false" outlineLevel="0" collapsed="false">
      <c r="A866" s="33"/>
      <c r="B866" s="34"/>
      <c r="C866" s="34"/>
      <c r="D866" s="34"/>
      <c r="E866" s="34"/>
      <c r="F866" s="36" t="str">
        <f aca="false">IF(COUNT($B866:$E866)=0,"",IF(CFG_UTC="°F",(AVERAGE($B866:$E866)-32)*5/9,AVERAGE($B866:$E866)))</f>
        <v/>
      </c>
      <c r="G866" s="34"/>
    </row>
    <row r="867" customFormat="false" ht="15" hidden="false" customHeight="false" outlineLevel="0" collapsed="false">
      <c r="A867" s="33"/>
      <c r="B867" s="34"/>
      <c r="C867" s="34"/>
      <c r="D867" s="34"/>
      <c r="E867" s="34"/>
      <c r="F867" s="36" t="str">
        <f aca="false">IF(COUNT($B867:$E867)=0,"",IF(CFG_UTC="°F",(AVERAGE($B867:$E867)-32)*5/9,AVERAGE($B867:$E867)))</f>
        <v/>
      </c>
      <c r="G867" s="34"/>
    </row>
    <row r="868" customFormat="false" ht="15" hidden="false" customHeight="false" outlineLevel="0" collapsed="false">
      <c r="A868" s="33"/>
      <c r="B868" s="34"/>
      <c r="C868" s="34"/>
      <c r="D868" s="34"/>
      <c r="E868" s="34"/>
      <c r="F868" s="36" t="str">
        <f aca="false">IF(COUNT($B868:$E868)=0,"",IF(CFG_UTC="°F",(AVERAGE($B868:$E868)-32)*5/9,AVERAGE($B868:$E868)))</f>
        <v/>
      </c>
      <c r="G868" s="34"/>
    </row>
    <row r="869" customFormat="false" ht="15" hidden="false" customHeight="false" outlineLevel="0" collapsed="false">
      <c r="A869" s="33"/>
      <c r="B869" s="34"/>
      <c r="C869" s="34"/>
      <c r="D869" s="34"/>
      <c r="E869" s="34"/>
      <c r="F869" s="36" t="str">
        <f aca="false">IF(COUNT($B869:$E869)=0,"",IF(CFG_UTC="°F",(AVERAGE($B869:$E869)-32)*5/9,AVERAGE($B869:$E869)))</f>
        <v/>
      </c>
      <c r="G869" s="34"/>
    </row>
    <row r="870" customFormat="false" ht="15" hidden="false" customHeight="false" outlineLevel="0" collapsed="false">
      <c r="A870" s="33"/>
      <c r="B870" s="34"/>
      <c r="C870" s="34"/>
      <c r="D870" s="34"/>
      <c r="E870" s="34"/>
      <c r="F870" s="36" t="str">
        <f aca="false">IF(COUNT($B870:$E870)=0,"",IF(CFG_UTC="°F",(AVERAGE($B870:$E870)-32)*5/9,AVERAGE($B870:$E870)))</f>
        <v/>
      </c>
      <c r="G870" s="34"/>
    </row>
    <row r="871" customFormat="false" ht="15" hidden="false" customHeight="false" outlineLevel="0" collapsed="false">
      <c r="A871" s="33"/>
      <c r="B871" s="34"/>
      <c r="C871" s="34"/>
      <c r="D871" s="34"/>
      <c r="E871" s="34"/>
      <c r="F871" s="36" t="str">
        <f aca="false">IF(COUNT($B871:$E871)=0,"",IF(CFG_UTC="°F",(AVERAGE($B871:$E871)-32)*5/9,AVERAGE($B871:$E871)))</f>
        <v/>
      </c>
      <c r="G871" s="34"/>
    </row>
    <row r="872" customFormat="false" ht="15" hidden="false" customHeight="false" outlineLevel="0" collapsed="false">
      <c r="A872" s="33"/>
      <c r="B872" s="34"/>
      <c r="C872" s="34"/>
      <c r="D872" s="34"/>
      <c r="E872" s="34"/>
      <c r="F872" s="36" t="str">
        <f aca="false">IF(COUNT($B872:$E872)=0,"",IF(CFG_UTC="°F",(AVERAGE($B872:$E872)-32)*5/9,AVERAGE($B872:$E872)))</f>
        <v/>
      </c>
      <c r="G872" s="34"/>
    </row>
    <row r="873" customFormat="false" ht="15" hidden="false" customHeight="false" outlineLevel="0" collapsed="false">
      <c r="A873" s="33"/>
      <c r="B873" s="34"/>
      <c r="C873" s="34"/>
      <c r="D873" s="34"/>
      <c r="E873" s="34"/>
      <c r="F873" s="36" t="str">
        <f aca="false">IF(COUNT($B873:$E873)=0,"",IF(CFG_UTC="°F",(AVERAGE($B873:$E873)-32)*5/9,AVERAGE($B873:$E873)))</f>
        <v/>
      </c>
      <c r="G873" s="34"/>
    </row>
    <row r="874" customFormat="false" ht="15" hidden="false" customHeight="false" outlineLevel="0" collapsed="false">
      <c r="A874" s="33"/>
      <c r="B874" s="34"/>
      <c r="C874" s="34"/>
      <c r="D874" s="34"/>
      <c r="E874" s="34"/>
      <c r="F874" s="36" t="str">
        <f aca="false">IF(COUNT($B874:$E874)=0,"",IF(CFG_UTC="°F",(AVERAGE($B874:$E874)-32)*5/9,AVERAGE($B874:$E874)))</f>
        <v/>
      </c>
      <c r="G874" s="34"/>
    </row>
    <row r="875" customFormat="false" ht="15" hidden="false" customHeight="false" outlineLevel="0" collapsed="false">
      <c r="A875" s="33"/>
      <c r="B875" s="34"/>
      <c r="C875" s="34"/>
      <c r="D875" s="34"/>
      <c r="E875" s="34"/>
      <c r="F875" s="36" t="str">
        <f aca="false">IF(COUNT($B875:$E875)=0,"",IF(CFG_UTC="°F",(AVERAGE($B875:$E875)-32)*5/9,AVERAGE($B875:$E875)))</f>
        <v/>
      </c>
      <c r="G875" s="34"/>
    </row>
    <row r="876" customFormat="false" ht="15" hidden="false" customHeight="false" outlineLevel="0" collapsed="false">
      <c r="A876" s="33"/>
      <c r="B876" s="34"/>
      <c r="C876" s="34"/>
      <c r="D876" s="34"/>
      <c r="E876" s="34"/>
      <c r="F876" s="36" t="str">
        <f aca="false">IF(COUNT($B876:$E876)=0,"",IF(CFG_UTC="°F",(AVERAGE($B876:$E876)-32)*5/9,AVERAGE($B876:$E876)))</f>
        <v/>
      </c>
      <c r="G876" s="34"/>
    </row>
    <row r="877" customFormat="false" ht="15" hidden="false" customHeight="false" outlineLevel="0" collapsed="false">
      <c r="A877" s="33"/>
      <c r="B877" s="34"/>
      <c r="C877" s="34"/>
      <c r="D877" s="34"/>
      <c r="E877" s="34"/>
      <c r="F877" s="36" t="str">
        <f aca="false">IF(COUNT($B877:$E877)=0,"",IF(CFG_UTC="°F",(AVERAGE($B877:$E877)-32)*5/9,AVERAGE($B877:$E877)))</f>
        <v/>
      </c>
      <c r="G877" s="34"/>
    </row>
    <row r="878" customFormat="false" ht="15" hidden="false" customHeight="false" outlineLevel="0" collapsed="false">
      <c r="A878" s="33"/>
      <c r="B878" s="34"/>
      <c r="C878" s="34"/>
      <c r="D878" s="34"/>
      <c r="E878" s="34"/>
      <c r="F878" s="36" t="str">
        <f aca="false">IF(COUNT($B878:$E878)=0,"",IF(CFG_UTC="°F",(AVERAGE($B878:$E878)-32)*5/9,AVERAGE($B878:$E878)))</f>
        <v/>
      </c>
      <c r="G878" s="34"/>
    </row>
    <row r="879" customFormat="false" ht="15" hidden="false" customHeight="false" outlineLevel="0" collapsed="false">
      <c r="A879" s="33"/>
      <c r="B879" s="34"/>
      <c r="C879" s="34"/>
      <c r="D879" s="34"/>
      <c r="E879" s="34"/>
      <c r="F879" s="36" t="str">
        <f aca="false">IF(COUNT($B879:$E879)=0,"",IF(CFG_UTC="°F",(AVERAGE($B879:$E879)-32)*5/9,AVERAGE($B879:$E879)))</f>
        <v/>
      </c>
      <c r="G879" s="34"/>
    </row>
    <row r="880" customFormat="false" ht="15" hidden="false" customHeight="false" outlineLevel="0" collapsed="false">
      <c r="A880" s="33"/>
      <c r="B880" s="34"/>
      <c r="C880" s="34"/>
      <c r="D880" s="34"/>
      <c r="E880" s="34"/>
      <c r="F880" s="36" t="str">
        <f aca="false">IF(COUNT($B880:$E880)=0,"",IF(CFG_UTC="°F",(AVERAGE($B880:$E880)-32)*5/9,AVERAGE($B880:$E880)))</f>
        <v/>
      </c>
      <c r="G880" s="34"/>
    </row>
    <row r="881" customFormat="false" ht="15" hidden="false" customHeight="false" outlineLevel="0" collapsed="false">
      <c r="A881" s="33"/>
      <c r="B881" s="34"/>
      <c r="C881" s="34"/>
      <c r="D881" s="34"/>
      <c r="E881" s="34"/>
      <c r="F881" s="36" t="str">
        <f aca="false">IF(COUNT($B881:$E881)=0,"",IF(CFG_UTC="°F",(AVERAGE($B881:$E881)-32)*5/9,AVERAGE($B881:$E881)))</f>
        <v/>
      </c>
      <c r="G881" s="34"/>
    </row>
    <row r="882" customFormat="false" ht="15" hidden="false" customHeight="false" outlineLevel="0" collapsed="false">
      <c r="A882" s="33"/>
      <c r="B882" s="34"/>
      <c r="C882" s="34"/>
      <c r="D882" s="34"/>
      <c r="E882" s="34"/>
      <c r="F882" s="36" t="str">
        <f aca="false">IF(COUNT($B882:$E882)=0,"",IF(CFG_UTC="°F",(AVERAGE($B882:$E882)-32)*5/9,AVERAGE($B882:$E882)))</f>
        <v/>
      </c>
      <c r="G882" s="34"/>
    </row>
    <row r="883" customFormat="false" ht="15" hidden="false" customHeight="false" outlineLevel="0" collapsed="false">
      <c r="A883" s="33"/>
      <c r="B883" s="34"/>
      <c r="C883" s="34"/>
      <c r="D883" s="34"/>
      <c r="E883" s="34"/>
      <c r="F883" s="36" t="str">
        <f aca="false">IF(COUNT($B883:$E883)=0,"",IF(CFG_UTC="°F",(AVERAGE($B883:$E883)-32)*5/9,AVERAGE($B883:$E883)))</f>
        <v/>
      </c>
      <c r="G883" s="34"/>
    </row>
    <row r="884" customFormat="false" ht="15" hidden="false" customHeight="false" outlineLevel="0" collapsed="false">
      <c r="A884" s="33"/>
      <c r="B884" s="34"/>
      <c r="C884" s="34"/>
      <c r="D884" s="34"/>
      <c r="E884" s="34"/>
      <c r="F884" s="36" t="str">
        <f aca="false">IF(COUNT($B884:$E884)=0,"",IF(CFG_UTC="°F",(AVERAGE($B884:$E884)-32)*5/9,AVERAGE($B884:$E884)))</f>
        <v/>
      </c>
      <c r="G884" s="34"/>
    </row>
    <row r="885" customFormat="false" ht="15" hidden="false" customHeight="false" outlineLevel="0" collapsed="false">
      <c r="A885" s="33"/>
      <c r="B885" s="34"/>
      <c r="C885" s="34"/>
      <c r="D885" s="34"/>
      <c r="E885" s="34"/>
      <c r="F885" s="36" t="str">
        <f aca="false">IF(COUNT($B885:$E885)=0,"",IF(CFG_UTC="°F",(AVERAGE($B885:$E885)-32)*5/9,AVERAGE($B885:$E885)))</f>
        <v/>
      </c>
      <c r="G885" s="34"/>
    </row>
    <row r="886" customFormat="false" ht="15" hidden="false" customHeight="false" outlineLevel="0" collapsed="false">
      <c r="A886" s="33"/>
      <c r="B886" s="34"/>
      <c r="C886" s="34"/>
      <c r="D886" s="34"/>
      <c r="E886" s="34"/>
      <c r="F886" s="36" t="str">
        <f aca="false">IF(COUNT($B886:$E886)=0,"",IF(CFG_UTC="°F",(AVERAGE($B886:$E886)-32)*5/9,AVERAGE($B886:$E886)))</f>
        <v/>
      </c>
      <c r="G886" s="34"/>
    </row>
    <row r="887" customFormat="false" ht="15" hidden="false" customHeight="false" outlineLevel="0" collapsed="false">
      <c r="A887" s="33"/>
      <c r="B887" s="34"/>
      <c r="C887" s="34"/>
      <c r="D887" s="34"/>
      <c r="E887" s="34"/>
      <c r="F887" s="36" t="str">
        <f aca="false">IF(COUNT($B887:$E887)=0,"",IF(CFG_UTC="°F",(AVERAGE($B887:$E887)-32)*5/9,AVERAGE($B887:$E887)))</f>
        <v/>
      </c>
      <c r="G887" s="34"/>
    </row>
    <row r="888" customFormat="false" ht="15" hidden="false" customHeight="false" outlineLevel="0" collapsed="false">
      <c r="A888" s="33"/>
      <c r="B888" s="34"/>
      <c r="C888" s="34"/>
      <c r="D888" s="34"/>
      <c r="E888" s="34"/>
      <c r="F888" s="36" t="str">
        <f aca="false">IF(COUNT($B888:$E888)=0,"",IF(CFG_UTC="°F",(AVERAGE($B888:$E888)-32)*5/9,AVERAGE($B888:$E888)))</f>
        <v/>
      </c>
      <c r="G888" s="34"/>
    </row>
    <row r="889" customFormat="false" ht="15" hidden="false" customHeight="false" outlineLevel="0" collapsed="false">
      <c r="A889" s="33"/>
      <c r="B889" s="34"/>
      <c r="C889" s="34"/>
      <c r="D889" s="34"/>
      <c r="E889" s="34"/>
      <c r="F889" s="36" t="str">
        <f aca="false">IF(COUNT($B889:$E889)=0,"",IF(CFG_UTC="°F",(AVERAGE($B889:$E889)-32)*5/9,AVERAGE($B889:$E889)))</f>
        <v/>
      </c>
      <c r="G889" s="34"/>
    </row>
    <row r="890" customFormat="false" ht="15" hidden="false" customHeight="false" outlineLevel="0" collapsed="false">
      <c r="A890" s="33"/>
      <c r="B890" s="34"/>
      <c r="C890" s="34"/>
      <c r="D890" s="34"/>
      <c r="E890" s="34"/>
      <c r="F890" s="36" t="str">
        <f aca="false">IF(COUNT($B890:$E890)=0,"",IF(CFG_UTC="°F",(AVERAGE($B890:$E890)-32)*5/9,AVERAGE($B890:$E890)))</f>
        <v/>
      </c>
      <c r="G890" s="34"/>
    </row>
    <row r="891" customFormat="false" ht="15" hidden="false" customHeight="false" outlineLevel="0" collapsed="false">
      <c r="A891" s="33"/>
      <c r="B891" s="34"/>
      <c r="C891" s="34"/>
      <c r="D891" s="34"/>
      <c r="E891" s="34"/>
      <c r="F891" s="36" t="str">
        <f aca="false">IF(COUNT($B891:$E891)=0,"",IF(CFG_UTC="°F",(AVERAGE($B891:$E891)-32)*5/9,AVERAGE($B891:$E891)))</f>
        <v/>
      </c>
      <c r="G891" s="34"/>
    </row>
    <row r="892" customFormat="false" ht="15" hidden="false" customHeight="false" outlineLevel="0" collapsed="false">
      <c r="A892" s="33"/>
      <c r="B892" s="34"/>
      <c r="C892" s="34"/>
      <c r="D892" s="34"/>
      <c r="E892" s="34"/>
      <c r="F892" s="36" t="str">
        <f aca="false">IF(COUNT($B892:$E892)=0,"",IF(CFG_UTC="°F",(AVERAGE($B892:$E892)-32)*5/9,AVERAGE($B892:$E892)))</f>
        <v/>
      </c>
      <c r="G892" s="34"/>
    </row>
    <row r="893" customFormat="false" ht="15" hidden="false" customHeight="false" outlineLevel="0" collapsed="false">
      <c r="A893" s="33"/>
      <c r="B893" s="34"/>
      <c r="C893" s="34"/>
      <c r="D893" s="34"/>
      <c r="E893" s="34"/>
      <c r="F893" s="36" t="str">
        <f aca="false">IF(COUNT($B893:$E893)=0,"",IF(CFG_UTC="°F",(AVERAGE($B893:$E893)-32)*5/9,AVERAGE($B893:$E893)))</f>
        <v/>
      </c>
      <c r="G893" s="34"/>
    </row>
    <row r="894" customFormat="false" ht="15" hidden="false" customHeight="false" outlineLevel="0" collapsed="false">
      <c r="A894" s="33"/>
      <c r="B894" s="34"/>
      <c r="C894" s="34"/>
      <c r="D894" s="34"/>
      <c r="E894" s="34"/>
      <c r="F894" s="36" t="str">
        <f aca="false">IF(COUNT($B894:$E894)=0,"",IF(CFG_UTC="°F",(AVERAGE($B894:$E894)-32)*5/9,AVERAGE($B894:$E894)))</f>
        <v/>
      </c>
      <c r="G894" s="34"/>
    </row>
    <row r="895" customFormat="false" ht="15" hidden="false" customHeight="false" outlineLevel="0" collapsed="false">
      <c r="A895" s="33"/>
      <c r="B895" s="34"/>
      <c r="C895" s="34"/>
      <c r="D895" s="34"/>
      <c r="E895" s="34"/>
      <c r="F895" s="36" t="str">
        <f aca="false">IF(COUNT($B895:$E895)=0,"",IF(CFG_UTC="°F",(AVERAGE($B895:$E895)-32)*5/9,AVERAGE($B895:$E895)))</f>
        <v/>
      </c>
      <c r="G895" s="34"/>
    </row>
    <row r="896" customFormat="false" ht="15" hidden="false" customHeight="false" outlineLevel="0" collapsed="false">
      <c r="A896" s="33"/>
      <c r="B896" s="34"/>
      <c r="C896" s="34"/>
      <c r="D896" s="34"/>
      <c r="E896" s="34"/>
      <c r="F896" s="36" t="str">
        <f aca="false">IF(COUNT($B896:$E896)=0,"",IF(CFG_UTC="°F",(AVERAGE($B896:$E896)-32)*5/9,AVERAGE($B896:$E896)))</f>
        <v/>
      </c>
      <c r="G896" s="34"/>
    </row>
    <row r="897" customFormat="false" ht="15" hidden="false" customHeight="false" outlineLevel="0" collapsed="false">
      <c r="A897" s="33"/>
      <c r="B897" s="34"/>
      <c r="C897" s="34"/>
      <c r="D897" s="34"/>
      <c r="E897" s="34"/>
      <c r="F897" s="36" t="str">
        <f aca="false">IF(COUNT($B897:$E897)=0,"",IF(CFG_UTC="°F",(AVERAGE($B897:$E897)-32)*5/9,AVERAGE($B897:$E897)))</f>
        <v/>
      </c>
      <c r="G897" s="34"/>
    </row>
    <row r="898" customFormat="false" ht="15" hidden="false" customHeight="false" outlineLevel="0" collapsed="false">
      <c r="A898" s="33"/>
      <c r="B898" s="34"/>
      <c r="C898" s="34"/>
      <c r="D898" s="34"/>
      <c r="E898" s="34"/>
      <c r="F898" s="36" t="str">
        <f aca="false">IF(COUNT($B898:$E898)=0,"",IF(CFG_UTC="°F",(AVERAGE($B898:$E898)-32)*5/9,AVERAGE($B898:$E898)))</f>
        <v/>
      </c>
      <c r="G898" s="34"/>
    </row>
    <row r="899" customFormat="false" ht="15" hidden="false" customHeight="false" outlineLevel="0" collapsed="false">
      <c r="A899" s="33"/>
      <c r="B899" s="34"/>
      <c r="C899" s="34"/>
      <c r="D899" s="34"/>
      <c r="E899" s="34"/>
      <c r="F899" s="36" t="str">
        <f aca="false">IF(COUNT($B899:$E899)=0,"",IF(CFG_UTC="°F",(AVERAGE($B899:$E899)-32)*5/9,AVERAGE($B899:$E899)))</f>
        <v/>
      </c>
      <c r="G899" s="34"/>
    </row>
    <row r="900" customFormat="false" ht="15" hidden="false" customHeight="false" outlineLevel="0" collapsed="false">
      <c r="A900" s="33"/>
      <c r="B900" s="34"/>
      <c r="C900" s="34"/>
      <c r="D900" s="34"/>
      <c r="E900" s="34"/>
      <c r="F900" s="36" t="str">
        <f aca="false">IF(COUNT($B900:$E900)=0,"",IF(CFG_UTC="°F",(AVERAGE($B900:$E900)-32)*5/9,AVERAGE($B900:$E900)))</f>
        <v/>
      </c>
      <c r="G900" s="34"/>
    </row>
    <row r="901" customFormat="false" ht="15" hidden="false" customHeight="false" outlineLevel="0" collapsed="false">
      <c r="A901" s="33"/>
      <c r="B901" s="34"/>
      <c r="C901" s="34"/>
      <c r="D901" s="34"/>
      <c r="E901" s="34"/>
      <c r="F901" s="36" t="str">
        <f aca="false">IF(COUNT($B901:$E901)=0,"",IF(CFG_UTC="°F",(AVERAGE($B901:$E901)-32)*5/9,AVERAGE($B901:$E901)))</f>
        <v/>
      </c>
      <c r="G901" s="34"/>
    </row>
    <row r="902" customFormat="false" ht="15" hidden="false" customHeight="false" outlineLevel="0" collapsed="false">
      <c r="A902" s="33"/>
      <c r="B902" s="34"/>
      <c r="C902" s="34"/>
      <c r="D902" s="34"/>
      <c r="E902" s="34"/>
      <c r="F902" s="36" t="str">
        <f aca="false">IF(COUNT($B902:$E902)=0,"",IF(CFG_UTC="°F",(AVERAGE($B902:$E902)-32)*5/9,AVERAGE($B902:$E902)))</f>
        <v/>
      </c>
      <c r="G902" s="34"/>
    </row>
    <row r="903" customFormat="false" ht="15" hidden="false" customHeight="false" outlineLevel="0" collapsed="false">
      <c r="A903" s="33"/>
      <c r="B903" s="34"/>
      <c r="C903" s="34"/>
      <c r="D903" s="34"/>
      <c r="E903" s="34"/>
      <c r="F903" s="36" t="str">
        <f aca="false">IF(COUNT($B903:$E903)=0,"",IF(CFG_UTC="°F",(AVERAGE($B903:$E903)-32)*5/9,AVERAGE($B903:$E903)))</f>
        <v/>
      </c>
      <c r="G903" s="34"/>
    </row>
    <row r="904" customFormat="false" ht="15" hidden="false" customHeight="false" outlineLevel="0" collapsed="false">
      <c r="A904" s="33"/>
      <c r="B904" s="34"/>
      <c r="C904" s="34"/>
      <c r="D904" s="34"/>
      <c r="E904" s="34"/>
      <c r="F904" s="36" t="str">
        <f aca="false">IF(COUNT($B904:$E904)=0,"",IF(CFG_UTC="°F",(AVERAGE($B904:$E904)-32)*5/9,AVERAGE($B904:$E904)))</f>
        <v/>
      </c>
      <c r="G904" s="34"/>
    </row>
    <row r="905" customFormat="false" ht="15" hidden="false" customHeight="false" outlineLevel="0" collapsed="false">
      <c r="A905" s="33"/>
      <c r="B905" s="34"/>
      <c r="C905" s="34"/>
      <c r="D905" s="34"/>
      <c r="E905" s="34"/>
      <c r="F905" s="36" t="str">
        <f aca="false">IF(COUNT($B905:$E905)=0,"",IF(CFG_UTC="°F",(AVERAGE($B905:$E905)-32)*5/9,AVERAGE($B905:$E905)))</f>
        <v/>
      </c>
      <c r="G905" s="34"/>
    </row>
    <row r="906" customFormat="false" ht="15" hidden="false" customHeight="false" outlineLevel="0" collapsed="false">
      <c r="A906" s="33"/>
      <c r="B906" s="34"/>
      <c r="C906" s="34"/>
      <c r="D906" s="34"/>
      <c r="E906" s="34"/>
      <c r="F906" s="36" t="str">
        <f aca="false">IF(COUNT($B906:$E906)=0,"",IF(CFG_UTC="°F",(AVERAGE($B906:$E906)-32)*5/9,AVERAGE($B906:$E906)))</f>
        <v/>
      </c>
      <c r="G906" s="34"/>
    </row>
    <row r="907" customFormat="false" ht="15" hidden="false" customHeight="false" outlineLevel="0" collapsed="false">
      <c r="A907" s="33"/>
      <c r="B907" s="34"/>
      <c r="C907" s="34"/>
      <c r="D907" s="34"/>
      <c r="E907" s="34"/>
      <c r="F907" s="36" t="str">
        <f aca="false">IF(COUNT($B907:$E907)=0,"",IF(CFG_UTC="°F",(AVERAGE($B907:$E907)-32)*5/9,AVERAGE($B907:$E907)))</f>
        <v/>
      </c>
      <c r="G907" s="34"/>
    </row>
    <row r="908" customFormat="false" ht="15" hidden="false" customHeight="false" outlineLevel="0" collapsed="false">
      <c r="A908" s="33"/>
      <c r="B908" s="34"/>
      <c r="C908" s="34"/>
      <c r="D908" s="34"/>
      <c r="E908" s="34"/>
      <c r="F908" s="36" t="str">
        <f aca="false">IF(COUNT($B908:$E908)=0,"",IF(CFG_UTC="°F",(AVERAGE($B908:$E908)-32)*5/9,AVERAGE($B908:$E908)))</f>
        <v/>
      </c>
      <c r="G908" s="34"/>
    </row>
    <row r="909" customFormat="false" ht="15" hidden="false" customHeight="false" outlineLevel="0" collapsed="false">
      <c r="A909" s="33"/>
      <c r="B909" s="34"/>
      <c r="C909" s="34"/>
      <c r="D909" s="34"/>
      <c r="E909" s="34"/>
      <c r="F909" s="36" t="str">
        <f aca="false">IF(COUNT($B909:$E909)=0,"",IF(CFG_UTC="°F",(AVERAGE($B909:$E909)-32)*5/9,AVERAGE($B909:$E909)))</f>
        <v/>
      </c>
      <c r="G909" s="34"/>
    </row>
    <row r="910" customFormat="false" ht="15" hidden="false" customHeight="false" outlineLevel="0" collapsed="false">
      <c r="A910" s="33"/>
      <c r="B910" s="34"/>
      <c r="C910" s="34"/>
      <c r="D910" s="34"/>
      <c r="E910" s="34"/>
      <c r="F910" s="36" t="str">
        <f aca="false">IF(COUNT($B910:$E910)=0,"",IF(CFG_UTC="°F",(AVERAGE($B910:$E910)-32)*5/9,AVERAGE($B910:$E910)))</f>
        <v/>
      </c>
      <c r="G910" s="34"/>
    </row>
    <row r="911" customFormat="false" ht="15" hidden="false" customHeight="false" outlineLevel="0" collapsed="false">
      <c r="A911" s="33"/>
      <c r="B911" s="34"/>
      <c r="C911" s="34"/>
      <c r="D911" s="34"/>
      <c r="E911" s="34"/>
      <c r="F911" s="36" t="str">
        <f aca="false">IF(COUNT($B911:$E911)=0,"",IF(CFG_UTC="°F",(AVERAGE($B911:$E911)-32)*5/9,AVERAGE($B911:$E911)))</f>
        <v/>
      </c>
      <c r="G911" s="34"/>
    </row>
    <row r="912" customFormat="false" ht="15" hidden="false" customHeight="false" outlineLevel="0" collapsed="false">
      <c r="A912" s="33"/>
      <c r="B912" s="34"/>
      <c r="C912" s="34"/>
      <c r="D912" s="34"/>
      <c r="E912" s="34"/>
      <c r="F912" s="36" t="str">
        <f aca="false">IF(COUNT($B912:$E912)=0,"",IF(CFG_UTC="°F",(AVERAGE($B912:$E912)-32)*5/9,AVERAGE($B912:$E912)))</f>
        <v/>
      </c>
      <c r="G912" s="34"/>
    </row>
    <row r="913" customFormat="false" ht="15" hidden="false" customHeight="false" outlineLevel="0" collapsed="false">
      <c r="A913" s="33"/>
      <c r="B913" s="34"/>
      <c r="C913" s="34"/>
      <c r="D913" s="34"/>
      <c r="E913" s="34"/>
      <c r="F913" s="36" t="str">
        <f aca="false">IF(COUNT($B913:$E913)=0,"",IF(CFG_UTC="°F",(AVERAGE($B913:$E913)-32)*5/9,AVERAGE($B913:$E913)))</f>
        <v/>
      </c>
      <c r="G913" s="34"/>
    </row>
    <row r="914" customFormat="false" ht="15" hidden="false" customHeight="false" outlineLevel="0" collapsed="false">
      <c r="A914" s="33"/>
      <c r="B914" s="34"/>
      <c r="C914" s="34"/>
      <c r="D914" s="34"/>
      <c r="E914" s="34"/>
      <c r="F914" s="36" t="str">
        <f aca="false">IF(COUNT($B914:$E914)=0,"",IF(CFG_UTC="°F",(AVERAGE($B914:$E914)-32)*5/9,AVERAGE($B914:$E914)))</f>
        <v/>
      </c>
      <c r="G914" s="34"/>
    </row>
    <row r="915" customFormat="false" ht="15" hidden="false" customHeight="false" outlineLevel="0" collapsed="false">
      <c r="A915" s="33"/>
      <c r="B915" s="34"/>
      <c r="C915" s="34"/>
      <c r="D915" s="34"/>
      <c r="E915" s="34"/>
      <c r="F915" s="36" t="str">
        <f aca="false">IF(COUNT($B915:$E915)=0,"",IF(CFG_UTC="°F",(AVERAGE($B915:$E915)-32)*5/9,AVERAGE($B915:$E915)))</f>
        <v/>
      </c>
      <c r="G915" s="34"/>
    </row>
    <row r="916" customFormat="false" ht="15" hidden="false" customHeight="false" outlineLevel="0" collapsed="false">
      <c r="A916" s="33"/>
      <c r="B916" s="34"/>
      <c r="C916" s="34"/>
      <c r="D916" s="34"/>
      <c r="E916" s="34"/>
      <c r="F916" s="36" t="str">
        <f aca="false">IF(COUNT($B916:$E916)=0,"",IF(CFG_UTC="°F",(AVERAGE($B916:$E916)-32)*5/9,AVERAGE($B916:$E916)))</f>
        <v/>
      </c>
      <c r="G916" s="34"/>
    </row>
    <row r="917" customFormat="false" ht="15" hidden="false" customHeight="false" outlineLevel="0" collapsed="false">
      <c r="A917" s="33"/>
      <c r="B917" s="34"/>
      <c r="C917" s="34"/>
      <c r="D917" s="34"/>
      <c r="E917" s="34"/>
      <c r="F917" s="36" t="str">
        <f aca="false">IF(COUNT($B917:$E917)=0,"",IF(CFG_UTC="°F",(AVERAGE($B917:$E917)-32)*5/9,AVERAGE($B917:$E917)))</f>
        <v/>
      </c>
      <c r="G917" s="34"/>
    </row>
    <row r="918" customFormat="false" ht="15" hidden="false" customHeight="false" outlineLevel="0" collapsed="false">
      <c r="A918" s="33"/>
      <c r="B918" s="34"/>
      <c r="C918" s="34"/>
      <c r="D918" s="34"/>
      <c r="E918" s="34"/>
      <c r="F918" s="36" t="str">
        <f aca="false">IF(COUNT($B918:$E918)=0,"",IF(CFG_UTC="°F",(AVERAGE($B918:$E918)-32)*5/9,AVERAGE($B918:$E918)))</f>
        <v/>
      </c>
      <c r="G918" s="34"/>
    </row>
    <row r="919" customFormat="false" ht="15" hidden="false" customHeight="false" outlineLevel="0" collapsed="false">
      <c r="A919" s="33"/>
      <c r="B919" s="34"/>
      <c r="C919" s="34"/>
      <c r="D919" s="34"/>
      <c r="E919" s="34"/>
      <c r="F919" s="36" t="str">
        <f aca="false">IF(COUNT($B919:$E919)=0,"",IF(CFG_UTC="°F",(AVERAGE($B919:$E919)-32)*5/9,AVERAGE($B919:$E919)))</f>
        <v/>
      </c>
      <c r="G919" s="34"/>
    </row>
    <row r="920" customFormat="false" ht="15" hidden="false" customHeight="false" outlineLevel="0" collapsed="false">
      <c r="A920" s="33"/>
      <c r="B920" s="34"/>
      <c r="C920" s="34"/>
      <c r="D920" s="34"/>
      <c r="E920" s="34"/>
      <c r="F920" s="36" t="str">
        <f aca="false">IF(COUNT($B920:$E920)=0,"",IF(CFG_UTC="°F",(AVERAGE($B920:$E920)-32)*5/9,AVERAGE($B920:$E920)))</f>
        <v/>
      </c>
      <c r="G920" s="34"/>
    </row>
    <row r="921" customFormat="false" ht="15" hidden="false" customHeight="false" outlineLevel="0" collapsed="false">
      <c r="A921" s="33"/>
      <c r="B921" s="34"/>
      <c r="C921" s="34"/>
      <c r="D921" s="34"/>
      <c r="E921" s="34"/>
      <c r="F921" s="36" t="str">
        <f aca="false">IF(COUNT($B921:$E921)=0,"",IF(CFG_UTC="°F",(AVERAGE($B921:$E921)-32)*5/9,AVERAGE($B921:$E921)))</f>
        <v/>
      </c>
      <c r="G921" s="34"/>
    </row>
    <row r="922" customFormat="false" ht="15" hidden="false" customHeight="false" outlineLevel="0" collapsed="false">
      <c r="A922" s="33"/>
      <c r="B922" s="34"/>
      <c r="C922" s="34"/>
      <c r="D922" s="34"/>
      <c r="E922" s="34"/>
      <c r="F922" s="36" t="str">
        <f aca="false">IF(COUNT($B922:$E922)=0,"",IF(CFG_UTC="°F",(AVERAGE($B922:$E922)-32)*5/9,AVERAGE($B922:$E922)))</f>
        <v/>
      </c>
      <c r="G922" s="34"/>
    </row>
    <row r="923" customFormat="false" ht="15" hidden="false" customHeight="false" outlineLevel="0" collapsed="false">
      <c r="A923" s="33"/>
      <c r="B923" s="34"/>
      <c r="C923" s="34"/>
      <c r="D923" s="34"/>
      <c r="E923" s="34"/>
      <c r="F923" s="36" t="str">
        <f aca="false">IF(COUNT($B923:$E923)=0,"",IF(CFG_UTC="°F",(AVERAGE($B923:$E923)-32)*5/9,AVERAGE($B923:$E923)))</f>
        <v/>
      </c>
      <c r="G923" s="34"/>
    </row>
    <row r="924" customFormat="false" ht="15" hidden="false" customHeight="false" outlineLevel="0" collapsed="false">
      <c r="A924" s="33"/>
      <c r="B924" s="34"/>
      <c r="C924" s="34"/>
      <c r="D924" s="34"/>
      <c r="E924" s="34"/>
      <c r="F924" s="36" t="str">
        <f aca="false">IF(COUNT($B924:$E924)=0,"",IF(CFG_UTC="°F",(AVERAGE($B924:$E924)-32)*5/9,AVERAGE($B924:$E924)))</f>
        <v/>
      </c>
      <c r="G924" s="34"/>
    </row>
    <row r="925" customFormat="false" ht="15" hidden="false" customHeight="false" outlineLevel="0" collapsed="false">
      <c r="A925" s="33"/>
      <c r="B925" s="34"/>
      <c r="C925" s="34"/>
      <c r="D925" s="34"/>
      <c r="E925" s="34"/>
      <c r="F925" s="36" t="str">
        <f aca="false">IF(COUNT($B925:$E925)=0,"",IF(CFG_UTC="°F",(AVERAGE($B925:$E925)-32)*5/9,AVERAGE($B925:$E925)))</f>
        <v/>
      </c>
      <c r="G925" s="34"/>
    </row>
    <row r="926" customFormat="false" ht="15" hidden="false" customHeight="false" outlineLevel="0" collapsed="false">
      <c r="A926" s="33"/>
      <c r="B926" s="34"/>
      <c r="C926" s="34"/>
      <c r="D926" s="34"/>
      <c r="E926" s="34"/>
      <c r="F926" s="36" t="str">
        <f aca="false">IF(COUNT($B926:$E926)=0,"",IF(CFG_UTC="°F",(AVERAGE($B926:$E926)-32)*5/9,AVERAGE($B926:$E926)))</f>
        <v/>
      </c>
      <c r="G926" s="34"/>
    </row>
    <row r="927" customFormat="false" ht="15" hidden="false" customHeight="false" outlineLevel="0" collapsed="false">
      <c r="A927" s="33"/>
      <c r="B927" s="34"/>
      <c r="C927" s="34"/>
      <c r="D927" s="34"/>
      <c r="E927" s="34"/>
      <c r="F927" s="36" t="str">
        <f aca="false">IF(COUNT($B927:$E927)=0,"",IF(CFG_UTC="°F",(AVERAGE($B927:$E927)-32)*5/9,AVERAGE($B927:$E927)))</f>
        <v/>
      </c>
      <c r="G927" s="34"/>
    </row>
    <row r="928" customFormat="false" ht="15" hidden="false" customHeight="false" outlineLevel="0" collapsed="false">
      <c r="A928" s="33"/>
      <c r="B928" s="34"/>
      <c r="C928" s="34"/>
      <c r="D928" s="34"/>
      <c r="E928" s="34"/>
      <c r="F928" s="36" t="str">
        <f aca="false">IF(COUNT($B928:$E928)=0,"",IF(CFG_UTC="°F",(AVERAGE($B928:$E928)-32)*5/9,AVERAGE($B928:$E928)))</f>
        <v/>
      </c>
      <c r="G928" s="34"/>
    </row>
    <row r="929" customFormat="false" ht="15" hidden="false" customHeight="false" outlineLevel="0" collapsed="false">
      <c r="A929" s="33"/>
      <c r="B929" s="34"/>
      <c r="C929" s="34"/>
      <c r="D929" s="34"/>
      <c r="E929" s="34"/>
      <c r="F929" s="36" t="str">
        <f aca="false">IF(COUNT($B929:$E929)=0,"",IF(CFG_UTC="°F",(AVERAGE($B929:$E929)-32)*5/9,AVERAGE($B929:$E929)))</f>
        <v/>
      </c>
      <c r="G929" s="34"/>
    </row>
    <row r="930" customFormat="false" ht="15" hidden="false" customHeight="false" outlineLevel="0" collapsed="false">
      <c r="A930" s="33"/>
      <c r="B930" s="34"/>
      <c r="C930" s="34"/>
      <c r="D930" s="34"/>
      <c r="E930" s="34"/>
      <c r="F930" s="36" t="str">
        <f aca="false">IF(COUNT($B930:$E930)=0,"",IF(CFG_UTC="°F",(AVERAGE($B930:$E930)-32)*5/9,AVERAGE($B930:$E930)))</f>
        <v/>
      </c>
      <c r="G930" s="34"/>
    </row>
    <row r="931" customFormat="false" ht="15" hidden="false" customHeight="false" outlineLevel="0" collapsed="false">
      <c r="A931" s="33"/>
      <c r="B931" s="34"/>
      <c r="C931" s="34"/>
      <c r="D931" s="34"/>
      <c r="E931" s="34"/>
      <c r="F931" s="36" t="str">
        <f aca="false">IF(COUNT($B931:$E931)=0,"",IF(CFG_UTC="°F",(AVERAGE($B931:$E931)-32)*5/9,AVERAGE($B931:$E931)))</f>
        <v/>
      </c>
      <c r="G931" s="34"/>
    </row>
    <row r="932" customFormat="false" ht="15" hidden="false" customHeight="false" outlineLevel="0" collapsed="false">
      <c r="A932" s="33"/>
      <c r="B932" s="34"/>
      <c r="C932" s="34"/>
      <c r="D932" s="34"/>
      <c r="E932" s="34"/>
      <c r="F932" s="36" t="str">
        <f aca="false">IF(COUNT($B932:$E932)=0,"",IF(CFG_UTC="°F",(AVERAGE($B932:$E932)-32)*5/9,AVERAGE($B932:$E932)))</f>
        <v/>
      </c>
      <c r="G932" s="34"/>
    </row>
    <row r="933" customFormat="false" ht="15" hidden="false" customHeight="false" outlineLevel="0" collapsed="false">
      <c r="A933" s="33"/>
      <c r="B933" s="34"/>
      <c r="C933" s="34"/>
      <c r="D933" s="34"/>
      <c r="E933" s="34"/>
      <c r="F933" s="36" t="str">
        <f aca="false">IF(COUNT($B933:$E933)=0,"",IF(CFG_UTC="°F",(AVERAGE($B933:$E933)-32)*5/9,AVERAGE($B933:$E933)))</f>
        <v/>
      </c>
      <c r="G933" s="34"/>
    </row>
    <row r="934" customFormat="false" ht="15" hidden="false" customHeight="false" outlineLevel="0" collapsed="false">
      <c r="A934" s="33"/>
      <c r="B934" s="34"/>
      <c r="C934" s="34"/>
      <c r="D934" s="34"/>
      <c r="E934" s="34"/>
      <c r="F934" s="36" t="str">
        <f aca="false">IF(COUNT($B934:$E934)=0,"",IF(CFG_UTC="°F",(AVERAGE($B934:$E934)-32)*5/9,AVERAGE($B934:$E934)))</f>
        <v/>
      </c>
      <c r="G934" s="34"/>
    </row>
    <row r="935" customFormat="false" ht="15" hidden="false" customHeight="false" outlineLevel="0" collapsed="false">
      <c r="A935" s="33"/>
      <c r="B935" s="34"/>
      <c r="C935" s="34"/>
      <c r="D935" s="34"/>
      <c r="E935" s="34"/>
      <c r="F935" s="36" t="str">
        <f aca="false">IF(COUNT($B935:$E935)=0,"",IF(CFG_UTC="°F",(AVERAGE($B935:$E935)-32)*5/9,AVERAGE($B935:$E935)))</f>
        <v/>
      </c>
      <c r="G935" s="34"/>
    </row>
    <row r="936" customFormat="false" ht="15" hidden="false" customHeight="false" outlineLevel="0" collapsed="false">
      <c r="A936" s="33"/>
      <c r="B936" s="34"/>
      <c r="C936" s="34"/>
      <c r="D936" s="34"/>
      <c r="E936" s="34"/>
      <c r="F936" s="36" t="str">
        <f aca="false">IF(COUNT($B936:$E936)=0,"",IF(CFG_UTC="°F",(AVERAGE($B936:$E936)-32)*5/9,AVERAGE($B936:$E936)))</f>
        <v/>
      </c>
      <c r="G936" s="34"/>
    </row>
    <row r="937" customFormat="false" ht="15" hidden="false" customHeight="false" outlineLevel="0" collapsed="false">
      <c r="A937" s="33"/>
      <c r="B937" s="34"/>
      <c r="C937" s="34"/>
      <c r="D937" s="34"/>
      <c r="E937" s="34"/>
      <c r="F937" s="36" t="str">
        <f aca="false">IF(COUNT($B937:$E937)=0,"",IF(CFG_UTC="°F",(AVERAGE($B937:$E937)-32)*5/9,AVERAGE($B937:$E937)))</f>
        <v/>
      </c>
      <c r="G937" s="34"/>
    </row>
    <row r="938" customFormat="false" ht="15" hidden="false" customHeight="false" outlineLevel="0" collapsed="false">
      <c r="A938" s="33"/>
      <c r="B938" s="34"/>
      <c r="C938" s="34"/>
      <c r="D938" s="34"/>
      <c r="E938" s="34"/>
      <c r="F938" s="36" t="str">
        <f aca="false">IF(COUNT($B938:$E938)=0,"",IF(CFG_UTC="°F",(AVERAGE($B938:$E938)-32)*5/9,AVERAGE($B938:$E938)))</f>
        <v/>
      </c>
      <c r="G938" s="34"/>
    </row>
    <row r="939" customFormat="false" ht="15" hidden="false" customHeight="false" outlineLevel="0" collapsed="false">
      <c r="A939" s="33"/>
      <c r="B939" s="34"/>
      <c r="C939" s="34"/>
      <c r="D939" s="34"/>
      <c r="E939" s="34"/>
      <c r="F939" s="36" t="str">
        <f aca="false">IF(COUNT($B939:$E939)=0,"",IF(CFG_UTC="°F",(AVERAGE($B939:$E939)-32)*5/9,AVERAGE($B939:$E939)))</f>
        <v/>
      </c>
      <c r="G939" s="34"/>
    </row>
    <row r="940" customFormat="false" ht="15" hidden="false" customHeight="false" outlineLevel="0" collapsed="false">
      <c r="A940" s="33"/>
      <c r="B940" s="34"/>
      <c r="C940" s="34"/>
      <c r="D940" s="34"/>
      <c r="E940" s="34"/>
      <c r="F940" s="36" t="str">
        <f aca="false">IF(COUNT($B940:$E940)=0,"",IF(CFG_UTC="°F",(AVERAGE($B940:$E940)-32)*5/9,AVERAGE($B940:$E940)))</f>
        <v/>
      </c>
      <c r="G940" s="34"/>
    </row>
    <row r="941" customFormat="false" ht="15" hidden="false" customHeight="false" outlineLevel="0" collapsed="false">
      <c r="A941" s="33"/>
      <c r="B941" s="34"/>
      <c r="C941" s="34"/>
      <c r="D941" s="34"/>
      <c r="E941" s="34"/>
      <c r="F941" s="36" t="str">
        <f aca="false">IF(COUNT($B941:$E941)=0,"",IF(CFG_UTC="°F",(AVERAGE($B941:$E941)-32)*5/9,AVERAGE($B941:$E941)))</f>
        <v/>
      </c>
      <c r="G941" s="34"/>
    </row>
    <row r="942" customFormat="false" ht="15" hidden="false" customHeight="false" outlineLevel="0" collapsed="false">
      <c r="A942" s="33"/>
      <c r="B942" s="34"/>
      <c r="C942" s="34"/>
      <c r="D942" s="34"/>
      <c r="E942" s="34"/>
      <c r="F942" s="36" t="str">
        <f aca="false">IF(COUNT($B942:$E942)=0,"",IF(CFG_UTC="°F",(AVERAGE($B942:$E942)-32)*5/9,AVERAGE($B942:$E942)))</f>
        <v/>
      </c>
      <c r="G942" s="34"/>
    </row>
    <row r="943" customFormat="false" ht="15" hidden="false" customHeight="false" outlineLevel="0" collapsed="false">
      <c r="A943" s="33"/>
      <c r="B943" s="34"/>
      <c r="C943" s="34"/>
      <c r="D943" s="34"/>
      <c r="E943" s="34"/>
      <c r="F943" s="36" t="str">
        <f aca="false">IF(COUNT($B943:$E943)=0,"",IF(CFG_UTC="°F",(AVERAGE($B943:$E943)-32)*5/9,AVERAGE($B943:$E943)))</f>
        <v/>
      </c>
      <c r="G943" s="34"/>
    </row>
    <row r="944" customFormat="false" ht="15" hidden="false" customHeight="false" outlineLevel="0" collapsed="false">
      <c r="A944" s="33"/>
      <c r="B944" s="34"/>
      <c r="C944" s="34"/>
      <c r="D944" s="34"/>
      <c r="E944" s="34"/>
      <c r="F944" s="36" t="str">
        <f aca="false">IF(COUNT($B944:$E944)=0,"",IF(CFG_UTC="°F",(AVERAGE($B944:$E944)-32)*5/9,AVERAGE($B944:$E944)))</f>
        <v/>
      </c>
      <c r="G944" s="34"/>
    </row>
    <row r="945" customFormat="false" ht="15" hidden="false" customHeight="false" outlineLevel="0" collapsed="false">
      <c r="A945" s="33"/>
      <c r="B945" s="34"/>
      <c r="C945" s="34"/>
      <c r="D945" s="34"/>
      <c r="E945" s="34"/>
      <c r="F945" s="36" t="str">
        <f aca="false">IF(COUNT($B945:$E945)=0,"",IF(CFG_UTC="°F",(AVERAGE($B945:$E945)-32)*5/9,AVERAGE($B945:$E945)))</f>
        <v/>
      </c>
      <c r="G945" s="34"/>
    </row>
    <row r="946" customFormat="false" ht="15" hidden="false" customHeight="false" outlineLevel="0" collapsed="false">
      <c r="A946" s="33"/>
      <c r="B946" s="34"/>
      <c r="C946" s="34"/>
      <c r="D946" s="34"/>
      <c r="E946" s="34"/>
      <c r="F946" s="36" t="str">
        <f aca="false">IF(COUNT($B946:$E946)=0,"",IF(CFG_UTC="°F",(AVERAGE($B946:$E946)-32)*5/9,AVERAGE($B946:$E946)))</f>
        <v/>
      </c>
      <c r="G946" s="34"/>
    </row>
    <row r="947" customFormat="false" ht="15" hidden="false" customHeight="false" outlineLevel="0" collapsed="false">
      <c r="A947" s="33"/>
      <c r="B947" s="34"/>
      <c r="C947" s="34"/>
      <c r="D947" s="34"/>
      <c r="E947" s="34"/>
      <c r="F947" s="36" t="str">
        <f aca="false">IF(COUNT($B947:$E947)=0,"",IF(CFG_UTC="°F",(AVERAGE($B947:$E947)-32)*5/9,AVERAGE($B947:$E947)))</f>
        <v/>
      </c>
      <c r="G947" s="34"/>
    </row>
    <row r="948" customFormat="false" ht="15" hidden="false" customHeight="false" outlineLevel="0" collapsed="false">
      <c r="A948" s="33"/>
      <c r="B948" s="34"/>
      <c r="C948" s="34"/>
      <c r="D948" s="34"/>
      <c r="E948" s="34"/>
      <c r="F948" s="36" t="str">
        <f aca="false">IF(COUNT($B948:$E948)=0,"",IF(CFG_UTC="°F",(AVERAGE($B948:$E948)-32)*5/9,AVERAGE($B948:$E948)))</f>
        <v/>
      </c>
      <c r="G948" s="34"/>
    </row>
    <row r="949" customFormat="false" ht="15" hidden="false" customHeight="false" outlineLevel="0" collapsed="false">
      <c r="A949" s="33"/>
      <c r="B949" s="34"/>
      <c r="C949" s="34"/>
      <c r="D949" s="34"/>
      <c r="E949" s="34"/>
      <c r="F949" s="36" t="str">
        <f aca="false">IF(COUNT($B949:$E949)=0,"",IF(CFG_UTC="°F",(AVERAGE($B949:$E949)-32)*5/9,AVERAGE($B949:$E949)))</f>
        <v/>
      </c>
      <c r="G949" s="34"/>
    </row>
    <row r="950" customFormat="false" ht="15" hidden="false" customHeight="false" outlineLevel="0" collapsed="false">
      <c r="A950" s="33"/>
      <c r="B950" s="34"/>
      <c r="C950" s="34"/>
      <c r="D950" s="34"/>
      <c r="E950" s="34"/>
      <c r="F950" s="36" t="str">
        <f aca="false">IF(COUNT($B950:$E950)=0,"",IF(CFG_UTC="°F",(AVERAGE($B950:$E950)-32)*5/9,AVERAGE($B950:$E950)))</f>
        <v/>
      </c>
      <c r="G950" s="34"/>
    </row>
    <row r="951" customFormat="false" ht="15" hidden="false" customHeight="false" outlineLevel="0" collapsed="false">
      <c r="A951" s="33"/>
      <c r="B951" s="34"/>
      <c r="C951" s="34"/>
      <c r="D951" s="34"/>
      <c r="E951" s="34"/>
      <c r="F951" s="36" t="str">
        <f aca="false">IF(COUNT($B951:$E951)=0,"",IF(CFG_UTC="°F",(AVERAGE($B951:$E951)-32)*5/9,AVERAGE($B951:$E951)))</f>
        <v/>
      </c>
      <c r="G951" s="34"/>
    </row>
    <row r="952" customFormat="false" ht="15" hidden="false" customHeight="false" outlineLevel="0" collapsed="false">
      <c r="A952" s="33"/>
      <c r="B952" s="34"/>
      <c r="C952" s="34"/>
      <c r="D952" s="34"/>
      <c r="E952" s="34"/>
      <c r="F952" s="36" t="str">
        <f aca="false">IF(COUNT($B952:$E952)=0,"",IF(CFG_UTC="°F",(AVERAGE($B952:$E952)-32)*5/9,AVERAGE($B952:$E952)))</f>
        <v/>
      </c>
      <c r="G952" s="34"/>
    </row>
    <row r="953" customFormat="false" ht="15" hidden="false" customHeight="false" outlineLevel="0" collapsed="false">
      <c r="A953" s="33"/>
      <c r="B953" s="34"/>
      <c r="C953" s="34"/>
      <c r="D953" s="34"/>
      <c r="E953" s="34"/>
      <c r="F953" s="36" t="str">
        <f aca="false">IF(COUNT($B953:$E953)=0,"",IF(CFG_UTC="°F",(AVERAGE($B953:$E953)-32)*5/9,AVERAGE($B953:$E953)))</f>
        <v/>
      </c>
      <c r="G953" s="34"/>
    </row>
    <row r="954" customFormat="false" ht="15" hidden="false" customHeight="false" outlineLevel="0" collapsed="false">
      <c r="A954" s="33"/>
      <c r="B954" s="34"/>
      <c r="C954" s="34"/>
      <c r="D954" s="34"/>
      <c r="E954" s="34"/>
      <c r="F954" s="36" t="str">
        <f aca="false">IF(COUNT($B954:$E954)=0,"",IF(CFG_UTC="°F",(AVERAGE($B954:$E954)-32)*5/9,AVERAGE($B954:$E954)))</f>
        <v/>
      </c>
      <c r="G954" s="34"/>
    </row>
    <row r="955" customFormat="false" ht="15" hidden="false" customHeight="false" outlineLevel="0" collapsed="false">
      <c r="A955" s="33"/>
      <c r="B955" s="34"/>
      <c r="C955" s="34"/>
      <c r="D955" s="34"/>
      <c r="E955" s="34"/>
      <c r="F955" s="36" t="str">
        <f aca="false">IF(COUNT($B955:$E955)=0,"",IF(CFG_UTC="°F",(AVERAGE($B955:$E955)-32)*5/9,AVERAGE($B955:$E955)))</f>
        <v/>
      </c>
      <c r="G955" s="34"/>
    </row>
    <row r="956" customFormat="false" ht="15" hidden="false" customHeight="false" outlineLevel="0" collapsed="false">
      <c r="A956" s="33"/>
      <c r="B956" s="34"/>
      <c r="C956" s="34"/>
      <c r="D956" s="34"/>
      <c r="E956" s="34"/>
      <c r="F956" s="36" t="str">
        <f aca="false">IF(COUNT($B956:$E956)=0,"",IF(CFG_UTC="°F",(AVERAGE($B956:$E956)-32)*5/9,AVERAGE($B956:$E956)))</f>
        <v/>
      </c>
      <c r="G956" s="34"/>
    </row>
    <row r="957" customFormat="false" ht="15" hidden="false" customHeight="false" outlineLevel="0" collapsed="false">
      <c r="A957" s="33"/>
      <c r="B957" s="34"/>
      <c r="C957" s="34"/>
      <c r="D957" s="34"/>
      <c r="E957" s="34"/>
      <c r="F957" s="36" t="str">
        <f aca="false">IF(COUNT($B957:$E957)=0,"",IF(CFG_UTC="°F",(AVERAGE($B957:$E957)-32)*5/9,AVERAGE($B957:$E957)))</f>
        <v/>
      </c>
      <c r="G957" s="34"/>
    </row>
    <row r="958" customFormat="false" ht="15" hidden="false" customHeight="false" outlineLevel="0" collapsed="false">
      <c r="A958" s="33"/>
      <c r="B958" s="34"/>
      <c r="C958" s="34"/>
      <c r="D958" s="34"/>
      <c r="E958" s="34"/>
      <c r="F958" s="36" t="str">
        <f aca="false">IF(COUNT($B958:$E958)=0,"",IF(CFG_UTC="°F",(AVERAGE($B958:$E958)-32)*5/9,AVERAGE($B958:$E958)))</f>
        <v/>
      </c>
      <c r="G958" s="34"/>
    </row>
    <row r="959" customFormat="false" ht="15" hidden="false" customHeight="false" outlineLevel="0" collapsed="false">
      <c r="A959" s="33"/>
      <c r="B959" s="34"/>
      <c r="C959" s="34"/>
      <c r="D959" s="34"/>
      <c r="E959" s="34"/>
      <c r="F959" s="36" t="str">
        <f aca="false">IF(COUNT($B959:$E959)=0,"",IF(CFG_UTC="°F",(AVERAGE($B959:$E959)-32)*5/9,AVERAGE($B959:$E959)))</f>
        <v/>
      </c>
      <c r="G959" s="34"/>
    </row>
    <row r="960" customFormat="false" ht="15" hidden="false" customHeight="false" outlineLevel="0" collapsed="false">
      <c r="A960" s="33"/>
      <c r="B960" s="34"/>
      <c r="C960" s="34"/>
      <c r="D960" s="34"/>
      <c r="E960" s="34"/>
      <c r="F960" s="36" t="str">
        <f aca="false">IF(COUNT($B960:$E960)=0,"",IF(CFG_UTC="°F",(AVERAGE($B960:$E960)-32)*5/9,AVERAGE($B960:$E960)))</f>
        <v/>
      </c>
      <c r="G960" s="34"/>
    </row>
    <row r="961" customFormat="false" ht="15" hidden="false" customHeight="false" outlineLevel="0" collapsed="false">
      <c r="A961" s="33"/>
      <c r="B961" s="34"/>
      <c r="C961" s="34"/>
      <c r="D961" s="34"/>
      <c r="E961" s="34"/>
      <c r="F961" s="36" t="str">
        <f aca="false">IF(COUNT($B961:$E961)=0,"",IF(CFG_UTC="°F",(AVERAGE($B961:$E961)-32)*5/9,AVERAGE($B961:$E961)))</f>
        <v/>
      </c>
      <c r="G961" s="34"/>
    </row>
    <row r="962" customFormat="false" ht="15" hidden="false" customHeight="false" outlineLevel="0" collapsed="false">
      <c r="A962" s="33"/>
      <c r="B962" s="34"/>
      <c r="C962" s="34"/>
      <c r="D962" s="34"/>
      <c r="E962" s="34"/>
      <c r="F962" s="36" t="str">
        <f aca="false">IF(COUNT($B962:$E962)=0,"",IF(CFG_UTC="°F",(AVERAGE($B962:$E962)-32)*5/9,AVERAGE($B962:$E962)))</f>
        <v/>
      </c>
      <c r="G962" s="34"/>
    </row>
    <row r="963" customFormat="false" ht="15" hidden="false" customHeight="false" outlineLevel="0" collapsed="false">
      <c r="A963" s="33"/>
      <c r="B963" s="34"/>
      <c r="C963" s="34"/>
      <c r="D963" s="34"/>
      <c r="E963" s="34"/>
      <c r="F963" s="36" t="str">
        <f aca="false">IF(COUNT($B963:$E963)=0,"",IF(CFG_UTC="°F",(AVERAGE($B963:$E963)-32)*5/9,AVERAGE($B963:$E963)))</f>
        <v/>
      </c>
      <c r="G963" s="34"/>
    </row>
    <row r="964" customFormat="false" ht="15" hidden="false" customHeight="false" outlineLevel="0" collapsed="false">
      <c r="A964" s="33"/>
      <c r="B964" s="34"/>
      <c r="C964" s="34"/>
      <c r="D964" s="34"/>
      <c r="E964" s="34"/>
      <c r="F964" s="36" t="str">
        <f aca="false">IF(COUNT($B964:$E964)=0,"",IF(CFG_UTC="°F",(AVERAGE($B964:$E964)-32)*5/9,AVERAGE($B964:$E964)))</f>
        <v/>
      </c>
      <c r="G964" s="34"/>
    </row>
    <row r="965" customFormat="false" ht="15" hidden="false" customHeight="false" outlineLevel="0" collapsed="false">
      <c r="A965" s="33"/>
      <c r="B965" s="34"/>
      <c r="C965" s="34"/>
      <c r="D965" s="34"/>
      <c r="E965" s="34"/>
      <c r="F965" s="36" t="str">
        <f aca="false">IF(COUNT($B965:$E965)=0,"",IF(CFG_UTC="°F",(AVERAGE($B965:$E965)-32)*5/9,AVERAGE($B965:$E965)))</f>
        <v/>
      </c>
      <c r="G965" s="34"/>
    </row>
    <row r="966" customFormat="false" ht="15" hidden="false" customHeight="false" outlineLevel="0" collapsed="false">
      <c r="A966" s="33"/>
      <c r="B966" s="34"/>
      <c r="C966" s="34"/>
      <c r="D966" s="34"/>
      <c r="E966" s="34"/>
      <c r="F966" s="36" t="str">
        <f aca="false">IF(COUNT($B966:$E966)=0,"",IF(CFG_UTC="°F",(AVERAGE($B966:$E966)-32)*5/9,AVERAGE($B966:$E966)))</f>
        <v/>
      </c>
      <c r="G966" s="34"/>
    </row>
    <row r="967" customFormat="false" ht="15" hidden="false" customHeight="false" outlineLevel="0" collapsed="false">
      <c r="A967" s="33"/>
      <c r="B967" s="34"/>
      <c r="C967" s="34"/>
      <c r="D967" s="34"/>
      <c r="E967" s="34"/>
      <c r="F967" s="36" t="str">
        <f aca="false">IF(COUNT($B967:$E967)=0,"",IF(CFG_UTC="°F",(AVERAGE($B967:$E967)-32)*5/9,AVERAGE($B967:$E967)))</f>
        <v/>
      </c>
      <c r="G967" s="34"/>
    </row>
    <row r="968" customFormat="false" ht="15" hidden="false" customHeight="false" outlineLevel="0" collapsed="false">
      <c r="A968" s="33"/>
      <c r="B968" s="34"/>
      <c r="C968" s="34"/>
      <c r="D968" s="34"/>
      <c r="E968" s="34"/>
      <c r="F968" s="36" t="str">
        <f aca="false">IF(COUNT($B968:$E968)=0,"",IF(CFG_UTC="°F",(AVERAGE($B968:$E968)-32)*5/9,AVERAGE($B968:$E968)))</f>
        <v/>
      </c>
      <c r="G968" s="34"/>
    </row>
    <row r="969" customFormat="false" ht="15" hidden="false" customHeight="false" outlineLevel="0" collapsed="false">
      <c r="A969" s="33"/>
      <c r="B969" s="34"/>
      <c r="C969" s="34"/>
      <c r="D969" s="34"/>
      <c r="E969" s="34"/>
      <c r="F969" s="36" t="str">
        <f aca="false">IF(COUNT($B969:$E969)=0,"",IF(CFG_UTC="°F",(AVERAGE($B969:$E969)-32)*5/9,AVERAGE($B969:$E969)))</f>
        <v/>
      </c>
      <c r="G969" s="34"/>
    </row>
    <row r="970" customFormat="false" ht="15" hidden="false" customHeight="false" outlineLevel="0" collapsed="false">
      <c r="A970" s="33"/>
      <c r="B970" s="34"/>
      <c r="C970" s="34"/>
      <c r="D970" s="34"/>
      <c r="E970" s="34"/>
      <c r="F970" s="36" t="str">
        <f aca="false">IF(COUNT($B970:$E970)=0,"",IF(CFG_UTC="°F",(AVERAGE($B970:$E970)-32)*5/9,AVERAGE($B970:$E970)))</f>
        <v/>
      </c>
      <c r="G970" s="34"/>
    </row>
    <row r="971" customFormat="false" ht="15" hidden="false" customHeight="false" outlineLevel="0" collapsed="false">
      <c r="A971" s="33"/>
      <c r="B971" s="34"/>
      <c r="C971" s="34"/>
      <c r="D971" s="34"/>
      <c r="E971" s="34"/>
      <c r="F971" s="36" t="str">
        <f aca="false">IF(COUNT($B971:$E971)=0,"",IF(CFG_UTC="°F",(AVERAGE($B971:$E971)-32)*5/9,AVERAGE($B971:$E971)))</f>
        <v/>
      </c>
      <c r="G971" s="34"/>
    </row>
    <row r="972" customFormat="false" ht="15" hidden="false" customHeight="false" outlineLevel="0" collapsed="false">
      <c r="A972" s="33"/>
      <c r="B972" s="34"/>
      <c r="C972" s="34"/>
      <c r="D972" s="34"/>
      <c r="E972" s="34"/>
      <c r="F972" s="36" t="str">
        <f aca="false">IF(COUNT($B972:$E972)=0,"",IF(CFG_UTC="°F",(AVERAGE($B972:$E972)-32)*5/9,AVERAGE($B972:$E972)))</f>
        <v/>
      </c>
      <c r="G972" s="34"/>
    </row>
    <row r="973" customFormat="false" ht="15" hidden="false" customHeight="false" outlineLevel="0" collapsed="false">
      <c r="A973" s="33"/>
      <c r="B973" s="34"/>
      <c r="C973" s="34"/>
      <c r="D973" s="34"/>
      <c r="E973" s="34"/>
      <c r="F973" s="36" t="str">
        <f aca="false">IF(COUNT($B973:$E973)=0,"",IF(CFG_UTC="°F",(AVERAGE($B973:$E973)-32)*5/9,AVERAGE($B973:$E973)))</f>
        <v/>
      </c>
      <c r="G973" s="34"/>
    </row>
    <row r="974" customFormat="false" ht="15" hidden="false" customHeight="false" outlineLevel="0" collapsed="false">
      <c r="A974" s="33"/>
      <c r="B974" s="34"/>
      <c r="C974" s="34"/>
      <c r="D974" s="34"/>
      <c r="E974" s="34"/>
      <c r="F974" s="36" t="str">
        <f aca="false">IF(COUNT($B974:$E974)=0,"",IF(CFG_UTC="°F",(AVERAGE($B974:$E974)-32)*5/9,AVERAGE($B974:$E974)))</f>
        <v/>
      </c>
      <c r="G974" s="34"/>
    </row>
    <row r="975" customFormat="false" ht="15" hidden="false" customHeight="false" outlineLevel="0" collapsed="false">
      <c r="A975" s="33"/>
      <c r="B975" s="34"/>
      <c r="C975" s="34"/>
      <c r="D975" s="34"/>
      <c r="E975" s="34"/>
      <c r="F975" s="36" t="str">
        <f aca="false">IF(COUNT($B975:$E975)=0,"",IF(CFG_UTC="°F",(AVERAGE($B975:$E975)-32)*5/9,AVERAGE($B975:$E975)))</f>
        <v/>
      </c>
      <c r="G975" s="34"/>
    </row>
    <row r="976" customFormat="false" ht="15" hidden="false" customHeight="false" outlineLevel="0" collapsed="false">
      <c r="A976" s="33"/>
      <c r="B976" s="34"/>
      <c r="C976" s="34"/>
      <c r="D976" s="34"/>
      <c r="E976" s="34"/>
      <c r="F976" s="36" t="str">
        <f aca="false">IF(COUNT($B976:$E976)=0,"",IF(CFG_UTC="°F",(AVERAGE($B976:$E976)-32)*5/9,AVERAGE($B976:$E976)))</f>
        <v/>
      </c>
      <c r="G976" s="34"/>
    </row>
    <row r="977" customFormat="false" ht="15" hidden="false" customHeight="false" outlineLevel="0" collapsed="false">
      <c r="A977" s="33"/>
      <c r="B977" s="34"/>
      <c r="C977" s="34"/>
      <c r="D977" s="34"/>
      <c r="E977" s="34"/>
      <c r="F977" s="36" t="str">
        <f aca="false">IF(COUNT($B977:$E977)=0,"",IF(CFG_UTC="°F",(AVERAGE($B977:$E977)-32)*5/9,AVERAGE($B977:$E977)))</f>
        <v/>
      </c>
      <c r="G977" s="34"/>
    </row>
    <row r="978" customFormat="false" ht="15" hidden="false" customHeight="false" outlineLevel="0" collapsed="false">
      <c r="A978" s="33"/>
      <c r="B978" s="34"/>
      <c r="C978" s="34"/>
      <c r="D978" s="34"/>
      <c r="E978" s="34"/>
      <c r="F978" s="36" t="str">
        <f aca="false">IF(COUNT($B978:$E978)=0,"",IF(CFG_UTC="°F",(AVERAGE($B978:$E978)-32)*5/9,AVERAGE($B978:$E978)))</f>
        <v/>
      </c>
      <c r="G978" s="34"/>
    </row>
    <row r="979" customFormat="false" ht="15" hidden="false" customHeight="false" outlineLevel="0" collapsed="false">
      <c r="A979" s="33"/>
      <c r="B979" s="34"/>
      <c r="C979" s="34"/>
      <c r="D979" s="34"/>
      <c r="E979" s="34"/>
      <c r="F979" s="36" t="str">
        <f aca="false">IF(COUNT($B979:$E979)=0,"",IF(CFG_UTC="°F",(AVERAGE($B979:$E979)-32)*5/9,AVERAGE($B979:$E979)))</f>
        <v/>
      </c>
      <c r="G979" s="34"/>
    </row>
    <row r="980" customFormat="false" ht="15" hidden="false" customHeight="false" outlineLevel="0" collapsed="false">
      <c r="A980" s="33"/>
      <c r="B980" s="34"/>
      <c r="C980" s="34"/>
      <c r="D980" s="34"/>
      <c r="E980" s="34"/>
      <c r="F980" s="36" t="str">
        <f aca="false">IF(COUNT($B980:$E980)=0,"",IF(CFG_UTC="°F",(AVERAGE($B980:$E980)-32)*5/9,AVERAGE($B980:$E980)))</f>
        <v/>
      </c>
      <c r="G980" s="34"/>
    </row>
    <row r="981" customFormat="false" ht="15" hidden="false" customHeight="false" outlineLevel="0" collapsed="false">
      <c r="A981" s="33"/>
      <c r="B981" s="34"/>
      <c r="C981" s="34"/>
      <c r="D981" s="34"/>
      <c r="E981" s="34"/>
      <c r="F981" s="36" t="str">
        <f aca="false">IF(COUNT($B981:$E981)=0,"",IF(CFG_UTC="°F",(AVERAGE($B981:$E981)-32)*5/9,AVERAGE($B981:$E981)))</f>
        <v/>
      </c>
      <c r="G981" s="34"/>
    </row>
    <row r="982" customFormat="false" ht="15" hidden="false" customHeight="false" outlineLevel="0" collapsed="false">
      <c r="A982" s="33"/>
      <c r="B982" s="34"/>
      <c r="C982" s="34"/>
      <c r="D982" s="34"/>
      <c r="E982" s="34"/>
      <c r="F982" s="36" t="str">
        <f aca="false">IF(COUNT($B982:$E982)=0,"",IF(CFG_UTC="°F",(AVERAGE($B982:$E982)-32)*5/9,AVERAGE($B982:$E982)))</f>
        <v/>
      </c>
      <c r="G982" s="34"/>
    </row>
    <row r="983" customFormat="false" ht="15" hidden="false" customHeight="false" outlineLevel="0" collapsed="false">
      <c r="A983" s="33"/>
      <c r="B983" s="34"/>
      <c r="C983" s="34"/>
      <c r="D983" s="34"/>
      <c r="E983" s="34"/>
      <c r="F983" s="36" t="str">
        <f aca="false">IF(COUNT($B983:$E983)=0,"",IF(CFG_UTC="°F",(AVERAGE($B983:$E983)-32)*5/9,AVERAGE($B983:$E983)))</f>
        <v/>
      </c>
      <c r="G983" s="34"/>
    </row>
    <row r="984" customFormat="false" ht="15" hidden="false" customHeight="false" outlineLevel="0" collapsed="false">
      <c r="A984" s="33"/>
      <c r="B984" s="34"/>
      <c r="C984" s="34"/>
      <c r="D984" s="34"/>
      <c r="E984" s="34"/>
      <c r="F984" s="36" t="str">
        <f aca="false">IF(COUNT($B984:$E984)=0,"",IF(CFG_UTC="°F",(AVERAGE($B984:$E984)-32)*5/9,AVERAGE($B984:$E984)))</f>
        <v/>
      </c>
      <c r="G984" s="34"/>
    </row>
    <row r="985" customFormat="false" ht="15" hidden="false" customHeight="false" outlineLevel="0" collapsed="false">
      <c r="A985" s="33"/>
      <c r="B985" s="34"/>
      <c r="C985" s="34"/>
      <c r="D985" s="34"/>
      <c r="E985" s="34"/>
      <c r="F985" s="36" t="str">
        <f aca="false">IF(COUNT($B985:$E985)=0,"",IF(CFG_UTC="°F",(AVERAGE($B985:$E985)-32)*5/9,AVERAGE($B985:$E985)))</f>
        <v/>
      </c>
      <c r="G985" s="34"/>
    </row>
    <row r="986" customFormat="false" ht="15" hidden="false" customHeight="false" outlineLevel="0" collapsed="false">
      <c r="A986" s="33"/>
      <c r="B986" s="34"/>
      <c r="C986" s="34"/>
      <c r="D986" s="34"/>
      <c r="E986" s="34"/>
      <c r="F986" s="36" t="str">
        <f aca="false">IF(COUNT($B986:$E986)=0,"",IF(CFG_UTC="°F",(AVERAGE($B986:$E986)-32)*5/9,AVERAGE($B986:$E986)))</f>
        <v/>
      </c>
      <c r="G986" s="34"/>
    </row>
    <row r="987" customFormat="false" ht="15" hidden="false" customHeight="false" outlineLevel="0" collapsed="false">
      <c r="A987" s="33"/>
      <c r="B987" s="34"/>
      <c r="C987" s="34"/>
      <c r="D987" s="34"/>
      <c r="E987" s="34"/>
      <c r="F987" s="36" t="str">
        <f aca="false">IF(COUNT($B987:$E987)=0,"",IF(CFG_UTC="°F",(AVERAGE($B987:$E987)-32)*5/9,AVERAGE($B987:$E987)))</f>
        <v/>
      </c>
      <c r="G987" s="34"/>
    </row>
    <row r="988" customFormat="false" ht="15" hidden="false" customHeight="false" outlineLevel="0" collapsed="false">
      <c r="A988" s="33"/>
      <c r="B988" s="34"/>
      <c r="C988" s="34"/>
      <c r="D988" s="34"/>
      <c r="E988" s="34"/>
      <c r="F988" s="36" t="str">
        <f aca="false">IF(COUNT($B988:$E988)=0,"",IF(CFG_UTC="°F",(AVERAGE($B988:$E988)-32)*5/9,AVERAGE($B988:$E988)))</f>
        <v/>
      </c>
      <c r="G988" s="34"/>
    </row>
    <row r="989" customFormat="false" ht="15" hidden="false" customHeight="false" outlineLevel="0" collapsed="false">
      <c r="A989" s="33"/>
      <c r="B989" s="34"/>
      <c r="C989" s="34"/>
      <c r="D989" s="34"/>
      <c r="E989" s="34"/>
      <c r="F989" s="36" t="str">
        <f aca="false">IF(COUNT($B989:$E989)=0,"",IF(CFG_UTC="°F",(AVERAGE($B989:$E989)-32)*5/9,AVERAGE($B989:$E989)))</f>
        <v/>
      </c>
      <c r="G989" s="34"/>
    </row>
    <row r="990" customFormat="false" ht="15" hidden="false" customHeight="false" outlineLevel="0" collapsed="false">
      <c r="A990" s="33"/>
      <c r="B990" s="34"/>
      <c r="C990" s="34"/>
      <c r="D990" s="34"/>
      <c r="E990" s="34"/>
      <c r="F990" s="36" t="str">
        <f aca="false">IF(COUNT($B990:$E990)=0,"",IF(CFG_UTC="°F",(AVERAGE($B990:$E990)-32)*5/9,AVERAGE($B990:$E990)))</f>
        <v/>
      </c>
      <c r="G990" s="34"/>
    </row>
    <row r="991" customFormat="false" ht="15" hidden="false" customHeight="false" outlineLevel="0" collapsed="false">
      <c r="A991" s="33"/>
      <c r="B991" s="34"/>
      <c r="C991" s="34"/>
      <c r="D991" s="34"/>
      <c r="E991" s="34"/>
      <c r="F991" s="36" t="str">
        <f aca="false">IF(COUNT($B991:$E991)=0,"",IF(CFG_UTC="°F",(AVERAGE($B991:$E991)-32)*5/9,AVERAGE($B991:$E991)))</f>
        <v/>
      </c>
      <c r="G991" s="34"/>
    </row>
    <row r="992" customFormat="false" ht="15" hidden="false" customHeight="false" outlineLevel="0" collapsed="false">
      <c r="A992" s="33"/>
      <c r="B992" s="34"/>
      <c r="C992" s="34"/>
      <c r="D992" s="34"/>
      <c r="E992" s="34"/>
      <c r="F992" s="36" t="str">
        <f aca="false">IF(COUNT($B992:$E992)=0,"",IF(CFG_UTC="°F",(AVERAGE($B992:$E992)-32)*5/9,AVERAGE($B992:$E992)))</f>
        <v/>
      </c>
      <c r="G992" s="34"/>
    </row>
    <row r="993" customFormat="false" ht="15" hidden="false" customHeight="false" outlineLevel="0" collapsed="false">
      <c r="A993" s="33"/>
      <c r="B993" s="34"/>
      <c r="C993" s="34"/>
      <c r="D993" s="34"/>
      <c r="E993" s="34"/>
      <c r="F993" s="36" t="str">
        <f aca="false">IF(COUNT($B993:$E993)=0,"",IF(CFG_UTC="°F",(AVERAGE($B993:$E993)-32)*5/9,AVERAGE($B993:$E993)))</f>
        <v/>
      </c>
      <c r="G993" s="34"/>
    </row>
    <row r="994" customFormat="false" ht="15" hidden="false" customHeight="false" outlineLevel="0" collapsed="false">
      <c r="A994" s="33"/>
      <c r="B994" s="34"/>
      <c r="C994" s="34"/>
      <c r="D994" s="34"/>
      <c r="E994" s="34"/>
      <c r="F994" s="36" t="str">
        <f aca="false">IF(COUNT($B994:$E994)=0,"",IF(CFG_UTC="°F",(AVERAGE($B994:$E994)-32)*5/9,AVERAGE($B994:$E994)))</f>
        <v/>
      </c>
      <c r="G994" s="34"/>
    </row>
    <row r="995" customFormat="false" ht="15" hidden="false" customHeight="false" outlineLevel="0" collapsed="false">
      <c r="A995" s="33"/>
      <c r="B995" s="34"/>
      <c r="C995" s="34"/>
      <c r="D995" s="34"/>
      <c r="E995" s="34"/>
      <c r="F995" s="36" t="str">
        <f aca="false">IF(COUNT($B995:$E995)=0,"",IF(CFG_UTC="°F",(AVERAGE($B995:$E995)-32)*5/9,AVERAGE($B995:$E995)))</f>
        <v/>
      </c>
      <c r="G995" s="34"/>
    </row>
    <row r="996" customFormat="false" ht="15" hidden="false" customHeight="false" outlineLevel="0" collapsed="false">
      <c r="A996" s="33"/>
      <c r="B996" s="34"/>
      <c r="C996" s="34"/>
      <c r="D996" s="34"/>
      <c r="E996" s="34"/>
      <c r="F996" s="36" t="str">
        <f aca="false">IF(COUNT($B996:$E996)=0,"",IF(CFG_UTC="°F",(AVERAGE($B996:$E996)-32)*5/9,AVERAGE($B996:$E996)))</f>
        <v/>
      </c>
      <c r="G996" s="34"/>
    </row>
    <row r="997" customFormat="false" ht="15" hidden="false" customHeight="false" outlineLevel="0" collapsed="false">
      <c r="A997" s="33"/>
      <c r="B997" s="34"/>
      <c r="C997" s="34"/>
      <c r="D997" s="34"/>
      <c r="E997" s="34"/>
      <c r="F997" s="36" t="str">
        <f aca="false">IF(COUNT($B997:$E997)=0,"",IF(CFG_UTC="°F",(AVERAGE($B997:$E997)-32)*5/9,AVERAGE($B997:$E997)))</f>
        <v/>
      </c>
      <c r="G997" s="34"/>
    </row>
    <row r="998" customFormat="false" ht="15" hidden="false" customHeight="false" outlineLevel="0" collapsed="false">
      <c r="A998" s="33"/>
      <c r="B998" s="34"/>
      <c r="C998" s="34"/>
      <c r="D998" s="34"/>
      <c r="E998" s="34"/>
      <c r="F998" s="36" t="str">
        <f aca="false">IF(COUNT($B998:$E998)=0,"",IF(CFG_UTC="°F",(AVERAGE($B998:$E998)-32)*5/9,AVERAGE($B998:$E998)))</f>
        <v/>
      </c>
      <c r="G998" s="34"/>
    </row>
    <row r="999" customFormat="false" ht="15" hidden="false" customHeight="false" outlineLevel="0" collapsed="false">
      <c r="A999" s="33"/>
      <c r="B999" s="34"/>
      <c r="C999" s="34"/>
      <c r="D999" s="34"/>
      <c r="E999" s="34"/>
      <c r="F999" s="36" t="str">
        <f aca="false">IF(COUNT($B999:$E999)=0,"",IF(CFG_UTC="°F",(AVERAGE($B999:$E999)-32)*5/9,AVERAGE($B999:$E999)))</f>
        <v/>
      </c>
      <c r="G999" s="34"/>
    </row>
    <row r="1000" customFormat="false" ht="15" hidden="false" customHeight="false" outlineLevel="0" collapsed="false">
      <c r="A1000" s="33"/>
      <c r="B1000" s="34"/>
      <c r="C1000" s="34"/>
      <c r="D1000" s="34"/>
      <c r="E1000" s="34"/>
      <c r="F1000" s="36" t="str">
        <f aca="false">IF(COUNT($B1000:$E1000)=0,"",IF(CFG_UTC="°F",(AVERAGE($B1000:$E1000)-32)*5/9,AVERAGE($B1000:$E1000)))</f>
        <v/>
      </c>
      <c r="G1000" s="34"/>
    </row>
    <row r="1001" customFormat="false" ht="15" hidden="false" customHeight="false" outlineLevel="0" collapsed="false">
      <c r="A1001" s="33"/>
      <c r="B1001" s="34"/>
      <c r="C1001" s="34"/>
      <c r="D1001" s="34"/>
      <c r="E1001" s="34"/>
      <c r="F1001" s="36" t="str">
        <f aca="false">IF(COUNT($B1001:$E1001)=0,"",IF(CFG_UTC="°F",(AVERAGE($B1001:$E1001)-32)*5/9,AVERAGE($B1001:$E1001)))</f>
        <v/>
      </c>
      <c r="G1001" s="34"/>
    </row>
    <row r="1002" customFormat="false" ht="15" hidden="false" customHeight="false" outlineLevel="0" collapsed="false">
      <c r="A1002" s="33"/>
      <c r="B1002" s="34"/>
      <c r="C1002" s="34"/>
      <c r="D1002" s="34"/>
      <c r="E1002" s="34"/>
      <c r="F1002" s="36" t="str">
        <f aca="false">IF(COUNT($B1002:$E1002)=0,"",IF(CFG_UTC="°F",(AVERAGE($B1002:$E1002)-32)*5/9,AVERAGE($B1002:$E1002)))</f>
        <v/>
      </c>
      <c r="G1002" s="34"/>
    </row>
    <row r="1003" customFormat="false" ht="15" hidden="false" customHeight="false" outlineLevel="0" collapsed="false">
      <c r="A1003" s="33"/>
      <c r="B1003" s="34"/>
      <c r="C1003" s="34"/>
      <c r="D1003" s="34"/>
      <c r="E1003" s="34"/>
      <c r="F1003" s="36" t="str">
        <f aca="false">IF(COUNT($B1003:$E1003)=0,"",IF(CFG_UTC="°F",(AVERAGE($B1003:$E1003)-32)*5/9,AVERAGE($B1003:$E1003)))</f>
        <v/>
      </c>
      <c r="G1003" s="34"/>
    </row>
    <row r="1004" customFormat="false" ht="15" hidden="false" customHeight="false" outlineLevel="0" collapsed="false">
      <c r="A1004" s="33"/>
      <c r="B1004" s="34"/>
      <c r="C1004" s="34"/>
      <c r="D1004" s="34"/>
      <c r="E1004" s="34"/>
      <c r="F1004" s="36" t="str">
        <f aca="false">IF(COUNT($B1004:$E1004)=0,"",IF(CFG_UTC="°F",(AVERAGE($B1004:$E1004)-32)*5/9,AVERAGE($B1004:$E1004)))</f>
        <v/>
      </c>
      <c r="G1004" s="34"/>
    </row>
    <row r="1005" customFormat="false" ht="15" hidden="false" customHeight="false" outlineLevel="0" collapsed="false">
      <c r="A1005" s="33"/>
      <c r="B1005" s="34"/>
      <c r="C1005" s="34"/>
      <c r="D1005" s="34"/>
      <c r="E1005" s="34"/>
      <c r="F1005" s="36" t="str">
        <f aca="false">IF(COUNT($B1005:$E1005)=0,"",IF(CFG_UTC="°F",(AVERAGE($B1005:$E1005)-32)*5/9,AVERAGE($B1005:$E1005)))</f>
        <v/>
      </c>
      <c r="G1005" s="34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2" min="9" style="0" width="10"/>
    <col collapsed="false" customWidth="true" hidden="false" outlineLevel="0" max="14" min="13" style="0" width="11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9" min="18" style="0" width="10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11"/>
    <col collapsed="false" customWidth="true" hidden="false" outlineLevel="0" max="26" min="25" style="0" width="12"/>
    <col collapsed="false" customWidth="true" hidden="false" outlineLevel="0" max="27" min="27" style="0" width="11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1" min="30" style="0" width="9"/>
    <col collapsed="false" customWidth="true" hidden="false" outlineLevel="0" max="32" min="32" style="0" width="10"/>
    <col collapsed="false" customWidth="true" hidden="false" outlineLevel="0" max="34" min="33" style="0" width="9"/>
    <col collapsed="false" customWidth="true" hidden="false" outlineLevel="0" max="36" min="35" style="0" width="11"/>
    <col collapsed="false" customWidth="true" hidden="false" outlineLevel="0" max="37" min="37" style="0" width="34"/>
  </cols>
  <sheetData>
    <row r="1" customFormat="false" ht="21.75" hidden="false" customHeight="true" outlineLevel="0" collapsed="false">
      <c r="A1" s="11" t="s">
        <v>184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5" hidden="false" customHeight="false" outlineLevel="0" collapsed="false">
      <c r="A2" s="2" t="s">
        <v>185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7" t="s">
        <v>186</v>
      </c>
      <c r="B3" s="38" t="s">
        <v>187</v>
      </c>
      <c r="C3" s="38"/>
      <c r="D3" s="38"/>
      <c r="E3" s="38"/>
      <c r="F3" s="38"/>
      <c r="G3" s="38"/>
      <c r="H3" s="38"/>
      <c r="I3" s="38"/>
      <c r="J3" s="39" t="s">
        <v>188</v>
      </c>
      <c r="K3" s="39"/>
      <c r="L3" s="39"/>
      <c r="M3" s="39"/>
      <c r="N3" s="39"/>
      <c r="O3" s="39"/>
      <c r="P3" s="40" t="s">
        <v>189</v>
      </c>
      <c r="Q3" s="40"/>
      <c r="R3" s="40"/>
      <c r="S3" s="40"/>
      <c r="T3" s="40"/>
      <c r="U3" s="40"/>
      <c r="V3" s="40"/>
      <c r="W3" s="41" t="s">
        <v>190</v>
      </c>
      <c r="X3" s="41"/>
      <c r="Y3" s="41"/>
      <c r="Z3" s="41"/>
      <c r="AA3" s="41"/>
      <c r="AB3" s="42" t="s">
        <v>191</v>
      </c>
      <c r="AC3" s="42"/>
      <c r="AD3" s="42"/>
      <c r="AE3" s="42"/>
      <c r="AF3" s="42"/>
      <c r="AG3" s="42"/>
      <c r="AH3" s="42"/>
      <c r="AI3" s="43" t="s">
        <v>192</v>
      </c>
      <c r="AJ3" s="43"/>
      <c r="AK3" s="43"/>
    </row>
    <row r="4" customFormat="false" ht="33.75" hidden="false" customHeight="true" outlineLevel="0" collapsed="false">
      <c r="A4" s="30" t="s">
        <v>167</v>
      </c>
      <c r="B4" s="30" t="s">
        <v>193</v>
      </c>
      <c r="C4" s="30" t="s">
        <v>194</v>
      </c>
      <c r="D4" s="30" t="s">
        <v>195</v>
      </c>
      <c r="E4" s="30" t="s">
        <v>196</v>
      </c>
      <c r="F4" s="30" t="s">
        <v>197</v>
      </c>
      <c r="G4" s="30" t="s">
        <v>198</v>
      </c>
      <c r="H4" s="30" t="s">
        <v>199</v>
      </c>
      <c r="I4" s="30" t="s">
        <v>200</v>
      </c>
      <c r="J4" s="30" t="s">
        <v>201</v>
      </c>
      <c r="K4" s="30" t="s">
        <v>202</v>
      </c>
      <c r="L4" s="30" t="s">
        <v>203</v>
      </c>
      <c r="M4" s="30" t="s">
        <v>204</v>
      </c>
      <c r="N4" s="30" t="s">
        <v>205</v>
      </c>
      <c r="O4" s="30" t="s">
        <v>206</v>
      </c>
      <c r="P4" s="30" t="s">
        <v>207</v>
      </c>
      <c r="Q4" s="30" t="s">
        <v>208</v>
      </c>
      <c r="R4" s="30" t="s">
        <v>209</v>
      </c>
      <c r="S4" s="30" t="s">
        <v>210</v>
      </c>
      <c r="T4" s="30" t="s">
        <v>211</v>
      </c>
      <c r="U4" s="30" t="s">
        <v>212</v>
      </c>
      <c r="V4" s="30" t="s">
        <v>213</v>
      </c>
      <c r="W4" s="30" t="s">
        <v>214</v>
      </c>
      <c r="X4" s="30" t="s">
        <v>215</v>
      </c>
      <c r="Y4" s="30" t="s">
        <v>216</v>
      </c>
      <c r="Z4" s="30" t="s">
        <v>217</v>
      </c>
      <c r="AA4" s="30" t="s">
        <v>218</v>
      </c>
      <c r="AB4" s="30" t="s">
        <v>219</v>
      </c>
      <c r="AC4" s="30" t="s">
        <v>220</v>
      </c>
      <c r="AD4" s="30" t="s">
        <v>221</v>
      </c>
      <c r="AE4" s="30" t="s">
        <v>222</v>
      </c>
      <c r="AF4" s="30" t="s">
        <v>223</v>
      </c>
      <c r="AG4" s="30" t="s">
        <v>224</v>
      </c>
      <c r="AH4" s="30" t="s">
        <v>225</v>
      </c>
      <c r="AI4" s="30" t="s">
        <v>226</v>
      </c>
      <c r="AJ4" s="30" t="s">
        <v>227</v>
      </c>
      <c r="AK4" s="30" t="s">
        <v>228</v>
      </c>
    </row>
    <row r="5" customFormat="false" ht="25.5" hidden="false" customHeight="true" outlineLevel="0" collapsed="false">
      <c r="A5" s="44" t="s">
        <v>229</v>
      </c>
      <c r="B5" s="44" t="s">
        <v>230</v>
      </c>
      <c r="C5" s="44" t="s">
        <v>230</v>
      </c>
      <c r="D5" s="44" t="s">
        <v>230</v>
      </c>
      <c r="E5" s="44" t="s">
        <v>230</v>
      </c>
      <c r="F5" s="44" t="s">
        <v>231</v>
      </c>
      <c r="G5" s="44" t="s">
        <v>232</v>
      </c>
      <c r="H5" s="44" t="s">
        <v>233</v>
      </c>
      <c r="I5" s="44" t="s">
        <v>234</v>
      </c>
      <c r="J5" s="44" t="s">
        <v>235</v>
      </c>
      <c r="K5" s="44" t="s">
        <v>236</v>
      </c>
      <c r="L5" s="44" t="s">
        <v>237</v>
      </c>
      <c r="M5" s="44" t="s">
        <v>238</v>
      </c>
      <c r="N5" s="44" t="s">
        <v>239</v>
      </c>
      <c r="O5" s="44" t="s">
        <v>240</v>
      </c>
      <c r="P5" s="44" t="s">
        <v>241</v>
      </c>
      <c r="Q5" s="44" t="s">
        <v>35</v>
      </c>
      <c r="R5" s="44" t="s">
        <v>35</v>
      </c>
      <c r="S5" s="44" t="s">
        <v>242</v>
      </c>
      <c r="T5" s="44" t="s">
        <v>243</v>
      </c>
      <c r="U5" s="44" t="s">
        <v>244</v>
      </c>
      <c r="V5" s="44" t="s">
        <v>245</v>
      </c>
      <c r="W5" s="44" t="s">
        <v>246</v>
      </c>
      <c r="X5" s="44" t="s">
        <v>247</v>
      </c>
      <c r="Y5" s="44" t="s">
        <v>248</v>
      </c>
      <c r="Z5" s="44" t="s">
        <v>249</v>
      </c>
      <c r="AA5" s="44" t="s">
        <v>245</v>
      </c>
      <c r="AB5" s="44" t="s">
        <v>250</v>
      </c>
      <c r="AC5" s="44" t="s">
        <v>251</v>
      </c>
      <c r="AD5" s="44" t="s">
        <v>252</v>
      </c>
      <c r="AE5" s="44" t="s">
        <v>253</v>
      </c>
      <c r="AF5" s="44" t="s">
        <v>254</v>
      </c>
      <c r="AG5" s="44" t="s">
        <v>255</v>
      </c>
      <c r="AH5" s="44" t="s">
        <v>256</v>
      </c>
      <c r="AI5" s="44" t="s">
        <v>257</v>
      </c>
      <c r="AJ5" s="44" t="s">
        <v>258</v>
      </c>
      <c r="AK5" s="44" t="s">
        <v>259</v>
      </c>
    </row>
    <row r="6" customFormat="false" ht="15" hidden="false" customHeight="false" outlineLevel="0" collapsed="false">
      <c r="A6" s="45" t="n">
        <f aca="false">IF(02_Estacao!A6="","",02_Estacao!A6)</f>
        <v>46037.5625</v>
      </c>
      <c r="B6" s="46" t="n">
        <f aca="false">IF(OR($A6="",02_Estacao!B6=""),"",IF(CFG_UT="°F",(02_Estacao!B6-32)*5/9,02_Estacao!B6))</f>
        <v>31.5</v>
      </c>
      <c r="C6" s="47" t="n">
        <f aca="false">IF(OR($A6="",02_Estacao!C6=""),"",IF(CFG_UUR="fração (0-1)",02_Estacao!C6*100,02_Estacao!C6))</f>
        <v>48</v>
      </c>
      <c r="D6" s="48" t="n">
        <f aca="false">IF(OR($A6="",02_Estacao!D6=""),"",IF(CFG_URS="MJ/m²/h",02_Estacao!D6*277.7778,IF(CFG_URS="kW/m²",02_Estacao!D6*1000,02_Estacao!D6)))</f>
        <v>820</v>
      </c>
      <c r="E6" s="46" t="n">
        <f aca="false">IF(OR($A6="",02_Estacao!E6=""),"",IF(CFG_UVEL="km/h",02_Estacao!E6/3.6,02_Estacao!E6))</f>
        <v>2.4</v>
      </c>
      <c r="F6" s="46" t="n">
        <f aca="false">IF($A6="","",IF(02_Estacao!F6="",CFG_P,IF(CFG_UP="hPa (mbar)",02_Estacao!F6/10,IF(CFG_UP="Pa",02_Estacao!F6/1000,02_Estacao!F6))))</f>
        <v>95.5276471269306</v>
      </c>
      <c r="G6" s="48" t="n">
        <f aca="false">IF($A6="","",IF(02_Estacao!G6&lt;&gt;"",02_Estacao!G6,IF($D6="","",(1-CFG_ALBEDO)*$D6-CFG_RNL)))</f>
        <v>571.4</v>
      </c>
      <c r="H6" s="46" t="n">
        <f aca="false">IF($A6="","",IFERROR(IF(ISNUMBER(INDEX(03_Dossel!$F$6:$F$1005,MATCH($A6,03_Dossel!$A$6:$A$1005,0))),INDEX(03_Dossel!$F$6:$F$1005,MATCH($A6,03_Dossel!$A$6:$A$1005,0)),""),""))</f>
        <v>33.1</v>
      </c>
      <c r="I6" s="49" t="str">
        <f aca="false">IF($A6="","",IF($H6="","SEM PAR","OK"))</f>
        <v>OK</v>
      </c>
      <c r="J6" s="50" t="n">
        <f aca="false">IF($B6="","",0.6108*EXP(17.27*$B6/($B6+237.3)))</f>
        <v>4.62206890302551</v>
      </c>
      <c r="K6" s="50" t="n">
        <f aca="false">IF(OR($J6="",$C6=""),"",$J6*$C6/100)</f>
        <v>2.21859307345224</v>
      </c>
      <c r="L6" s="50" t="n">
        <f aca="false">IF(OR($J6="",$K6=""),"",$J6-$K6)</f>
        <v>2.40347582957326</v>
      </c>
      <c r="M6" s="50" t="n">
        <f aca="false">IF($J6="","",4098*$J6/($B6+237.3)^2)</f>
        <v>0.262149987109244</v>
      </c>
      <c r="N6" s="51" t="n">
        <f aca="false">IF($F6="","",0.000665*$F6)</f>
        <v>0.0635258853394088</v>
      </c>
      <c r="O6" s="46" t="n">
        <f aca="false">IF($E6="","",IFERROR($E6*4.87/LN(67.8*CFG_ZANEM-5.42),""))</f>
        <v>2.40053328899689</v>
      </c>
      <c r="P6" s="46" t="n">
        <f aca="false">IF(OR($B6="",$H6=""),"",$H6-$B6)</f>
        <v>1.6</v>
      </c>
      <c r="Q6" s="46" t="n">
        <f aca="false">IF($A6="","",IF(ISNUMBER(CFG_A),CFG_A,""))</f>
        <v>3.11</v>
      </c>
      <c r="R6" s="46" t="n">
        <f aca="false">IF($A6="","",IF(ISNUMBER(CFG_B),CFG_B,""))</f>
        <v>-1.97</v>
      </c>
      <c r="S6" s="50" t="n">
        <f aca="false">IF(OR($B6="",$Q6=""),"",0.6108*EXP(17.27*$B6/($B6+237.3))-0.6108*EXP(17.27*($B6+$Q6)/($B6+$Q6+237.3)))</f>
        <v>-0.880539072709179</v>
      </c>
      <c r="T6" s="46" t="n">
        <f aca="false">IF(OR($Q6="",$R6="",$L6=""),"",$Q6+$R6*$L6)</f>
        <v>-1.62484738425933</v>
      </c>
      <c r="U6" s="46" t="n">
        <f aca="false">IF(OR($Q6="",$R6="",$S6=""),"",$Q6+$R6*$S6)</f>
        <v>4.84466197323708</v>
      </c>
      <c r="V6" s="50" t="n">
        <f aca="false">IF(OR($P6="",$T6="",$U6=""),"",IF(ABS($U6-$T6)&lt;CFG_DENOMMIN,"",($P6-$T6)/($U6-$T6)))</f>
        <v>0.498468617333802</v>
      </c>
      <c r="W6" s="47" t="n">
        <f aca="false">IF($E6="","",IFERROR(LN((CFG_ZANEM-0.67*CFG_HDOSSEL)/(0.123*CFG_HDOSSEL))*LN((CFG_ZAR-0.67*CFG_HDOSSEL)/(0.0123*CFG_HDOSSEL))/(CFG_K^2*$E6),""))</f>
        <v>27.6369449607174</v>
      </c>
      <c r="X6" s="50" t="n">
        <f aca="false">IF(OR($N6="",$W6="",$W6=0),"",$N6*(1+CFG_RC/$W6))</f>
        <v>0.178455168278792</v>
      </c>
      <c r="Y6" s="46" t="n">
        <f aca="false">IF(OR($X6="",$M6="",$G6="",$L6=""),"",($W6*$G6/CFG_RHOCP)*($X6/($M6+$X6))-$L6/($M6+$X6))</f>
        <v>-0.124925776240969</v>
      </c>
      <c r="Z6" s="46" t="n">
        <f aca="false">IF(OR($W6="",$G6=""),"",$W6*$G6/CFG_RHOCP)</f>
        <v>13.1597919587949</v>
      </c>
      <c r="AA6" s="50" t="n">
        <f aca="false">IF(OR($P6="",$Y6="",$Z6=""),"",IF(ABS($Z6-$Y6)&lt;CFG_DENOMMIN,"",($P6-$Y6)/($Z6-$Y6)))</f>
        <v>0.129842862350911</v>
      </c>
      <c r="AB6" s="48" t="n">
        <f aca="false">IF($A6="","",IF(AND(HOUR($A6)&gt;=CFG_HINI,HOUR($A6)&lt;CFG_HFIM),1,0))</f>
        <v>1</v>
      </c>
      <c r="AC6" s="48" t="n">
        <f aca="false">IF($A6="","",IF($D6="",0,IF($D6&gt;=CFG_RSMIN,1,0)))</f>
        <v>1</v>
      </c>
      <c r="AD6" s="48" t="n">
        <f aca="false">IF($A6="","",IF($E6="",0,IF(AND($E6&gt;=CFG_UMIN,$E6&lt;=CFG_UMAX),1,0)))</f>
        <v>1</v>
      </c>
      <c r="AE6" s="48" t="n">
        <f aca="false">IF($A6="","",IF($L6="",0,IF($L6&gt;=CFG_VPDMIN,1,0)))</f>
        <v>1</v>
      </c>
      <c r="AF6" s="48" t="n">
        <f aca="false">IF($A6="","",IF(CFG_METODO="Teórico (Jackson)",IF(OR($Y6="",$Z6=""),0,IF(ABS($Z6-$Y6)&gt;=CFG_DENOMMIN,1,0)),IF(OR($T6="",$U6=""),0,IF(ABS($U6-$T6)&gt;=CFG_DENOMMIN,1,0))))</f>
        <v>1</v>
      </c>
      <c r="AG6" s="48" t="n">
        <f aca="false">IF($A6="","",IF(AND($B6&lt;&gt;"",$C6&lt;&gt;"",$H6&lt;&gt;""),1,0))</f>
        <v>1</v>
      </c>
      <c r="AH6" s="48" t="n">
        <f aca="false">IF($A6="","",IF(AND($AB6=1,$AC6=1,$AD6=1,$AE6=1,$AF6=1,$AG6=1),1,0))</f>
        <v>1</v>
      </c>
      <c r="AI6" s="50" t="n">
        <f aca="false">IF($A6="","",IF($AH6&lt;&gt;1,"",IF(CFG_METODO="Teórico (Jackson)",$AA6,$V6)))</f>
        <v>0.498468617333802</v>
      </c>
      <c r="AJ6" s="50" t="n">
        <f aca="false">IF($AI6="","",MAX(0,MIN(1,$AI6)))</f>
        <v>0.498468617333802</v>
      </c>
      <c r="AK6" s="52" t="str">
        <f aca="false">IF($A6="","",IF($AG6=0,"Dados incompletos"&amp;IF($I6="SEM PAR"," — sem Tc no mesmo horário",""),IF($AB6=0,"Fora da janela horária",IF($AC6=0,"Radiação abaixo do mínimo",IF($AD6=0,"Vento fora da faixa",IF($AE6=0,"VPD abaixo do mínimo",IF($AF6=0,"Denominador muito pequeno","VÁLIDO")))))))</f>
        <v>VÁLIDO</v>
      </c>
    </row>
    <row r="7" customFormat="false" ht="15" hidden="false" customHeight="false" outlineLevel="0" collapsed="false">
      <c r="A7" s="45" t="str">
        <f aca="false">IF(02_Estacao!A7="","",02_Estacao!A7)</f>
        <v/>
      </c>
      <c r="B7" s="46" t="str">
        <f aca="false">IF(OR($A7="",02_Estacao!B7=""),"",IF(CFG_UT="°F",(02_Estacao!B7-32)*5/9,02_Estacao!B7))</f>
        <v/>
      </c>
      <c r="C7" s="47" t="str">
        <f aca="false">IF(OR($A7="",02_Estacao!C7=""),"",IF(CFG_UUR="fração (0-1)",02_Estacao!C7*100,02_Estacao!C7))</f>
        <v/>
      </c>
      <c r="D7" s="48" t="str">
        <f aca="false">IF(OR($A7="",02_Estacao!D7=""),"",IF(CFG_URS="MJ/m²/h",02_Estacao!D7*277.7778,IF(CFG_URS="kW/m²",02_Estacao!D7*1000,02_Estacao!D7)))</f>
        <v/>
      </c>
      <c r="E7" s="46" t="str">
        <f aca="false">IF(OR($A7="",02_Estacao!E7=""),"",IF(CFG_UVEL="km/h",02_Estacao!E7/3.6,02_Estacao!E7))</f>
        <v/>
      </c>
      <c r="F7" s="46" t="str">
        <f aca="false">IF($A7="","",IF(02_Estacao!F7="",CFG_P,IF(CFG_UP="hPa (mbar)",02_Estacao!F7/10,IF(CFG_UP="Pa",02_Estacao!F7/1000,02_Estacao!F7))))</f>
        <v/>
      </c>
      <c r="G7" s="48" t="str">
        <f aca="false">IF($A7="","",IF(02_Estacao!G7&lt;&gt;"",02_Estacao!G7,IF($D7="","",(1-CFG_ALBEDO)*$D7-CFG_RNL)))</f>
        <v/>
      </c>
      <c r="H7" s="46" t="str">
        <f aca="false">IF($A7="","",IFERROR(IF(ISNUMBER(INDEX(03_Dossel!$F$6:$F$1005,MATCH($A7,03_Dossel!$A$6:$A$1005,0))),INDEX(03_Dossel!$F$6:$F$1005,MATCH($A7,03_Dossel!$A$6:$A$1005,0)),""),""))</f>
        <v/>
      </c>
      <c r="I7" s="49" t="str">
        <f aca="false">IF($A7="","",IF($H7="","SEM PAR","OK"))</f>
        <v/>
      </c>
      <c r="J7" s="50" t="str">
        <f aca="false">IF($B7="","",0.6108*EXP(17.27*$B7/($B7+237.3)))</f>
        <v/>
      </c>
      <c r="K7" s="50" t="str">
        <f aca="false">IF(OR($J7="",$C7=""),"",$J7*$C7/100)</f>
        <v/>
      </c>
      <c r="L7" s="50" t="str">
        <f aca="false">IF(OR($J7="",$K7=""),"",$J7-$K7)</f>
        <v/>
      </c>
      <c r="M7" s="50" t="str">
        <f aca="false">IF($J7="","",4098*$J7/($B7+237.3)^2)</f>
        <v/>
      </c>
      <c r="N7" s="51" t="str">
        <f aca="false">IF($F7="","",0.000665*$F7)</f>
        <v/>
      </c>
      <c r="O7" s="46" t="str">
        <f aca="false">IF($E7="","",IFERROR($E7*4.87/LN(67.8*CFG_ZANEM-5.42),""))</f>
        <v/>
      </c>
      <c r="P7" s="46" t="str">
        <f aca="false">IF(OR($B7="",$H7=""),"",$H7-$B7)</f>
        <v/>
      </c>
      <c r="Q7" s="46" t="str">
        <f aca="false">IF($A7="","",IF(ISNUMBER(CFG_A),CFG_A,""))</f>
        <v/>
      </c>
      <c r="R7" s="46" t="str">
        <f aca="false">IF($A7="","",IF(ISNUMBER(CFG_B),CFG_B,""))</f>
        <v/>
      </c>
      <c r="S7" s="50" t="str">
        <f aca="false">IF(OR($B7="",$Q7=""),"",0.6108*EXP(17.27*$B7/($B7+237.3))-0.6108*EXP(17.27*($B7+$Q7)/($B7+$Q7+237.3)))</f>
        <v/>
      </c>
      <c r="T7" s="46" t="str">
        <f aca="false">IF(OR($Q7="",$R7="",$L7=""),"",$Q7+$R7*$L7)</f>
        <v/>
      </c>
      <c r="U7" s="46" t="str">
        <f aca="false">IF(OR($Q7="",$R7="",$S7=""),"",$Q7+$R7*$S7)</f>
        <v/>
      </c>
      <c r="V7" s="50" t="str">
        <f aca="false">IF(OR($P7="",$T7="",$U7=""),"",IF(ABS($U7-$T7)&lt;CFG_DENOMMIN,"",($P7-$T7)/($U7-$T7)))</f>
        <v/>
      </c>
      <c r="W7" s="47" t="str">
        <f aca="false">IF($E7="","",IFERROR(LN((CFG_ZANEM-0.67*CFG_HDOSSEL)/(0.123*CFG_HDOSSEL))*LN((CFG_ZAR-0.67*CFG_HDOSSEL)/(0.0123*CFG_HDOSSEL))/(CFG_K^2*$E7),""))</f>
        <v/>
      </c>
      <c r="X7" s="50" t="str">
        <f aca="false">IF(OR($N7="",$W7="",$W7=0),"",$N7*(1+CFG_RC/$W7))</f>
        <v/>
      </c>
      <c r="Y7" s="46" t="str">
        <f aca="false">IF(OR($X7="",$M7="",$G7="",$L7=""),"",($W7*$G7/CFG_RHOCP)*($X7/($M7+$X7))-$L7/($M7+$X7))</f>
        <v/>
      </c>
      <c r="Z7" s="46" t="str">
        <f aca="false">IF(OR($W7="",$G7=""),"",$W7*$G7/CFG_RHOCP)</f>
        <v/>
      </c>
      <c r="AA7" s="50" t="str">
        <f aca="false">IF(OR($P7="",$Y7="",$Z7=""),"",IF(ABS($Z7-$Y7)&lt;CFG_DENOMMIN,"",($P7-$Y7)/($Z7-$Y7)))</f>
        <v/>
      </c>
      <c r="AB7" s="48" t="str">
        <f aca="false">IF($A7="","",IF(AND(HOUR($A7)&gt;=CFG_HINI,HOUR($A7)&lt;CFG_HFIM),1,0))</f>
        <v/>
      </c>
      <c r="AC7" s="48" t="str">
        <f aca="false">IF($A7="","",IF($D7="",0,IF($D7&gt;=CFG_RSMIN,1,0)))</f>
        <v/>
      </c>
      <c r="AD7" s="48" t="str">
        <f aca="false">IF($A7="","",IF($E7="",0,IF(AND($E7&gt;=CFG_UMIN,$E7&lt;=CFG_UMAX),1,0)))</f>
        <v/>
      </c>
      <c r="AE7" s="48" t="str">
        <f aca="false">IF($A7="","",IF($L7="",0,IF($L7&gt;=CFG_VPDMIN,1,0)))</f>
        <v/>
      </c>
      <c r="AF7" s="48" t="str">
        <f aca="false">IF($A7="","",IF(CFG_METODO="Teórico (Jackson)",IF(OR($Y7="",$Z7=""),0,IF(ABS($Z7-$Y7)&gt;=CFG_DENOMMIN,1,0)),IF(OR($T7="",$U7=""),0,IF(ABS($U7-$T7)&gt;=CFG_DENOMMIN,1,0))))</f>
        <v/>
      </c>
      <c r="AG7" s="48" t="str">
        <f aca="false">IF($A7="","",IF(AND($B7&lt;&gt;"",$C7&lt;&gt;"",$H7&lt;&gt;""),1,0))</f>
        <v/>
      </c>
      <c r="AH7" s="48" t="str">
        <f aca="false">IF($A7="","",IF(AND($AB7=1,$AC7=1,$AD7=1,$AE7=1,$AF7=1,$AG7=1),1,0))</f>
        <v/>
      </c>
      <c r="AI7" s="50" t="str">
        <f aca="false">IF($A7="","",IF($AH7&lt;&gt;1,"",IF(CFG_METODO="Teórico (Jackson)",$AA7,$V7)))</f>
        <v/>
      </c>
      <c r="AJ7" s="50" t="str">
        <f aca="false">IF($AI7="","",MAX(0,MIN(1,$AI7)))</f>
        <v/>
      </c>
      <c r="AK7" s="52" t="str">
        <f aca="false">IF($A7="","",IF($AG7=0,"Dados incompletos"&amp;IF($I7="SEM PAR"," — sem Tc no mesmo horário",""),IF($AB7=0,"Fora da janela horária",IF($AC7=0,"Radiação abaixo do mínimo",IF($AD7=0,"Vento fora da faixa",IF($AE7=0,"VPD abaixo do mínimo",IF($AF7=0,"Denominador muito pequeno","VÁLIDO")))))))</f>
        <v/>
      </c>
    </row>
    <row r="8" customFormat="false" ht="15" hidden="false" customHeight="false" outlineLevel="0" collapsed="false">
      <c r="A8" s="45" t="str">
        <f aca="false">IF(02_Estacao!A8="","",02_Estacao!A8)</f>
        <v/>
      </c>
      <c r="B8" s="46" t="str">
        <f aca="false">IF(OR($A8="",02_Estacao!B8=""),"",IF(CFG_UT="°F",(02_Estacao!B8-32)*5/9,02_Estacao!B8))</f>
        <v/>
      </c>
      <c r="C8" s="47" t="str">
        <f aca="false">IF(OR($A8="",02_Estacao!C8=""),"",IF(CFG_UUR="fração (0-1)",02_Estacao!C8*100,02_Estacao!C8))</f>
        <v/>
      </c>
      <c r="D8" s="48" t="str">
        <f aca="false">IF(OR($A8="",02_Estacao!D8=""),"",IF(CFG_URS="MJ/m²/h",02_Estacao!D8*277.7778,IF(CFG_URS="kW/m²",02_Estacao!D8*1000,02_Estacao!D8)))</f>
        <v/>
      </c>
      <c r="E8" s="46" t="str">
        <f aca="false">IF(OR($A8="",02_Estacao!E8=""),"",IF(CFG_UVEL="km/h",02_Estacao!E8/3.6,02_Estacao!E8))</f>
        <v/>
      </c>
      <c r="F8" s="46" t="str">
        <f aca="false">IF($A8="","",IF(02_Estacao!F8="",CFG_P,IF(CFG_UP="hPa (mbar)",02_Estacao!F8/10,IF(CFG_UP="Pa",02_Estacao!F8/1000,02_Estacao!F8))))</f>
        <v/>
      </c>
      <c r="G8" s="48" t="str">
        <f aca="false">IF($A8="","",IF(02_Estacao!G8&lt;&gt;"",02_Estacao!G8,IF($D8="","",(1-CFG_ALBEDO)*$D8-CFG_RNL)))</f>
        <v/>
      </c>
      <c r="H8" s="46" t="str">
        <f aca="false">IF($A8="","",IFERROR(IF(ISNUMBER(INDEX(03_Dossel!$F$6:$F$1005,MATCH($A8,03_Dossel!$A$6:$A$1005,0))),INDEX(03_Dossel!$F$6:$F$1005,MATCH($A8,03_Dossel!$A$6:$A$1005,0)),""),""))</f>
        <v/>
      </c>
      <c r="I8" s="49" t="str">
        <f aca="false">IF($A8="","",IF($H8="","SEM PAR","OK"))</f>
        <v/>
      </c>
      <c r="J8" s="50" t="str">
        <f aca="false">IF($B8="","",0.6108*EXP(17.27*$B8/($B8+237.3)))</f>
        <v/>
      </c>
      <c r="K8" s="50" t="str">
        <f aca="false">IF(OR($J8="",$C8=""),"",$J8*$C8/100)</f>
        <v/>
      </c>
      <c r="L8" s="50" t="str">
        <f aca="false">IF(OR($J8="",$K8=""),"",$J8-$K8)</f>
        <v/>
      </c>
      <c r="M8" s="50" t="str">
        <f aca="false">IF($J8="","",4098*$J8/($B8+237.3)^2)</f>
        <v/>
      </c>
      <c r="N8" s="51" t="str">
        <f aca="false">IF($F8="","",0.000665*$F8)</f>
        <v/>
      </c>
      <c r="O8" s="46" t="str">
        <f aca="false">IF($E8="","",IFERROR($E8*4.87/LN(67.8*CFG_ZANEM-5.42),""))</f>
        <v/>
      </c>
      <c r="P8" s="46" t="str">
        <f aca="false">IF(OR($B8="",$H8=""),"",$H8-$B8)</f>
        <v/>
      </c>
      <c r="Q8" s="46" t="str">
        <f aca="false">IF($A8="","",IF(ISNUMBER(CFG_A),CFG_A,""))</f>
        <v/>
      </c>
      <c r="R8" s="46" t="str">
        <f aca="false">IF($A8="","",IF(ISNUMBER(CFG_B),CFG_B,""))</f>
        <v/>
      </c>
      <c r="S8" s="50" t="str">
        <f aca="false">IF(OR($B8="",$Q8=""),"",0.6108*EXP(17.27*$B8/($B8+237.3))-0.6108*EXP(17.27*($B8+$Q8)/($B8+$Q8+237.3)))</f>
        <v/>
      </c>
      <c r="T8" s="46" t="str">
        <f aca="false">IF(OR($Q8="",$R8="",$L8=""),"",$Q8+$R8*$L8)</f>
        <v/>
      </c>
      <c r="U8" s="46" t="str">
        <f aca="false">IF(OR($Q8="",$R8="",$S8=""),"",$Q8+$R8*$S8)</f>
        <v/>
      </c>
      <c r="V8" s="50" t="str">
        <f aca="false">IF(OR($P8="",$T8="",$U8=""),"",IF(ABS($U8-$T8)&lt;CFG_DENOMMIN,"",($P8-$T8)/($U8-$T8)))</f>
        <v/>
      </c>
      <c r="W8" s="47" t="str">
        <f aca="false">IF($E8="","",IFERROR(LN((CFG_ZANEM-0.67*CFG_HDOSSEL)/(0.123*CFG_HDOSSEL))*LN((CFG_ZAR-0.67*CFG_HDOSSEL)/(0.0123*CFG_HDOSSEL))/(CFG_K^2*$E8),""))</f>
        <v/>
      </c>
      <c r="X8" s="50" t="str">
        <f aca="false">IF(OR($N8="",$W8="",$W8=0),"",$N8*(1+CFG_RC/$W8))</f>
        <v/>
      </c>
      <c r="Y8" s="46" t="str">
        <f aca="false">IF(OR($X8="",$M8="",$G8="",$L8=""),"",($W8*$G8/CFG_RHOCP)*($X8/($M8+$X8))-$L8/($M8+$X8))</f>
        <v/>
      </c>
      <c r="Z8" s="46" t="str">
        <f aca="false">IF(OR($W8="",$G8=""),"",$W8*$G8/CFG_RHOCP)</f>
        <v/>
      </c>
      <c r="AA8" s="50" t="str">
        <f aca="false">IF(OR($P8="",$Y8="",$Z8=""),"",IF(ABS($Z8-$Y8)&lt;CFG_DENOMMIN,"",($P8-$Y8)/($Z8-$Y8)))</f>
        <v/>
      </c>
      <c r="AB8" s="48" t="str">
        <f aca="false">IF($A8="","",IF(AND(HOUR($A8)&gt;=CFG_HINI,HOUR($A8)&lt;CFG_HFIM),1,0))</f>
        <v/>
      </c>
      <c r="AC8" s="48" t="str">
        <f aca="false">IF($A8="","",IF($D8="",0,IF($D8&gt;=CFG_RSMIN,1,0)))</f>
        <v/>
      </c>
      <c r="AD8" s="48" t="str">
        <f aca="false">IF($A8="","",IF($E8="",0,IF(AND($E8&gt;=CFG_UMIN,$E8&lt;=CFG_UMAX),1,0)))</f>
        <v/>
      </c>
      <c r="AE8" s="48" t="str">
        <f aca="false">IF($A8="","",IF($L8="",0,IF($L8&gt;=CFG_VPDMIN,1,0)))</f>
        <v/>
      </c>
      <c r="AF8" s="48" t="str">
        <f aca="false">IF($A8="","",IF(CFG_METODO="Teórico (Jackson)",IF(OR($Y8="",$Z8=""),0,IF(ABS($Z8-$Y8)&gt;=CFG_DENOMMIN,1,0)),IF(OR($T8="",$U8=""),0,IF(ABS($U8-$T8)&gt;=CFG_DENOMMIN,1,0))))</f>
        <v/>
      </c>
      <c r="AG8" s="48" t="str">
        <f aca="false">IF($A8="","",IF(AND($B8&lt;&gt;"",$C8&lt;&gt;"",$H8&lt;&gt;""),1,0))</f>
        <v/>
      </c>
      <c r="AH8" s="48" t="str">
        <f aca="false">IF($A8="","",IF(AND($AB8=1,$AC8=1,$AD8=1,$AE8=1,$AF8=1,$AG8=1),1,0))</f>
        <v/>
      </c>
      <c r="AI8" s="50" t="str">
        <f aca="false">IF($A8="","",IF($AH8&lt;&gt;1,"",IF(CFG_METODO="Teórico (Jackson)",$AA8,$V8)))</f>
        <v/>
      </c>
      <c r="AJ8" s="50" t="str">
        <f aca="false">IF($AI8="","",MAX(0,MIN(1,$AI8)))</f>
        <v/>
      </c>
      <c r="AK8" s="52" t="str">
        <f aca="false">IF($A8="","",IF($AG8=0,"Dados incompletos"&amp;IF($I8="SEM PAR"," — sem Tc no mesmo horário",""),IF($AB8=0,"Fora da janela horária",IF($AC8=0,"Radiação abaixo do mínimo",IF($AD8=0,"Vento fora da faixa",IF($AE8=0,"VPD abaixo do mínimo",IF($AF8=0,"Denominador muito pequeno","VÁLIDO")))))))</f>
        <v/>
      </c>
    </row>
    <row r="9" customFormat="false" ht="15" hidden="false" customHeight="false" outlineLevel="0" collapsed="false">
      <c r="A9" s="45" t="str">
        <f aca="false">IF(02_Estacao!A9="","",02_Estacao!A9)</f>
        <v/>
      </c>
      <c r="B9" s="46" t="str">
        <f aca="false">IF(OR($A9="",02_Estacao!B9=""),"",IF(CFG_UT="°F",(02_Estacao!B9-32)*5/9,02_Estacao!B9))</f>
        <v/>
      </c>
      <c r="C9" s="47" t="str">
        <f aca="false">IF(OR($A9="",02_Estacao!C9=""),"",IF(CFG_UUR="fração (0-1)",02_Estacao!C9*100,02_Estacao!C9))</f>
        <v/>
      </c>
      <c r="D9" s="48" t="str">
        <f aca="false">IF(OR($A9="",02_Estacao!D9=""),"",IF(CFG_URS="MJ/m²/h",02_Estacao!D9*277.7778,IF(CFG_URS="kW/m²",02_Estacao!D9*1000,02_Estacao!D9)))</f>
        <v/>
      </c>
      <c r="E9" s="46" t="str">
        <f aca="false">IF(OR($A9="",02_Estacao!E9=""),"",IF(CFG_UVEL="km/h",02_Estacao!E9/3.6,02_Estacao!E9))</f>
        <v/>
      </c>
      <c r="F9" s="46" t="str">
        <f aca="false">IF($A9="","",IF(02_Estacao!F9="",CFG_P,IF(CFG_UP="hPa (mbar)",02_Estacao!F9/10,IF(CFG_UP="Pa",02_Estacao!F9/1000,02_Estacao!F9))))</f>
        <v/>
      </c>
      <c r="G9" s="48" t="str">
        <f aca="false">IF($A9="","",IF(02_Estacao!G9&lt;&gt;"",02_Estacao!G9,IF($D9="","",(1-CFG_ALBEDO)*$D9-CFG_RNL)))</f>
        <v/>
      </c>
      <c r="H9" s="46" t="str">
        <f aca="false">IF($A9="","",IFERROR(IF(ISNUMBER(INDEX(03_Dossel!$F$6:$F$1005,MATCH($A9,03_Dossel!$A$6:$A$1005,0))),INDEX(03_Dossel!$F$6:$F$1005,MATCH($A9,03_Dossel!$A$6:$A$1005,0)),""),""))</f>
        <v/>
      </c>
      <c r="I9" s="49" t="str">
        <f aca="false">IF($A9="","",IF($H9="","SEM PAR","OK"))</f>
        <v/>
      </c>
      <c r="J9" s="50" t="str">
        <f aca="false">IF($B9="","",0.6108*EXP(17.27*$B9/($B9+237.3)))</f>
        <v/>
      </c>
      <c r="K9" s="50" t="str">
        <f aca="false">IF(OR($J9="",$C9=""),"",$J9*$C9/100)</f>
        <v/>
      </c>
      <c r="L9" s="50" t="str">
        <f aca="false">IF(OR($J9="",$K9=""),"",$J9-$K9)</f>
        <v/>
      </c>
      <c r="M9" s="50" t="str">
        <f aca="false">IF($J9="","",4098*$J9/($B9+237.3)^2)</f>
        <v/>
      </c>
      <c r="N9" s="51" t="str">
        <f aca="false">IF($F9="","",0.000665*$F9)</f>
        <v/>
      </c>
      <c r="O9" s="46" t="str">
        <f aca="false">IF($E9="","",IFERROR($E9*4.87/LN(67.8*CFG_ZANEM-5.42),""))</f>
        <v/>
      </c>
      <c r="P9" s="46" t="str">
        <f aca="false">IF(OR($B9="",$H9=""),"",$H9-$B9)</f>
        <v/>
      </c>
      <c r="Q9" s="46" t="str">
        <f aca="false">IF($A9="","",IF(ISNUMBER(CFG_A),CFG_A,""))</f>
        <v/>
      </c>
      <c r="R9" s="46" t="str">
        <f aca="false">IF($A9="","",IF(ISNUMBER(CFG_B),CFG_B,""))</f>
        <v/>
      </c>
      <c r="S9" s="50" t="str">
        <f aca="false">IF(OR($B9="",$Q9=""),"",0.6108*EXP(17.27*$B9/($B9+237.3))-0.6108*EXP(17.27*($B9+$Q9)/($B9+$Q9+237.3)))</f>
        <v/>
      </c>
      <c r="T9" s="46" t="str">
        <f aca="false">IF(OR($Q9="",$R9="",$L9=""),"",$Q9+$R9*$L9)</f>
        <v/>
      </c>
      <c r="U9" s="46" t="str">
        <f aca="false">IF(OR($Q9="",$R9="",$S9=""),"",$Q9+$R9*$S9)</f>
        <v/>
      </c>
      <c r="V9" s="50" t="str">
        <f aca="false">IF(OR($P9="",$T9="",$U9=""),"",IF(ABS($U9-$T9)&lt;CFG_DENOMMIN,"",($P9-$T9)/($U9-$T9)))</f>
        <v/>
      </c>
      <c r="W9" s="47" t="str">
        <f aca="false">IF($E9="","",IFERROR(LN((CFG_ZANEM-0.67*CFG_HDOSSEL)/(0.123*CFG_HDOSSEL))*LN((CFG_ZAR-0.67*CFG_HDOSSEL)/(0.0123*CFG_HDOSSEL))/(CFG_K^2*$E9),""))</f>
        <v/>
      </c>
      <c r="X9" s="50" t="str">
        <f aca="false">IF(OR($N9="",$W9="",$W9=0),"",$N9*(1+CFG_RC/$W9))</f>
        <v/>
      </c>
      <c r="Y9" s="46" t="str">
        <f aca="false">IF(OR($X9="",$M9="",$G9="",$L9=""),"",($W9*$G9/CFG_RHOCP)*($X9/($M9+$X9))-$L9/($M9+$X9))</f>
        <v/>
      </c>
      <c r="Z9" s="46" t="str">
        <f aca="false">IF(OR($W9="",$G9=""),"",$W9*$G9/CFG_RHOCP)</f>
        <v/>
      </c>
      <c r="AA9" s="50" t="str">
        <f aca="false">IF(OR($P9="",$Y9="",$Z9=""),"",IF(ABS($Z9-$Y9)&lt;CFG_DENOMMIN,"",($P9-$Y9)/($Z9-$Y9)))</f>
        <v/>
      </c>
      <c r="AB9" s="48" t="str">
        <f aca="false">IF($A9="","",IF(AND(HOUR($A9)&gt;=CFG_HINI,HOUR($A9)&lt;CFG_HFIM),1,0))</f>
        <v/>
      </c>
      <c r="AC9" s="48" t="str">
        <f aca="false">IF($A9="","",IF($D9="",0,IF($D9&gt;=CFG_RSMIN,1,0)))</f>
        <v/>
      </c>
      <c r="AD9" s="48" t="str">
        <f aca="false">IF($A9="","",IF($E9="",0,IF(AND($E9&gt;=CFG_UMIN,$E9&lt;=CFG_UMAX),1,0)))</f>
        <v/>
      </c>
      <c r="AE9" s="48" t="str">
        <f aca="false">IF($A9="","",IF($L9="",0,IF($L9&gt;=CFG_VPDMIN,1,0)))</f>
        <v/>
      </c>
      <c r="AF9" s="48" t="str">
        <f aca="false">IF($A9="","",IF(CFG_METODO="Teórico (Jackson)",IF(OR($Y9="",$Z9=""),0,IF(ABS($Z9-$Y9)&gt;=CFG_DENOMMIN,1,0)),IF(OR($T9="",$U9=""),0,IF(ABS($U9-$T9)&gt;=CFG_DENOMMIN,1,0))))</f>
        <v/>
      </c>
      <c r="AG9" s="48" t="str">
        <f aca="false">IF($A9="","",IF(AND($B9&lt;&gt;"",$C9&lt;&gt;"",$H9&lt;&gt;""),1,0))</f>
        <v/>
      </c>
      <c r="AH9" s="48" t="str">
        <f aca="false">IF($A9="","",IF(AND($AB9=1,$AC9=1,$AD9=1,$AE9=1,$AF9=1,$AG9=1),1,0))</f>
        <v/>
      </c>
      <c r="AI9" s="50" t="str">
        <f aca="false">IF($A9="","",IF($AH9&lt;&gt;1,"",IF(CFG_METODO="Teórico (Jackson)",$AA9,$V9)))</f>
        <v/>
      </c>
      <c r="AJ9" s="50" t="str">
        <f aca="false">IF($AI9="","",MAX(0,MIN(1,$AI9)))</f>
        <v/>
      </c>
      <c r="AK9" s="52" t="str">
        <f aca="false">IF($A9="","",IF($AG9=0,"Dados incompletos"&amp;IF($I9="SEM PAR"," — sem Tc no mesmo horário",""),IF($AB9=0,"Fora da janela horária",IF($AC9=0,"Radiação abaixo do mínimo",IF($AD9=0,"Vento fora da faixa",IF($AE9=0,"VPD abaixo do mínimo",IF($AF9=0,"Denominador muito pequeno","VÁLIDO")))))))</f>
        <v/>
      </c>
    </row>
    <row r="10" customFormat="false" ht="15" hidden="false" customHeight="false" outlineLevel="0" collapsed="false">
      <c r="A10" s="45" t="str">
        <f aca="false">IF(02_Estacao!A10="","",02_Estacao!A10)</f>
        <v/>
      </c>
      <c r="B10" s="46" t="str">
        <f aca="false">IF(OR($A10="",02_Estacao!B10=""),"",IF(CFG_UT="°F",(02_Estacao!B10-32)*5/9,02_Estacao!B10))</f>
        <v/>
      </c>
      <c r="C10" s="47" t="str">
        <f aca="false">IF(OR($A10="",02_Estacao!C10=""),"",IF(CFG_UUR="fração (0-1)",02_Estacao!C10*100,02_Estacao!C10))</f>
        <v/>
      </c>
      <c r="D10" s="48" t="str">
        <f aca="false">IF(OR($A10="",02_Estacao!D10=""),"",IF(CFG_URS="MJ/m²/h",02_Estacao!D10*277.7778,IF(CFG_URS="kW/m²",02_Estacao!D10*1000,02_Estacao!D10)))</f>
        <v/>
      </c>
      <c r="E10" s="46" t="str">
        <f aca="false">IF(OR($A10="",02_Estacao!E10=""),"",IF(CFG_UVEL="km/h",02_Estacao!E10/3.6,02_Estacao!E10))</f>
        <v/>
      </c>
      <c r="F10" s="46" t="str">
        <f aca="false">IF($A10="","",IF(02_Estacao!F10="",CFG_P,IF(CFG_UP="hPa (mbar)",02_Estacao!F10/10,IF(CFG_UP="Pa",02_Estacao!F10/1000,02_Estacao!F10))))</f>
        <v/>
      </c>
      <c r="G10" s="48" t="str">
        <f aca="false">IF($A10="","",IF(02_Estacao!G10&lt;&gt;"",02_Estacao!G10,IF($D10="","",(1-CFG_ALBEDO)*$D10-CFG_RNL)))</f>
        <v/>
      </c>
      <c r="H10" s="46" t="str">
        <f aca="false">IF($A10="","",IFERROR(IF(ISNUMBER(INDEX(03_Dossel!$F$6:$F$1005,MATCH($A10,03_Dossel!$A$6:$A$1005,0))),INDEX(03_Dossel!$F$6:$F$1005,MATCH($A10,03_Dossel!$A$6:$A$1005,0)),""),""))</f>
        <v/>
      </c>
      <c r="I10" s="49" t="str">
        <f aca="false">IF($A10="","",IF($H10="","SEM PAR","OK"))</f>
        <v/>
      </c>
      <c r="J10" s="50" t="str">
        <f aca="false">IF($B10="","",0.6108*EXP(17.27*$B10/($B10+237.3)))</f>
        <v/>
      </c>
      <c r="K10" s="50" t="str">
        <f aca="false">IF(OR($J10="",$C10=""),"",$J10*$C10/100)</f>
        <v/>
      </c>
      <c r="L10" s="50" t="str">
        <f aca="false">IF(OR($J10="",$K10=""),"",$J10-$K10)</f>
        <v/>
      </c>
      <c r="M10" s="50" t="str">
        <f aca="false">IF($J10="","",4098*$J10/($B10+237.3)^2)</f>
        <v/>
      </c>
      <c r="N10" s="51" t="str">
        <f aca="false">IF($F10="","",0.000665*$F10)</f>
        <v/>
      </c>
      <c r="O10" s="46" t="str">
        <f aca="false">IF($E10="","",IFERROR($E10*4.87/LN(67.8*CFG_ZANEM-5.42),""))</f>
        <v/>
      </c>
      <c r="P10" s="46" t="str">
        <f aca="false">IF(OR($B10="",$H10=""),"",$H10-$B10)</f>
        <v/>
      </c>
      <c r="Q10" s="46" t="str">
        <f aca="false">IF($A10="","",IF(ISNUMBER(CFG_A),CFG_A,""))</f>
        <v/>
      </c>
      <c r="R10" s="46" t="str">
        <f aca="false">IF($A10="","",IF(ISNUMBER(CFG_B),CFG_B,""))</f>
        <v/>
      </c>
      <c r="S10" s="50" t="str">
        <f aca="false">IF(OR($B10="",$Q10=""),"",0.6108*EXP(17.27*$B10/($B10+237.3))-0.6108*EXP(17.27*($B10+$Q10)/($B10+$Q10+237.3)))</f>
        <v/>
      </c>
      <c r="T10" s="46" t="str">
        <f aca="false">IF(OR($Q10="",$R10="",$L10=""),"",$Q10+$R10*$L10)</f>
        <v/>
      </c>
      <c r="U10" s="46" t="str">
        <f aca="false">IF(OR($Q10="",$R10="",$S10=""),"",$Q10+$R10*$S10)</f>
        <v/>
      </c>
      <c r="V10" s="50" t="str">
        <f aca="false">IF(OR($P10="",$T10="",$U10=""),"",IF(ABS($U10-$T10)&lt;CFG_DENOMMIN,"",($P10-$T10)/($U10-$T10)))</f>
        <v/>
      </c>
      <c r="W10" s="47" t="str">
        <f aca="false">IF($E10="","",IFERROR(LN((CFG_ZANEM-0.67*CFG_HDOSSEL)/(0.123*CFG_HDOSSEL))*LN((CFG_ZAR-0.67*CFG_HDOSSEL)/(0.0123*CFG_HDOSSEL))/(CFG_K^2*$E10),""))</f>
        <v/>
      </c>
      <c r="X10" s="50" t="str">
        <f aca="false">IF(OR($N10="",$W10="",$W10=0),"",$N10*(1+CFG_RC/$W10))</f>
        <v/>
      </c>
      <c r="Y10" s="46" t="str">
        <f aca="false">IF(OR($X10="",$M10="",$G10="",$L10=""),"",($W10*$G10/CFG_RHOCP)*($X10/($M10+$X10))-$L10/($M10+$X10))</f>
        <v/>
      </c>
      <c r="Z10" s="46" t="str">
        <f aca="false">IF(OR($W10="",$G10=""),"",$W10*$G10/CFG_RHOCP)</f>
        <v/>
      </c>
      <c r="AA10" s="50" t="str">
        <f aca="false">IF(OR($P10="",$Y10="",$Z10=""),"",IF(ABS($Z10-$Y10)&lt;CFG_DENOMMIN,"",($P10-$Y10)/($Z10-$Y10)))</f>
        <v/>
      </c>
      <c r="AB10" s="48" t="str">
        <f aca="false">IF($A10="","",IF(AND(HOUR($A10)&gt;=CFG_HINI,HOUR($A10)&lt;CFG_HFIM),1,0))</f>
        <v/>
      </c>
      <c r="AC10" s="48" t="str">
        <f aca="false">IF($A10="","",IF($D10="",0,IF($D10&gt;=CFG_RSMIN,1,0)))</f>
        <v/>
      </c>
      <c r="AD10" s="48" t="str">
        <f aca="false">IF($A10="","",IF($E10="",0,IF(AND($E10&gt;=CFG_UMIN,$E10&lt;=CFG_UMAX),1,0)))</f>
        <v/>
      </c>
      <c r="AE10" s="48" t="str">
        <f aca="false">IF($A10="","",IF($L10="",0,IF($L10&gt;=CFG_VPDMIN,1,0)))</f>
        <v/>
      </c>
      <c r="AF10" s="48" t="str">
        <f aca="false">IF($A10="","",IF(CFG_METODO="Teórico (Jackson)",IF(OR($Y10="",$Z10=""),0,IF(ABS($Z10-$Y10)&gt;=CFG_DENOMMIN,1,0)),IF(OR($T10="",$U10=""),0,IF(ABS($U10-$T10)&gt;=CFG_DENOMMIN,1,0))))</f>
        <v/>
      </c>
      <c r="AG10" s="48" t="str">
        <f aca="false">IF($A10="","",IF(AND($B10&lt;&gt;"",$C10&lt;&gt;"",$H10&lt;&gt;""),1,0))</f>
        <v/>
      </c>
      <c r="AH10" s="48" t="str">
        <f aca="false">IF($A10="","",IF(AND($AB10=1,$AC10=1,$AD10=1,$AE10=1,$AF10=1,$AG10=1),1,0))</f>
        <v/>
      </c>
      <c r="AI10" s="50" t="str">
        <f aca="false">IF($A10="","",IF($AH10&lt;&gt;1,"",IF(CFG_METODO="Teórico (Jackson)",$AA10,$V10)))</f>
        <v/>
      </c>
      <c r="AJ10" s="50" t="str">
        <f aca="false">IF($AI10="","",MAX(0,MIN(1,$AI10)))</f>
        <v/>
      </c>
      <c r="AK10" s="52" t="str">
        <f aca="false">IF($A10="","",IF($AG10=0,"Dados incompletos"&amp;IF($I10="SEM PAR"," — sem Tc no mesmo horário",""),IF($AB10=0,"Fora da janela horária",IF($AC10=0,"Radiação abaixo do mínimo",IF($AD10=0,"Vento fora da faixa",IF($AE10=0,"VPD abaixo do mínimo",IF($AF10=0,"Denominador muito pequeno","VÁLIDO")))))))</f>
        <v/>
      </c>
    </row>
    <row r="11" customFormat="false" ht="15" hidden="false" customHeight="false" outlineLevel="0" collapsed="false">
      <c r="A11" s="45" t="str">
        <f aca="false">IF(02_Estacao!A11="","",02_Estacao!A11)</f>
        <v/>
      </c>
      <c r="B11" s="46" t="str">
        <f aca="false">IF(OR($A11="",02_Estacao!B11=""),"",IF(CFG_UT="°F",(02_Estacao!B11-32)*5/9,02_Estacao!B11))</f>
        <v/>
      </c>
      <c r="C11" s="47" t="str">
        <f aca="false">IF(OR($A11="",02_Estacao!C11=""),"",IF(CFG_UUR="fração (0-1)",02_Estacao!C11*100,02_Estacao!C11))</f>
        <v/>
      </c>
      <c r="D11" s="48" t="str">
        <f aca="false">IF(OR($A11="",02_Estacao!D11=""),"",IF(CFG_URS="MJ/m²/h",02_Estacao!D11*277.7778,IF(CFG_URS="kW/m²",02_Estacao!D11*1000,02_Estacao!D11)))</f>
        <v/>
      </c>
      <c r="E11" s="46" t="str">
        <f aca="false">IF(OR($A11="",02_Estacao!E11=""),"",IF(CFG_UVEL="km/h",02_Estacao!E11/3.6,02_Estacao!E11))</f>
        <v/>
      </c>
      <c r="F11" s="46" t="str">
        <f aca="false">IF($A11="","",IF(02_Estacao!F11="",CFG_P,IF(CFG_UP="hPa (mbar)",02_Estacao!F11/10,IF(CFG_UP="Pa",02_Estacao!F11/1000,02_Estacao!F11))))</f>
        <v/>
      </c>
      <c r="G11" s="48" t="str">
        <f aca="false">IF($A11="","",IF(02_Estacao!G11&lt;&gt;"",02_Estacao!G11,IF($D11="","",(1-CFG_ALBEDO)*$D11-CFG_RNL)))</f>
        <v/>
      </c>
      <c r="H11" s="46" t="str">
        <f aca="false">IF($A11="","",IFERROR(IF(ISNUMBER(INDEX(03_Dossel!$F$6:$F$1005,MATCH($A11,03_Dossel!$A$6:$A$1005,0))),INDEX(03_Dossel!$F$6:$F$1005,MATCH($A11,03_Dossel!$A$6:$A$1005,0)),""),""))</f>
        <v/>
      </c>
      <c r="I11" s="49" t="str">
        <f aca="false">IF($A11="","",IF($H11="","SEM PAR","OK"))</f>
        <v/>
      </c>
      <c r="J11" s="50" t="str">
        <f aca="false">IF($B11="","",0.6108*EXP(17.27*$B11/($B11+237.3)))</f>
        <v/>
      </c>
      <c r="K11" s="50" t="str">
        <f aca="false">IF(OR($J11="",$C11=""),"",$J11*$C11/100)</f>
        <v/>
      </c>
      <c r="L11" s="50" t="str">
        <f aca="false">IF(OR($J11="",$K11=""),"",$J11-$K11)</f>
        <v/>
      </c>
      <c r="M11" s="50" t="str">
        <f aca="false">IF($J11="","",4098*$J11/($B11+237.3)^2)</f>
        <v/>
      </c>
      <c r="N11" s="51" t="str">
        <f aca="false">IF($F11="","",0.000665*$F11)</f>
        <v/>
      </c>
      <c r="O11" s="46" t="str">
        <f aca="false">IF($E11="","",IFERROR($E11*4.87/LN(67.8*CFG_ZANEM-5.42),""))</f>
        <v/>
      </c>
      <c r="P11" s="46" t="str">
        <f aca="false">IF(OR($B11="",$H11=""),"",$H11-$B11)</f>
        <v/>
      </c>
      <c r="Q11" s="46" t="str">
        <f aca="false">IF($A11="","",IF(ISNUMBER(CFG_A),CFG_A,""))</f>
        <v/>
      </c>
      <c r="R11" s="46" t="str">
        <f aca="false">IF($A11="","",IF(ISNUMBER(CFG_B),CFG_B,""))</f>
        <v/>
      </c>
      <c r="S11" s="50" t="str">
        <f aca="false">IF(OR($B11="",$Q11=""),"",0.6108*EXP(17.27*$B11/($B11+237.3))-0.6108*EXP(17.27*($B11+$Q11)/($B11+$Q11+237.3)))</f>
        <v/>
      </c>
      <c r="T11" s="46" t="str">
        <f aca="false">IF(OR($Q11="",$R11="",$L11=""),"",$Q11+$R11*$L11)</f>
        <v/>
      </c>
      <c r="U11" s="46" t="str">
        <f aca="false">IF(OR($Q11="",$R11="",$S11=""),"",$Q11+$R11*$S11)</f>
        <v/>
      </c>
      <c r="V11" s="50" t="str">
        <f aca="false">IF(OR($P11="",$T11="",$U11=""),"",IF(ABS($U11-$T11)&lt;CFG_DENOMMIN,"",($P11-$T11)/($U11-$T11)))</f>
        <v/>
      </c>
      <c r="W11" s="47" t="str">
        <f aca="false">IF($E11="","",IFERROR(LN((CFG_ZANEM-0.67*CFG_HDOSSEL)/(0.123*CFG_HDOSSEL))*LN((CFG_ZAR-0.67*CFG_HDOSSEL)/(0.0123*CFG_HDOSSEL))/(CFG_K^2*$E11),""))</f>
        <v/>
      </c>
      <c r="X11" s="50" t="str">
        <f aca="false">IF(OR($N11="",$W11="",$W11=0),"",$N11*(1+CFG_RC/$W11))</f>
        <v/>
      </c>
      <c r="Y11" s="46" t="str">
        <f aca="false">IF(OR($X11="",$M11="",$G11="",$L11=""),"",($W11*$G11/CFG_RHOCP)*($X11/($M11+$X11))-$L11/($M11+$X11))</f>
        <v/>
      </c>
      <c r="Z11" s="46" t="str">
        <f aca="false">IF(OR($W11="",$G11=""),"",$W11*$G11/CFG_RHOCP)</f>
        <v/>
      </c>
      <c r="AA11" s="50" t="str">
        <f aca="false">IF(OR($P11="",$Y11="",$Z11=""),"",IF(ABS($Z11-$Y11)&lt;CFG_DENOMMIN,"",($P11-$Y11)/($Z11-$Y11)))</f>
        <v/>
      </c>
      <c r="AB11" s="48" t="str">
        <f aca="false">IF($A11="","",IF(AND(HOUR($A11)&gt;=CFG_HINI,HOUR($A11)&lt;CFG_HFIM),1,0))</f>
        <v/>
      </c>
      <c r="AC11" s="48" t="str">
        <f aca="false">IF($A11="","",IF($D11="",0,IF($D11&gt;=CFG_RSMIN,1,0)))</f>
        <v/>
      </c>
      <c r="AD11" s="48" t="str">
        <f aca="false">IF($A11="","",IF($E11="",0,IF(AND($E11&gt;=CFG_UMIN,$E11&lt;=CFG_UMAX),1,0)))</f>
        <v/>
      </c>
      <c r="AE11" s="48" t="str">
        <f aca="false">IF($A11="","",IF($L11="",0,IF($L11&gt;=CFG_VPDMIN,1,0)))</f>
        <v/>
      </c>
      <c r="AF11" s="48" t="str">
        <f aca="false">IF($A11="","",IF(CFG_METODO="Teórico (Jackson)",IF(OR($Y11="",$Z11=""),0,IF(ABS($Z11-$Y11)&gt;=CFG_DENOMMIN,1,0)),IF(OR($T11="",$U11=""),0,IF(ABS($U11-$T11)&gt;=CFG_DENOMMIN,1,0))))</f>
        <v/>
      </c>
      <c r="AG11" s="48" t="str">
        <f aca="false">IF($A11="","",IF(AND($B11&lt;&gt;"",$C11&lt;&gt;"",$H11&lt;&gt;""),1,0))</f>
        <v/>
      </c>
      <c r="AH11" s="48" t="str">
        <f aca="false">IF($A11="","",IF(AND($AB11=1,$AC11=1,$AD11=1,$AE11=1,$AF11=1,$AG11=1),1,0))</f>
        <v/>
      </c>
      <c r="AI11" s="50" t="str">
        <f aca="false">IF($A11="","",IF($AH11&lt;&gt;1,"",IF(CFG_METODO="Teórico (Jackson)",$AA11,$V11)))</f>
        <v/>
      </c>
      <c r="AJ11" s="50" t="str">
        <f aca="false">IF($AI11="","",MAX(0,MIN(1,$AI11)))</f>
        <v/>
      </c>
      <c r="AK11" s="52" t="str">
        <f aca="false">IF($A11="","",IF($AG11=0,"Dados incompletos"&amp;IF($I11="SEM PAR"," — sem Tc no mesmo horário",""),IF($AB11=0,"Fora da janela horária",IF($AC11=0,"Radiação abaixo do mínimo",IF($AD11=0,"Vento fora da faixa",IF($AE11=0,"VPD abaixo do mínimo",IF($AF11=0,"Denominador muito pequeno","VÁLIDO")))))))</f>
        <v/>
      </c>
    </row>
    <row r="12" customFormat="false" ht="15" hidden="false" customHeight="false" outlineLevel="0" collapsed="false">
      <c r="A12" s="45" t="str">
        <f aca="false">IF(02_Estacao!A12="","",02_Estacao!A12)</f>
        <v/>
      </c>
      <c r="B12" s="46" t="str">
        <f aca="false">IF(OR($A12="",02_Estacao!B12=""),"",IF(CFG_UT="°F",(02_Estacao!B12-32)*5/9,02_Estacao!B12))</f>
        <v/>
      </c>
      <c r="C12" s="47" t="str">
        <f aca="false">IF(OR($A12="",02_Estacao!C12=""),"",IF(CFG_UUR="fração (0-1)",02_Estacao!C12*100,02_Estacao!C12))</f>
        <v/>
      </c>
      <c r="D12" s="48" t="str">
        <f aca="false">IF(OR($A12="",02_Estacao!D12=""),"",IF(CFG_URS="MJ/m²/h",02_Estacao!D12*277.7778,IF(CFG_URS="kW/m²",02_Estacao!D12*1000,02_Estacao!D12)))</f>
        <v/>
      </c>
      <c r="E12" s="46" t="str">
        <f aca="false">IF(OR($A12="",02_Estacao!E12=""),"",IF(CFG_UVEL="km/h",02_Estacao!E12/3.6,02_Estacao!E12))</f>
        <v/>
      </c>
      <c r="F12" s="46" t="str">
        <f aca="false">IF($A12="","",IF(02_Estacao!F12="",CFG_P,IF(CFG_UP="hPa (mbar)",02_Estacao!F12/10,IF(CFG_UP="Pa",02_Estacao!F12/1000,02_Estacao!F12))))</f>
        <v/>
      </c>
      <c r="G12" s="48" t="str">
        <f aca="false">IF($A12="","",IF(02_Estacao!G12&lt;&gt;"",02_Estacao!G12,IF($D12="","",(1-CFG_ALBEDO)*$D12-CFG_RNL)))</f>
        <v/>
      </c>
      <c r="H12" s="46" t="str">
        <f aca="false">IF($A12="","",IFERROR(IF(ISNUMBER(INDEX(03_Dossel!$F$6:$F$1005,MATCH($A12,03_Dossel!$A$6:$A$1005,0))),INDEX(03_Dossel!$F$6:$F$1005,MATCH($A12,03_Dossel!$A$6:$A$1005,0)),""),""))</f>
        <v/>
      </c>
      <c r="I12" s="49" t="str">
        <f aca="false">IF($A12="","",IF($H12="","SEM PAR","OK"))</f>
        <v/>
      </c>
      <c r="J12" s="50" t="str">
        <f aca="false">IF($B12="","",0.6108*EXP(17.27*$B12/($B12+237.3)))</f>
        <v/>
      </c>
      <c r="K12" s="50" t="str">
        <f aca="false">IF(OR($J12="",$C12=""),"",$J12*$C12/100)</f>
        <v/>
      </c>
      <c r="L12" s="50" t="str">
        <f aca="false">IF(OR($J12="",$K12=""),"",$J12-$K12)</f>
        <v/>
      </c>
      <c r="M12" s="50" t="str">
        <f aca="false">IF($J12="","",4098*$J12/($B12+237.3)^2)</f>
        <v/>
      </c>
      <c r="N12" s="51" t="str">
        <f aca="false">IF($F12="","",0.000665*$F12)</f>
        <v/>
      </c>
      <c r="O12" s="46" t="str">
        <f aca="false">IF($E12="","",IFERROR($E12*4.87/LN(67.8*CFG_ZANEM-5.42),""))</f>
        <v/>
      </c>
      <c r="P12" s="46" t="str">
        <f aca="false">IF(OR($B12="",$H12=""),"",$H12-$B12)</f>
        <v/>
      </c>
      <c r="Q12" s="46" t="str">
        <f aca="false">IF($A12="","",IF(ISNUMBER(CFG_A),CFG_A,""))</f>
        <v/>
      </c>
      <c r="R12" s="46" t="str">
        <f aca="false">IF($A12="","",IF(ISNUMBER(CFG_B),CFG_B,""))</f>
        <v/>
      </c>
      <c r="S12" s="50" t="str">
        <f aca="false">IF(OR($B12="",$Q12=""),"",0.6108*EXP(17.27*$B12/($B12+237.3))-0.6108*EXP(17.27*($B12+$Q12)/($B12+$Q12+237.3)))</f>
        <v/>
      </c>
      <c r="T12" s="46" t="str">
        <f aca="false">IF(OR($Q12="",$R12="",$L12=""),"",$Q12+$R12*$L12)</f>
        <v/>
      </c>
      <c r="U12" s="46" t="str">
        <f aca="false">IF(OR($Q12="",$R12="",$S12=""),"",$Q12+$R12*$S12)</f>
        <v/>
      </c>
      <c r="V12" s="50" t="str">
        <f aca="false">IF(OR($P12="",$T12="",$U12=""),"",IF(ABS($U12-$T12)&lt;CFG_DENOMMIN,"",($P12-$T12)/($U12-$T12)))</f>
        <v/>
      </c>
      <c r="W12" s="47" t="str">
        <f aca="false">IF($E12="","",IFERROR(LN((CFG_ZANEM-0.67*CFG_HDOSSEL)/(0.123*CFG_HDOSSEL))*LN((CFG_ZAR-0.67*CFG_HDOSSEL)/(0.0123*CFG_HDOSSEL))/(CFG_K^2*$E12),""))</f>
        <v/>
      </c>
      <c r="X12" s="50" t="str">
        <f aca="false">IF(OR($N12="",$W12="",$W12=0),"",$N12*(1+CFG_RC/$W12))</f>
        <v/>
      </c>
      <c r="Y12" s="46" t="str">
        <f aca="false">IF(OR($X12="",$M12="",$G12="",$L12=""),"",($W12*$G12/CFG_RHOCP)*($X12/($M12+$X12))-$L12/($M12+$X12))</f>
        <v/>
      </c>
      <c r="Z12" s="46" t="str">
        <f aca="false">IF(OR($W12="",$G12=""),"",$W12*$G12/CFG_RHOCP)</f>
        <v/>
      </c>
      <c r="AA12" s="50" t="str">
        <f aca="false">IF(OR($P12="",$Y12="",$Z12=""),"",IF(ABS($Z12-$Y12)&lt;CFG_DENOMMIN,"",($P12-$Y12)/($Z12-$Y12)))</f>
        <v/>
      </c>
      <c r="AB12" s="48" t="str">
        <f aca="false">IF($A12="","",IF(AND(HOUR($A12)&gt;=CFG_HINI,HOUR($A12)&lt;CFG_HFIM),1,0))</f>
        <v/>
      </c>
      <c r="AC12" s="48" t="str">
        <f aca="false">IF($A12="","",IF($D12="",0,IF($D12&gt;=CFG_RSMIN,1,0)))</f>
        <v/>
      </c>
      <c r="AD12" s="48" t="str">
        <f aca="false">IF($A12="","",IF($E12="",0,IF(AND($E12&gt;=CFG_UMIN,$E12&lt;=CFG_UMAX),1,0)))</f>
        <v/>
      </c>
      <c r="AE12" s="48" t="str">
        <f aca="false">IF($A12="","",IF($L12="",0,IF($L12&gt;=CFG_VPDMIN,1,0)))</f>
        <v/>
      </c>
      <c r="AF12" s="48" t="str">
        <f aca="false">IF($A12="","",IF(CFG_METODO="Teórico (Jackson)",IF(OR($Y12="",$Z12=""),0,IF(ABS($Z12-$Y12)&gt;=CFG_DENOMMIN,1,0)),IF(OR($T12="",$U12=""),0,IF(ABS($U12-$T12)&gt;=CFG_DENOMMIN,1,0))))</f>
        <v/>
      </c>
      <c r="AG12" s="48" t="str">
        <f aca="false">IF($A12="","",IF(AND($B12&lt;&gt;"",$C12&lt;&gt;"",$H12&lt;&gt;""),1,0))</f>
        <v/>
      </c>
      <c r="AH12" s="48" t="str">
        <f aca="false">IF($A12="","",IF(AND($AB12=1,$AC12=1,$AD12=1,$AE12=1,$AF12=1,$AG12=1),1,0))</f>
        <v/>
      </c>
      <c r="AI12" s="50" t="str">
        <f aca="false">IF($A12="","",IF($AH12&lt;&gt;1,"",IF(CFG_METODO="Teórico (Jackson)",$AA12,$V12)))</f>
        <v/>
      </c>
      <c r="AJ12" s="50" t="str">
        <f aca="false">IF($AI12="","",MAX(0,MIN(1,$AI12)))</f>
        <v/>
      </c>
      <c r="AK12" s="52" t="str">
        <f aca="false">IF($A12="","",IF($AG12=0,"Dados incompletos"&amp;IF($I12="SEM PAR"," — sem Tc no mesmo horário",""),IF($AB12=0,"Fora da janela horária",IF($AC12=0,"Radiação abaixo do mínimo",IF($AD12=0,"Vento fora da faixa",IF($AE12=0,"VPD abaixo do mínimo",IF($AF12=0,"Denominador muito pequeno","VÁLIDO")))))))</f>
        <v/>
      </c>
    </row>
    <row r="13" customFormat="false" ht="15" hidden="false" customHeight="false" outlineLevel="0" collapsed="false">
      <c r="A13" s="45" t="str">
        <f aca="false">IF(02_Estacao!A13="","",02_Estacao!A13)</f>
        <v/>
      </c>
      <c r="B13" s="46" t="str">
        <f aca="false">IF(OR($A13="",02_Estacao!B13=""),"",IF(CFG_UT="°F",(02_Estacao!B13-32)*5/9,02_Estacao!B13))</f>
        <v/>
      </c>
      <c r="C13" s="47" t="str">
        <f aca="false">IF(OR($A13="",02_Estacao!C13=""),"",IF(CFG_UUR="fração (0-1)",02_Estacao!C13*100,02_Estacao!C13))</f>
        <v/>
      </c>
      <c r="D13" s="48" t="str">
        <f aca="false">IF(OR($A13="",02_Estacao!D13=""),"",IF(CFG_URS="MJ/m²/h",02_Estacao!D13*277.7778,IF(CFG_URS="kW/m²",02_Estacao!D13*1000,02_Estacao!D13)))</f>
        <v/>
      </c>
      <c r="E13" s="46" t="str">
        <f aca="false">IF(OR($A13="",02_Estacao!E13=""),"",IF(CFG_UVEL="km/h",02_Estacao!E13/3.6,02_Estacao!E13))</f>
        <v/>
      </c>
      <c r="F13" s="46" t="str">
        <f aca="false">IF($A13="","",IF(02_Estacao!F13="",CFG_P,IF(CFG_UP="hPa (mbar)",02_Estacao!F13/10,IF(CFG_UP="Pa",02_Estacao!F13/1000,02_Estacao!F13))))</f>
        <v/>
      </c>
      <c r="G13" s="48" t="str">
        <f aca="false">IF($A13="","",IF(02_Estacao!G13&lt;&gt;"",02_Estacao!G13,IF($D13="","",(1-CFG_ALBEDO)*$D13-CFG_RNL)))</f>
        <v/>
      </c>
      <c r="H13" s="46" t="str">
        <f aca="false">IF($A13="","",IFERROR(IF(ISNUMBER(INDEX(03_Dossel!$F$6:$F$1005,MATCH($A13,03_Dossel!$A$6:$A$1005,0))),INDEX(03_Dossel!$F$6:$F$1005,MATCH($A13,03_Dossel!$A$6:$A$1005,0)),""),""))</f>
        <v/>
      </c>
      <c r="I13" s="49" t="str">
        <f aca="false">IF($A13="","",IF($H13="","SEM PAR","OK"))</f>
        <v/>
      </c>
      <c r="J13" s="50" t="str">
        <f aca="false">IF($B13="","",0.6108*EXP(17.27*$B13/($B13+237.3)))</f>
        <v/>
      </c>
      <c r="K13" s="50" t="str">
        <f aca="false">IF(OR($J13="",$C13=""),"",$J13*$C13/100)</f>
        <v/>
      </c>
      <c r="L13" s="50" t="str">
        <f aca="false">IF(OR($J13="",$K13=""),"",$J13-$K13)</f>
        <v/>
      </c>
      <c r="M13" s="50" t="str">
        <f aca="false">IF($J13="","",4098*$J13/($B13+237.3)^2)</f>
        <v/>
      </c>
      <c r="N13" s="51" t="str">
        <f aca="false">IF($F13="","",0.000665*$F13)</f>
        <v/>
      </c>
      <c r="O13" s="46" t="str">
        <f aca="false">IF($E13="","",IFERROR($E13*4.87/LN(67.8*CFG_ZANEM-5.42),""))</f>
        <v/>
      </c>
      <c r="P13" s="46" t="str">
        <f aca="false">IF(OR($B13="",$H13=""),"",$H13-$B13)</f>
        <v/>
      </c>
      <c r="Q13" s="46" t="str">
        <f aca="false">IF($A13="","",IF(ISNUMBER(CFG_A),CFG_A,""))</f>
        <v/>
      </c>
      <c r="R13" s="46" t="str">
        <f aca="false">IF($A13="","",IF(ISNUMBER(CFG_B),CFG_B,""))</f>
        <v/>
      </c>
      <c r="S13" s="50" t="str">
        <f aca="false">IF(OR($B13="",$Q13=""),"",0.6108*EXP(17.27*$B13/($B13+237.3))-0.6108*EXP(17.27*($B13+$Q13)/($B13+$Q13+237.3)))</f>
        <v/>
      </c>
      <c r="T13" s="46" t="str">
        <f aca="false">IF(OR($Q13="",$R13="",$L13=""),"",$Q13+$R13*$L13)</f>
        <v/>
      </c>
      <c r="U13" s="46" t="str">
        <f aca="false">IF(OR($Q13="",$R13="",$S13=""),"",$Q13+$R13*$S13)</f>
        <v/>
      </c>
      <c r="V13" s="50" t="str">
        <f aca="false">IF(OR($P13="",$T13="",$U13=""),"",IF(ABS($U13-$T13)&lt;CFG_DENOMMIN,"",($P13-$T13)/($U13-$T13)))</f>
        <v/>
      </c>
      <c r="W13" s="47" t="str">
        <f aca="false">IF($E13="","",IFERROR(LN((CFG_ZANEM-0.67*CFG_HDOSSEL)/(0.123*CFG_HDOSSEL))*LN((CFG_ZAR-0.67*CFG_HDOSSEL)/(0.0123*CFG_HDOSSEL))/(CFG_K^2*$E13),""))</f>
        <v/>
      </c>
      <c r="X13" s="50" t="str">
        <f aca="false">IF(OR($N13="",$W13="",$W13=0),"",$N13*(1+CFG_RC/$W13))</f>
        <v/>
      </c>
      <c r="Y13" s="46" t="str">
        <f aca="false">IF(OR($X13="",$M13="",$G13="",$L13=""),"",($W13*$G13/CFG_RHOCP)*($X13/($M13+$X13))-$L13/($M13+$X13))</f>
        <v/>
      </c>
      <c r="Z13" s="46" t="str">
        <f aca="false">IF(OR($W13="",$G13=""),"",$W13*$G13/CFG_RHOCP)</f>
        <v/>
      </c>
      <c r="AA13" s="50" t="str">
        <f aca="false">IF(OR($P13="",$Y13="",$Z13=""),"",IF(ABS($Z13-$Y13)&lt;CFG_DENOMMIN,"",($P13-$Y13)/($Z13-$Y13)))</f>
        <v/>
      </c>
      <c r="AB13" s="48" t="str">
        <f aca="false">IF($A13="","",IF(AND(HOUR($A13)&gt;=CFG_HINI,HOUR($A13)&lt;CFG_HFIM),1,0))</f>
        <v/>
      </c>
      <c r="AC13" s="48" t="str">
        <f aca="false">IF($A13="","",IF($D13="",0,IF($D13&gt;=CFG_RSMIN,1,0)))</f>
        <v/>
      </c>
      <c r="AD13" s="48" t="str">
        <f aca="false">IF($A13="","",IF($E13="",0,IF(AND($E13&gt;=CFG_UMIN,$E13&lt;=CFG_UMAX),1,0)))</f>
        <v/>
      </c>
      <c r="AE13" s="48" t="str">
        <f aca="false">IF($A13="","",IF($L13="",0,IF($L13&gt;=CFG_VPDMIN,1,0)))</f>
        <v/>
      </c>
      <c r="AF13" s="48" t="str">
        <f aca="false">IF($A13="","",IF(CFG_METODO="Teórico (Jackson)",IF(OR($Y13="",$Z13=""),0,IF(ABS($Z13-$Y13)&gt;=CFG_DENOMMIN,1,0)),IF(OR($T13="",$U13=""),0,IF(ABS($U13-$T13)&gt;=CFG_DENOMMIN,1,0))))</f>
        <v/>
      </c>
      <c r="AG13" s="48" t="str">
        <f aca="false">IF($A13="","",IF(AND($B13&lt;&gt;"",$C13&lt;&gt;"",$H13&lt;&gt;""),1,0))</f>
        <v/>
      </c>
      <c r="AH13" s="48" t="str">
        <f aca="false">IF($A13="","",IF(AND($AB13=1,$AC13=1,$AD13=1,$AE13=1,$AF13=1,$AG13=1),1,0))</f>
        <v/>
      </c>
      <c r="AI13" s="50" t="str">
        <f aca="false">IF($A13="","",IF($AH13&lt;&gt;1,"",IF(CFG_METODO="Teórico (Jackson)",$AA13,$V13)))</f>
        <v/>
      </c>
      <c r="AJ13" s="50" t="str">
        <f aca="false">IF($AI13="","",MAX(0,MIN(1,$AI13)))</f>
        <v/>
      </c>
      <c r="AK13" s="52" t="str">
        <f aca="false">IF($A13="","",IF($AG13=0,"Dados incompletos"&amp;IF($I13="SEM PAR"," — sem Tc no mesmo horário",""),IF($AB13=0,"Fora da janela horária",IF($AC13=0,"Radiação abaixo do mínimo",IF($AD13=0,"Vento fora da faixa",IF($AE13=0,"VPD abaixo do mínimo",IF($AF13=0,"Denominador muito pequeno","VÁLIDO")))))))</f>
        <v/>
      </c>
    </row>
    <row r="14" customFormat="false" ht="15" hidden="false" customHeight="false" outlineLevel="0" collapsed="false">
      <c r="A14" s="45" t="str">
        <f aca="false">IF(02_Estacao!A14="","",02_Estacao!A14)</f>
        <v/>
      </c>
      <c r="B14" s="46" t="str">
        <f aca="false">IF(OR($A14="",02_Estacao!B14=""),"",IF(CFG_UT="°F",(02_Estacao!B14-32)*5/9,02_Estacao!B14))</f>
        <v/>
      </c>
      <c r="C14" s="47" t="str">
        <f aca="false">IF(OR($A14="",02_Estacao!C14=""),"",IF(CFG_UUR="fração (0-1)",02_Estacao!C14*100,02_Estacao!C14))</f>
        <v/>
      </c>
      <c r="D14" s="48" t="str">
        <f aca="false">IF(OR($A14="",02_Estacao!D14=""),"",IF(CFG_URS="MJ/m²/h",02_Estacao!D14*277.7778,IF(CFG_URS="kW/m²",02_Estacao!D14*1000,02_Estacao!D14)))</f>
        <v/>
      </c>
      <c r="E14" s="46" t="str">
        <f aca="false">IF(OR($A14="",02_Estacao!E14=""),"",IF(CFG_UVEL="km/h",02_Estacao!E14/3.6,02_Estacao!E14))</f>
        <v/>
      </c>
      <c r="F14" s="46" t="str">
        <f aca="false">IF($A14="","",IF(02_Estacao!F14="",CFG_P,IF(CFG_UP="hPa (mbar)",02_Estacao!F14/10,IF(CFG_UP="Pa",02_Estacao!F14/1000,02_Estacao!F14))))</f>
        <v/>
      </c>
      <c r="G14" s="48" t="str">
        <f aca="false">IF($A14="","",IF(02_Estacao!G14&lt;&gt;"",02_Estacao!G14,IF($D14="","",(1-CFG_ALBEDO)*$D14-CFG_RNL)))</f>
        <v/>
      </c>
      <c r="H14" s="46" t="str">
        <f aca="false">IF($A14="","",IFERROR(IF(ISNUMBER(INDEX(03_Dossel!$F$6:$F$1005,MATCH($A14,03_Dossel!$A$6:$A$1005,0))),INDEX(03_Dossel!$F$6:$F$1005,MATCH($A14,03_Dossel!$A$6:$A$1005,0)),""),""))</f>
        <v/>
      </c>
      <c r="I14" s="49" t="str">
        <f aca="false">IF($A14="","",IF($H14="","SEM PAR","OK"))</f>
        <v/>
      </c>
      <c r="J14" s="50" t="str">
        <f aca="false">IF($B14="","",0.6108*EXP(17.27*$B14/($B14+237.3)))</f>
        <v/>
      </c>
      <c r="K14" s="50" t="str">
        <f aca="false">IF(OR($J14="",$C14=""),"",$J14*$C14/100)</f>
        <v/>
      </c>
      <c r="L14" s="50" t="str">
        <f aca="false">IF(OR($J14="",$K14=""),"",$J14-$K14)</f>
        <v/>
      </c>
      <c r="M14" s="50" t="str">
        <f aca="false">IF($J14="","",4098*$J14/($B14+237.3)^2)</f>
        <v/>
      </c>
      <c r="N14" s="51" t="str">
        <f aca="false">IF($F14="","",0.000665*$F14)</f>
        <v/>
      </c>
      <c r="O14" s="46" t="str">
        <f aca="false">IF($E14="","",IFERROR($E14*4.87/LN(67.8*CFG_ZANEM-5.42),""))</f>
        <v/>
      </c>
      <c r="P14" s="46" t="str">
        <f aca="false">IF(OR($B14="",$H14=""),"",$H14-$B14)</f>
        <v/>
      </c>
      <c r="Q14" s="46" t="str">
        <f aca="false">IF($A14="","",IF(ISNUMBER(CFG_A),CFG_A,""))</f>
        <v/>
      </c>
      <c r="R14" s="46" t="str">
        <f aca="false">IF($A14="","",IF(ISNUMBER(CFG_B),CFG_B,""))</f>
        <v/>
      </c>
      <c r="S14" s="50" t="str">
        <f aca="false">IF(OR($B14="",$Q14=""),"",0.6108*EXP(17.27*$B14/($B14+237.3))-0.6108*EXP(17.27*($B14+$Q14)/($B14+$Q14+237.3)))</f>
        <v/>
      </c>
      <c r="T14" s="46" t="str">
        <f aca="false">IF(OR($Q14="",$R14="",$L14=""),"",$Q14+$R14*$L14)</f>
        <v/>
      </c>
      <c r="U14" s="46" t="str">
        <f aca="false">IF(OR($Q14="",$R14="",$S14=""),"",$Q14+$R14*$S14)</f>
        <v/>
      </c>
      <c r="V14" s="50" t="str">
        <f aca="false">IF(OR($P14="",$T14="",$U14=""),"",IF(ABS($U14-$T14)&lt;CFG_DENOMMIN,"",($P14-$T14)/($U14-$T14)))</f>
        <v/>
      </c>
      <c r="W14" s="47" t="str">
        <f aca="false">IF($E14="","",IFERROR(LN((CFG_ZANEM-0.67*CFG_HDOSSEL)/(0.123*CFG_HDOSSEL))*LN((CFG_ZAR-0.67*CFG_HDOSSEL)/(0.0123*CFG_HDOSSEL))/(CFG_K^2*$E14),""))</f>
        <v/>
      </c>
      <c r="X14" s="50" t="str">
        <f aca="false">IF(OR($N14="",$W14="",$W14=0),"",$N14*(1+CFG_RC/$W14))</f>
        <v/>
      </c>
      <c r="Y14" s="46" t="str">
        <f aca="false">IF(OR($X14="",$M14="",$G14="",$L14=""),"",($W14*$G14/CFG_RHOCP)*($X14/($M14+$X14))-$L14/($M14+$X14))</f>
        <v/>
      </c>
      <c r="Z14" s="46" t="str">
        <f aca="false">IF(OR($W14="",$G14=""),"",$W14*$G14/CFG_RHOCP)</f>
        <v/>
      </c>
      <c r="AA14" s="50" t="str">
        <f aca="false">IF(OR($P14="",$Y14="",$Z14=""),"",IF(ABS($Z14-$Y14)&lt;CFG_DENOMMIN,"",($P14-$Y14)/($Z14-$Y14)))</f>
        <v/>
      </c>
      <c r="AB14" s="48" t="str">
        <f aca="false">IF($A14="","",IF(AND(HOUR($A14)&gt;=CFG_HINI,HOUR($A14)&lt;CFG_HFIM),1,0))</f>
        <v/>
      </c>
      <c r="AC14" s="48" t="str">
        <f aca="false">IF($A14="","",IF($D14="",0,IF($D14&gt;=CFG_RSMIN,1,0)))</f>
        <v/>
      </c>
      <c r="AD14" s="48" t="str">
        <f aca="false">IF($A14="","",IF($E14="",0,IF(AND($E14&gt;=CFG_UMIN,$E14&lt;=CFG_UMAX),1,0)))</f>
        <v/>
      </c>
      <c r="AE14" s="48" t="str">
        <f aca="false">IF($A14="","",IF($L14="",0,IF($L14&gt;=CFG_VPDMIN,1,0)))</f>
        <v/>
      </c>
      <c r="AF14" s="48" t="str">
        <f aca="false">IF($A14="","",IF(CFG_METODO="Teórico (Jackson)",IF(OR($Y14="",$Z14=""),0,IF(ABS($Z14-$Y14)&gt;=CFG_DENOMMIN,1,0)),IF(OR($T14="",$U14=""),0,IF(ABS($U14-$T14)&gt;=CFG_DENOMMIN,1,0))))</f>
        <v/>
      </c>
      <c r="AG14" s="48" t="str">
        <f aca="false">IF($A14="","",IF(AND($B14&lt;&gt;"",$C14&lt;&gt;"",$H14&lt;&gt;""),1,0))</f>
        <v/>
      </c>
      <c r="AH14" s="48" t="str">
        <f aca="false">IF($A14="","",IF(AND($AB14=1,$AC14=1,$AD14=1,$AE14=1,$AF14=1,$AG14=1),1,0))</f>
        <v/>
      </c>
      <c r="AI14" s="50" t="str">
        <f aca="false">IF($A14="","",IF($AH14&lt;&gt;1,"",IF(CFG_METODO="Teórico (Jackson)",$AA14,$V14)))</f>
        <v/>
      </c>
      <c r="AJ14" s="50" t="str">
        <f aca="false">IF($AI14="","",MAX(0,MIN(1,$AI14)))</f>
        <v/>
      </c>
      <c r="AK14" s="52" t="str">
        <f aca="false">IF($A14="","",IF($AG14=0,"Dados incompletos"&amp;IF($I14="SEM PAR"," — sem Tc no mesmo horário",""),IF($AB14=0,"Fora da janela horária",IF($AC14=0,"Radiação abaixo do mínimo",IF($AD14=0,"Vento fora da faixa",IF($AE14=0,"VPD abaixo do mínimo",IF($AF14=0,"Denominador muito pequeno","VÁLIDO")))))))</f>
        <v/>
      </c>
    </row>
    <row r="15" customFormat="false" ht="15" hidden="false" customHeight="false" outlineLevel="0" collapsed="false">
      <c r="A15" s="45" t="str">
        <f aca="false">IF(02_Estacao!A15="","",02_Estacao!A15)</f>
        <v/>
      </c>
      <c r="B15" s="46" t="str">
        <f aca="false">IF(OR($A15="",02_Estacao!B15=""),"",IF(CFG_UT="°F",(02_Estacao!B15-32)*5/9,02_Estacao!B15))</f>
        <v/>
      </c>
      <c r="C15" s="47" t="str">
        <f aca="false">IF(OR($A15="",02_Estacao!C15=""),"",IF(CFG_UUR="fração (0-1)",02_Estacao!C15*100,02_Estacao!C15))</f>
        <v/>
      </c>
      <c r="D15" s="48" t="str">
        <f aca="false">IF(OR($A15="",02_Estacao!D15=""),"",IF(CFG_URS="MJ/m²/h",02_Estacao!D15*277.7778,IF(CFG_URS="kW/m²",02_Estacao!D15*1000,02_Estacao!D15)))</f>
        <v/>
      </c>
      <c r="E15" s="46" t="str">
        <f aca="false">IF(OR($A15="",02_Estacao!E15=""),"",IF(CFG_UVEL="km/h",02_Estacao!E15/3.6,02_Estacao!E15))</f>
        <v/>
      </c>
      <c r="F15" s="46" t="str">
        <f aca="false">IF($A15="","",IF(02_Estacao!F15="",CFG_P,IF(CFG_UP="hPa (mbar)",02_Estacao!F15/10,IF(CFG_UP="Pa",02_Estacao!F15/1000,02_Estacao!F15))))</f>
        <v/>
      </c>
      <c r="G15" s="48" t="str">
        <f aca="false">IF($A15="","",IF(02_Estacao!G15&lt;&gt;"",02_Estacao!G15,IF($D15="","",(1-CFG_ALBEDO)*$D15-CFG_RNL)))</f>
        <v/>
      </c>
      <c r="H15" s="46" t="str">
        <f aca="false">IF($A15="","",IFERROR(IF(ISNUMBER(INDEX(03_Dossel!$F$6:$F$1005,MATCH($A15,03_Dossel!$A$6:$A$1005,0))),INDEX(03_Dossel!$F$6:$F$1005,MATCH($A15,03_Dossel!$A$6:$A$1005,0)),""),""))</f>
        <v/>
      </c>
      <c r="I15" s="49" t="str">
        <f aca="false">IF($A15="","",IF($H15="","SEM PAR","OK"))</f>
        <v/>
      </c>
      <c r="J15" s="50" t="str">
        <f aca="false">IF($B15="","",0.6108*EXP(17.27*$B15/($B15+237.3)))</f>
        <v/>
      </c>
      <c r="K15" s="50" t="str">
        <f aca="false">IF(OR($J15="",$C15=""),"",$J15*$C15/100)</f>
        <v/>
      </c>
      <c r="L15" s="50" t="str">
        <f aca="false">IF(OR($J15="",$K15=""),"",$J15-$K15)</f>
        <v/>
      </c>
      <c r="M15" s="50" t="str">
        <f aca="false">IF($J15="","",4098*$J15/($B15+237.3)^2)</f>
        <v/>
      </c>
      <c r="N15" s="51" t="str">
        <f aca="false">IF($F15="","",0.000665*$F15)</f>
        <v/>
      </c>
      <c r="O15" s="46" t="str">
        <f aca="false">IF($E15="","",IFERROR($E15*4.87/LN(67.8*CFG_ZANEM-5.42),""))</f>
        <v/>
      </c>
      <c r="P15" s="46" t="str">
        <f aca="false">IF(OR($B15="",$H15=""),"",$H15-$B15)</f>
        <v/>
      </c>
      <c r="Q15" s="46" t="str">
        <f aca="false">IF($A15="","",IF(ISNUMBER(CFG_A),CFG_A,""))</f>
        <v/>
      </c>
      <c r="R15" s="46" t="str">
        <f aca="false">IF($A15="","",IF(ISNUMBER(CFG_B),CFG_B,""))</f>
        <v/>
      </c>
      <c r="S15" s="50" t="str">
        <f aca="false">IF(OR($B15="",$Q15=""),"",0.6108*EXP(17.27*$B15/($B15+237.3))-0.6108*EXP(17.27*($B15+$Q15)/($B15+$Q15+237.3)))</f>
        <v/>
      </c>
      <c r="T15" s="46" t="str">
        <f aca="false">IF(OR($Q15="",$R15="",$L15=""),"",$Q15+$R15*$L15)</f>
        <v/>
      </c>
      <c r="U15" s="46" t="str">
        <f aca="false">IF(OR($Q15="",$R15="",$S15=""),"",$Q15+$R15*$S15)</f>
        <v/>
      </c>
      <c r="V15" s="50" t="str">
        <f aca="false">IF(OR($P15="",$T15="",$U15=""),"",IF(ABS($U15-$T15)&lt;CFG_DENOMMIN,"",($P15-$T15)/($U15-$T15)))</f>
        <v/>
      </c>
      <c r="W15" s="47" t="str">
        <f aca="false">IF($E15="","",IFERROR(LN((CFG_ZANEM-0.67*CFG_HDOSSEL)/(0.123*CFG_HDOSSEL))*LN((CFG_ZAR-0.67*CFG_HDOSSEL)/(0.0123*CFG_HDOSSEL))/(CFG_K^2*$E15),""))</f>
        <v/>
      </c>
      <c r="X15" s="50" t="str">
        <f aca="false">IF(OR($N15="",$W15="",$W15=0),"",$N15*(1+CFG_RC/$W15))</f>
        <v/>
      </c>
      <c r="Y15" s="46" t="str">
        <f aca="false">IF(OR($X15="",$M15="",$G15="",$L15=""),"",($W15*$G15/CFG_RHOCP)*($X15/($M15+$X15))-$L15/($M15+$X15))</f>
        <v/>
      </c>
      <c r="Z15" s="46" t="str">
        <f aca="false">IF(OR($W15="",$G15=""),"",$W15*$G15/CFG_RHOCP)</f>
        <v/>
      </c>
      <c r="AA15" s="50" t="str">
        <f aca="false">IF(OR($P15="",$Y15="",$Z15=""),"",IF(ABS($Z15-$Y15)&lt;CFG_DENOMMIN,"",($P15-$Y15)/($Z15-$Y15)))</f>
        <v/>
      </c>
      <c r="AB15" s="48" t="str">
        <f aca="false">IF($A15="","",IF(AND(HOUR($A15)&gt;=CFG_HINI,HOUR($A15)&lt;CFG_HFIM),1,0))</f>
        <v/>
      </c>
      <c r="AC15" s="48" t="str">
        <f aca="false">IF($A15="","",IF($D15="",0,IF($D15&gt;=CFG_RSMIN,1,0)))</f>
        <v/>
      </c>
      <c r="AD15" s="48" t="str">
        <f aca="false">IF($A15="","",IF($E15="",0,IF(AND($E15&gt;=CFG_UMIN,$E15&lt;=CFG_UMAX),1,0)))</f>
        <v/>
      </c>
      <c r="AE15" s="48" t="str">
        <f aca="false">IF($A15="","",IF($L15="",0,IF($L15&gt;=CFG_VPDMIN,1,0)))</f>
        <v/>
      </c>
      <c r="AF15" s="48" t="str">
        <f aca="false">IF($A15="","",IF(CFG_METODO="Teórico (Jackson)",IF(OR($Y15="",$Z15=""),0,IF(ABS($Z15-$Y15)&gt;=CFG_DENOMMIN,1,0)),IF(OR($T15="",$U15=""),0,IF(ABS($U15-$T15)&gt;=CFG_DENOMMIN,1,0))))</f>
        <v/>
      </c>
      <c r="AG15" s="48" t="str">
        <f aca="false">IF($A15="","",IF(AND($B15&lt;&gt;"",$C15&lt;&gt;"",$H15&lt;&gt;""),1,0))</f>
        <v/>
      </c>
      <c r="AH15" s="48" t="str">
        <f aca="false">IF($A15="","",IF(AND($AB15=1,$AC15=1,$AD15=1,$AE15=1,$AF15=1,$AG15=1),1,0))</f>
        <v/>
      </c>
      <c r="AI15" s="50" t="str">
        <f aca="false">IF($A15="","",IF($AH15&lt;&gt;1,"",IF(CFG_METODO="Teórico (Jackson)",$AA15,$V15)))</f>
        <v/>
      </c>
      <c r="AJ15" s="50" t="str">
        <f aca="false">IF($AI15="","",MAX(0,MIN(1,$AI15)))</f>
        <v/>
      </c>
      <c r="AK15" s="52" t="str">
        <f aca="false">IF($A15="","",IF($AG15=0,"Dados incompletos"&amp;IF($I15="SEM PAR"," — sem Tc no mesmo horário",""),IF($AB15=0,"Fora da janela horária",IF($AC15=0,"Radiação abaixo do mínimo",IF($AD15=0,"Vento fora da faixa",IF($AE15=0,"VPD abaixo do mínimo",IF($AF15=0,"Denominador muito pequeno","VÁLIDO")))))))</f>
        <v/>
      </c>
    </row>
    <row r="16" customFormat="false" ht="15" hidden="false" customHeight="false" outlineLevel="0" collapsed="false">
      <c r="A16" s="45" t="str">
        <f aca="false">IF(02_Estacao!A16="","",02_Estacao!A16)</f>
        <v/>
      </c>
      <c r="B16" s="46" t="str">
        <f aca="false">IF(OR($A16="",02_Estacao!B16=""),"",IF(CFG_UT="°F",(02_Estacao!B16-32)*5/9,02_Estacao!B16))</f>
        <v/>
      </c>
      <c r="C16" s="47" t="str">
        <f aca="false">IF(OR($A16="",02_Estacao!C16=""),"",IF(CFG_UUR="fração (0-1)",02_Estacao!C16*100,02_Estacao!C16))</f>
        <v/>
      </c>
      <c r="D16" s="48" t="str">
        <f aca="false">IF(OR($A16="",02_Estacao!D16=""),"",IF(CFG_URS="MJ/m²/h",02_Estacao!D16*277.7778,IF(CFG_URS="kW/m²",02_Estacao!D16*1000,02_Estacao!D16)))</f>
        <v/>
      </c>
      <c r="E16" s="46" t="str">
        <f aca="false">IF(OR($A16="",02_Estacao!E16=""),"",IF(CFG_UVEL="km/h",02_Estacao!E16/3.6,02_Estacao!E16))</f>
        <v/>
      </c>
      <c r="F16" s="46" t="str">
        <f aca="false">IF($A16="","",IF(02_Estacao!F16="",CFG_P,IF(CFG_UP="hPa (mbar)",02_Estacao!F16/10,IF(CFG_UP="Pa",02_Estacao!F16/1000,02_Estacao!F16))))</f>
        <v/>
      </c>
      <c r="G16" s="48" t="str">
        <f aca="false">IF($A16="","",IF(02_Estacao!G16&lt;&gt;"",02_Estacao!G16,IF($D16="","",(1-CFG_ALBEDO)*$D16-CFG_RNL)))</f>
        <v/>
      </c>
      <c r="H16" s="46" t="str">
        <f aca="false">IF($A16="","",IFERROR(IF(ISNUMBER(INDEX(03_Dossel!$F$6:$F$1005,MATCH($A16,03_Dossel!$A$6:$A$1005,0))),INDEX(03_Dossel!$F$6:$F$1005,MATCH($A16,03_Dossel!$A$6:$A$1005,0)),""),""))</f>
        <v/>
      </c>
      <c r="I16" s="49" t="str">
        <f aca="false">IF($A16="","",IF($H16="","SEM PAR","OK"))</f>
        <v/>
      </c>
      <c r="J16" s="50" t="str">
        <f aca="false">IF($B16="","",0.6108*EXP(17.27*$B16/($B16+237.3)))</f>
        <v/>
      </c>
      <c r="K16" s="50" t="str">
        <f aca="false">IF(OR($J16="",$C16=""),"",$J16*$C16/100)</f>
        <v/>
      </c>
      <c r="L16" s="50" t="str">
        <f aca="false">IF(OR($J16="",$K16=""),"",$J16-$K16)</f>
        <v/>
      </c>
      <c r="M16" s="50" t="str">
        <f aca="false">IF($J16="","",4098*$J16/($B16+237.3)^2)</f>
        <v/>
      </c>
      <c r="N16" s="51" t="str">
        <f aca="false">IF($F16="","",0.000665*$F16)</f>
        <v/>
      </c>
      <c r="O16" s="46" t="str">
        <f aca="false">IF($E16="","",IFERROR($E16*4.87/LN(67.8*CFG_ZANEM-5.42),""))</f>
        <v/>
      </c>
      <c r="P16" s="46" t="str">
        <f aca="false">IF(OR($B16="",$H16=""),"",$H16-$B16)</f>
        <v/>
      </c>
      <c r="Q16" s="46" t="str">
        <f aca="false">IF($A16="","",IF(ISNUMBER(CFG_A),CFG_A,""))</f>
        <v/>
      </c>
      <c r="R16" s="46" t="str">
        <f aca="false">IF($A16="","",IF(ISNUMBER(CFG_B),CFG_B,""))</f>
        <v/>
      </c>
      <c r="S16" s="50" t="str">
        <f aca="false">IF(OR($B16="",$Q16=""),"",0.6108*EXP(17.27*$B16/($B16+237.3))-0.6108*EXP(17.27*($B16+$Q16)/($B16+$Q16+237.3)))</f>
        <v/>
      </c>
      <c r="T16" s="46" t="str">
        <f aca="false">IF(OR($Q16="",$R16="",$L16=""),"",$Q16+$R16*$L16)</f>
        <v/>
      </c>
      <c r="U16" s="46" t="str">
        <f aca="false">IF(OR($Q16="",$R16="",$S16=""),"",$Q16+$R16*$S16)</f>
        <v/>
      </c>
      <c r="V16" s="50" t="str">
        <f aca="false">IF(OR($P16="",$T16="",$U16=""),"",IF(ABS($U16-$T16)&lt;CFG_DENOMMIN,"",($P16-$T16)/($U16-$T16)))</f>
        <v/>
      </c>
      <c r="W16" s="47" t="str">
        <f aca="false">IF($E16="","",IFERROR(LN((CFG_ZANEM-0.67*CFG_HDOSSEL)/(0.123*CFG_HDOSSEL))*LN((CFG_ZAR-0.67*CFG_HDOSSEL)/(0.0123*CFG_HDOSSEL))/(CFG_K^2*$E16),""))</f>
        <v/>
      </c>
      <c r="X16" s="50" t="str">
        <f aca="false">IF(OR($N16="",$W16="",$W16=0),"",$N16*(1+CFG_RC/$W16))</f>
        <v/>
      </c>
      <c r="Y16" s="46" t="str">
        <f aca="false">IF(OR($X16="",$M16="",$G16="",$L16=""),"",($W16*$G16/CFG_RHOCP)*($X16/($M16+$X16))-$L16/($M16+$X16))</f>
        <v/>
      </c>
      <c r="Z16" s="46" t="str">
        <f aca="false">IF(OR($W16="",$G16=""),"",$W16*$G16/CFG_RHOCP)</f>
        <v/>
      </c>
      <c r="AA16" s="50" t="str">
        <f aca="false">IF(OR($P16="",$Y16="",$Z16=""),"",IF(ABS($Z16-$Y16)&lt;CFG_DENOMMIN,"",($P16-$Y16)/($Z16-$Y16)))</f>
        <v/>
      </c>
      <c r="AB16" s="48" t="str">
        <f aca="false">IF($A16="","",IF(AND(HOUR($A16)&gt;=CFG_HINI,HOUR($A16)&lt;CFG_HFIM),1,0))</f>
        <v/>
      </c>
      <c r="AC16" s="48" t="str">
        <f aca="false">IF($A16="","",IF($D16="",0,IF($D16&gt;=CFG_RSMIN,1,0)))</f>
        <v/>
      </c>
      <c r="AD16" s="48" t="str">
        <f aca="false">IF($A16="","",IF($E16="",0,IF(AND($E16&gt;=CFG_UMIN,$E16&lt;=CFG_UMAX),1,0)))</f>
        <v/>
      </c>
      <c r="AE16" s="48" t="str">
        <f aca="false">IF($A16="","",IF($L16="",0,IF($L16&gt;=CFG_VPDMIN,1,0)))</f>
        <v/>
      </c>
      <c r="AF16" s="48" t="str">
        <f aca="false">IF($A16="","",IF(CFG_METODO="Teórico (Jackson)",IF(OR($Y16="",$Z16=""),0,IF(ABS($Z16-$Y16)&gt;=CFG_DENOMMIN,1,0)),IF(OR($T16="",$U16=""),0,IF(ABS($U16-$T16)&gt;=CFG_DENOMMIN,1,0))))</f>
        <v/>
      </c>
      <c r="AG16" s="48" t="str">
        <f aca="false">IF($A16="","",IF(AND($B16&lt;&gt;"",$C16&lt;&gt;"",$H16&lt;&gt;""),1,0))</f>
        <v/>
      </c>
      <c r="AH16" s="48" t="str">
        <f aca="false">IF($A16="","",IF(AND($AB16=1,$AC16=1,$AD16=1,$AE16=1,$AF16=1,$AG16=1),1,0))</f>
        <v/>
      </c>
      <c r="AI16" s="50" t="str">
        <f aca="false">IF($A16="","",IF($AH16&lt;&gt;1,"",IF(CFG_METODO="Teórico (Jackson)",$AA16,$V16)))</f>
        <v/>
      </c>
      <c r="AJ16" s="50" t="str">
        <f aca="false">IF($AI16="","",MAX(0,MIN(1,$AI16)))</f>
        <v/>
      </c>
      <c r="AK16" s="52" t="str">
        <f aca="false">IF($A16="","",IF($AG16=0,"Dados incompletos"&amp;IF($I16="SEM PAR"," — sem Tc no mesmo horário",""),IF($AB16=0,"Fora da janela horária",IF($AC16=0,"Radiação abaixo do mínimo",IF($AD16=0,"Vento fora da faixa",IF($AE16=0,"VPD abaixo do mínimo",IF($AF16=0,"Denominador muito pequeno","VÁLIDO")))))))</f>
        <v/>
      </c>
    </row>
    <row r="17" customFormat="false" ht="15" hidden="false" customHeight="false" outlineLevel="0" collapsed="false">
      <c r="A17" s="45" t="str">
        <f aca="false">IF(02_Estacao!A17="","",02_Estacao!A17)</f>
        <v/>
      </c>
      <c r="B17" s="46" t="str">
        <f aca="false">IF(OR($A17="",02_Estacao!B17=""),"",IF(CFG_UT="°F",(02_Estacao!B17-32)*5/9,02_Estacao!B17))</f>
        <v/>
      </c>
      <c r="C17" s="47" t="str">
        <f aca="false">IF(OR($A17="",02_Estacao!C17=""),"",IF(CFG_UUR="fração (0-1)",02_Estacao!C17*100,02_Estacao!C17))</f>
        <v/>
      </c>
      <c r="D17" s="48" t="str">
        <f aca="false">IF(OR($A17="",02_Estacao!D17=""),"",IF(CFG_URS="MJ/m²/h",02_Estacao!D17*277.7778,IF(CFG_URS="kW/m²",02_Estacao!D17*1000,02_Estacao!D17)))</f>
        <v/>
      </c>
      <c r="E17" s="46" t="str">
        <f aca="false">IF(OR($A17="",02_Estacao!E17=""),"",IF(CFG_UVEL="km/h",02_Estacao!E17/3.6,02_Estacao!E17))</f>
        <v/>
      </c>
      <c r="F17" s="46" t="str">
        <f aca="false">IF($A17="","",IF(02_Estacao!F17="",CFG_P,IF(CFG_UP="hPa (mbar)",02_Estacao!F17/10,IF(CFG_UP="Pa",02_Estacao!F17/1000,02_Estacao!F17))))</f>
        <v/>
      </c>
      <c r="G17" s="48" t="str">
        <f aca="false">IF($A17="","",IF(02_Estacao!G17&lt;&gt;"",02_Estacao!G17,IF($D17="","",(1-CFG_ALBEDO)*$D17-CFG_RNL)))</f>
        <v/>
      </c>
      <c r="H17" s="46" t="str">
        <f aca="false">IF($A17="","",IFERROR(IF(ISNUMBER(INDEX(03_Dossel!$F$6:$F$1005,MATCH($A17,03_Dossel!$A$6:$A$1005,0))),INDEX(03_Dossel!$F$6:$F$1005,MATCH($A17,03_Dossel!$A$6:$A$1005,0)),""),""))</f>
        <v/>
      </c>
      <c r="I17" s="49" t="str">
        <f aca="false">IF($A17="","",IF($H17="","SEM PAR","OK"))</f>
        <v/>
      </c>
      <c r="J17" s="50" t="str">
        <f aca="false">IF($B17="","",0.6108*EXP(17.27*$B17/($B17+237.3)))</f>
        <v/>
      </c>
      <c r="K17" s="50" t="str">
        <f aca="false">IF(OR($J17="",$C17=""),"",$J17*$C17/100)</f>
        <v/>
      </c>
      <c r="L17" s="50" t="str">
        <f aca="false">IF(OR($J17="",$K17=""),"",$J17-$K17)</f>
        <v/>
      </c>
      <c r="M17" s="50" t="str">
        <f aca="false">IF($J17="","",4098*$J17/($B17+237.3)^2)</f>
        <v/>
      </c>
      <c r="N17" s="51" t="str">
        <f aca="false">IF($F17="","",0.000665*$F17)</f>
        <v/>
      </c>
      <c r="O17" s="46" t="str">
        <f aca="false">IF($E17="","",IFERROR($E17*4.87/LN(67.8*CFG_ZANEM-5.42),""))</f>
        <v/>
      </c>
      <c r="P17" s="46" t="str">
        <f aca="false">IF(OR($B17="",$H17=""),"",$H17-$B17)</f>
        <v/>
      </c>
      <c r="Q17" s="46" t="str">
        <f aca="false">IF($A17="","",IF(ISNUMBER(CFG_A),CFG_A,""))</f>
        <v/>
      </c>
      <c r="R17" s="46" t="str">
        <f aca="false">IF($A17="","",IF(ISNUMBER(CFG_B),CFG_B,""))</f>
        <v/>
      </c>
      <c r="S17" s="50" t="str">
        <f aca="false">IF(OR($B17="",$Q17=""),"",0.6108*EXP(17.27*$B17/($B17+237.3))-0.6108*EXP(17.27*($B17+$Q17)/($B17+$Q17+237.3)))</f>
        <v/>
      </c>
      <c r="T17" s="46" t="str">
        <f aca="false">IF(OR($Q17="",$R17="",$L17=""),"",$Q17+$R17*$L17)</f>
        <v/>
      </c>
      <c r="U17" s="46" t="str">
        <f aca="false">IF(OR($Q17="",$R17="",$S17=""),"",$Q17+$R17*$S17)</f>
        <v/>
      </c>
      <c r="V17" s="50" t="str">
        <f aca="false">IF(OR($P17="",$T17="",$U17=""),"",IF(ABS($U17-$T17)&lt;CFG_DENOMMIN,"",($P17-$T17)/($U17-$T17)))</f>
        <v/>
      </c>
      <c r="W17" s="47" t="str">
        <f aca="false">IF($E17="","",IFERROR(LN((CFG_ZANEM-0.67*CFG_HDOSSEL)/(0.123*CFG_HDOSSEL))*LN((CFG_ZAR-0.67*CFG_HDOSSEL)/(0.0123*CFG_HDOSSEL))/(CFG_K^2*$E17),""))</f>
        <v/>
      </c>
      <c r="X17" s="50" t="str">
        <f aca="false">IF(OR($N17="",$W17="",$W17=0),"",$N17*(1+CFG_RC/$W17))</f>
        <v/>
      </c>
      <c r="Y17" s="46" t="str">
        <f aca="false">IF(OR($X17="",$M17="",$G17="",$L17=""),"",($W17*$G17/CFG_RHOCP)*($X17/($M17+$X17))-$L17/($M17+$X17))</f>
        <v/>
      </c>
      <c r="Z17" s="46" t="str">
        <f aca="false">IF(OR($W17="",$G17=""),"",$W17*$G17/CFG_RHOCP)</f>
        <v/>
      </c>
      <c r="AA17" s="50" t="str">
        <f aca="false">IF(OR($P17="",$Y17="",$Z17=""),"",IF(ABS($Z17-$Y17)&lt;CFG_DENOMMIN,"",($P17-$Y17)/($Z17-$Y17)))</f>
        <v/>
      </c>
      <c r="AB17" s="48" t="str">
        <f aca="false">IF($A17="","",IF(AND(HOUR($A17)&gt;=CFG_HINI,HOUR($A17)&lt;CFG_HFIM),1,0))</f>
        <v/>
      </c>
      <c r="AC17" s="48" t="str">
        <f aca="false">IF($A17="","",IF($D17="",0,IF($D17&gt;=CFG_RSMIN,1,0)))</f>
        <v/>
      </c>
      <c r="AD17" s="48" t="str">
        <f aca="false">IF($A17="","",IF($E17="",0,IF(AND($E17&gt;=CFG_UMIN,$E17&lt;=CFG_UMAX),1,0)))</f>
        <v/>
      </c>
      <c r="AE17" s="48" t="str">
        <f aca="false">IF($A17="","",IF($L17="",0,IF($L17&gt;=CFG_VPDMIN,1,0)))</f>
        <v/>
      </c>
      <c r="AF17" s="48" t="str">
        <f aca="false">IF($A17="","",IF(CFG_METODO="Teórico (Jackson)",IF(OR($Y17="",$Z17=""),0,IF(ABS($Z17-$Y17)&gt;=CFG_DENOMMIN,1,0)),IF(OR($T17="",$U17=""),0,IF(ABS($U17-$T17)&gt;=CFG_DENOMMIN,1,0))))</f>
        <v/>
      </c>
      <c r="AG17" s="48" t="str">
        <f aca="false">IF($A17="","",IF(AND($B17&lt;&gt;"",$C17&lt;&gt;"",$H17&lt;&gt;""),1,0))</f>
        <v/>
      </c>
      <c r="AH17" s="48" t="str">
        <f aca="false">IF($A17="","",IF(AND($AB17=1,$AC17=1,$AD17=1,$AE17=1,$AF17=1,$AG17=1),1,0))</f>
        <v/>
      </c>
      <c r="AI17" s="50" t="str">
        <f aca="false">IF($A17="","",IF($AH17&lt;&gt;1,"",IF(CFG_METODO="Teórico (Jackson)",$AA17,$V17)))</f>
        <v/>
      </c>
      <c r="AJ17" s="50" t="str">
        <f aca="false">IF($AI17="","",MAX(0,MIN(1,$AI17)))</f>
        <v/>
      </c>
      <c r="AK17" s="52" t="str">
        <f aca="false">IF($A17="","",IF($AG17=0,"Dados incompletos"&amp;IF($I17="SEM PAR"," — sem Tc no mesmo horário",""),IF($AB17=0,"Fora da janela horária",IF($AC17=0,"Radiação abaixo do mínimo",IF($AD17=0,"Vento fora da faixa",IF($AE17=0,"VPD abaixo do mínimo",IF($AF17=0,"Denominador muito pequeno","VÁLIDO")))))))</f>
        <v/>
      </c>
    </row>
    <row r="18" customFormat="false" ht="15" hidden="false" customHeight="false" outlineLevel="0" collapsed="false">
      <c r="A18" s="45" t="str">
        <f aca="false">IF(02_Estacao!A18="","",02_Estacao!A18)</f>
        <v/>
      </c>
      <c r="B18" s="46" t="str">
        <f aca="false">IF(OR($A18="",02_Estacao!B18=""),"",IF(CFG_UT="°F",(02_Estacao!B18-32)*5/9,02_Estacao!B18))</f>
        <v/>
      </c>
      <c r="C18" s="47" t="str">
        <f aca="false">IF(OR($A18="",02_Estacao!C18=""),"",IF(CFG_UUR="fração (0-1)",02_Estacao!C18*100,02_Estacao!C18))</f>
        <v/>
      </c>
      <c r="D18" s="48" t="str">
        <f aca="false">IF(OR($A18="",02_Estacao!D18=""),"",IF(CFG_URS="MJ/m²/h",02_Estacao!D18*277.7778,IF(CFG_URS="kW/m²",02_Estacao!D18*1000,02_Estacao!D18)))</f>
        <v/>
      </c>
      <c r="E18" s="46" t="str">
        <f aca="false">IF(OR($A18="",02_Estacao!E18=""),"",IF(CFG_UVEL="km/h",02_Estacao!E18/3.6,02_Estacao!E18))</f>
        <v/>
      </c>
      <c r="F18" s="46" t="str">
        <f aca="false">IF($A18="","",IF(02_Estacao!F18="",CFG_P,IF(CFG_UP="hPa (mbar)",02_Estacao!F18/10,IF(CFG_UP="Pa",02_Estacao!F18/1000,02_Estacao!F18))))</f>
        <v/>
      </c>
      <c r="G18" s="48" t="str">
        <f aca="false">IF($A18="","",IF(02_Estacao!G18&lt;&gt;"",02_Estacao!G18,IF($D18="","",(1-CFG_ALBEDO)*$D18-CFG_RNL)))</f>
        <v/>
      </c>
      <c r="H18" s="46" t="str">
        <f aca="false">IF($A18="","",IFERROR(IF(ISNUMBER(INDEX(03_Dossel!$F$6:$F$1005,MATCH($A18,03_Dossel!$A$6:$A$1005,0))),INDEX(03_Dossel!$F$6:$F$1005,MATCH($A18,03_Dossel!$A$6:$A$1005,0)),""),""))</f>
        <v/>
      </c>
      <c r="I18" s="49" t="str">
        <f aca="false">IF($A18="","",IF($H18="","SEM PAR","OK"))</f>
        <v/>
      </c>
      <c r="J18" s="50" t="str">
        <f aca="false">IF($B18="","",0.6108*EXP(17.27*$B18/($B18+237.3)))</f>
        <v/>
      </c>
      <c r="K18" s="50" t="str">
        <f aca="false">IF(OR($J18="",$C18=""),"",$J18*$C18/100)</f>
        <v/>
      </c>
      <c r="L18" s="50" t="str">
        <f aca="false">IF(OR($J18="",$K18=""),"",$J18-$K18)</f>
        <v/>
      </c>
      <c r="M18" s="50" t="str">
        <f aca="false">IF($J18="","",4098*$J18/($B18+237.3)^2)</f>
        <v/>
      </c>
      <c r="N18" s="51" t="str">
        <f aca="false">IF($F18="","",0.000665*$F18)</f>
        <v/>
      </c>
      <c r="O18" s="46" t="str">
        <f aca="false">IF($E18="","",IFERROR($E18*4.87/LN(67.8*CFG_ZANEM-5.42),""))</f>
        <v/>
      </c>
      <c r="P18" s="46" t="str">
        <f aca="false">IF(OR($B18="",$H18=""),"",$H18-$B18)</f>
        <v/>
      </c>
      <c r="Q18" s="46" t="str">
        <f aca="false">IF($A18="","",IF(ISNUMBER(CFG_A),CFG_A,""))</f>
        <v/>
      </c>
      <c r="R18" s="46" t="str">
        <f aca="false">IF($A18="","",IF(ISNUMBER(CFG_B),CFG_B,""))</f>
        <v/>
      </c>
      <c r="S18" s="50" t="str">
        <f aca="false">IF(OR($B18="",$Q18=""),"",0.6108*EXP(17.27*$B18/($B18+237.3))-0.6108*EXP(17.27*($B18+$Q18)/($B18+$Q18+237.3)))</f>
        <v/>
      </c>
      <c r="T18" s="46" t="str">
        <f aca="false">IF(OR($Q18="",$R18="",$L18=""),"",$Q18+$R18*$L18)</f>
        <v/>
      </c>
      <c r="U18" s="46" t="str">
        <f aca="false">IF(OR($Q18="",$R18="",$S18=""),"",$Q18+$R18*$S18)</f>
        <v/>
      </c>
      <c r="V18" s="50" t="str">
        <f aca="false">IF(OR($P18="",$T18="",$U18=""),"",IF(ABS($U18-$T18)&lt;CFG_DENOMMIN,"",($P18-$T18)/($U18-$T18)))</f>
        <v/>
      </c>
      <c r="W18" s="47" t="str">
        <f aca="false">IF($E18="","",IFERROR(LN((CFG_ZANEM-0.67*CFG_HDOSSEL)/(0.123*CFG_HDOSSEL))*LN((CFG_ZAR-0.67*CFG_HDOSSEL)/(0.0123*CFG_HDOSSEL))/(CFG_K^2*$E18),""))</f>
        <v/>
      </c>
      <c r="X18" s="50" t="str">
        <f aca="false">IF(OR($N18="",$W18="",$W18=0),"",$N18*(1+CFG_RC/$W18))</f>
        <v/>
      </c>
      <c r="Y18" s="46" t="str">
        <f aca="false">IF(OR($X18="",$M18="",$G18="",$L18=""),"",($W18*$G18/CFG_RHOCP)*($X18/($M18+$X18))-$L18/($M18+$X18))</f>
        <v/>
      </c>
      <c r="Z18" s="46" t="str">
        <f aca="false">IF(OR($W18="",$G18=""),"",$W18*$G18/CFG_RHOCP)</f>
        <v/>
      </c>
      <c r="AA18" s="50" t="str">
        <f aca="false">IF(OR($P18="",$Y18="",$Z18=""),"",IF(ABS($Z18-$Y18)&lt;CFG_DENOMMIN,"",($P18-$Y18)/($Z18-$Y18)))</f>
        <v/>
      </c>
      <c r="AB18" s="48" t="str">
        <f aca="false">IF($A18="","",IF(AND(HOUR($A18)&gt;=CFG_HINI,HOUR($A18)&lt;CFG_HFIM),1,0))</f>
        <v/>
      </c>
      <c r="AC18" s="48" t="str">
        <f aca="false">IF($A18="","",IF($D18="",0,IF($D18&gt;=CFG_RSMIN,1,0)))</f>
        <v/>
      </c>
      <c r="AD18" s="48" t="str">
        <f aca="false">IF($A18="","",IF($E18="",0,IF(AND($E18&gt;=CFG_UMIN,$E18&lt;=CFG_UMAX),1,0)))</f>
        <v/>
      </c>
      <c r="AE18" s="48" t="str">
        <f aca="false">IF($A18="","",IF($L18="",0,IF($L18&gt;=CFG_VPDMIN,1,0)))</f>
        <v/>
      </c>
      <c r="AF18" s="48" t="str">
        <f aca="false">IF($A18="","",IF(CFG_METODO="Teórico (Jackson)",IF(OR($Y18="",$Z18=""),0,IF(ABS($Z18-$Y18)&gt;=CFG_DENOMMIN,1,0)),IF(OR($T18="",$U18=""),0,IF(ABS($U18-$T18)&gt;=CFG_DENOMMIN,1,0))))</f>
        <v/>
      </c>
      <c r="AG18" s="48" t="str">
        <f aca="false">IF($A18="","",IF(AND($B18&lt;&gt;"",$C18&lt;&gt;"",$H18&lt;&gt;""),1,0))</f>
        <v/>
      </c>
      <c r="AH18" s="48" t="str">
        <f aca="false">IF($A18="","",IF(AND($AB18=1,$AC18=1,$AD18=1,$AE18=1,$AF18=1,$AG18=1),1,0))</f>
        <v/>
      </c>
      <c r="AI18" s="50" t="str">
        <f aca="false">IF($A18="","",IF($AH18&lt;&gt;1,"",IF(CFG_METODO="Teórico (Jackson)",$AA18,$V18)))</f>
        <v/>
      </c>
      <c r="AJ18" s="50" t="str">
        <f aca="false">IF($AI18="","",MAX(0,MIN(1,$AI18)))</f>
        <v/>
      </c>
      <c r="AK18" s="52" t="str">
        <f aca="false">IF($A18="","",IF($AG18=0,"Dados incompletos"&amp;IF($I18="SEM PAR"," — sem Tc no mesmo horário",""),IF($AB18=0,"Fora da janela horária",IF($AC18=0,"Radiação abaixo do mínimo",IF($AD18=0,"Vento fora da faixa",IF($AE18=0,"VPD abaixo do mínimo",IF($AF18=0,"Denominador muito pequeno","VÁLIDO")))))))</f>
        <v/>
      </c>
    </row>
    <row r="19" customFormat="false" ht="15" hidden="false" customHeight="false" outlineLevel="0" collapsed="false">
      <c r="A19" s="45" t="str">
        <f aca="false">IF(02_Estacao!A19="","",02_Estacao!A19)</f>
        <v/>
      </c>
      <c r="B19" s="46" t="str">
        <f aca="false">IF(OR($A19="",02_Estacao!B19=""),"",IF(CFG_UT="°F",(02_Estacao!B19-32)*5/9,02_Estacao!B19))</f>
        <v/>
      </c>
      <c r="C19" s="47" t="str">
        <f aca="false">IF(OR($A19="",02_Estacao!C19=""),"",IF(CFG_UUR="fração (0-1)",02_Estacao!C19*100,02_Estacao!C19))</f>
        <v/>
      </c>
      <c r="D19" s="48" t="str">
        <f aca="false">IF(OR($A19="",02_Estacao!D19=""),"",IF(CFG_URS="MJ/m²/h",02_Estacao!D19*277.7778,IF(CFG_URS="kW/m²",02_Estacao!D19*1000,02_Estacao!D19)))</f>
        <v/>
      </c>
      <c r="E19" s="46" t="str">
        <f aca="false">IF(OR($A19="",02_Estacao!E19=""),"",IF(CFG_UVEL="km/h",02_Estacao!E19/3.6,02_Estacao!E19))</f>
        <v/>
      </c>
      <c r="F19" s="46" t="str">
        <f aca="false">IF($A19="","",IF(02_Estacao!F19="",CFG_P,IF(CFG_UP="hPa (mbar)",02_Estacao!F19/10,IF(CFG_UP="Pa",02_Estacao!F19/1000,02_Estacao!F19))))</f>
        <v/>
      </c>
      <c r="G19" s="48" t="str">
        <f aca="false">IF($A19="","",IF(02_Estacao!G19&lt;&gt;"",02_Estacao!G19,IF($D19="","",(1-CFG_ALBEDO)*$D19-CFG_RNL)))</f>
        <v/>
      </c>
      <c r="H19" s="46" t="str">
        <f aca="false">IF($A19="","",IFERROR(IF(ISNUMBER(INDEX(03_Dossel!$F$6:$F$1005,MATCH($A19,03_Dossel!$A$6:$A$1005,0))),INDEX(03_Dossel!$F$6:$F$1005,MATCH($A19,03_Dossel!$A$6:$A$1005,0)),""),""))</f>
        <v/>
      </c>
      <c r="I19" s="49" t="str">
        <f aca="false">IF($A19="","",IF($H19="","SEM PAR","OK"))</f>
        <v/>
      </c>
      <c r="J19" s="50" t="str">
        <f aca="false">IF($B19="","",0.6108*EXP(17.27*$B19/($B19+237.3)))</f>
        <v/>
      </c>
      <c r="K19" s="50" t="str">
        <f aca="false">IF(OR($J19="",$C19=""),"",$J19*$C19/100)</f>
        <v/>
      </c>
      <c r="L19" s="50" t="str">
        <f aca="false">IF(OR($J19="",$K19=""),"",$J19-$K19)</f>
        <v/>
      </c>
      <c r="M19" s="50" t="str">
        <f aca="false">IF($J19="","",4098*$J19/($B19+237.3)^2)</f>
        <v/>
      </c>
      <c r="N19" s="51" t="str">
        <f aca="false">IF($F19="","",0.000665*$F19)</f>
        <v/>
      </c>
      <c r="O19" s="46" t="str">
        <f aca="false">IF($E19="","",IFERROR($E19*4.87/LN(67.8*CFG_ZANEM-5.42),""))</f>
        <v/>
      </c>
      <c r="P19" s="46" t="str">
        <f aca="false">IF(OR($B19="",$H19=""),"",$H19-$B19)</f>
        <v/>
      </c>
      <c r="Q19" s="46" t="str">
        <f aca="false">IF($A19="","",IF(ISNUMBER(CFG_A),CFG_A,""))</f>
        <v/>
      </c>
      <c r="R19" s="46" t="str">
        <f aca="false">IF($A19="","",IF(ISNUMBER(CFG_B),CFG_B,""))</f>
        <v/>
      </c>
      <c r="S19" s="50" t="str">
        <f aca="false">IF(OR($B19="",$Q19=""),"",0.6108*EXP(17.27*$B19/($B19+237.3))-0.6108*EXP(17.27*($B19+$Q19)/($B19+$Q19+237.3)))</f>
        <v/>
      </c>
      <c r="T19" s="46" t="str">
        <f aca="false">IF(OR($Q19="",$R19="",$L19=""),"",$Q19+$R19*$L19)</f>
        <v/>
      </c>
      <c r="U19" s="46" t="str">
        <f aca="false">IF(OR($Q19="",$R19="",$S19=""),"",$Q19+$R19*$S19)</f>
        <v/>
      </c>
      <c r="V19" s="50" t="str">
        <f aca="false">IF(OR($P19="",$T19="",$U19=""),"",IF(ABS($U19-$T19)&lt;CFG_DENOMMIN,"",($P19-$T19)/($U19-$T19)))</f>
        <v/>
      </c>
      <c r="W19" s="47" t="str">
        <f aca="false">IF($E19="","",IFERROR(LN((CFG_ZANEM-0.67*CFG_HDOSSEL)/(0.123*CFG_HDOSSEL))*LN((CFG_ZAR-0.67*CFG_HDOSSEL)/(0.0123*CFG_HDOSSEL))/(CFG_K^2*$E19),""))</f>
        <v/>
      </c>
      <c r="X19" s="50" t="str">
        <f aca="false">IF(OR($N19="",$W19="",$W19=0),"",$N19*(1+CFG_RC/$W19))</f>
        <v/>
      </c>
      <c r="Y19" s="46" t="str">
        <f aca="false">IF(OR($X19="",$M19="",$G19="",$L19=""),"",($W19*$G19/CFG_RHOCP)*($X19/($M19+$X19))-$L19/($M19+$X19))</f>
        <v/>
      </c>
      <c r="Z19" s="46" t="str">
        <f aca="false">IF(OR($W19="",$G19=""),"",$W19*$G19/CFG_RHOCP)</f>
        <v/>
      </c>
      <c r="AA19" s="50" t="str">
        <f aca="false">IF(OR($P19="",$Y19="",$Z19=""),"",IF(ABS($Z19-$Y19)&lt;CFG_DENOMMIN,"",($P19-$Y19)/($Z19-$Y19)))</f>
        <v/>
      </c>
      <c r="AB19" s="48" t="str">
        <f aca="false">IF($A19="","",IF(AND(HOUR($A19)&gt;=CFG_HINI,HOUR($A19)&lt;CFG_HFIM),1,0))</f>
        <v/>
      </c>
      <c r="AC19" s="48" t="str">
        <f aca="false">IF($A19="","",IF($D19="",0,IF($D19&gt;=CFG_RSMIN,1,0)))</f>
        <v/>
      </c>
      <c r="AD19" s="48" t="str">
        <f aca="false">IF($A19="","",IF($E19="",0,IF(AND($E19&gt;=CFG_UMIN,$E19&lt;=CFG_UMAX),1,0)))</f>
        <v/>
      </c>
      <c r="AE19" s="48" t="str">
        <f aca="false">IF($A19="","",IF($L19="",0,IF($L19&gt;=CFG_VPDMIN,1,0)))</f>
        <v/>
      </c>
      <c r="AF19" s="48" t="str">
        <f aca="false">IF($A19="","",IF(CFG_METODO="Teórico (Jackson)",IF(OR($Y19="",$Z19=""),0,IF(ABS($Z19-$Y19)&gt;=CFG_DENOMMIN,1,0)),IF(OR($T19="",$U19=""),0,IF(ABS($U19-$T19)&gt;=CFG_DENOMMIN,1,0))))</f>
        <v/>
      </c>
      <c r="AG19" s="48" t="str">
        <f aca="false">IF($A19="","",IF(AND($B19&lt;&gt;"",$C19&lt;&gt;"",$H19&lt;&gt;""),1,0))</f>
        <v/>
      </c>
      <c r="AH19" s="48" t="str">
        <f aca="false">IF($A19="","",IF(AND($AB19=1,$AC19=1,$AD19=1,$AE19=1,$AF19=1,$AG19=1),1,0))</f>
        <v/>
      </c>
      <c r="AI19" s="50" t="str">
        <f aca="false">IF($A19="","",IF($AH19&lt;&gt;1,"",IF(CFG_METODO="Teórico (Jackson)",$AA19,$V19)))</f>
        <v/>
      </c>
      <c r="AJ19" s="50" t="str">
        <f aca="false">IF($AI19="","",MAX(0,MIN(1,$AI19)))</f>
        <v/>
      </c>
      <c r="AK19" s="52" t="str">
        <f aca="false">IF($A19="","",IF($AG19=0,"Dados incompletos"&amp;IF($I19="SEM PAR"," — sem Tc no mesmo horário",""),IF($AB19=0,"Fora da janela horária",IF($AC19=0,"Radiação abaixo do mínimo",IF($AD19=0,"Vento fora da faixa",IF($AE19=0,"VPD abaixo do mínimo",IF($AF19=0,"Denominador muito pequeno","VÁLIDO")))))))</f>
        <v/>
      </c>
    </row>
    <row r="20" customFormat="false" ht="15" hidden="false" customHeight="false" outlineLevel="0" collapsed="false">
      <c r="A20" s="45" t="str">
        <f aca="false">IF(02_Estacao!A20="","",02_Estacao!A20)</f>
        <v/>
      </c>
      <c r="B20" s="46" t="str">
        <f aca="false">IF(OR($A20="",02_Estacao!B20=""),"",IF(CFG_UT="°F",(02_Estacao!B20-32)*5/9,02_Estacao!B20))</f>
        <v/>
      </c>
      <c r="C20" s="47" t="str">
        <f aca="false">IF(OR($A20="",02_Estacao!C20=""),"",IF(CFG_UUR="fração (0-1)",02_Estacao!C20*100,02_Estacao!C20))</f>
        <v/>
      </c>
      <c r="D20" s="48" t="str">
        <f aca="false">IF(OR($A20="",02_Estacao!D20=""),"",IF(CFG_URS="MJ/m²/h",02_Estacao!D20*277.7778,IF(CFG_URS="kW/m²",02_Estacao!D20*1000,02_Estacao!D20)))</f>
        <v/>
      </c>
      <c r="E20" s="46" t="str">
        <f aca="false">IF(OR($A20="",02_Estacao!E20=""),"",IF(CFG_UVEL="km/h",02_Estacao!E20/3.6,02_Estacao!E20))</f>
        <v/>
      </c>
      <c r="F20" s="46" t="str">
        <f aca="false">IF($A20="","",IF(02_Estacao!F20="",CFG_P,IF(CFG_UP="hPa (mbar)",02_Estacao!F20/10,IF(CFG_UP="Pa",02_Estacao!F20/1000,02_Estacao!F20))))</f>
        <v/>
      </c>
      <c r="G20" s="48" t="str">
        <f aca="false">IF($A20="","",IF(02_Estacao!G20&lt;&gt;"",02_Estacao!G20,IF($D20="","",(1-CFG_ALBEDO)*$D20-CFG_RNL)))</f>
        <v/>
      </c>
      <c r="H20" s="46" t="str">
        <f aca="false">IF($A20="","",IFERROR(IF(ISNUMBER(INDEX(03_Dossel!$F$6:$F$1005,MATCH($A20,03_Dossel!$A$6:$A$1005,0))),INDEX(03_Dossel!$F$6:$F$1005,MATCH($A20,03_Dossel!$A$6:$A$1005,0)),""),""))</f>
        <v/>
      </c>
      <c r="I20" s="49" t="str">
        <f aca="false">IF($A20="","",IF($H20="","SEM PAR","OK"))</f>
        <v/>
      </c>
      <c r="J20" s="50" t="str">
        <f aca="false">IF($B20="","",0.6108*EXP(17.27*$B20/($B20+237.3)))</f>
        <v/>
      </c>
      <c r="K20" s="50" t="str">
        <f aca="false">IF(OR($J20="",$C20=""),"",$J20*$C20/100)</f>
        <v/>
      </c>
      <c r="L20" s="50" t="str">
        <f aca="false">IF(OR($J20="",$K20=""),"",$J20-$K20)</f>
        <v/>
      </c>
      <c r="M20" s="50" t="str">
        <f aca="false">IF($J20="","",4098*$J20/($B20+237.3)^2)</f>
        <v/>
      </c>
      <c r="N20" s="51" t="str">
        <f aca="false">IF($F20="","",0.000665*$F20)</f>
        <v/>
      </c>
      <c r="O20" s="46" t="str">
        <f aca="false">IF($E20="","",IFERROR($E20*4.87/LN(67.8*CFG_ZANEM-5.42),""))</f>
        <v/>
      </c>
      <c r="P20" s="46" t="str">
        <f aca="false">IF(OR($B20="",$H20=""),"",$H20-$B20)</f>
        <v/>
      </c>
      <c r="Q20" s="46" t="str">
        <f aca="false">IF($A20="","",IF(ISNUMBER(CFG_A),CFG_A,""))</f>
        <v/>
      </c>
      <c r="R20" s="46" t="str">
        <f aca="false">IF($A20="","",IF(ISNUMBER(CFG_B),CFG_B,""))</f>
        <v/>
      </c>
      <c r="S20" s="50" t="str">
        <f aca="false">IF(OR($B20="",$Q20=""),"",0.6108*EXP(17.27*$B20/($B20+237.3))-0.6108*EXP(17.27*($B20+$Q20)/($B20+$Q20+237.3)))</f>
        <v/>
      </c>
      <c r="T20" s="46" t="str">
        <f aca="false">IF(OR($Q20="",$R20="",$L20=""),"",$Q20+$R20*$L20)</f>
        <v/>
      </c>
      <c r="U20" s="46" t="str">
        <f aca="false">IF(OR($Q20="",$R20="",$S20=""),"",$Q20+$R20*$S20)</f>
        <v/>
      </c>
      <c r="V20" s="50" t="str">
        <f aca="false">IF(OR($P20="",$T20="",$U20=""),"",IF(ABS($U20-$T20)&lt;CFG_DENOMMIN,"",($P20-$T20)/($U20-$T20)))</f>
        <v/>
      </c>
      <c r="W20" s="47" t="str">
        <f aca="false">IF($E20="","",IFERROR(LN((CFG_ZANEM-0.67*CFG_HDOSSEL)/(0.123*CFG_HDOSSEL))*LN((CFG_ZAR-0.67*CFG_HDOSSEL)/(0.0123*CFG_HDOSSEL))/(CFG_K^2*$E20),""))</f>
        <v/>
      </c>
      <c r="X20" s="50" t="str">
        <f aca="false">IF(OR($N20="",$W20="",$W20=0),"",$N20*(1+CFG_RC/$W20))</f>
        <v/>
      </c>
      <c r="Y20" s="46" t="str">
        <f aca="false">IF(OR($X20="",$M20="",$G20="",$L20=""),"",($W20*$G20/CFG_RHOCP)*($X20/($M20+$X20))-$L20/($M20+$X20))</f>
        <v/>
      </c>
      <c r="Z20" s="46" t="str">
        <f aca="false">IF(OR($W20="",$G20=""),"",$W20*$G20/CFG_RHOCP)</f>
        <v/>
      </c>
      <c r="AA20" s="50" t="str">
        <f aca="false">IF(OR($P20="",$Y20="",$Z20=""),"",IF(ABS($Z20-$Y20)&lt;CFG_DENOMMIN,"",($P20-$Y20)/($Z20-$Y20)))</f>
        <v/>
      </c>
      <c r="AB20" s="48" t="str">
        <f aca="false">IF($A20="","",IF(AND(HOUR($A20)&gt;=CFG_HINI,HOUR($A20)&lt;CFG_HFIM),1,0))</f>
        <v/>
      </c>
      <c r="AC20" s="48" t="str">
        <f aca="false">IF($A20="","",IF($D20="",0,IF($D20&gt;=CFG_RSMIN,1,0)))</f>
        <v/>
      </c>
      <c r="AD20" s="48" t="str">
        <f aca="false">IF($A20="","",IF($E20="",0,IF(AND($E20&gt;=CFG_UMIN,$E20&lt;=CFG_UMAX),1,0)))</f>
        <v/>
      </c>
      <c r="AE20" s="48" t="str">
        <f aca="false">IF($A20="","",IF($L20="",0,IF($L20&gt;=CFG_VPDMIN,1,0)))</f>
        <v/>
      </c>
      <c r="AF20" s="48" t="str">
        <f aca="false">IF($A20="","",IF(CFG_METODO="Teórico (Jackson)",IF(OR($Y20="",$Z20=""),0,IF(ABS($Z20-$Y20)&gt;=CFG_DENOMMIN,1,0)),IF(OR($T20="",$U20=""),0,IF(ABS($U20-$T20)&gt;=CFG_DENOMMIN,1,0))))</f>
        <v/>
      </c>
      <c r="AG20" s="48" t="str">
        <f aca="false">IF($A20="","",IF(AND($B20&lt;&gt;"",$C20&lt;&gt;"",$H20&lt;&gt;""),1,0))</f>
        <v/>
      </c>
      <c r="AH20" s="48" t="str">
        <f aca="false">IF($A20="","",IF(AND($AB20=1,$AC20=1,$AD20=1,$AE20=1,$AF20=1,$AG20=1),1,0))</f>
        <v/>
      </c>
      <c r="AI20" s="50" t="str">
        <f aca="false">IF($A20="","",IF($AH20&lt;&gt;1,"",IF(CFG_METODO="Teórico (Jackson)",$AA20,$V20)))</f>
        <v/>
      </c>
      <c r="AJ20" s="50" t="str">
        <f aca="false">IF($AI20="","",MAX(0,MIN(1,$AI20)))</f>
        <v/>
      </c>
      <c r="AK20" s="52" t="str">
        <f aca="false">IF($A20="","",IF($AG20=0,"Dados incompletos"&amp;IF($I20="SEM PAR"," — sem Tc no mesmo horário",""),IF($AB20=0,"Fora da janela horária",IF($AC20=0,"Radiação abaixo do mínimo",IF($AD20=0,"Vento fora da faixa",IF($AE20=0,"VPD abaixo do mínimo",IF($AF20=0,"Denominador muito pequeno","VÁLIDO")))))))</f>
        <v/>
      </c>
    </row>
    <row r="21" customFormat="false" ht="15" hidden="false" customHeight="false" outlineLevel="0" collapsed="false">
      <c r="A21" s="45" t="str">
        <f aca="false">IF(02_Estacao!A21="","",02_Estacao!A21)</f>
        <v/>
      </c>
      <c r="B21" s="46" t="str">
        <f aca="false">IF(OR($A21="",02_Estacao!B21=""),"",IF(CFG_UT="°F",(02_Estacao!B21-32)*5/9,02_Estacao!B21))</f>
        <v/>
      </c>
      <c r="C21" s="47" t="str">
        <f aca="false">IF(OR($A21="",02_Estacao!C21=""),"",IF(CFG_UUR="fração (0-1)",02_Estacao!C21*100,02_Estacao!C21))</f>
        <v/>
      </c>
      <c r="D21" s="48" t="str">
        <f aca="false">IF(OR($A21="",02_Estacao!D21=""),"",IF(CFG_URS="MJ/m²/h",02_Estacao!D21*277.7778,IF(CFG_URS="kW/m²",02_Estacao!D21*1000,02_Estacao!D21)))</f>
        <v/>
      </c>
      <c r="E21" s="46" t="str">
        <f aca="false">IF(OR($A21="",02_Estacao!E21=""),"",IF(CFG_UVEL="km/h",02_Estacao!E21/3.6,02_Estacao!E21))</f>
        <v/>
      </c>
      <c r="F21" s="46" t="str">
        <f aca="false">IF($A21="","",IF(02_Estacao!F21="",CFG_P,IF(CFG_UP="hPa (mbar)",02_Estacao!F21/10,IF(CFG_UP="Pa",02_Estacao!F21/1000,02_Estacao!F21))))</f>
        <v/>
      </c>
      <c r="G21" s="48" t="str">
        <f aca="false">IF($A21="","",IF(02_Estacao!G21&lt;&gt;"",02_Estacao!G21,IF($D21="","",(1-CFG_ALBEDO)*$D21-CFG_RNL)))</f>
        <v/>
      </c>
      <c r="H21" s="46" t="str">
        <f aca="false">IF($A21="","",IFERROR(IF(ISNUMBER(INDEX(03_Dossel!$F$6:$F$1005,MATCH($A21,03_Dossel!$A$6:$A$1005,0))),INDEX(03_Dossel!$F$6:$F$1005,MATCH($A21,03_Dossel!$A$6:$A$1005,0)),""),""))</f>
        <v/>
      </c>
      <c r="I21" s="49" t="str">
        <f aca="false">IF($A21="","",IF($H21="","SEM PAR","OK"))</f>
        <v/>
      </c>
      <c r="J21" s="50" t="str">
        <f aca="false">IF($B21="","",0.6108*EXP(17.27*$B21/($B21+237.3)))</f>
        <v/>
      </c>
      <c r="K21" s="50" t="str">
        <f aca="false">IF(OR($J21="",$C21=""),"",$J21*$C21/100)</f>
        <v/>
      </c>
      <c r="L21" s="50" t="str">
        <f aca="false">IF(OR($J21="",$K21=""),"",$J21-$K21)</f>
        <v/>
      </c>
      <c r="M21" s="50" t="str">
        <f aca="false">IF($J21="","",4098*$J21/($B21+237.3)^2)</f>
        <v/>
      </c>
      <c r="N21" s="51" t="str">
        <f aca="false">IF($F21="","",0.000665*$F21)</f>
        <v/>
      </c>
      <c r="O21" s="46" t="str">
        <f aca="false">IF($E21="","",IFERROR($E21*4.87/LN(67.8*CFG_ZANEM-5.42),""))</f>
        <v/>
      </c>
      <c r="P21" s="46" t="str">
        <f aca="false">IF(OR($B21="",$H21=""),"",$H21-$B21)</f>
        <v/>
      </c>
      <c r="Q21" s="46" t="str">
        <f aca="false">IF($A21="","",IF(ISNUMBER(CFG_A),CFG_A,""))</f>
        <v/>
      </c>
      <c r="R21" s="46" t="str">
        <f aca="false">IF($A21="","",IF(ISNUMBER(CFG_B),CFG_B,""))</f>
        <v/>
      </c>
      <c r="S21" s="50" t="str">
        <f aca="false">IF(OR($B21="",$Q21=""),"",0.6108*EXP(17.27*$B21/($B21+237.3))-0.6108*EXP(17.27*($B21+$Q21)/($B21+$Q21+237.3)))</f>
        <v/>
      </c>
      <c r="T21" s="46" t="str">
        <f aca="false">IF(OR($Q21="",$R21="",$L21=""),"",$Q21+$R21*$L21)</f>
        <v/>
      </c>
      <c r="U21" s="46" t="str">
        <f aca="false">IF(OR($Q21="",$R21="",$S21=""),"",$Q21+$R21*$S21)</f>
        <v/>
      </c>
      <c r="V21" s="50" t="str">
        <f aca="false">IF(OR($P21="",$T21="",$U21=""),"",IF(ABS($U21-$T21)&lt;CFG_DENOMMIN,"",($P21-$T21)/($U21-$T21)))</f>
        <v/>
      </c>
      <c r="W21" s="47" t="str">
        <f aca="false">IF($E21="","",IFERROR(LN((CFG_ZANEM-0.67*CFG_HDOSSEL)/(0.123*CFG_HDOSSEL))*LN((CFG_ZAR-0.67*CFG_HDOSSEL)/(0.0123*CFG_HDOSSEL))/(CFG_K^2*$E21),""))</f>
        <v/>
      </c>
      <c r="X21" s="50" t="str">
        <f aca="false">IF(OR($N21="",$W21="",$W21=0),"",$N21*(1+CFG_RC/$W21))</f>
        <v/>
      </c>
      <c r="Y21" s="46" t="str">
        <f aca="false">IF(OR($X21="",$M21="",$G21="",$L21=""),"",($W21*$G21/CFG_RHOCP)*($X21/($M21+$X21))-$L21/($M21+$X21))</f>
        <v/>
      </c>
      <c r="Z21" s="46" t="str">
        <f aca="false">IF(OR($W21="",$G21=""),"",$W21*$G21/CFG_RHOCP)</f>
        <v/>
      </c>
      <c r="AA21" s="50" t="str">
        <f aca="false">IF(OR($P21="",$Y21="",$Z21=""),"",IF(ABS($Z21-$Y21)&lt;CFG_DENOMMIN,"",($P21-$Y21)/($Z21-$Y21)))</f>
        <v/>
      </c>
      <c r="AB21" s="48" t="str">
        <f aca="false">IF($A21="","",IF(AND(HOUR($A21)&gt;=CFG_HINI,HOUR($A21)&lt;CFG_HFIM),1,0))</f>
        <v/>
      </c>
      <c r="AC21" s="48" t="str">
        <f aca="false">IF($A21="","",IF($D21="",0,IF($D21&gt;=CFG_RSMIN,1,0)))</f>
        <v/>
      </c>
      <c r="AD21" s="48" t="str">
        <f aca="false">IF($A21="","",IF($E21="",0,IF(AND($E21&gt;=CFG_UMIN,$E21&lt;=CFG_UMAX),1,0)))</f>
        <v/>
      </c>
      <c r="AE21" s="48" t="str">
        <f aca="false">IF($A21="","",IF($L21="",0,IF($L21&gt;=CFG_VPDMIN,1,0)))</f>
        <v/>
      </c>
      <c r="AF21" s="48" t="str">
        <f aca="false">IF($A21="","",IF(CFG_METODO="Teórico (Jackson)",IF(OR($Y21="",$Z21=""),0,IF(ABS($Z21-$Y21)&gt;=CFG_DENOMMIN,1,0)),IF(OR($T21="",$U21=""),0,IF(ABS($U21-$T21)&gt;=CFG_DENOMMIN,1,0))))</f>
        <v/>
      </c>
      <c r="AG21" s="48" t="str">
        <f aca="false">IF($A21="","",IF(AND($B21&lt;&gt;"",$C21&lt;&gt;"",$H21&lt;&gt;""),1,0))</f>
        <v/>
      </c>
      <c r="AH21" s="48" t="str">
        <f aca="false">IF($A21="","",IF(AND($AB21=1,$AC21=1,$AD21=1,$AE21=1,$AF21=1,$AG21=1),1,0))</f>
        <v/>
      </c>
      <c r="AI21" s="50" t="str">
        <f aca="false">IF($A21="","",IF($AH21&lt;&gt;1,"",IF(CFG_METODO="Teórico (Jackson)",$AA21,$V21)))</f>
        <v/>
      </c>
      <c r="AJ21" s="50" t="str">
        <f aca="false">IF($AI21="","",MAX(0,MIN(1,$AI21)))</f>
        <v/>
      </c>
      <c r="AK21" s="52" t="str">
        <f aca="false">IF($A21="","",IF($AG21=0,"Dados incompletos"&amp;IF($I21="SEM PAR"," — sem Tc no mesmo horário",""),IF($AB21=0,"Fora da janela horária",IF($AC21=0,"Radiação abaixo do mínimo",IF($AD21=0,"Vento fora da faixa",IF($AE21=0,"VPD abaixo do mínimo",IF($AF21=0,"Denominador muito pequeno","VÁLIDO")))))))</f>
        <v/>
      </c>
    </row>
    <row r="22" customFormat="false" ht="15" hidden="false" customHeight="false" outlineLevel="0" collapsed="false">
      <c r="A22" s="45" t="str">
        <f aca="false">IF(02_Estacao!A22="","",02_Estacao!A22)</f>
        <v/>
      </c>
      <c r="B22" s="46" t="str">
        <f aca="false">IF(OR($A22="",02_Estacao!B22=""),"",IF(CFG_UT="°F",(02_Estacao!B22-32)*5/9,02_Estacao!B22))</f>
        <v/>
      </c>
      <c r="C22" s="47" t="str">
        <f aca="false">IF(OR($A22="",02_Estacao!C22=""),"",IF(CFG_UUR="fração (0-1)",02_Estacao!C22*100,02_Estacao!C22))</f>
        <v/>
      </c>
      <c r="D22" s="48" t="str">
        <f aca="false">IF(OR($A22="",02_Estacao!D22=""),"",IF(CFG_URS="MJ/m²/h",02_Estacao!D22*277.7778,IF(CFG_URS="kW/m²",02_Estacao!D22*1000,02_Estacao!D22)))</f>
        <v/>
      </c>
      <c r="E22" s="46" t="str">
        <f aca="false">IF(OR($A22="",02_Estacao!E22=""),"",IF(CFG_UVEL="km/h",02_Estacao!E22/3.6,02_Estacao!E22))</f>
        <v/>
      </c>
      <c r="F22" s="46" t="str">
        <f aca="false">IF($A22="","",IF(02_Estacao!F22="",CFG_P,IF(CFG_UP="hPa (mbar)",02_Estacao!F22/10,IF(CFG_UP="Pa",02_Estacao!F22/1000,02_Estacao!F22))))</f>
        <v/>
      </c>
      <c r="G22" s="48" t="str">
        <f aca="false">IF($A22="","",IF(02_Estacao!G22&lt;&gt;"",02_Estacao!G22,IF($D22="","",(1-CFG_ALBEDO)*$D22-CFG_RNL)))</f>
        <v/>
      </c>
      <c r="H22" s="46" t="str">
        <f aca="false">IF($A22="","",IFERROR(IF(ISNUMBER(INDEX(03_Dossel!$F$6:$F$1005,MATCH($A22,03_Dossel!$A$6:$A$1005,0))),INDEX(03_Dossel!$F$6:$F$1005,MATCH($A22,03_Dossel!$A$6:$A$1005,0)),""),""))</f>
        <v/>
      </c>
      <c r="I22" s="49" t="str">
        <f aca="false">IF($A22="","",IF($H22="","SEM PAR","OK"))</f>
        <v/>
      </c>
      <c r="J22" s="50" t="str">
        <f aca="false">IF($B22="","",0.6108*EXP(17.27*$B22/($B22+237.3)))</f>
        <v/>
      </c>
      <c r="K22" s="50" t="str">
        <f aca="false">IF(OR($J22="",$C22=""),"",$J22*$C22/100)</f>
        <v/>
      </c>
      <c r="L22" s="50" t="str">
        <f aca="false">IF(OR($J22="",$K22=""),"",$J22-$K22)</f>
        <v/>
      </c>
      <c r="M22" s="50" t="str">
        <f aca="false">IF($J22="","",4098*$J22/($B22+237.3)^2)</f>
        <v/>
      </c>
      <c r="N22" s="51" t="str">
        <f aca="false">IF($F22="","",0.000665*$F22)</f>
        <v/>
      </c>
      <c r="O22" s="46" t="str">
        <f aca="false">IF($E22="","",IFERROR($E22*4.87/LN(67.8*CFG_ZANEM-5.42),""))</f>
        <v/>
      </c>
      <c r="P22" s="46" t="str">
        <f aca="false">IF(OR($B22="",$H22=""),"",$H22-$B22)</f>
        <v/>
      </c>
      <c r="Q22" s="46" t="str">
        <f aca="false">IF($A22="","",IF(ISNUMBER(CFG_A),CFG_A,""))</f>
        <v/>
      </c>
      <c r="R22" s="46" t="str">
        <f aca="false">IF($A22="","",IF(ISNUMBER(CFG_B),CFG_B,""))</f>
        <v/>
      </c>
      <c r="S22" s="50" t="str">
        <f aca="false">IF(OR($B22="",$Q22=""),"",0.6108*EXP(17.27*$B22/($B22+237.3))-0.6108*EXP(17.27*($B22+$Q22)/($B22+$Q22+237.3)))</f>
        <v/>
      </c>
      <c r="T22" s="46" t="str">
        <f aca="false">IF(OR($Q22="",$R22="",$L22=""),"",$Q22+$R22*$L22)</f>
        <v/>
      </c>
      <c r="U22" s="46" t="str">
        <f aca="false">IF(OR($Q22="",$R22="",$S22=""),"",$Q22+$R22*$S22)</f>
        <v/>
      </c>
      <c r="V22" s="50" t="str">
        <f aca="false">IF(OR($P22="",$T22="",$U22=""),"",IF(ABS($U22-$T22)&lt;CFG_DENOMMIN,"",($P22-$T22)/($U22-$T22)))</f>
        <v/>
      </c>
      <c r="W22" s="47" t="str">
        <f aca="false">IF($E22="","",IFERROR(LN((CFG_ZANEM-0.67*CFG_HDOSSEL)/(0.123*CFG_HDOSSEL))*LN((CFG_ZAR-0.67*CFG_HDOSSEL)/(0.0123*CFG_HDOSSEL))/(CFG_K^2*$E22),""))</f>
        <v/>
      </c>
      <c r="X22" s="50" t="str">
        <f aca="false">IF(OR($N22="",$W22="",$W22=0),"",$N22*(1+CFG_RC/$W22))</f>
        <v/>
      </c>
      <c r="Y22" s="46" t="str">
        <f aca="false">IF(OR($X22="",$M22="",$G22="",$L22=""),"",($W22*$G22/CFG_RHOCP)*($X22/($M22+$X22))-$L22/($M22+$X22))</f>
        <v/>
      </c>
      <c r="Z22" s="46" t="str">
        <f aca="false">IF(OR($W22="",$G22=""),"",$W22*$G22/CFG_RHOCP)</f>
        <v/>
      </c>
      <c r="AA22" s="50" t="str">
        <f aca="false">IF(OR($P22="",$Y22="",$Z22=""),"",IF(ABS($Z22-$Y22)&lt;CFG_DENOMMIN,"",($P22-$Y22)/($Z22-$Y22)))</f>
        <v/>
      </c>
      <c r="AB22" s="48" t="str">
        <f aca="false">IF($A22="","",IF(AND(HOUR($A22)&gt;=CFG_HINI,HOUR($A22)&lt;CFG_HFIM),1,0))</f>
        <v/>
      </c>
      <c r="AC22" s="48" t="str">
        <f aca="false">IF($A22="","",IF($D22="",0,IF($D22&gt;=CFG_RSMIN,1,0)))</f>
        <v/>
      </c>
      <c r="AD22" s="48" t="str">
        <f aca="false">IF($A22="","",IF($E22="",0,IF(AND($E22&gt;=CFG_UMIN,$E22&lt;=CFG_UMAX),1,0)))</f>
        <v/>
      </c>
      <c r="AE22" s="48" t="str">
        <f aca="false">IF($A22="","",IF($L22="",0,IF($L22&gt;=CFG_VPDMIN,1,0)))</f>
        <v/>
      </c>
      <c r="AF22" s="48" t="str">
        <f aca="false">IF($A22="","",IF(CFG_METODO="Teórico (Jackson)",IF(OR($Y22="",$Z22=""),0,IF(ABS($Z22-$Y22)&gt;=CFG_DENOMMIN,1,0)),IF(OR($T22="",$U22=""),0,IF(ABS($U22-$T22)&gt;=CFG_DENOMMIN,1,0))))</f>
        <v/>
      </c>
      <c r="AG22" s="48" t="str">
        <f aca="false">IF($A22="","",IF(AND($B22&lt;&gt;"",$C22&lt;&gt;"",$H22&lt;&gt;""),1,0))</f>
        <v/>
      </c>
      <c r="AH22" s="48" t="str">
        <f aca="false">IF($A22="","",IF(AND($AB22=1,$AC22=1,$AD22=1,$AE22=1,$AF22=1,$AG22=1),1,0))</f>
        <v/>
      </c>
      <c r="AI22" s="50" t="str">
        <f aca="false">IF($A22="","",IF($AH22&lt;&gt;1,"",IF(CFG_METODO="Teórico (Jackson)",$AA22,$V22)))</f>
        <v/>
      </c>
      <c r="AJ22" s="50" t="str">
        <f aca="false">IF($AI22="","",MAX(0,MIN(1,$AI22)))</f>
        <v/>
      </c>
      <c r="AK22" s="52" t="str">
        <f aca="false">IF($A22="","",IF($AG22=0,"Dados incompletos"&amp;IF($I22="SEM PAR"," — sem Tc no mesmo horário",""),IF($AB22=0,"Fora da janela horária",IF($AC22=0,"Radiação abaixo do mínimo",IF($AD22=0,"Vento fora da faixa",IF($AE22=0,"VPD abaixo do mínimo",IF($AF22=0,"Denominador muito pequeno","VÁLIDO")))))))</f>
        <v/>
      </c>
    </row>
    <row r="23" customFormat="false" ht="15" hidden="false" customHeight="false" outlineLevel="0" collapsed="false">
      <c r="A23" s="45" t="str">
        <f aca="false">IF(02_Estacao!A23="","",02_Estacao!A23)</f>
        <v/>
      </c>
      <c r="B23" s="46" t="str">
        <f aca="false">IF(OR($A23="",02_Estacao!B23=""),"",IF(CFG_UT="°F",(02_Estacao!B23-32)*5/9,02_Estacao!B23))</f>
        <v/>
      </c>
      <c r="C23" s="47" t="str">
        <f aca="false">IF(OR($A23="",02_Estacao!C23=""),"",IF(CFG_UUR="fração (0-1)",02_Estacao!C23*100,02_Estacao!C23))</f>
        <v/>
      </c>
      <c r="D23" s="48" t="str">
        <f aca="false">IF(OR($A23="",02_Estacao!D23=""),"",IF(CFG_URS="MJ/m²/h",02_Estacao!D23*277.7778,IF(CFG_URS="kW/m²",02_Estacao!D23*1000,02_Estacao!D23)))</f>
        <v/>
      </c>
      <c r="E23" s="46" t="str">
        <f aca="false">IF(OR($A23="",02_Estacao!E23=""),"",IF(CFG_UVEL="km/h",02_Estacao!E23/3.6,02_Estacao!E23))</f>
        <v/>
      </c>
      <c r="F23" s="46" t="str">
        <f aca="false">IF($A23="","",IF(02_Estacao!F23="",CFG_P,IF(CFG_UP="hPa (mbar)",02_Estacao!F23/10,IF(CFG_UP="Pa",02_Estacao!F23/1000,02_Estacao!F23))))</f>
        <v/>
      </c>
      <c r="G23" s="48" t="str">
        <f aca="false">IF($A23="","",IF(02_Estacao!G23&lt;&gt;"",02_Estacao!G23,IF($D23="","",(1-CFG_ALBEDO)*$D23-CFG_RNL)))</f>
        <v/>
      </c>
      <c r="H23" s="46" t="str">
        <f aca="false">IF($A23="","",IFERROR(IF(ISNUMBER(INDEX(03_Dossel!$F$6:$F$1005,MATCH($A23,03_Dossel!$A$6:$A$1005,0))),INDEX(03_Dossel!$F$6:$F$1005,MATCH($A23,03_Dossel!$A$6:$A$1005,0)),""),""))</f>
        <v/>
      </c>
      <c r="I23" s="49" t="str">
        <f aca="false">IF($A23="","",IF($H23="","SEM PAR","OK"))</f>
        <v/>
      </c>
      <c r="J23" s="50" t="str">
        <f aca="false">IF($B23="","",0.6108*EXP(17.27*$B23/($B23+237.3)))</f>
        <v/>
      </c>
      <c r="K23" s="50" t="str">
        <f aca="false">IF(OR($J23="",$C23=""),"",$J23*$C23/100)</f>
        <v/>
      </c>
      <c r="L23" s="50" t="str">
        <f aca="false">IF(OR($J23="",$K23=""),"",$J23-$K23)</f>
        <v/>
      </c>
      <c r="M23" s="50" t="str">
        <f aca="false">IF($J23="","",4098*$J23/($B23+237.3)^2)</f>
        <v/>
      </c>
      <c r="N23" s="51" t="str">
        <f aca="false">IF($F23="","",0.000665*$F23)</f>
        <v/>
      </c>
      <c r="O23" s="46" t="str">
        <f aca="false">IF($E23="","",IFERROR($E23*4.87/LN(67.8*CFG_ZANEM-5.42),""))</f>
        <v/>
      </c>
      <c r="P23" s="46" t="str">
        <f aca="false">IF(OR($B23="",$H23=""),"",$H23-$B23)</f>
        <v/>
      </c>
      <c r="Q23" s="46" t="str">
        <f aca="false">IF($A23="","",IF(ISNUMBER(CFG_A),CFG_A,""))</f>
        <v/>
      </c>
      <c r="R23" s="46" t="str">
        <f aca="false">IF($A23="","",IF(ISNUMBER(CFG_B),CFG_B,""))</f>
        <v/>
      </c>
      <c r="S23" s="50" t="str">
        <f aca="false">IF(OR($B23="",$Q23=""),"",0.6108*EXP(17.27*$B23/($B23+237.3))-0.6108*EXP(17.27*($B23+$Q23)/($B23+$Q23+237.3)))</f>
        <v/>
      </c>
      <c r="T23" s="46" t="str">
        <f aca="false">IF(OR($Q23="",$R23="",$L23=""),"",$Q23+$R23*$L23)</f>
        <v/>
      </c>
      <c r="U23" s="46" t="str">
        <f aca="false">IF(OR($Q23="",$R23="",$S23=""),"",$Q23+$R23*$S23)</f>
        <v/>
      </c>
      <c r="V23" s="50" t="str">
        <f aca="false">IF(OR($P23="",$T23="",$U23=""),"",IF(ABS($U23-$T23)&lt;CFG_DENOMMIN,"",($P23-$T23)/($U23-$T23)))</f>
        <v/>
      </c>
      <c r="W23" s="47" t="str">
        <f aca="false">IF($E23="","",IFERROR(LN((CFG_ZANEM-0.67*CFG_HDOSSEL)/(0.123*CFG_HDOSSEL))*LN((CFG_ZAR-0.67*CFG_HDOSSEL)/(0.0123*CFG_HDOSSEL))/(CFG_K^2*$E23),""))</f>
        <v/>
      </c>
      <c r="X23" s="50" t="str">
        <f aca="false">IF(OR($N23="",$W23="",$W23=0),"",$N23*(1+CFG_RC/$W23))</f>
        <v/>
      </c>
      <c r="Y23" s="46" t="str">
        <f aca="false">IF(OR($X23="",$M23="",$G23="",$L23=""),"",($W23*$G23/CFG_RHOCP)*($X23/($M23+$X23))-$L23/($M23+$X23))</f>
        <v/>
      </c>
      <c r="Z23" s="46" t="str">
        <f aca="false">IF(OR($W23="",$G23=""),"",$W23*$G23/CFG_RHOCP)</f>
        <v/>
      </c>
      <c r="AA23" s="50" t="str">
        <f aca="false">IF(OR($P23="",$Y23="",$Z23=""),"",IF(ABS($Z23-$Y23)&lt;CFG_DENOMMIN,"",($P23-$Y23)/($Z23-$Y23)))</f>
        <v/>
      </c>
      <c r="AB23" s="48" t="str">
        <f aca="false">IF($A23="","",IF(AND(HOUR($A23)&gt;=CFG_HINI,HOUR($A23)&lt;CFG_HFIM),1,0))</f>
        <v/>
      </c>
      <c r="AC23" s="48" t="str">
        <f aca="false">IF($A23="","",IF($D23="",0,IF($D23&gt;=CFG_RSMIN,1,0)))</f>
        <v/>
      </c>
      <c r="AD23" s="48" t="str">
        <f aca="false">IF($A23="","",IF($E23="",0,IF(AND($E23&gt;=CFG_UMIN,$E23&lt;=CFG_UMAX),1,0)))</f>
        <v/>
      </c>
      <c r="AE23" s="48" t="str">
        <f aca="false">IF($A23="","",IF($L23="",0,IF($L23&gt;=CFG_VPDMIN,1,0)))</f>
        <v/>
      </c>
      <c r="AF23" s="48" t="str">
        <f aca="false">IF($A23="","",IF(CFG_METODO="Teórico (Jackson)",IF(OR($Y23="",$Z23=""),0,IF(ABS($Z23-$Y23)&gt;=CFG_DENOMMIN,1,0)),IF(OR($T23="",$U23=""),0,IF(ABS($U23-$T23)&gt;=CFG_DENOMMIN,1,0))))</f>
        <v/>
      </c>
      <c r="AG23" s="48" t="str">
        <f aca="false">IF($A23="","",IF(AND($B23&lt;&gt;"",$C23&lt;&gt;"",$H23&lt;&gt;""),1,0))</f>
        <v/>
      </c>
      <c r="AH23" s="48" t="str">
        <f aca="false">IF($A23="","",IF(AND($AB23=1,$AC23=1,$AD23=1,$AE23=1,$AF23=1,$AG23=1),1,0))</f>
        <v/>
      </c>
      <c r="AI23" s="50" t="str">
        <f aca="false">IF($A23="","",IF($AH23&lt;&gt;1,"",IF(CFG_METODO="Teórico (Jackson)",$AA23,$V23)))</f>
        <v/>
      </c>
      <c r="AJ23" s="50" t="str">
        <f aca="false">IF($AI23="","",MAX(0,MIN(1,$AI23)))</f>
        <v/>
      </c>
      <c r="AK23" s="52" t="str">
        <f aca="false">IF($A23="","",IF($AG23=0,"Dados incompletos"&amp;IF($I23="SEM PAR"," — sem Tc no mesmo horário",""),IF($AB23=0,"Fora da janela horária",IF($AC23=0,"Radiação abaixo do mínimo",IF($AD23=0,"Vento fora da faixa",IF($AE23=0,"VPD abaixo do mínimo",IF($AF23=0,"Denominador muito pequeno","VÁLIDO")))))))</f>
        <v/>
      </c>
    </row>
    <row r="24" customFormat="false" ht="15" hidden="false" customHeight="false" outlineLevel="0" collapsed="false">
      <c r="A24" s="45" t="str">
        <f aca="false">IF(02_Estacao!A24="","",02_Estacao!A24)</f>
        <v/>
      </c>
      <c r="B24" s="46" t="str">
        <f aca="false">IF(OR($A24="",02_Estacao!B24=""),"",IF(CFG_UT="°F",(02_Estacao!B24-32)*5/9,02_Estacao!B24))</f>
        <v/>
      </c>
      <c r="C24" s="47" t="str">
        <f aca="false">IF(OR($A24="",02_Estacao!C24=""),"",IF(CFG_UUR="fração (0-1)",02_Estacao!C24*100,02_Estacao!C24))</f>
        <v/>
      </c>
      <c r="D24" s="48" t="str">
        <f aca="false">IF(OR($A24="",02_Estacao!D24=""),"",IF(CFG_URS="MJ/m²/h",02_Estacao!D24*277.7778,IF(CFG_URS="kW/m²",02_Estacao!D24*1000,02_Estacao!D24)))</f>
        <v/>
      </c>
      <c r="E24" s="46" t="str">
        <f aca="false">IF(OR($A24="",02_Estacao!E24=""),"",IF(CFG_UVEL="km/h",02_Estacao!E24/3.6,02_Estacao!E24))</f>
        <v/>
      </c>
      <c r="F24" s="46" t="str">
        <f aca="false">IF($A24="","",IF(02_Estacao!F24="",CFG_P,IF(CFG_UP="hPa (mbar)",02_Estacao!F24/10,IF(CFG_UP="Pa",02_Estacao!F24/1000,02_Estacao!F24))))</f>
        <v/>
      </c>
      <c r="G24" s="48" t="str">
        <f aca="false">IF($A24="","",IF(02_Estacao!G24&lt;&gt;"",02_Estacao!G24,IF($D24="","",(1-CFG_ALBEDO)*$D24-CFG_RNL)))</f>
        <v/>
      </c>
      <c r="H24" s="46" t="str">
        <f aca="false">IF($A24="","",IFERROR(IF(ISNUMBER(INDEX(03_Dossel!$F$6:$F$1005,MATCH($A24,03_Dossel!$A$6:$A$1005,0))),INDEX(03_Dossel!$F$6:$F$1005,MATCH($A24,03_Dossel!$A$6:$A$1005,0)),""),""))</f>
        <v/>
      </c>
      <c r="I24" s="49" t="str">
        <f aca="false">IF($A24="","",IF($H24="","SEM PAR","OK"))</f>
        <v/>
      </c>
      <c r="J24" s="50" t="str">
        <f aca="false">IF($B24="","",0.6108*EXP(17.27*$B24/($B24+237.3)))</f>
        <v/>
      </c>
      <c r="K24" s="50" t="str">
        <f aca="false">IF(OR($J24="",$C24=""),"",$J24*$C24/100)</f>
        <v/>
      </c>
      <c r="L24" s="50" t="str">
        <f aca="false">IF(OR($J24="",$K24=""),"",$J24-$K24)</f>
        <v/>
      </c>
      <c r="M24" s="50" t="str">
        <f aca="false">IF($J24="","",4098*$J24/($B24+237.3)^2)</f>
        <v/>
      </c>
      <c r="N24" s="51" t="str">
        <f aca="false">IF($F24="","",0.000665*$F24)</f>
        <v/>
      </c>
      <c r="O24" s="46" t="str">
        <f aca="false">IF($E24="","",IFERROR($E24*4.87/LN(67.8*CFG_ZANEM-5.42),""))</f>
        <v/>
      </c>
      <c r="P24" s="46" t="str">
        <f aca="false">IF(OR($B24="",$H24=""),"",$H24-$B24)</f>
        <v/>
      </c>
      <c r="Q24" s="46" t="str">
        <f aca="false">IF($A24="","",IF(ISNUMBER(CFG_A),CFG_A,""))</f>
        <v/>
      </c>
      <c r="R24" s="46" t="str">
        <f aca="false">IF($A24="","",IF(ISNUMBER(CFG_B),CFG_B,""))</f>
        <v/>
      </c>
      <c r="S24" s="50" t="str">
        <f aca="false">IF(OR($B24="",$Q24=""),"",0.6108*EXP(17.27*$B24/($B24+237.3))-0.6108*EXP(17.27*($B24+$Q24)/($B24+$Q24+237.3)))</f>
        <v/>
      </c>
      <c r="T24" s="46" t="str">
        <f aca="false">IF(OR($Q24="",$R24="",$L24=""),"",$Q24+$R24*$L24)</f>
        <v/>
      </c>
      <c r="U24" s="46" t="str">
        <f aca="false">IF(OR($Q24="",$R24="",$S24=""),"",$Q24+$R24*$S24)</f>
        <v/>
      </c>
      <c r="V24" s="50" t="str">
        <f aca="false">IF(OR($P24="",$T24="",$U24=""),"",IF(ABS($U24-$T24)&lt;CFG_DENOMMIN,"",($P24-$T24)/($U24-$T24)))</f>
        <v/>
      </c>
      <c r="W24" s="47" t="str">
        <f aca="false">IF($E24="","",IFERROR(LN((CFG_ZANEM-0.67*CFG_HDOSSEL)/(0.123*CFG_HDOSSEL))*LN((CFG_ZAR-0.67*CFG_HDOSSEL)/(0.0123*CFG_HDOSSEL))/(CFG_K^2*$E24),""))</f>
        <v/>
      </c>
      <c r="X24" s="50" t="str">
        <f aca="false">IF(OR($N24="",$W24="",$W24=0),"",$N24*(1+CFG_RC/$W24))</f>
        <v/>
      </c>
      <c r="Y24" s="46" t="str">
        <f aca="false">IF(OR($X24="",$M24="",$G24="",$L24=""),"",($W24*$G24/CFG_RHOCP)*($X24/($M24+$X24))-$L24/($M24+$X24))</f>
        <v/>
      </c>
      <c r="Z24" s="46" t="str">
        <f aca="false">IF(OR($W24="",$G24=""),"",$W24*$G24/CFG_RHOCP)</f>
        <v/>
      </c>
      <c r="AA24" s="50" t="str">
        <f aca="false">IF(OR($P24="",$Y24="",$Z24=""),"",IF(ABS($Z24-$Y24)&lt;CFG_DENOMMIN,"",($P24-$Y24)/($Z24-$Y24)))</f>
        <v/>
      </c>
      <c r="AB24" s="48" t="str">
        <f aca="false">IF($A24="","",IF(AND(HOUR($A24)&gt;=CFG_HINI,HOUR($A24)&lt;CFG_HFIM),1,0))</f>
        <v/>
      </c>
      <c r="AC24" s="48" t="str">
        <f aca="false">IF($A24="","",IF($D24="",0,IF($D24&gt;=CFG_RSMIN,1,0)))</f>
        <v/>
      </c>
      <c r="AD24" s="48" t="str">
        <f aca="false">IF($A24="","",IF($E24="",0,IF(AND($E24&gt;=CFG_UMIN,$E24&lt;=CFG_UMAX),1,0)))</f>
        <v/>
      </c>
      <c r="AE24" s="48" t="str">
        <f aca="false">IF($A24="","",IF($L24="",0,IF($L24&gt;=CFG_VPDMIN,1,0)))</f>
        <v/>
      </c>
      <c r="AF24" s="48" t="str">
        <f aca="false">IF($A24="","",IF(CFG_METODO="Teórico (Jackson)",IF(OR($Y24="",$Z24=""),0,IF(ABS($Z24-$Y24)&gt;=CFG_DENOMMIN,1,0)),IF(OR($T24="",$U24=""),0,IF(ABS($U24-$T24)&gt;=CFG_DENOMMIN,1,0))))</f>
        <v/>
      </c>
      <c r="AG24" s="48" t="str">
        <f aca="false">IF($A24="","",IF(AND($B24&lt;&gt;"",$C24&lt;&gt;"",$H24&lt;&gt;""),1,0))</f>
        <v/>
      </c>
      <c r="AH24" s="48" t="str">
        <f aca="false">IF($A24="","",IF(AND($AB24=1,$AC24=1,$AD24=1,$AE24=1,$AF24=1,$AG24=1),1,0))</f>
        <v/>
      </c>
      <c r="AI24" s="50" t="str">
        <f aca="false">IF($A24="","",IF($AH24&lt;&gt;1,"",IF(CFG_METODO="Teórico (Jackson)",$AA24,$V24)))</f>
        <v/>
      </c>
      <c r="AJ24" s="50" t="str">
        <f aca="false">IF($AI24="","",MAX(0,MIN(1,$AI24)))</f>
        <v/>
      </c>
      <c r="AK24" s="52" t="str">
        <f aca="false">IF($A24="","",IF($AG24=0,"Dados incompletos"&amp;IF($I24="SEM PAR"," — sem Tc no mesmo horário",""),IF($AB24=0,"Fora da janela horária",IF($AC24=0,"Radiação abaixo do mínimo",IF($AD24=0,"Vento fora da faixa",IF($AE24=0,"VPD abaixo do mínimo",IF($AF24=0,"Denominador muito pequeno","VÁLIDO")))))))</f>
        <v/>
      </c>
    </row>
    <row r="25" customFormat="false" ht="15" hidden="false" customHeight="false" outlineLevel="0" collapsed="false">
      <c r="A25" s="45" t="str">
        <f aca="false">IF(02_Estacao!A25="","",02_Estacao!A25)</f>
        <v/>
      </c>
      <c r="B25" s="46" t="str">
        <f aca="false">IF(OR($A25="",02_Estacao!B25=""),"",IF(CFG_UT="°F",(02_Estacao!B25-32)*5/9,02_Estacao!B25))</f>
        <v/>
      </c>
      <c r="C25" s="47" t="str">
        <f aca="false">IF(OR($A25="",02_Estacao!C25=""),"",IF(CFG_UUR="fração (0-1)",02_Estacao!C25*100,02_Estacao!C25))</f>
        <v/>
      </c>
      <c r="D25" s="48" t="str">
        <f aca="false">IF(OR($A25="",02_Estacao!D25=""),"",IF(CFG_URS="MJ/m²/h",02_Estacao!D25*277.7778,IF(CFG_URS="kW/m²",02_Estacao!D25*1000,02_Estacao!D25)))</f>
        <v/>
      </c>
      <c r="E25" s="46" t="str">
        <f aca="false">IF(OR($A25="",02_Estacao!E25=""),"",IF(CFG_UVEL="km/h",02_Estacao!E25/3.6,02_Estacao!E25))</f>
        <v/>
      </c>
      <c r="F25" s="46" t="str">
        <f aca="false">IF($A25="","",IF(02_Estacao!F25="",CFG_P,IF(CFG_UP="hPa (mbar)",02_Estacao!F25/10,IF(CFG_UP="Pa",02_Estacao!F25/1000,02_Estacao!F25))))</f>
        <v/>
      </c>
      <c r="G25" s="48" t="str">
        <f aca="false">IF($A25="","",IF(02_Estacao!G25&lt;&gt;"",02_Estacao!G25,IF($D25="","",(1-CFG_ALBEDO)*$D25-CFG_RNL)))</f>
        <v/>
      </c>
      <c r="H25" s="46" t="str">
        <f aca="false">IF($A25="","",IFERROR(IF(ISNUMBER(INDEX(03_Dossel!$F$6:$F$1005,MATCH($A25,03_Dossel!$A$6:$A$1005,0))),INDEX(03_Dossel!$F$6:$F$1005,MATCH($A25,03_Dossel!$A$6:$A$1005,0)),""),""))</f>
        <v/>
      </c>
      <c r="I25" s="49" t="str">
        <f aca="false">IF($A25="","",IF($H25="","SEM PAR","OK"))</f>
        <v/>
      </c>
      <c r="J25" s="50" t="str">
        <f aca="false">IF($B25="","",0.6108*EXP(17.27*$B25/($B25+237.3)))</f>
        <v/>
      </c>
      <c r="K25" s="50" t="str">
        <f aca="false">IF(OR($J25="",$C25=""),"",$J25*$C25/100)</f>
        <v/>
      </c>
      <c r="L25" s="50" t="str">
        <f aca="false">IF(OR($J25="",$K25=""),"",$J25-$K25)</f>
        <v/>
      </c>
      <c r="M25" s="50" t="str">
        <f aca="false">IF($J25="","",4098*$J25/($B25+237.3)^2)</f>
        <v/>
      </c>
      <c r="N25" s="51" t="str">
        <f aca="false">IF($F25="","",0.000665*$F25)</f>
        <v/>
      </c>
      <c r="O25" s="46" t="str">
        <f aca="false">IF($E25="","",IFERROR($E25*4.87/LN(67.8*CFG_ZANEM-5.42),""))</f>
        <v/>
      </c>
      <c r="P25" s="46" t="str">
        <f aca="false">IF(OR($B25="",$H25=""),"",$H25-$B25)</f>
        <v/>
      </c>
      <c r="Q25" s="46" t="str">
        <f aca="false">IF($A25="","",IF(ISNUMBER(CFG_A),CFG_A,""))</f>
        <v/>
      </c>
      <c r="R25" s="46" t="str">
        <f aca="false">IF($A25="","",IF(ISNUMBER(CFG_B),CFG_B,""))</f>
        <v/>
      </c>
      <c r="S25" s="50" t="str">
        <f aca="false">IF(OR($B25="",$Q25=""),"",0.6108*EXP(17.27*$B25/($B25+237.3))-0.6108*EXP(17.27*($B25+$Q25)/($B25+$Q25+237.3)))</f>
        <v/>
      </c>
      <c r="T25" s="46" t="str">
        <f aca="false">IF(OR($Q25="",$R25="",$L25=""),"",$Q25+$R25*$L25)</f>
        <v/>
      </c>
      <c r="U25" s="46" t="str">
        <f aca="false">IF(OR($Q25="",$R25="",$S25=""),"",$Q25+$R25*$S25)</f>
        <v/>
      </c>
      <c r="V25" s="50" t="str">
        <f aca="false">IF(OR($P25="",$T25="",$U25=""),"",IF(ABS($U25-$T25)&lt;CFG_DENOMMIN,"",($P25-$T25)/($U25-$T25)))</f>
        <v/>
      </c>
      <c r="W25" s="47" t="str">
        <f aca="false">IF($E25="","",IFERROR(LN((CFG_ZANEM-0.67*CFG_HDOSSEL)/(0.123*CFG_HDOSSEL))*LN((CFG_ZAR-0.67*CFG_HDOSSEL)/(0.0123*CFG_HDOSSEL))/(CFG_K^2*$E25),""))</f>
        <v/>
      </c>
      <c r="X25" s="50" t="str">
        <f aca="false">IF(OR($N25="",$W25="",$W25=0),"",$N25*(1+CFG_RC/$W25))</f>
        <v/>
      </c>
      <c r="Y25" s="46" t="str">
        <f aca="false">IF(OR($X25="",$M25="",$G25="",$L25=""),"",($W25*$G25/CFG_RHOCP)*($X25/($M25+$X25))-$L25/($M25+$X25))</f>
        <v/>
      </c>
      <c r="Z25" s="46" t="str">
        <f aca="false">IF(OR($W25="",$G25=""),"",$W25*$G25/CFG_RHOCP)</f>
        <v/>
      </c>
      <c r="AA25" s="50" t="str">
        <f aca="false">IF(OR($P25="",$Y25="",$Z25=""),"",IF(ABS($Z25-$Y25)&lt;CFG_DENOMMIN,"",($P25-$Y25)/($Z25-$Y25)))</f>
        <v/>
      </c>
      <c r="AB25" s="48" t="str">
        <f aca="false">IF($A25="","",IF(AND(HOUR($A25)&gt;=CFG_HINI,HOUR($A25)&lt;CFG_HFIM),1,0))</f>
        <v/>
      </c>
      <c r="AC25" s="48" t="str">
        <f aca="false">IF($A25="","",IF($D25="",0,IF($D25&gt;=CFG_RSMIN,1,0)))</f>
        <v/>
      </c>
      <c r="AD25" s="48" t="str">
        <f aca="false">IF($A25="","",IF($E25="",0,IF(AND($E25&gt;=CFG_UMIN,$E25&lt;=CFG_UMAX),1,0)))</f>
        <v/>
      </c>
      <c r="AE25" s="48" t="str">
        <f aca="false">IF($A25="","",IF($L25="",0,IF($L25&gt;=CFG_VPDMIN,1,0)))</f>
        <v/>
      </c>
      <c r="AF25" s="48" t="str">
        <f aca="false">IF($A25="","",IF(CFG_METODO="Teórico (Jackson)",IF(OR($Y25="",$Z25=""),0,IF(ABS($Z25-$Y25)&gt;=CFG_DENOMMIN,1,0)),IF(OR($T25="",$U25=""),0,IF(ABS($U25-$T25)&gt;=CFG_DENOMMIN,1,0))))</f>
        <v/>
      </c>
      <c r="AG25" s="48" t="str">
        <f aca="false">IF($A25="","",IF(AND($B25&lt;&gt;"",$C25&lt;&gt;"",$H25&lt;&gt;""),1,0))</f>
        <v/>
      </c>
      <c r="AH25" s="48" t="str">
        <f aca="false">IF($A25="","",IF(AND($AB25=1,$AC25=1,$AD25=1,$AE25=1,$AF25=1,$AG25=1),1,0))</f>
        <v/>
      </c>
      <c r="AI25" s="50" t="str">
        <f aca="false">IF($A25="","",IF($AH25&lt;&gt;1,"",IF(CFG_METODO="Teórico (Jackson)",$AA25,$V25)))</f>
        <v/>
      </c>
      <c r="AJ25" s="50" t="str">
        <f aca="false">IF($AI25="","",MAX(0,MIN(1,$AI25)))</f>
        <v/>
      </c>
      <c r="AK25" s="52" t="str">
        <f aca="false">IF($A25="","",IF($AG25=0,"Dados incompletos"&amp;IF($I25="SEM PAR"," — sem Tc no mesmo horário",""),IF($AB25=0,"Fora da janela horária",IF($AC25=0,"Radiação abaixo do mínimo",IF($AD25=0,"Vento fora da faixa",IF($AE25=0,"VPD abaixo do mínimo",IF($AF25=0,"Denominador muito pequeno","VÁLIDO")))))))</f>
        <v/>
      </c>
    </row>
    <row r="26" customFormat="false" ht="15" hidden="false" customHeight="false" outlineLevel="0" collapsed="false">
      <c r="A26" s="45" t="str">
        <f aca="false">IF(02_Estacao!A26="","",02_Estacao!A26)</f>
        <v/>
      </c>
      <c r="B26" s="46" t="str">
        <f aca="false">IF(OR($A26="",02_Estacao!B26=""),"",IF(CFG_UT="°F",(02_Estacao!B26-32)*5/9,02_Estacao!B26))</f>
        <v/>
      </c>
      <c r="C26" s="47" t="str">
        <f aca="false">IF(OR($A26="",02_Estacao!C26=""),"",IF(CFG_UUR="fração (0-1)",02_Estacao!C26*100,02_Estacao!C26))</f>
        <v/>
      </c>
      <c r="D26" s="48" t="str">
        <f aca="false">IF(OR($A26="",02_Estacao!D26=""),"",IF(CFG_URS="MJ/m²/h",02_Estacao!D26*277.7778,IF(CFG_URS="kW/m²",02_Estacao!D26*1000,02_Estacao!D26)))</f>
        <v/>
      </c>
      <c r="E26" s="46" t="str">
        <f aca="false">IF(OR($A26="",02_Estacao!E26=""),"",IF(CFG_UVEL="km/h",02_Estacao!E26/3.6,02_Estacao!E26))</f>
        <v/>
      </c>
      <c r="F26" s="46" t="str">
        <f aca="false">IF($A26="","",IF(02_Estacao!F26="",CFG_P,IF(CFG_UP="hPa (mbar)",02_Estacao!F26/10,IF(CFG_UP="Pa",02_Estacao!F26/1000,02_Estacao!F26))))</f>
        <v/>
      </c>
      <c r="G26" s="48" t="str">
        <f aca="false">IF($A26="","",IF(02_Estacao!G26&lt;&gt;"",02_Estacao!G26,IF($D26="","",(1-CFG_ALBEDO)*$D26-CFG_RNL)))</f>
        <v/>
      </c>
      <c r="H26" s="46" t="str">
        <f aca="false">IF($A26="","",IFERROR(IF(ISNUMBER(INDEX(03_Dossel!$F$6:$F$1005,MATCH($A26,03_Dossel!$A$6:$A$1005,0))),INDEX(03_Dossel!$F$6:$F$1005,MATCH($A26,03_Dossel!$A$6:$A$1005,0)),""),""))</f>
        <v/>
      </c>
      <c r="I26" s="49" t="str">
        <f aca="false">IF($A26="","",IF($H26="","SEM PAR","OK"))</f>
        <v/>
      </c>
      <c r="J26" s="50" t="str">
        <f aca="false">IF($B26="","",0.6108*EXP(17.27*$B26/($B26+237.3)))</f>
        <v/>
      </c>
      <c r="K26" s="50" t="str">
        <f aca="false">IF(OR($J26="",$C26=""),"",$J26*$C26/100)</f>
        <v/>
      </c>
      <c r="L26" s="50" t="str">
        <f aca="false">IF(OR($J26="",$K26=""),"",$J26-$K26)</f>
        <v/>
      </c>
      <c r="M26" s="50" t="str">
        <f aca="false">IF($J26="","",4098*$J26/($B26+237.3)^2)</f>
        <v/>
      </c>
      <c r="N26" s="51" t="str">
        <f aca="false">IF($F26="","",0.000665*$F26)</f>
        <v/>
      </c>
      <c r="O26" s="46" t="str">
        <f aca="false">IF($E26="","",IFERROR($E26*4.87/LN(67.8*CFG_ZANEM-5.42),""))</f>
        <v/>
      </c>
      <c r="P26" s="46" t="str">
        <f aca="false">IF(OR($B26="",$H26=""),"",$H26-$B26)</f>
        <v/>
      </c>
      <c r="Q26" s="46" t="str">
        <f aca="false">IF($A26="","",IF(ISNUMBER(CFG_A),CFG_A,""))</f>
        <v/>
      </c>
      <c r="R26" s="46" t="str">
        <f aca="false">IF($A26="","",IF(ISNUMBER(CFG_B),CFG_B,""))</f>
        <v/>
      </c>
      <c r="S26" s="50" t="str">
        <f aca="false">IF(OR($B26="",$Q26=""),"",0.6108*EXP(17.27*$B26/($B26+237.3))-0.6108*EXP(17.27*($B26+$Q26)/($B26+$Q26+237.3)))</f>
        <v/>
      </c>
      <c r="T26" s="46" t="str">
        <f aca="false">IF(OR($Q26="",$R26="",$L26=""),"",$Q26+$R26*$L26)</f>
        <v/>
      </c>
      <c r="U26" s="46" t="str">
        <f aca="false">IF(OR($Q26="",$R26="",$S26=""),"",$Q26+$R26*$S26)</f>
        <v/>
      </c>
      <c r="V26" s="50" t="str">
        <f aca="false">IF(OR($P26="",$T26="",$U26=""),"",IF(ABS($U26-$T26)&lt;CFG_DENOMMIN,"",($P26-$T26)/($U26-$T26)))</f>
        <v/>
      </c>
      <c r="W26" s="47" t="str">
        <f aca="false">IF($E26="","",IFERROR(LN((CFG_ZANEM-0.67*CFG_HDOSSEL)/(0.123*CFG_HDOSSEL))*LN((CFG_ZAR-0.67*CFG_HDOSSEL)/(0.0123*CFG_HDOSSEL))/(CFG_K^2*$E26),""))</f>
        <v/>
      </c>
      <c r="X26" s="50" t="str">
        <f aca="false">IF(OR($N26="",$W26="",$W26=0),"",$N26*(1+CFG_RC/$W26))</f>
        <v/>
      </c>
      <c r="Y26" s="46" t="str">
        <f aca="false">IF(OR($X26="",$M26="",$G26="",$L26=""),"",($W26*$G26/CFG_RHOCP)*($X26/($M26+$X26))-$L26/($M26+$X26))</f>
        <v/>
      </c>
      <c r="Z26" s="46" t="str">
        <f aca="false">IF(OR($W26="",$G26=""),"",$W26*$G26/CFG_RHOCP)</f>
        <v/>
      </c>
      <c r="AA26" s="50" t="str">
        <f aca="false">IF(OR($P26="",$Y26="",$Z26=""),"",IF(ABS($Z26-$Y26)&lt;CFG_DENOMMIN,"",($P26-$Y26)/($Z26-$Y26)))</f>
        <v/>
      </c>
      <c r="AB26" s="48" t="str">
        <f aca="false">IF($A26="","",IF(AND(HOUR($A26)&gt;=CFG_HINI,HOUR($A26)&lt;CFG_HFIM),1,0))</f>
        <v/>
      </c>
      <c r="AC26" s="48" t="str">
        <f aca="false">IF($A26="","",IF($D26="",0,IF($D26&gt;=CFG_RSMIN,1,0)))</f>
        <v/>
      </c>
      <c r="AD26" s="48" t="str">
        <f aca="false">IF($A26="","",IF($E26="",0,IF(AND($E26&gt;=CFG_UMIN,$E26&lt;=CFG_UMAX),1,0)))</f>
        <v/>
      </c>
      <c r="AE26" s="48" t="str">
        <f aca="false">IF($A26="","",IF($L26="",0,IF($L26&gt;=CFG_VPDMIN,1,0)))</f>
        <v/>
      </c>
      <c r="AF26" s="48" t="str">
        <f aca="false">IF($A26="","",IF(CFG_METODO="Teórico (Jackson)",IF(OR($Y26="",$Z26=""),0,IF(ABS($Z26-$Y26)&gt;=CFG_DENOMMIN,1,0)),IF(OR($T26="",$U26=""),0,IF(ABS($U26-$T26)&gt;=CFG_DENOMMIN,1,0))))</f>
        <v/>
      </c>
      <c r="AG26" s="48" t="str">
        <f aca="false">IF($A26="","",IF(AND($B26&lt;&gt;"",$C26&lt;&gt;"",$H26&lt;&gt;""),1,0))</f>
        <v/>
      </c>
      <c r="AH26" s="48" t="str">
        <f aca="false">IF($A26="","",IF(AND($AB26=1,$AC26=1,$AD26=1,$AE26=1,$AF26=1,$AG26=1),1,0))</f>
        <v/>
      </c>
      <c r="AI26" s="50" t="str">
        <f aca="false">IF($A26="","",IF($AH26&lt;&gt;1,"",IF(CFG_METODO="Teórico (Jackson)",$AA26,$V26)))</f>
        <v/>
      </c>
      <c r="AJ26" s="50" t="str">
        <f aca="false">IF($AI26="","",MAX(0,MIN(1,$AI26)))</f>
        <v/>
      </c>
      <c r="AK26" s="52" t="str">
        <f aca="false">IF($A26="","",IF($AG26=0,"Dados incompletos"&amp;IF($I26="SEM PAR"," — sem Tc no mesmo horário",""),IF($AB26=0,"Fora da janela horária",IF($AC26=0,"Radiação abaixo do mínimo",IF($AD26=0,"Vento fora da faixa",IF($AE26=0,"VPD abaixo do mínimo",IF($AF26=0,"Denominador muito pequeno","VÁLIDO")))))))</f>
        <v/>
      </c>
    </row>
    <row r="27" customFormat="false" ht="15" hidden="false" customHeight="false" outlineLevel="0" collapsed="false">
      <c r="A27" s="45" t="str">
        <f aca="false">IF(02_Estacao!A27="","",02_Estacao!A27)</f>
        <v/>
      </c>
      <c r="B27" s="46" t="str">
        <f aca="false">IF(OR($A27="",02_Estacao!B27=""),"",IF(CFG_UT="°F",(02_Estacao!B27-32)*5/9,02_Estacao!B27))</f>
        <v/>
      </c>
      <c r="C27" s="47" t="str">
        <f aca="false">IF(OR($A27="",02_Estacao!C27=""),"",IF(CFG_UUR="fração (0-1)",02_Estacao!C27*100,02_Estacao!C27))</f>
        <v/>
      </c>
      <c r="D27" s="48" t="str">
        <f aca="false">IF(OR($A27="",02_Estacao!D27=""),"",IF(CFG_URS="MJ/m²/h",02_Estacao!D27*277.7778,IF(CFG_URS="kW/m²",02_Estacao!D27*1000,02_Estacao!D27)))</f>
        <v/>
      </c>
      <c r="E27" s="46" t="str">
        <f aca="false">IF(OR($A27="",02_Estacao!E27=""),"",IF(CFG_UVEL="km/h",02_Estacao!E27/3.6,02_Estacao!E27))</f>
        <v/>
      </c>
      <c r="F27" s="46" t="str">
        <f aca="false">IF($A27="","",IF(02_Estacao!F27="",CFG_P,IF(CFG_UP="hPa (mbar)",02_Estacao!F27/10,IF(CFG_UP="Pa",02_Estacao!F27/1000,02_Estacao!F27))))</f>
        <v/>
      </c>
      <c r="G27" s="48" t="str">
        <f aca="false">IF($A27="","",IF(02_Estacao!G27&lt;&gt;"",02_Estacao!G27,IF($D27="","",(1-CFG_ALBEDO)*$D27-CFG_RNL)))</f>
        <v/>
      </c>
      <c r="H27" s="46" t="str">
        <f aca="false">IF($A27="","",IFERROR(IF(ISNUMBER(INDEX(03_Dossel!$F$6:$F$1005,MATCH($A27,03_Dossel!$A$6:$A$1005,0))),INDEX(03_Dossel!$F$6:$F$1005,MATCH($A27,03_Dossel!$A$6:$A$1005,0)),""),""))</f>
        <v/>
      </c>
      <c r="I27" s="49" t="str">
        <f aca="false">IF($A27="","",IF($H27="","SEM PAR","OK"))</f>
        <v/>
      </c>
      <c r="J27" s="50" t="str">
        <f aca="false">IF($B27="","",0.6108*EXP(17.27*$B27/($B27+237.3)))</f>
        <v/>
      </c>
      <c r="K27" s="50" t="str">
        <f aca="false">IF(OR($J27="",$C27=""),"",$J27*$C27/100)</f>
        <v/>
      </c>
      <c r="L27" s="50" t="str">
        <f aca="false">IF(OR($J27="",$K27=""),"",$J27-$K27)</f>
        <v/>
      </c>
      <c r="M27" s="50" t="str">
        <f aca="false">IF($J27="","",4098*$J27/($B27+237.3)^2)</f>
        <v/>
      </c>
      <c r="N27" s="51" t="str">
        <f aca="false">IF($F27="","",0.000665*$F27)</f>
        <v/>
      </c>
      <c r="O27" s="46" t="str">
        <f aca="false">IF($E27="","",IFERROR($E27*4.87/LN(67.8*CFG_ZANEM-5.42),""))</f>
        <v/>
      </c>
      <c r="P27" s="46" t="str">
        <f aca="false">IF(OR($B27="",$H27=""),"",$H27-$B27)</f>
        <v/>
      </c>
      <c r="Q27" s="46" t="str">
        <f aca="false">IF($A27="","",IF(ISNUMBER(CFG_A),CFG_A,""))</f>
        <v/>
      </c>
      <c r="R27" s="46" t="str">
        <f aca="false">IF($A27="","",IF(ISNUMBER(CFG_B),CFG_B,""))</f>
        <v/>
      </c>
      <c r="S27" s="50" t="str">
        <f aca="false">IF(OR($B27="",$Q27=""),"",0.6108*EXP(17.27*$B27/($B27+237.3))-0.6108*EXP(17.27*($B27+$Q27)/($B27+$Q27+237.3)))</f>
        <v/>
      </c>
      <c r="T27" s="46" t="str">
        <f aca="false">IF(OR($Q27="",$R27="",$L27=""),"",$Q27+$R27*$L27)</f>
        <v/>
      </c>
      <c r="U27" s="46" t="str">
        <f aca="false">IF(OR($Q27="",$R27="",$S27=""),"",$Q27+$R27*$S27)</f>
        <v/>
      </c>
      <c r="V27" s="50" t="str">
        <f aca="false">IF(OR($P27="",$T27="",$U27=""),"",IF(ABS($U27-$T27)&lt;CFG_DENOMMIN,"",($P27-$T27)/($U27-$T27)))</f>
        <v/>
      </c>
      <c r="W27" s="47" t="str">
        <f aca="false">IF($E27="","",IFERROR(LN((CFG_ZANEM-0.67*CFG_HDOSSEL)/(0.123*CFG_HDOSSEL))*LN((CFG_ZAR-0.67*CFG_HDOSSEL)/(0.0123*CFG_HDOSSEL))/(CFG_K^2*$E27),""))</f>
        <v/>
      </c>
      <c r="X27" s="50" t="str">
        <f aca="false">IF(OR($N27="",$W27="",$W27=0),"",$N27*(1+CFG_RC/$W27))</f>
        <v/>
      </c>
      <c r="Y27" s="46" t="str">
        <f aca="false">IF(OR($X27="",$M27="",$G27="",$L27=""),"",($W27*$G27/CFG_RHOCP)*($X27/($M27+$X27))-$L27/($M27+$X27))</f>
        <v/>
      </c>
      <c r="Z27" s="46" t="str">
        <f aca="false">IF(OR($W27="",$G27=""),"",$W27*$G27/CFG_RHOCP)</f>
        <v/>
      </c>
      <c r="AA27" s="50" t="str">
        <f aca="false">IF(OR($P27="",$Y27="",$Z27=""),"",IF(ABS($Z27-$Y27)&lt;CFG_DENOMMIN,"",($P27-$Y27)/($Z27-$Y27)))</f>
        <v/>
      </c>
      <c r="AB27" s="48" t="str">
        <f aca="false">IF($A27="","",IF(AND(HOUR($A27)&gt;=CFG_HINI,HOUR($A27)&lt;CFG_HFIM),1,0))</f>
        <v/>
      </c>
      <c r="AC27" s="48" t="str">
        <f aca="false">IF($A27="","",IF($D27="",0,IF($D27&gt;=CFG_RSMIN,1,0)))</f>
        <v/>
      </c>
      <c r="AD27" s="48" t="str">
        <f aca="false">IF($A27="","",IF($E27="",0,IF(AND($E27&gt;=CFG_UMIN,$E27&lt;=CFG_UMAX),1,0)))</f>
        <v/>
      </c>
      <c r="AE27" s="48" t="str">
        <f aca="false">IF($A27="","",IF($L27="",0,IF($L27&gt;=CFG_VPDMIN,1,0)))</f>
        <v/>
      </c>
      <c r="AF27" s="48" t="str">
        <f aca="false">IF($A27="","",IF(CFG_METODO="Teórico (Jackson)",IF(OR($Y27="",$Z27=""),0,IF(ABS($Z27-$Y27)&gt;=CFG_DENOMMIN,1,0)),IF(OR($T27="",$U27=""),0,IF(ABS($U27-$T27)&gt;=CFG_DENOMMIN,1,0))))</f>
        <v/>
      </c>
      <c r="AG27" s="48" t="str">
        <f aca="false">IF($A27="","",IF(AND($B27&lt;&gt;"",$C27&lt;&gt;"",$H27&lt;&gt;""),1,0))</f>
        <v/>
      </c>
      <c r="AH27" s="48" t="str">
        <f aca="false">IF($A27="","",IF(AND($AB27=1,$AC27=1,$AD27=1,$AE27=1,$AF27=1,$AG27=1),1,0))</f>
        <v/>
      </c>
      <c r="AI27" s="50" t="str">
        <f aca="false">IF($A27="","",IF($AH27&lt;&gt;1,"",IF(CFG_METODO="Teórico (Jackson)",$AA27,$V27)))</f>
        <v/>
      </c>
      <c r="AJ27" s="50" t="str">
        <f aca="false">IF($AI27="","",MAX(0,MIN(1,$AI27)))</f>
        <v/>
      </c>
      <c r="AK27" s="52" t="str">
        <f aca="false">IF($A27="","",IF($AG27=0,"Dados incompletos"&amp;IF($I27="SEM PAR"," — sem Tc no mesmo horário",""),IF($AB27=0,"Fora da janela horária",IF($AC27=0,"Radiação abaixo do mínimo",IF($AD27=0,"Vento fora da faixa",IF($AE27=0,"VPD abaixo do mínimo",IF($AF27=0,"Denominador muito pequeno","VÁLIDO")))))))</f>
        <v/>
      </c>
    </row>
    <row r="28" customFormat="false" ht="15" hidden="false" customHeight="false" outlineLevel="0" collapsed="false">
      <c r="A28" s="45" t="str">
        <f aca="false">IF(02_Estacao!A28="","",02_Estacao!A28)</f>
        <v/>
      </c>
      <c r="B28" s="46" t="str">
        <f aca="false">IF(OR($A28="",02_Estacao!B28=""),"",IF(CFG_UT="°F",(02_Estacao!B28-32)*5/9,02_Estacao!B28))</f>
        <v/>
      </c>
      <c r="C28" s="47" t="str">
        <f aca="false">IF(OR($A28="",02_Estacao!C28=""),"",IF(CFG_UUR="fração (0-1)",02_Estacao!C28*100,02_Estacao!C28))</f>
        <v/>
      </c>
      <c r="D28" s="48" t="str">
        <f aca="false">IF(OR($A28="",02_Estacao!D28=""),"",IF(CFG_URS="MJ/m²/h",02_Estacao!D28*277.7778,IF(CFG_URS="kW/m²",02_Estacao!D28*1000,02_Estacao!D28)))</f>
        <v/>
      </c>
      <c r="E28" s="46" t="str">
        <f aca="false">IF(OR($A28="",02_Estacao!E28=""),"",IF(CFG_UVEL="km/h",02_Estacao!E28/3.6,02_Estacao!E28))</f>
        <v/>
      </c>
      <c r="F28" s="46" t="str">
        <f aca="false">IF($A28="","",IF(02_Estacao!F28="",CFG_P,IF(CFG_UP="hPa (mbar)",02_Estacao!F28/10,IF(CFG_UP="Pa",02_Estacao!F28/1000,02_Estacao!F28))))</f>
        <v/>
      </c>
      <c r="G28" s="48" t="str">
        <f aca="false">IF($A28="","",IF(02_Estacao!G28&lt;&gt;"",02_Estacao!G28,IF($D28="","",(1-CFG_ALBEDO)*$D28-CFG_RNL)))</f>
        <v/>
      </c>
      <c r="H28" s="46" t="str">
        <f aca="false">IF($A28="","",IFERROR(IF(ISNUMBER(INDEX(03_Dossel!$F$6:$F$1005,MATCH($A28,03_Dossel!$A$6:$A$1005,0))),INDEX(03_Dossel!$F$6:$F$1005,MATCH($A28,03_Dossel!$A$6:$A$1005,0)),""),""))</f>
        <v/>
      </c>
      <c r="I28" s="49" t="str">
        <f aca="false">IF($A28="","",IF($H28="","SEM PAR","OK"))</f>
        <v/>
      </c>
      <c r="J28" s="50" t="str">
        <f aca="false">IF($B28="","",0.6108*EXP(17.27*$B28/($B28+237.3)))</f>
        <v/>
      </c>
      <c r="K28" s="50" t="str">
        <f aca="false">IF(OR($J28="",$C28=""),"",$J28*$C28/100)</f>
        <v/>
      </c>
      <c r="L28" s="50" t="str">
        <f aca="false">IF(OR($J28="",$K28=""),"",$J28-$K28)</f>
        <v/>
      </c>
      <c r="M28" s="50" t="str">
        <f aca="false">IF($J28="","",4098*$J28/($B28+237.3)^2)</f>
        <v/>
      </c>
      <c r="N28" s="51" t="str">
        <f aca="false">IF($F28="","",0.000665*$F28)</f>
        <v/>
      </c>
      <c r="O28" s="46" t="str">
        <f aca="false">IF($E28="","",IFERROR($E28*4.87/LN(67.8*CFG_ZANEM-5.42),""))</f>
        <v/>
      </c>
      <c r="P28" s="46" t="str">
        <f aca="false">IF(OR($B28="",$H28=""),"",$H28-$B28)</f>
        <v/>
      </c>
      <c r="Q28" s="46" t="str">
        <f aca="false">IF($A28="","",IF(ISNUMBER(CFG_A),CFG_A,""))</f>
        <v/>
      </c>
      <c r="R28" s="46" t="str">
        <f aca="false">IF($A28="","",IF(ISNUMBER(CFG_B),CFG_B,""))</f>
        <v/>
      </c>
      <c r="S28" s="50" t="str">
        <f aca="false">IF(OR($B28="",$Q28=""),"",0.6108*EXP(17.27*$B28/($B28+237.3))-0.6108*EXP(17.27*($B28+$Q28)/($B28+$Q28+237.3)))</f>
        <v/>
      </c>
      <c r="T28" s="46" t="str">
        <f aca="false">IF(OR($Q28="",$R28="",$L28=""),"",$Q28+$R28*$L28)</f>
        <v/>
      </c>
      <c r="U28" s="46" t="str">
        <f aca="false">IF(OR($Q28="",$R28="",$S28=""),"",$Q28+$R28*$S28)</f>
        <v/>
      </c>
      <c r="V28" s="50" t="str">
        <f aca="false">IF(OR($P28="",$T28="",$U28=""),"",IF(ABS($U28-$T28)&lt;CFG_DENOMMIN,"",($P28-$T28)/($U28-$T28)))</f>
        <v/>
      </c>
      <c r="W28" s="47" t="str">
        <f aca="false">IF($E28="","",IFERROR(LN((CFG_ZANEM-0.67*CFG_HDOSSEL)/(0.123*CFG_HDOSSEL))*LN((CFG_ZAR-0.67*CFG_HDOSSEL)/(0.0123*CFG_HDOSSEL))/(CFG_K^2*$E28),""))</f>
        <v/>
      </c>
      <c r="X28" s="50" t="str">
        <f aca="false">IF(OR($N28="",$W28="",$W28=0),"",$N28*(1+CFG_RC/$W28))</f>
        <v/>
      </c>
      <c r="Y28" s="46" t="str">
        <f aca="false">IF(OR($X28="",$M28="",$G28="",$L28=""),"",($W28*$G28/CFG_RHOCP)*($X28/($M28+$X28))-$L28/($M28+$X28))</f>
        <v/>
      </c>
      <c r="Z28" s="46" t="str">
        <f aca="false">IF(OR($W28="",$G28=""),"",$W28*$G28/CFG_RHOCP)</f>
        <v/>
      </c>
      <c r="AA28" s="50" t="str">
        <f aca="false">IF(OR($P28="",$Y28="",$Z28=""),"",IF(ABS($Z28-$Y28)&lt;CFG_DENOMMIN,"",($P28-$Y28)/($Z28-$Y28)))</f>
        <v/>
      </c>
      <c r="AB28" s="48" t="str">
        <f aca="false">IF($A28="","",IF(AND(HOUR($A28)&gt;=CFG_HINI,HOUR($A28)&lt;CFG_HFIM),1,0))</f>
        <v/>
      </c>
      <c r="AC28" s="48" t="str">
        <f aca="false">IF($A28="","",IF($D28="",0,IF($D28&gt;=CFG_RSMIN,1,0)))</f>
        <v/>
      </c>
      <c r="AD28" s="48" t="str">
        <f aca="false">IF($A28="","",IF($E28="",0,IF(AND($E28&gt;=CFG_UMIN,$E28&lt;=CFG_UMAX),1,0)))</f>
        <v/>
      </c>
      <c r="AE28" s="48" t="str">
        <f aca="false">IF($A28="","",IF($L28="",0,IF($L28&gt;=CFG_VPDMIN,1,0)))</f>
        <v/>
      </c>
      <c r="AF28" s="48" t="str">
        <f aca="false">IF($A28="","",IF(CFG_METODO="Teórico (Jackson)",IF(OR($Y28="",$Z28=""),0,IF(ABS($Z28-$Y28)&gt;=CFG_DENOMMIN,1,0)),IF(OR($T28="",$U28=""),0,IF(ABS($U28-$T28)&gt;=CFG_DENOMMIN,1,0))))</f>
        <v/>
      </c>
      <c r="AG28" s="48" t="str">
        <f aca="false">IF($A28="","",IF(AND($B28&lt;&gt;"",$C28&lt;&gt;"",$H28&lt;&gt;""),1,0))</f>
        <v/>
      </c>
      <c r="AH28" s="48" t="str">
        <f aca="false">IF($A28="","",IF(AND($AB28=1,$AC28=1,$AD28=1,$AE28=1,$AF28=1,$AG28=1),1,0))</f>
        <v/>
      </c>
      <c r="AI28" s="50" t="str">
        <f aca="false">IF($A28="","",IF($AH28&lt;&gt;1,"",IF(CFG_METODO="Teórico (Jackson)",$AA28,$V28)))</f>
        <v/>
      </c>
      <c r="AJ28" s="50" t="str">
        <f aca="false">IF($AI28="","",MAX(0,MIN(1,$AI28)))</f>
        <v/>
      </c>
      <c r="AK28" s="52" t="str">
        <f aca="false">IF($A28="","",IF($AG28=0,"Dados incompletos"&amp;IF($I28="SEM PAR"," — sem Tc no mesmo horário",""),IF($AB28=0,"Fora da janela horária",IF($AC28=0,"Radiação abaixo do mínimo",IF($AD28=0,"Vento fora da faixa",IF($AE28=0,"VPD abaixo do mínimo",IF($AF28=0,"Denominador muito pequeno","VÁLIDO")))))))</f>
        <v/>
      </c>
    </row>
    <row r="29" customFormat="false" ht="15" hidden="false" customHeight="false" outlineLevel="0" collapsed="false">
      <c r="A29" s="45" t="str">
        <f aca="false">IF(02_Estacao!A29="","",02_Estacao!A29)</f>
        <v/>
      </c>
      <c r="B29" s="46" t="str">
        <f aca="false">IF(OR($A29="",02_Estacao!B29=""),"",IF(CFG_UT="°F",(02_Estacao!B29-32)*5/9,02_Estacao!B29))</f>
        <v/>
      </c>
      <c r="C29" s="47" t="str">
        <f aca="false">IF(OR($A29="",02_Estacao!C29=""),"",IF(CFG_UUR="fração (0-1)",02_Estacao!C29*100,02_Estacao!C29))</f>
        <v/>
      </c>
      <c r="D29" s="48" t="str">
        <f aca="false">IF(OR($A29="",02_Estacao!D29=""),"",IF(CFG_URS="MJ/m²/h",02_Estacao!D29*277.7778,IF(CFG_URS="kW/m²",02_Estacao!D29*1000,02_Estacao!D29)))</f>
        <v/>
      </c>
      <c r="E29" s="46" t="str">
        <f aca="false">IF(OR($A29="",02_Estacao!E29=""),"",IF(CFG_UVEL="km/h",02_Estacao!E29/3.6,02_Estacao!E29))</f>
        <v/>
      </c>
      <c r="F29" s="46" t="str">
        <f aca="false">IF($A29="","",IF(02_Estacao!F29="",CFG_P,IF(CFG_UP="hPa (mbar)",02_Estacao!F29/10,IF(CFG_UP="Pa",02_Estacao!F29/1000,02_Estacao!F29))))</f>
        <v/>
      </c>
      <c r="G29" s="48" t="str">
        <f aca="false">IF($A29="","",IF(02_Estacao!G29&lt;&gt;"",02_Estacao!G29,IF($D29="","",(1-CFG_ALBEDO)*$D29-CFG_RNL)))</f>
        <v/>
      </c>
      <c r="H29" s="46" t="str">
        <f aca="false">IF($A29="","",IFERROR(IF(ISNUMBER(INDEX(03_Dossel!$F$6:$F$1005,MATCH($A29,03_Dossel!$A$6:$A$1005,0))),INDEX(03_Dossel!$F$6:$F$1005,MATCH($A29,03_Dossel!$A$6:$A$1005,0)),""),""))</f>
        <v/>
      </c>
      <c r="I29" s="49" t="str">
        <f aca="false">IF($A29="","",IF($H29="","SEM PAR","OK"))</f>
        <v/>
      </c>
      <c r="J29" s="50" t="str">
        <f aca="false">IF($B29="","",0.6108*EXP(17.27*$B29/($B29+237.3)))</f>
        <v/>
      </c>
      <c r="K29" s="50" t="str">
        <f aca="false">IF(OR($J29="",$C29=""),"",$J29*$C29/100)</f>
        <v/>
      </c>
      <c r="L29" s="50" t="str">
        <f aca="false">IF(OR($J29="",$K29=""),"",$J29-$K29)</f>
        <v/>
      </c>
      <c r="M29" s="50" t="str">
        <f aca="false">IF($J29="","",4098*$J29/($B29+237.3)^2)</f>
        <v/>
      </c>
      <c r="N29" s="51" t="str">
        <f aca="false">IF($F29="","",0.000665*$F29)</f>
        <v/>
      </c>
      <c r="O29" s="46" t="str">
        <f aca="false">IF($E29="","",IFERROR($E29*4.87/LN(67.8*CFG_ZANEM-5.42),""))</f>
        <v/>
      </c>
      <c r="P29" s="46" t="str">
        <f aca="false">IF(OR($B29="",$H29=""),"",$H29-$B29)</f>
        <v/>
      </c>
      <c r="Q29" s="46" t="str">
        <f aca="false">IF($A29="","",IF(ISNUMBER(CFG_A),CFG_A,""))</f>
        <v/>
      </c>
      <c r="R29" s="46" t="str">
        <f aca="false">IF($A29="","",IF(ISNUMBER(CFG_B),CFG_B,""))</f>
        <v/>
      </c>
      <c r="S29" s="50" t="str">
        <f aca="false">IF(OR($B29="",$Q29=""),"",0.6108*EXP(17.27*$B29/($B29+237.3))-0.6108*EXP(17.27*($B29+$Q29)/($B29+$Q29+237.3)))</f>
        <v/>
      </c>
      <c r="T29" s="46" t="str">
        <f aca="false">IF(OR($Q29="",$R29="",$L29=""),"",$Q29+$R29*$L29)</f>
        <v/>
      </c>
      <c r="U29" s="46" t="str">
        <f aca="false">IF(OR($Q29="",$R29="",$S29=""),"",$Q29+$R29*$S29)</f>
        <v/>
      </c>
      <c r="V29" s="50" t="str">
        <f aca="false">IF(OR($P29="",$T29="",$U29=""),"",IF(ABS($U29-$T29)&lt;CFG_DENOMMIN,"",($P29-$T29)/($U29-$T29)))</f>
        <v/>
      </c>
      <c r="W29" s="47" t="str">
        <f aca="false">IF($E29="","",IFERROR(LN((CFG_ZANEM-0.67*CFG_HDOSSEL)/(0.123*CFG_HDOSSEL))*LN((CFG_ZAR-0.67*CFG_HDOSSEL)/(0.0123*CFG_HDOSSEL))/(CFG_K^2*$E29),""))</f>
        <v/>
      </c>
      <c r="X29" s="50" t="str">
        <f aca="false">IF(OR($N29="",$W29="",$W29=0),"",$N29*(1+CFG_RC/$W29))</f>
        <v/>
      </c>
      <c r="Y29" s="46" t="str">
        <f aca="false">IF(OR($X29="",$M29="",$G29="",$L29=""),"",($W29*$G29/CFG_RHOCP)*($X29/($M29+$X29))-$L29/($M29+$X29))</f>
        <v/>
      </c>
      <c r="Z29" s="46" t="str">
        <f aca="false">IF(OR($W29="",$G29=""),"",$W29*$G29/CFG_RHOCP)</f>
        <v/>
      </c>
      <c r="AA29" s="50" t="str">
        <f aca="false">IF(OR($P29="",$Y29="",$Z29=""),"",IF(ABS($Z29-$Y29)&lt;CFG_DENOMMIN,"",($P29-$Y29)/($Z29-$Y29)))</f>
        <v/>
      </c>
      <c r="AB29" s="48" t="str">
        <f aca="false">IF($A29="","",IF(AND(HOUR($A29)&gt;=CFG_HINI,HOUR($A29)&lt;CFG_HFIM),1,0))</f>
        <v/>
      </c>
      <c r="AC29" s="48" t="str">
        <f aca="false">IF($A29="","",IF($D29="",0,IF($D29&gt;=CFG_RSMIN,1,0)))</f>
        <v/>
      </c>
      <c r="AD29" s="48" t="str">
        <f aca="false">IF($A29="","",IF($E29="",0,IF(AND($E29&gt;=CFG_UMIN,$E29&lt;=CFG_UMAX),1,0)))</f>
        <v/>
      </c>
      <c r="AE29" s="48" t="str">
        <f aca="false">IF($A29="","",IF($L29="",0,IF($L29&gt;=CFG_VPDMIN,1,0)))</f>
        <v/>
      </c>
      <c r="AF29" s="48" t="str">
        <f aca="false">IF($A29="","",IF(CFG_METODO="Teórico (Jackson)",IF(OR($Y29="",$Z29=""),0,IF(ABS($Z29-$Y29)&gt;=CFG_DENOMMIN,1,0)),IF(OR($T29="",$U29=""),0,IF(ABS($U29-$T29)&gt;=CFG_DENOMMIN,1,0))))</f>
        <v/>
      </c>
      <c r="AG29" s="48" t="str">
        <f aca="false">IF($A29="","",IF(AND($B29&lt;&gt;"",$C29&lt;&gt;"",$H29&lt;&gt;""),1,0))</f>
        <v/>
      </c>
      <c r="AH29" s="48" t="str">
        <f aca="false">IF($A29="","",IF(AND($AB29=1,$AC29=1,$AD29=1,$AE29=1,$AF29=1,$AG29=1),1,0))</f>
        <v/>
      </c>
      <c r="AI29" s="50" t="str">
        <f aca="false">IF($A29="","",IF($AH29&lt;&gt;1,"",IF(CFG_METODO="Teórico (Jackson)",$AA29,$V29)))</f>
        <v/>
      </c>
      <c r="AJ29" s="50" t="str">
        <f aca="false">IF($AI29="","",MAX(0,MIN(1,$AI29)))</f>
        <v/>
      </c>
      <c r="AK29" s="52" t="str">
        <f aca="false">IF($A29="","",IF($AG29=0,"Dados incompletos"&amp;IF($I29="SEM PAR"," — sem Tc no mesmo horário",""),IF($AB29=0,"Fora da janela horária",IF($AC29=0,"Radiação abaixo do mínimo",IF($AD29=0,"Vento fora da faixa",IF($AE29=0,"VPD abaixo do mínimo",IF($AF29=0,"Denominador muito pequeno","VÁLIDO")))))))</f>
        <v/>
      </c>
    </row>
    <row r="30" customFormat="false" ht="15" hidden="false" customHeight="false" outlineLevel="0" collapsed="false">
      <c r="A30" s="45" t="str">
        <f aca="false">IF(02_Estacao!A30="","",02_Estacao!A30)</f>
        <v/>
      </c>
      <c r="B30" s="46" t="str">
        <f aca="false">IF(OR($A30="",02_Estacao!B30=""),"",IF(CFG_UT="°F",(02_Estacao!B30-32)*5/9,02_Estacao!B30))</f>
        <v/>
      </c>
      <c r="C30" s="47" t="str">
        <f aca="false">IF(OR($A30="",02_Estacao!C30=""),"",IF(CFG_UUR="fração (0-1)",02_Estacao!C30*100,02_Estacao!C30))</f>
        <v/>
      </c>
      <c r="D30" s="48" t="str">
        <f aca="false">IF(OR($A30="",02_Estacao!D30=""),"",IF(CFG_URS="MJ/m²/h",02_Estacao!D30*277.7778,IF(CFG_URS="kW/m²",02_Estacao!D30*1000,02_Estacao!D30)))</f>
        <v/>
      </c>
      <c r="E30" s="46" t="str">
        <f aca="false">IF(OR($A30="",02_Estacao!E30=""),"",IF(CFG_UVEL="km/h",02_Estacao!E30/3.6,02_Estacao!E30))</f>
        <v/>
      </c>
      <c r="F30" s="46" t="str">
        <f aca="false">IF($A30="","",IF(02_Estacao!F30="",CFG_P,IF(CFG_UP="hPa (mbar)",02_Estacao!F30/10,IF(CFG_UP="Pa",02_Estacao!F30/1000,02_Estacao!F30))))</f>
        <v/>
      </c>
      <c r="G30" s="48" t="str">
        <f aca="false">IF($A30="","",IF(02_Estacao!G30&lt;&gt;"",02_Estacao!G30,IF($D30="","",(1-CFG_ALBEDO)*$D30-CFG_RNL)))</f>
        <v/>
      </c>
      <c r="H30" s="46" t="str">
        <f aca="false">IF($A30="","",IFERROR(IF(ISNUMBER(INDEX(03_Dossel!$F$6:$F$1005,MATCH($A30,03_Dossel!$A$6:$A$1005,0))),INDEX(03_Dossel!$F$6:$F$1005,MATCH($A30,03_Dossel!$A$6:$A$1005,0)),""),""))</f>
        <v/>
      </c>
      <c r="I30" s="49" t="str">
        <f aca="false">IF($A30="","",IF($H30="","SEM PAR","OK"))</f>
        <v/>
      </c>
      <c r="J30" s="50" t="str">
        <f aca="false">IF($B30="","",0.6108*EXP(17.27*$B30/($B30+237.3)))</f>
        <v/>
      </c>
      <c r="K30" s="50" t="str">
        <f aca="false">IF(OR($J30="",$C30=""),"",$J30*$C30/100)</f>
        <v/>
      </c>
      <c r="L30" s="50" t="str">
        <f aca="false">IF(OR($J30="",$K30=""),"",$J30-$K30)</f>
        <v/>
      </c>
      <c r="M30" s="50" t="str">
        <f aca="false">IF($J30="","",4098*$J30/($B30+237.3)^2)</f>
        <v/>
      </c>
      <c r="N30" s="51" t="str">
        <f aca="false">IF($F30="","",0.000665*$F30)</f>
        <v/>
      </c>
      <c r="O30" s="46" t="str">
        <f aca="false">IF($E30="","",IFERROR($E30*4.87/LN(67.8*CFG_ZANEM-5.42),""))</f>
        <v/>
      </c>
      <c r="P30" s="46" t="str">
        <f aca="false">IF(OR($B30="",$H30=""),"",$H30-$B30)</f>
        <v/>
      </c>
      <c r="Q30" s="46" t="str">
        <f aca="false">IF($A30="","",IF(ISNUMBER(CFG_A),CFG_A,""))</f>
        <v/>
      </c>
      <c r="R30" s="46" t="str">
        <f aca="false">IF($A30="","",IF(ISNUMBER(CFG_B),CFG_B,""))</f>
        <v/>
      </c>
      <c r="S30" s="50" t="str">
        <f aca="false">IF(OR($B30="",$Q30=""),"",0.6108*EXP(17.27*$B30/($B30+237.3))-0.6108*EXP(17.27*($B30+$Q30)/($B30+$Q30+237.3)))</f>
        <v/>
      </c>
      <c r="T30" s="46" t="str">
        <f aca="false">IF(OR($Q30="",$R30="",$L30=""),"",$Q30+$R30*$L30)</f>
        <v/>
      </c>
      <c r="U30" s="46" t="str">
        <f aca="false">IF(OR($Q30="",$R30="",$S30=""),"",$Q30+$R30*$S30)</f>
        <v/>
      </c>
      <c r="V30" s="50" t="str">
        <f aca="false">IF(OR($P30="",$T30="",$U30=""),"",IF(ABS($U30-$T30)&lt;CFG_DENOMMIN,"",($P30-$T30)/($U30-$T30)))</f>
        <v/>
      </c>
      <c r="W30" s="47" t="str">
        <f aca="false">IF($E30="","",IFERROR(LN((CFG_ZANEM-0.67*CFG_HDOSSEL)/(0.123*CFG_HDOSSEL))*LN((CFG_ZAR-0.67*CFG_HDOSSEL)/(0.0123*CFG_HDOSSEL))/(CFG_K^2*$E30),""))</f>
        <v/>
      </c>
      <c r="X30" s="50" t="str">
        <f aca="false">IF(OR($N30="",$W30="",$W30=0),"",$N30*(1+CFG_RC/$W30))</f>
        <v/>
      </c>
      <c r="Y30" s="46" t="str">
        <f aca="false">IF(OR($X30="",$M30="",$G30="",$L30=""),"",($W30*$G30/CFG_RHOCP)*($X30/($M30+$X30))-$L30/($M30+$X30))</f>
        <v/>
      </c>
      <c r="Z30" s="46" t="str">
        <f aca="false">IF(OR($W30="",$G30=""),"",$W30*$G30/CFG_RHOCP)</f>
        <v/>
      </c>
      <c r="AA30" s="50" t="str">
        <f aca="false">IF(OR($P30="",$Y30="",$Z30=""),"",IF(ABS($Z30-$Y30)&lt;CFG_DENOMMIN,"",($P30-$Y30)/($Z30-$Y30)))</f>
        <v/>
      </c>
      <c r="AB30" s="48" t="str">
        <f aca="false">IF($A30="","",IF(AND(HOUR($A30)&gt;=CFG_HINI,HOUR($A30)&lt;CFG_HFIM),1,0))</f>
        <v/>
      </c>
      <c r="AC30" s="48" t="str">
        <f aca="false">IF($A30="","",IF($D30="",0,IF($D30&gt;=CFG_RSMIN,1,0)))</f>
        <v/>
      </c>
      <c r="AD30" s="48" t="str">
        <f aca="false">IF($A30="","",IF($E30="",0,IF(AND($E30&gt;=CFG_UMIN,$E30&lt;=CFG_UMAX),1,0)))</f>
        <v/>
      </c>
      <c r="AE30" s="48" t="str">
        <f aca="false">IF($A30="","",IF($L30="",0,IF($L30&gt;=CFG_VPDMIN,1,0)))</f>
        <v/>
      </c>
      <c r="AF30" s="48" t="str">
        <f aca="false">IF($A30="","",IF(CFG_METODO="Teórico (Jackson)",IF(OR($Y30="",$Z30=""),0,IF(ABS($Z30-$Y30)&gt;=CFG_DENOMMIN,1,0)),IF(OR($T30="",$U30=""),0,IF(ABS($U30-$T30)&gt;=CFG_DENOMMIN,1,0))))</f>
        <v/>
      </c>
      <c r="AG30" s="48" t="str">
        <f aca="false">IF($A30="","",IF(AND($B30&lt;&gt;"",$C30&lt;&gt;"",$H30&lt;&gt;""),1,0))</f>
        <v/>
      </c>
      <c r="AH30" s="48" t="str">
        <f aca="false">IF($A30="","",IF(AND($AB30=1,$AC30=1,$AD30=1,$AE30=1,$AF30=1,$AG30=1),1,0))</f>
        <v/>
      </c>
      <c r="AI30" s="50" t="str">
        <f aca="false">IF($A30="","",IF($AH30&lt;&gt;1,"",IF(CFG_METODO="Teórico (Jackson)",$AA30,$V30)))</f>
        <v/>
      </c>
      <c r="AJ30" s="50" t="str">
        <f aca="false">IF($AI30="","",MAX(0,MIN(1,$AI30)))</f>
        <v/>
      </c>
      <c r="AK30" s="52" t="str">
        <f aca="false">IF($A30="","",IF($AG30=0,"Dados incompletos"&amp;IF($I30="SEM PAR"," — sem Tc no mesmo horário",""),IF($AB30=0,"Fora da janela horária",IF($AC30=0,"Radiação abaixo do mínimo",IF($AD30=0,"Vento fora da faixa",IF($AE30=0,"VPD abaixo do mínimo",IF($AF30=0,"Denominador muito pequeno","VÁLIDO")))))))</f>
        <v/>
      </c>
    </row>
    <row r="31" customFormat="false" ht="15" hidden="false" customHeight="false" outlineLevel="0" collapsed="false">
      <c r="A31" s="45" t="str">
        <f aca="false">IF(02_Estacao!A31="","",02_Estacao!A31)</f>
        <v/>
      </c>
      <c r="B31" s="46" t="str">
        <f aca="false">IF(OR($A31="",02_Estacao!B31=""),"",IF(CFG_UT="°F",(02_Estacao!B31-32)*5/9,02_Estacao!B31))</f>
        <v/>
      </c>
      <c r="C31" s="47" t="str">
        <f aca="false">IF(OR($A31="",02_Estacao!C31=""),"",IF(CFG_UUR="fração (0-1)",02_Estacao!C31*100,02_Estacao!C31))</f>
        <v/>
      </c>
      <c r="D31" s="48" t="str">
        <f aca="false">IF(OR($A31="",02_Estacao!D31=""),"",IF(CFG_URS="MJ/m²/h",02_Estacao!D31*277.7778,IF(CFG_URS="kW/m²",02_Estacao!D31*1000,02_Estacao!D31)))</f>
        <v/>
      </c>
      <c r="E31" s="46" t="str">
        <f aca="false">IF(OR($A31="",02_Estacao!E31=""),"",IF(CFG_UVEL="km/h",02_Estacao!E31/3.6,02_Estacao!E31))</f>
        <v/>
      </c>
      <c r="F31" s="46" t="str">
        <f aca="false">IF($A31="","",IF(02_Estacao!F31="",CFG_P,IF(CFG_UP="hPa (mbar)",02_Estacao!F31/10,IF(CFG_UP="Pa",02_Estacao!F31/1000,02_Estacao!F31))))</f>
        <v/>
      </c>
      <c r="G31" s="48" t="str">
        <f aca="false">IF($A31="","",IF(02_Estacao!G31&lt;&gt;"",02_Estacao!G31,IF($D31="","",(1-CFG_ALBEDO)*$D31-CFG_RNL)))</f>
        <v/>
      </c>
      <c r="H31" s="46" t="str">
        <f aca="false">IF($A31="","",IFERROR(IF(ISNUMBER(INDEX(03_Dossel!$F$6:$F$1005,MATCH($A31,03_Dossel!$A$6:$A$1005,0))),INDEX(03_Dossel!$F$6:$F$1005,MATCH($A31,03_Dossel!$A$6:$A$1005,0)),""),""))</f>
        <v/>
      </c>
      <c r="I31" s="49" t="str">
        <f aca="false">IF($A31="","",IF($H31="","SEM PAR","OK"))</f>
        <v/>
      </c>
      <c r="J31" s="50" t="str">
        <f aca="false">IF($B31="","",0.6108*EXP(17.27*$B31/($B31+237.3)))</f>
        <v/>
      </c>
      <c r="K31" s="50" t="str">
        <f aca="false">IF(OR($J31="",$C31=""),"",$J31*$C31/100)</f>
        <v/>
      </c>
      <c r="L31" s="50" t="str">
        <f aca="false">IF(OR($J31="",$K31=""),"",$J31-$K31)</f>
        <v/>
      </c>
      <c r="M31" s="50" t="str">
        <f aca="false">IF($J31="","",4098*$J31/($B31+237.3)^2)</f>
        <v/>
      </c>
      <c r="N31" s="51" t="str">
        <f aca="false">IF($F31="","",0.000665*$F31)</f>
        <v/>
      </c>
      <c r="O31" s="46" t="str">
        <f aca="false">IF($E31="","",IFERROR($E31*4.87/LN(67.8*CFG_ZANEM-5.42),""))</f>
        <v/>
      </c>
      <c r="P31" s="46" t="str">
        <f aca="false">IF(OR($B31="",$H31=""),"",$H31-$B31)</f>
        <v/>
      </c>
      <c r="Q31" s="46" t="str">
        <f aca="false">IF($A31="","",IF(ISNUMBER(CFG_A),CFG_A,""))</f>
        <v/>
      </c>
      <c r="R31" s="46" t="str">
        <f aca="false">IF($A31="","",IF(ISNUMBER(CFG_B),CFG_B,""))</f>
        <v/>
      </c>
      <c r="S31" s="50" t="str">
        <f aca="false">IF(OR($B31="",$Q31=""),"",0.6108*EXP(17.27*$B31/($B31+237.3))-0.6108*EXP(17.27*($B31+$Q31)/($B31+$Q31+237.3)))</f>
        <v/>
      </c>
      <c r="T31" s="46" t="str">
        <f aca="false">IF(OR($Q31="",$R31="",$L31=""),"",$Q31+$R31*$L31)</f>
        <v/>
      </c>
      <c r="U31" s="46" t="str">
        <f aca="false">IF(OR($Q31="",$R31="",$S31=""),"",$Q31+$R31*$S31)</f>
        <v/>
      </c>
      <c r="V31" s="50" t="str">
        <f aca="false">IF(OR($P31="",$T31="",$U31=""),"",IF(ABS($U31-$T31)&lt;CFG_DENOMMIN,"",($P31-$T31)/($U31-$T31)))</f>
        <v/>
      </c>
      <c r="W31" s="47" t="str">
        <f aca="false">IF($E31="","",IFERROR(LN((CFG_ZANEM-0.67*CFG_HDOSSEL)/(0.123*CFG_HDOSSEL))*LN((CFG_ZAR-0.67*CFG_HDOSSEL)/(0.0123*CFG_HDOSSEL))/(CFG_K^2*$E31),""))</f>
        <v/>
      </c>
      <c r="X31" s="50" t="str">
        <f aca="false">IF(OR($N31="",$W31="",$W31=0),"",$N31*(1+CFG_RC/$W31))</f>
        <v/>
      </c>
      <c r="Y31" s="46" t="str">
        <f aca="false">IF(OR($X31="",$M31="",$G31="",$L31=""),"",($W31*$G31/CFG_RHOCP)*($X31/($M31+$X31))-$L31/($M31+$X31))</f>
        <v/>
      </c>
      <c r="Z31" s="46" t="str">
        <f aca="false">IF(OR($W31="",$G31=""),"",$W31*$G31/CFG_RHOCP)</f>
        <v/>
      </c>
      <c r="AA31" s="50" t="str">
        <f aca="false">IF(OR($P31="",$Y31="",$Z31=""),"",IF(ABS($Z31-$Y31)&lt;CFG_DENOMMIN,"",($P31-$Y31)/($Z31-$Y31)))</f>
        <v/>
      </c>
      <c r="AB31" s="48" t="str">
        <f aca="false">IF($A31="","",IF(AND(HOUR($A31)&gt;=CFG_HINI,HOUR($A31)&lt;CFG_HFIM),1,0))</f>
        <v/>
      </c>
      <c r="AC31" s="48" t="str">
        <f aca="false">IF($A31="","",IF($D31="",0,IF($D31&gt;=CFG_RSMIN,1,0)))</f>
        <v/>
      </c>
      <c r="AD31" s="48" t="str">
        <f aca="false">IF($A31="","",IF($E31="",0,IF(AND($E31&gt;=CFG_UMIN,$E31&lt;=CFG_UMAX),1,0)))</f>
        <v/>
      </c>
      <c r="AE31" s="48" t="str">
        <f aca="false">IF($A31="","",IF($L31="",0,IF($L31&gt;=CFG_VPDMIN,1,0)))</f>
        <v/>
      </c>
      <c r="AF31" s="48" t="str">
        <f aca="false">IF($A31="","",IF(CFG_METODO="Teórico (Jackson)",IF(OR($Y31="",$Z31=""),0,IF(ABS($Z31-$Y31)&gt;=CFG_DENOMMIN,1,0)),IF(OR($T31="",$U31=""),0,IF(ABS($U31-$T31)&gt;=CFG_DENOMMIN,1,0))))</f>
        <v/>
      </c>
      <c r="AG31" s="48" t="str">
        <f aca="false">IF($A31="","",IF(AND($B31&lt;&gt;"",$C31&lt;&gt;"",$H31&lt;&gt;""),1,0))</f>
        <v/>
      </c>
      <c r="AH31" s="48" t="str">
        <f aca="false">IF($A31="","",IF(AND($AB31=1,$AC31=1,$AD31=1,$AE31=1,$AF31=1,$AG31=1),1,0))</f>
        <v/>
      </c>
      <c r="AI31" s="50" t="str">
        <f aca="false">IF($A31="","",IF($AH31&lt;&gt;1,"",IF(CFG_METODO="Teórico (Jackson)",$AA31,$V31)))</f>
        <v/>
      </c>
      <c r="AJ31" s="50" t="str">
        <f aca="false">IF($AI31="","",MAX(0,MIN(1,$AI31)))</f>
        <v/>
      </c>
      <c r="AK31" s="52" t="str">
        <f aca="false">IF($A31="","",IF($AG31=0,"Dados incompletos"&amp;IF($I31="SEM PAR"," — sem Tc no mesmo horário",""),IF($AB31=0,"Fora da janela horária",IF($AC31=0,"Radiação abaixo do mínimo",IF($AD31=0,"Vento fora da faixa",IF($AE31=0,"VPD abaixo do mínimo",IF($AF31=0,"Denominador muito pequeno","VÁLIDO")))))))</f>
        <v/>
      </c>
    </row>
    <row r="32" customFormat="false" ht="15" hidden="false" customHeight="false" outlineLevel="0" collapsed="false">
      <c r="A32" s="45" t="str">
        <f aca="false">IF(02_Estacao!A32="","",02_Estacao!A32)</f>
        <v/>
      </c>
      <c r="B32" s="46" t="str">
        <f aca="false">IF(OR($A32="",02_Estacao!B32=""),"",IF(CFG_UT="°F",(02_Estacao!B32-32)*5/9,02_Estacao!B32))</f>
        <v/>
      </c>
      <c r="C32" s="47" t="str">
        <f aca="false">IF(OR($A32="",02_Estacao!C32=""),"",IF(CFG_UUR="fração (0-1)",02_Estacao!C32*100,02_Estacao!C32))</f>
        <v/>
      </c>
      <c r="D32" s="48" t="str">
        <f aca="false">IF(OR($A32="",02_Estacao!D32=""),"",IF(CFG_URS="MJ/m²/h",02_Estacao!D32*277.7778,IF(CFG_URS="kW/m²",02_Estacao!D32*1000,02_Estacao!D32)))</f>
        <v/>
      </c>
      <c r="E32" s="46" t="str">
        <f aca="false">IF(OR($A32="",02_Estacao!E32=""),"",IF(CFG_UVEL="km/h",02_Estacao!E32/3.6,02_Estacao!E32))</f>
        <v/>
      </c>
      <c r="F32" s="46" t="str">
        <f aca="false">IF($A32="","",IF(02_Estacao!F32="",CFG_P,IF(CFG_UP="hPa (mbar)",02_Estacao!F32/10,IF(CFG_UP="Pa",02_Estacao!F32/1000,02_Estacao!F32))))</f>
        <v/>
      </c>
      <c r="G32" s="48" t="str">
        <f aca="false">IF($A32="","",IF(02_Estacao!G32&lt;&gt;"",02_Estacao!G32,IF($D32="","",(1-CFG_ALBEDO)*$D32-CFG_RNL)))</f>
        <v/>
      </c>
      <c r="H32" s="46" t="str">
        <f aca="false">IF($A32="","",IFERROR(IF(ISNUMBER(INDEX(03_Dossel!$F$6:$F$1005,MATCH($A32,03_Dossel!$A$6:$A$1005,0))),INDEX(03_Dossel!$F$6:$F$1005,MATCH($A32,03_Dossel!$A$6:$A$1005,0)),""),""))</f>
        <v/>
      </c>
      <c r="I32" s="49" t="str">
        <f aca="false">IF($A32="","",IF($H32="","SEM PAR","OK"))</f>
        <v/>
      </c>
      <c r="J32" s="50" t="str">
        <f aca="false">IF($B32="","",0.6108*EXP(17.27*$B32/($B32+237.3)))</f>
        <v/>
      </c>
      <c r="K32" s="50" t="str">
        <f aca="false">IF(OR($J32="",$C32=""),"",$J32*$C32/100)</f>
        <v/>
      </c>
      <c r="L32" s="50" t="str">
        <f aca="false">IF(OR($J32="",$K32=""),"",$J32-$K32)</f>
        <v/>
      </c>
      <c r="M32" s="50" t="str">
        <f aca="false">IF($J32="","",4098*$J32/($B32+237.3)^2)</f>
        <v/>
      </c>
      <c r="N32" s="51" t="str">
        <f aca="false">IF($F32="","",0.000665*$F32)</f>
        <v/>
      </c>
      <c r="O32" s="46" t="str">
        <f aca="false">IF($E32="","",IFERROR($E32*4.87/LN(67.8*CFG_ZANEM-5.42),""))</f>
        <v/>
      </c>
      <c r="P32" s="46" t="str">
        <f aca="false">IF(OR($B32="",$H32=""),"",$H32-$B32)</f>
        <v/>
      </c>
      <c r="Q32" s="46" t="str">
        <f aca="false">IF($A32="","",IF(ISNUMBER(CFG_A),CFG_A,""))</f>
        <v/>
      </c>
      <c r="R32" s="46" t="str">
        <f aca="false">IF($A32="","",IF(ISNUMBER(CFG_B),CFG_B,""))</f>
        <v/>
      </c>
      <c r="S32" s="50" t="str">
        <f aca="false">IF(OR($B32="",$Q32=""),"",0.6108*EXP(17.27*$B32/($B32+237.3))-0.6108*EXP(17.27*($B32+$Q32)/($B32+$Q32+237.3)))</f>
        <v/>
      </c>
      <c r="T32" s="46" t="str">
        <f aca="false">IF(OR($Q32="",$R32="",$L32=""),"",$Q32+$R32*$L32)</f>
        <v/>
      </c>
      <c r="U32" s="46" t="str">
        <f aca="false">IF(OR($Q32="",$R32="",$S32=""),"",$Q32+$R32*$S32)</f>
        <v/>
      </c>
      <c r="V32" s="50" t="str">
        <f aca="false">IF(OR($P32="",$T32="",$U32=""),"",IF(ABS($U32-$T32)&lt;CFG_DENOMMIN,"",($P32-$T32)/($U32-$T32)))</f>
        <v/>
      </c>
      <c r="W32" s="47" t="str">
        <f aca="false">IF($E32="","",IFERROR(LN((CFG_ZANEM-0.67*CFG_HDOSSEL)/(0.123*CFG_HDOSSEL))*LN((CFG_ZAR-0.67*CFG_HDOSSEL)/(0.0123*CFG_HDOSSEL))/(CFG_K^2*$E32),""))</f>
        <v/>
      </c>
      <c r="X32" s="50" t="str">
        <f aca="false">IF(OR($N32="",$W32="",$W32=0),"",$N32*(1+CFG_RC/$W32))</f>
        <v/>
      </c>
      <c r="Y32" s="46" t="str">
        <f aca="false">IF(OR($X32="",$M32="",$G32="",$L32=""),"",($W32*$G32/CFG_RHOCP)*($X32/($M32+$X32))-$L32/($M32+$X32))</f>
        <v/>
      </c>
      <c r="Z32" s="46" t="str">
        <f aca="false">IF(OR($W32="",$G32=""),"",$W32*$G32/CFG_RHOCP)</f>
        <v/>
      </c>
      <c r="AA32" s="50" t="str">
        <f aca="false">IF(OR($P32="",$Y32="",$Z32=""),"",IF(ABS($Z32-$Y32)&lt;CFG_DENOMMIN,"",($P32-$Y32)/($Z32-$Y32)))</f>
        <v/>
      </c>
      <c r="AB32" s="48" t="str">
        <f aca="false">IF($A32="","",IF(AND(HOUR($A32)&gt;=CFG_HINI,HOUR($A32)&lt;CFG_HFIM),1,0))</f>
        <v/>
      </c>
      <c r="AC32" s="48" t="str">
        <f aca="false">IF($A32="","",IF($D32="",0,IF($D32&gt;=CFG_RSMIN,1,0)))</f>
        <v/>
      </c>
      <c r="AD32" s="48" t="str">
        <f aca="false">IF($A32="","",IF($E32="",0,IF(AND($E32&gt;=CFG_UMIN,$E32&lt;=CFG_UMAX),1,0)))</f>
        <v/>
      </c>
      <c r="AE32" s="48" t="str">
        <f aca="false">IF($A32="","",IF($L32="",0,IF($L32&gt;=CFG_VPDMIN,1,0)))</f>
        <v/>
      </c>
      <c r="AF32" s="48" t="str">
        <f aca="false">IF($A32="","",IF(CFG_METODO="Teórico (Jackson)",IF(OR($Y32="",$Z32=""),0,IF(ABS($Z32-$Y32)&gt;=CFG_DENOMMIN,1,0)),IF(OR($T32="",$U32=""),0,IF(ABS($U32-$T32)&gt;=CFG_DENOMMIN,1,0))))</f>
        <v/>
      </c>
      <c r="AG32" s="48" t="str">
        <f aca="false">IF($A32="","",IF(AND($B32&lt;&gt;"",$C32&lt;&gt;"",$H32&lt;&gt;""),1,0))</f>
        <v/>
      </c>
      <c r="AH32" s="48" t="str">
        <f aca="false">IF($A32="","",IF(AND($AB32=1,$AC32=1,$AD32=1,$AE32=1,$AF32=1,$AG32=1),1,0))</f>
        <v/>
      </c>
      <c r="AI32" s="50" t="str">
        <f aca="false">IF($A32="","",IF($AH32&lt;&gt;1,"",IF(CFG_METODO="Teórico (Jackson)",$AA32,$V32)))</f>
        <v/>
      </c>
      <c r="AJ32" s="50" t="str">
        <f aca="false">IF($AI32="","",MAX(0,MIN(1,$AI32)))</f>
        <v/>
      </c>
      <c r="AK32" s="52" t="str">
        <f aca="false">IF($A32="","",IF($AG32=0,"Dados incompletos"&amp;IF($I32="SEM PAR"," — sem Tc no mesmo horário",""),IF($AB32=0,"Fora da janela horária",IF($AC32=0,"Radiação abaixo do mínimo",IF($AD32=0,"Vento fora da faixa",IF($AE32=0,"VPD abaixo do mínimo",IF($AF32=0,"Denominador muito pequeno","VÁLIDO")))))))</f>
        <v/>
      </c>
    </row>
    <row r="33" customFormat="false" ht="15" hidden="false" customHeight="false" outlineLevel="0" collapsed="false">
      <c r="A33" s="45" t="str">
        <f aca="false">IF(02_Estacao!A33="","",02_Estacao!A33)</f>
        <v/>
      </c>
      <c r="B33" s="46" t="str">
        <f aca="false">IF(OR($A33="",02_Estacao!B33=""),"",IF(CFG_UT="°F",(02_Estacao!B33-32)*5/9,02_Estacao!B33))</f>
        <v/>
      </c>
      <c r="C33" s="47" t="str">
        <f aca="false">IF(OR($A33="",02_Estacao!C33=""),"",IF(CFG_UUR="fração (0-1)",02_Estacao!C33*100,02_Estacao!C33))</f>
        <v/>
      </c>
      <c r="D33" s="48" t="str">
        <f aca="false">IF(OR($A33="",02_Estacao!D33=""),"",IF(CFG_URS="MJ/m²/h",02_Estacao!D33*277.7778,IF(CFG_URS="kW/m²",02_Estacao!D33*1000,02_Estacao!D33)))</f>
        <v/>
      </c>
      <c r="E33" s="46" t="str">
        <f aca="false">IF(OR($A33="",02_Estacao!E33=""),"",IF(CFG_UVEL="km/h",02_Estacao!E33/3.6,02_Estacao!E33))</f>
        <v/>
      </c>
      <c r="F33" s="46" t="str">
        <f aca="false">IF($A33="","",IF(02_Estacao!F33="",CFG_P,IF(CFG_UP="hPa (mbar)",02_Estacao!F33/10,IF(CFG_UP="Pa",02_Estacao!F33/1000,02_Estacao!F33))))</f>
        <v/>
      </c>
      <c r="G33" s="48" t="str">
        <f aca="false">IF($A33="","",IF(02_Estacao!G33&lt;&gt;"",02_Estacao!G33,IF($D33="","",(1-CFG_ALBEDO)*$D33-CFG_RNL)))</f>
        <v/>
      </c>
      <c r="H33" s="46" t="str">
        <f aca="false">IF($A33="","",IFERROR(IF(ISNUMBER(INDEX(03_Dossel!$F$6:$F$1005,MATCH($A33,03_Dossel!$A$6:$A$1005,0))),INDEX(03_Dossel!$F$6:$F$1005,MATCH($A33,03_Dossel!$A$6:$A$1005,0)),""),""))</f>
        <v/>
      </c>
      <c r="I33" s="49" t="str">
        <f aca="false">IF($A33="","",IF($H33="","SEM PAR","OK"))</f>
        <v/>
      </c>
      <c r="J33" s="50" t="str">
        <f aca="false">IF($B33="","",0.6108*EXP(17.27*$B33/($B33+237.3)))</f>
        <v/>
      </c>
      <c r="K33" s="50" t="str">
        <f aca="false">IF(OR($J33="",$C33=""),"",$J33*$C33/100)</f>
        <v/>
      </c>
      <c r="L33" s="50" t="str">
        <f aca="false">IF(OR($J33="",$K33=""),"",$J33-$K33)</f>
        <v/>
      </c>
      <c r="M33" s="50" t="str">
        <f aca="false">IF($J33="","",4098*$J33/($B33+237.3)^2)</f>
        <v/>
      </c>
      <c r="N33" s="51" t="str">
        <f aca="false">IF($F33="","",0.000665*$F33)</f>
        <v/>
      </c>
      <c r="O33" s="46" t="str">
        <f aca="false">IF($E33="","",IFERROR($E33*4.87/LN(67.8*CFG_ZANEM-5.42),""))</f>
        <v/>
      </c>
      <c r="P33" s="46" t="str">
        <f aca="false">IF(OR($B33="",$H33=""),"",$H33-$B33)</f>
        <v/>
      </c>
      <c r="Q33" s="46" t="str">
        <f aca="false">IF($A33="","",IF(ISNUMBER(CFG_A),CFG_A,""))</f>
        <v/>
      </c>
      <c r="R33" s="46" t="str">
        <f aca="false">IF($A33="","",IF(ISNUMBER(CFG_B),CFG_B,""))</f>
        <v/>
      </c>
      <c r="S33" s="50" t="str">
        <f aca="false">IF(OR($B33="",$Q33=""),"",0.6108*EXP(17.27*$B33/($B33+237.3))-0.6108*EXP(17.27*($B33+$Q33)/($B33+$Q33+237.3)))</f>
        <v/>
      </c>
      <c r="T33" s="46" t="str">
        <f aca="false">IF(OR($Q33="",$R33="",$L33=""),"",$Q33+$R33*$L33)</f>
        <v/>
      </c>
      <c r="U33" s="46" t="str">
        <f aca="false">IF(OR($Q33="",$R33="",$S33=""),"",$Q33+$R33*$S33)</f>
        <v/>
      </c>
      <c r="V33" s="50" t="str">
        <f aca="false">IF(OR($P33="",$T33="",$U33=""),"",IF(ABS($U33-$T33)&lt;CFG_DENOMMIN,"",($P33-$T33)/($U33-$T33)))</f>
        <v/>
      </c>
      <c r="W33" s="47" t="str">
        <f aca="false">IF($E33="","",IFERROR(LN((CFG_ZANEM-0.67*CFG_HDOSSEL)/(0.123*CFG_HDOSSEL))*LN((CFG_ZAR-0.67*CFG_HDOSSEL)/(0.0123*CFG_HDOSSEL))/(CFG_K^2*$E33),""))</f>
        <v/>
      </c>
      <c r="X33" s="50" t="str">
        <f aca="false">IF(OR($N33="",$W33="",$W33=0),"",$N33*(1+CFG_RC/$W33))</f>
        <v/>
      </c>
      <c r="Y33" s="46" t="str">
        <f aca="false">IF(OR($X33="",$M33="",$G33="",$L33=""),"",($W33*$G33/CFG_RHOCP)*($X33/($M33+$X33))-$L33/($M33+$X33))</f>
        <v/>
      </c>
      <c r="Z33" s="46" t="str">
        <f aca="false">IF(OR($W33="",$G33=""),"",$W33*$G33/CFG_RHOCP)</f>
        <v/>
      </c>
      <c r="AA33" s="50" t="str">
        <f aca="false">IF(OR($P33="",$Y33="",$Z33=""),"",IF(ABS($Z33-$Y33)&lt;CFG_DENOMMIN,"",($P33-$Y33)/($Z33-$Y33)))</f>
        <v/>
      </c>
      <c r="AB33" s="48" t="str">
        <f aca="false">IF($A33="","",IF(AND(HOUR($A33)&gt;=CFG_HINI,HOUR($A33)&lt;CFG_HFIM),1,0))</f>
        <v/>
      </c>
      <c r="AC33" s="48" t="str">
        <f aca="false">IF($A33="","",IF($D33="",0,IF($D33&gt;=CFG_RSMIN,1,0)))</f>
        <v/>
      </c>
      <c r="AD33" s="48" t="str">
        <f aca="false">IF($A33="","",IF($E33="",0,IF(AND($E33&gt;=CFG_UMIN,$E33&lt;=CFG_UMAX),1,0)))</f>
        <v/>
      </c>
      <c r="AE33" s="48" t="str">
        <f aca="false">IF($A33="","",IF($L33="",0,IF($L33&gt;=CFG_VPDMIN,1,0)))</f>
        <v/>
      </c>
      <c r="AF33" s="48" t="str">
        <f aca="false">IF($A33="","",IF(CFG_METODO="Teórico (Jackson)",IF(OR($Y33="",$Z33=""),0,IF(ABS($Z33-$Y33)&gt;=CFG_DENOMMIN,1,0)),IF(OR($T33="",$U33=""),0,IF(ABS($U33-$T33)&gt;=CFG_DENOMMIN,1,0))))</f>
        <v/>
      </c>
      <c r="AG33" s="48" t="str">
        <f aca="false">IF($A33="","",IF(AND($B33&lt;&gt;"",$C33&lt;&gt;"",$H33&lt;&gt;""),1,0))</f>
        <v/>
      </c>
      <c r="AH33" s="48" t="str">
        <f aca="false">IF($A33="","",IF(AND($AB33=1,$AC33=1,$AD33=1,$AE33=1,$AF33=1,$AG33=1),1,0))</f>
        <v/>
      </c>
      <c r="AI33" s="50" t="str">
        <f aca="false">IF($A33="","",IF($AH33&lt;&gt;1,"",IF(CFG_METODO="Teórico (Jackson)",$AA33,$V33)))</f>
        <v/>
      </c>
      <c r="AJ33" s="50" t="str">
        <f aca="false">IF($AI33="","",MAX(0,MIN(1,$AI33)))</f>
        <v/>
      </c>
      <c r="AK33" s="52" t="str">
        <f aca="false">IF($A33="","",IF($AG33=0,"Dados incompletos"&amp;IF($I33="SEM PAR"," — sem Tc no mesmo horário",""),IF($AB33=0,"Fora da janela horária",IF($AC33=0,"Radiação abaixo do mínimo",IF($AD33=0,"Vento fora da faixa",IF($AE33=0,"VPD abaixo do mínimo",IF($AF33=0,"Denominador muito pequeno","VÁLIDO")))))))</f>
        <v/>
      </c>
    </row>
    <row r="34" customFormat="false" ht="15" hidden="false" customHeight="false" outlineLevel="0" collapsed="false">
      <c r="A34" s="45" t="str">
        <f aca="false">IF(02_Estacao!A34="","",02_Estacao!A34)</f>
        <v/>
      </c>
      <c r="B34" s="46" t="str">
        <f aca="false">IF(OR($A34="",02_Estacao!B34=""),"",IF(CFG_UT="°F",(02_Estacao!B34-32)*5/9,02_Estacao!B34))</f>
        <v/>
      </c>
      <c r="C34" s="47" t="str">
        <f aca="false">IF(OR($A34="",02_Estacao!C34=""),"",IF(CFG_UUR="fração (0-1)",02_Estacao!C34*100,02_Estacao!C34))</f>
        <v/>
      </c>
      <c r="D34" s="48" t="str">
        <f aca="false">IF(OR($A34="",02_Estacao!D34=""),"",IF(CFG_URS="MJ/m²/h",02_Estacao!D34*277.7778,IF(CFG_URS="kW/m²",02_Estacao!D34*1000,02_Estacao!D34)))</f>
        <v/>
      </c>
      <c r="E34" s="46" t="str">
        <f aca="false">IF(OR($A34="",02_Estacao!E34=""),"",IF(CFG_UVEL="km/h",02_Estacao!E34/3.6,02_Estacao!E34))</f>
        <v/>
      </c>
      <c r="F34" s="46" t="str">
        <f aca="false">IF($A34="","",IF(02_Estacao!F34="",CFG_P,IF(CFG_UP="hPa (mbar)",02_Estacao!F34/10,IF(CFG_UP="Pa",02_Estacao!F34/1000,02_Estacao!F34))))</f>
        <v/>
      </c>
      <c r="G34" s="48" t="str">
        <f aca="false">IF($A34="","",IF(02_Estacao!G34&lt;&gt;"",02_Estacao!G34,IF($D34="","",(1-CFG_ALBEDO)*$D34-CFG_RNL)))</f>
        <v/>
      </c>
      <c r="H34" s="46" t="str">
        <f aca="false">IF($A34="","",IFERROR(IF(ISNUMBER(INDEX(03_Dossel!$F$6:$F$1005,MATCH($A34,03_Dossel!$A$6:$A$1005,0))),INDEX(03_Dossel!$F$6:$F$1005,MATCH($A34,03_Dossel!$A$6:$A$1005,0)),""),""))</f>
        <v/>
      </c>
      <c r="I34" s="49" t="str">
        <f aca="false">IF($A34="","",IF($H34="","SEM PAR","OK"))</f>
        <v/>
      </c>
      <c r="J34" s="50" t="str">
        <f aca="false">IF($B34="","",0.6108*EXP(17.27*$B34/($B34+237.3)))</f>
        <v/>
      </c>
      <c r="K34" s="50" t="str">
        <f aca="false">IF(OR($J34="",$C34=""),"",$J34*$C34/100)</f>
        <v/>
      </c>
      <c r="L34" s="50" t="str">
        <f aca="false">IF(OR($J34="",$K34=""),"",$J34-$K34)</f>
        <v/>
      </c>
      <c r="M34" s="50" t="str">
        <f aca="false">IF($J34="","",4098*$J34/($B34+237.3)^2)</f>
        <v/>
      </c>
      <c r="N34" s="51" t="str">
        <f aca="false">IF($F34="","",0.000665*$F34)</f>
        <v/>
      </c>
      <c r="O34" s="46" t="str">
        <f aca="false">IF($E34="","",IFERROR($E34*4.87/LN(67.8*CFG_ZANEM-5.42),""))</f>
        <v/>
      </c>
      <c r="P34" s="46" t="str">
        <f aca="false">IF(OR($B34="",$H34=""),"",$H34-$B34)</f>
        <v/>
      </c>
      <c r="Q34" s="46" t="str">
        <f aca="false">IF($A34="","",IF(ISNUMBER(CFG_A),CFG_A,""))</f>
        <v/>
      </c>
      <c r="R34" s="46" t="str">
        <f aca="false">IF($A34="","",IF(ISNUMBER(CFG_B),CFG_B,""))</f>
        <v/>
      </c>
      <c r="S34" s="50" t="str">
        <f aca="false">IF(OR($B34="",$Q34=""),"",0.6108*EXP(17.27*$B34/($B34+237.3))-0.6108*EXP(17.27*($B34+$Q34)/($B34+$Q34+237.3)))</f>
        <v/>
      </c>
      <c r="T34" s="46" t="str">
        <f aca="false">IF(OR($Q34="",$R34="",$L34=""),"",$Q34+$R34*$L34)</f>
        <v/>
      </c>
      <c r="U34" s="46" t="str">
        <f aca="false">IF(OR($Q34="",$R34="",$S34=""),"",$Q34+$R34*$S34)</f>
        <v/>
      </c>
      <c r="V34" s="50" t="str">
        <f aca="false">IF(OR($P34="",$T34="",$U34=""),"",IF(ABS($U34-$T34)&lt;CFG_DENOMMIN,"",($P34-$T34)/($U34-$T34)))</f>
        <v/>
      </c>
      <c r="W34" s="47" t="str">
        <f aca="false">IF($E34="","",IFERROR(LN((CFG_ZANEM-0.67*CFG_HDOSSEL)/(0.123*CFG_HDOSSEL))*LN((CFG_ZAR-0.67*CFG_HDOSSEL)/(0.0123*CFG_HDOSSEL))/(CFG_K^2*$E34),""))</f>
        <v/>
      </c>
      <c r="X34" s="50" t="str">
        <f aca="false">IF(OR($N34="",$W34="",$W34=0),"",$N34*(1+CFG_RC/$W34))</f>
        <v/>
      </c>
      <c r="Y34" s="46" t="str">
        <f aca="false">IF(OR($X34="",$M34="",$G34="",$L34=""),"",($W34*$G34/CFG_RHOCP)*($X34/($M34+$X34))-$L34/($M34+$X34))</f>
        <v/>
      </c>
      <c r="Z34" s="46" t="str">
        <f aca="false">IF(OR($W34="",$G34=""),"",$W34*$G34/CFG_RHOCP)</f>
        <v/>
      </c>
      <c r="AA34" s="50" t="str">
        <f aca="false">IF(OR($P34="",$Y34="",$Z34=""),"",IF(ABS($Z34-$Y34)&lt;CFG_DENOMMIN,"",($P34-$Y34)/($Z34-$Y34)))</f>
        <v/>
      </c>
      <c r="AB34" s="48" t="str">
        <f aca="false">IF($A34="","",IF(AND(HOUR($A34)&gt;=CFG_HINI,HOUR($A34)&lt;CFG_HFIM),1,0))</f>
        <v/>
      </c>
      <c r="AC34" s="48" t="str">
        <f aca="false">IF($A34="","",IF($D34="",0,IF($D34&gt;=CFG_RSMIN,1,0)))</f>
        <v/>
      </c>
      <c r="AD34" s="48" t="str">
        <f aca="false">IF($A34="","",IF($E34="",0,IF(AND($E34&gt;=CFG_UMIN,$E34&lt;=CFG_UMAX),1,0)))</f>
        <v/>
      </c>
      <c r="AE34" s="48" t="str">
        <f aca="false">IF($A34="","",IF($L34="",0,IF($L34&gt;=CFG_VPDMIN,1,0)))</f>
        <v/>
      </c>
      <c r="AF34" s="48" t="str">
        <f aca="false">IF($A34="","",IF(CFG_METODO="Teórico (Jackson)",IF(OR($Y34="",$Z34=""),0,IF(ABS($Z34-$Y34)&gt;=CFG_DENOMMIN,1,0)),IF(OR($T34="",$U34=""),0,IF(ABS($U34-$T34)&gt;=CFG_DENOMMIN,1,0))))</f>
        <v/>
      </c>
      <c r="AG34" s="48" t="str">
        <f aca="false">IF($A34="","",IF(AND($B34&lt;&gt;"",$C34&lt;&gt;"",$H34&lt;&gt;""),1,0))</f>
        <v/>
      </c>
      <c r="AH34" s="48" t="str">
        <f aca="false">IF($A34="","",IF(AND($AB34=1,$AC34=1,$AD34=1,$AE34=1,$AF34=1,$AG34=1),1,0))</f>
        <v/>
      </c>
      <c r="AI34" s="50" t="str">
        <f aca="false">IF($A34="","",IF($AH34&lt;&gt;1,"",IF(CFG_METODO="Teórico (Jackson)",$AA34,$V34)))</f>
        <v/>
      </c>
      <c r="AJ34" s="50" t="str">
        <f aca="false">IF($AI34="","",MAX(0,MIN(1,$AI34)))</f>
        <v/>
      </c>
      <c r="AK34" s="52" t="str">
        <f aca="false">IF($A34="","",IF($AG34=0,"Dados incompletos"&amp;IF($I34="SEM PAR"," — sem Tc no mesmo horário",""),IF($AB34=0,"Fora da janela horária",IF($AC34=0,"Radiação abaixo do mínimo",IF($AD34=0,"Vento fora da faixa",IF($AE34=0,"VPD abaixo do mínimo",IF($AF34=0,"Denominador muito pequeno","VÁLIDO")))))))</f>
        <v/>
      </c>
    </row>
    <row r="35" customFormat="false" ht="15" hidden="false" customHeight="false" outlineLevel="0" collapsed="false">
      <c r="A35" s="45" t="str">
        <f aca="false">IF(02_Estacao!A35="","",02_Estacao!A35)</f>
        <v/>
      </c>
      <c r="B35" s="46" t="str">
        <f aca="false">IF(OR($A35="",02_Estacao!B35=""),"",IF(CFG_UT="°F",(02_Estacao!B35-32)*5/9,02_Estacao!B35))</f>
        <v/>
      </c>
      <c r="C35" s="47" t="str">
        <f aca="false">IF(OR($A35="",02_Estacao!C35=""),"",IF(CFG_UUR="fração (0-1)",02_Estacao!C35*100,02_Estacao!C35))</f>
        <v/>
      </c>
      <c r="D35" s="48" t="str">
        <f aca="false">IF(OR($A35="",02_Estacao!D35=""),"",IF(CFG_URS="MJ/m²/h",02_Estacao!D35*277.7778,IF(CFG_URS="kW/m²",02_Estacao!D35*1000,02_Estacao!D35)))</f>
        <v/>
      </c>
      <c r="E35" s="46" t="str">
        <f aca="false">IF(OR($A35="",02_Estacao!E35=""),"",IF(CFG_UVEL="km/h",02_Estacao!E35/3.6,02_Estacao!E35))</f>
        <v/>
      </c>
      <c r="F35" s="46" t="str">
        <f aca="false">IF($A35="","",IF(02_Estacao!F35="",CFG_P,IF(CFG_UP="hPa (mbar)",02_Estacao!F35/10,IF(CFG_UP="Pa",02_Estacao!F35/1000,02_Estacao!F35))))</f>
        <v/>
      </c>
      <c r="G35" s="48" t="str">
        <f aca="false">IF($A35="","",IF(02_Estacao!G35&lt;&gt;"",02_Estacao!G35,IF($D35="","",(1-CFG_ALBEDO)*$D35-CFG_RNL)))</f>
        <v/>
      </c>
      <c r="H35" s="46" t="str">
        <f aca="false">IF($A35="","",IFERROR(IF(ISNUMBER(INDEX(03_Dossel!$F$6:$F$1005,MATCH($A35,03_Dossel!$A$6:$A$1005,0))),INDEX(03_Dossel!$F$6:$F$1005,MATCH($A35,03_Dossel!$A$6:$A$1005,0)),""),""))</f>
        <v/>
      </c>
      <c r="I35" s="49" t="str">
        <f aca="false">IF($A35="","",IF($H35="","SEM PAR","OK"))</f>
        <v/>
      </c>
      <c r="J35" s="50" t="str">
        <f aca="false">IF($B35="","",0.6108*EXP(17.27*$B35/($B35+237.3)))</f>
        <v/>
      </c>
      <c r="K35" s="50" t="str">
        <f aca="false">IF(OR($J35="",$C35=""),"",$J35*$C35/100)</f>
        <v/>
      </c>
      <c r="L35" s="50" t="str">
        <f aca="false">IF(OR($J35="",$K35=""),"",$J35-$K35)</f>
        <v/>
      </c>
      <c r="M35" s="50" t="str">
        <f aca="false">IF($J35="","",4098*$J35/($B35+237.3)^2)</f>
        <v/>
      </c>
      <c r="N35" s="51" t="str">
        <f aca="false">IF($F35="","",0.000665*$F35)</f>
        <v/>
      </c>
      <c r="O35" s="46" t="str">
        <f aca="false">IF($E35="","",IFERROR($E35*4.87/LN(67.8*CFG_ZANEM-5.42),""))</f>
        <v/>
      </c>
      <c r="P35" s="46" t="str">
        <f aca="false">IF(OR($B35="",$H35=""),"",$H35-$B35)</f>
        <v/>
      </c>
      <c r="Q35" s="46" t="str">
        <f aca="false">IF($A35="","",IF(ISNUMBER(CFG_A),CFG_A,""))</f>
        <v/>
      </c>
      <c r="R35" s="46" t="str">
        <f aca="false">IF($A35="","",IF(ISNUMBER(CFG_B),CFG_B,""))</f>
        <v/>
      </c>
      <c r="S35" s="50" t="str">
        <f aca="false">IF(OR($B35="",$Q35=""),"",0.6108*EXP(17.27*$B35/($B35+237.3))-0.6108*EXP(17.27*($B35+$Q35)/($B35+$Q35+237.3)))</f>
        <v/>
      </c>
      <c r="T35" s="46" t="str">
        <f aca="false">IF(OR($Q35="",$R35="",$L35=""),"",$Q35+$R35*$L35)</f>
        <v/>
      </c>
      <c r="U35" s="46" t="str">
        <f aca="false">IF(OR($Q35="",$R35="",$S35=""),"",$Q35+$R35*$S35)</f>
        <v/>
      </c>
      <c r="V35" s="50" t="str">
        <f aca="false">IF(OR($P35="",$T35="",$U35=""),"",IF(ABS($U35-$T35)&lt;CFG_DENOMMIN,"",($P35-$T35)/($U35-$T35)))</f>
        <v/>
      </c>
      <c r="W35" s="47" t="str">
        <f aca="false">IF($E35="","",IFERROR(LN((CFG_ZANEM-0.67*CFG_HDOSSEL)/(0.123*CFG_HDOSSEL))*LN((CFG_ZAR-0.67*CFG_HDOSSEL)/(0.0123*CFG_HDOSSEL))/(CFG_K^2*$E35),""))</f>
        <v/>
      </c>
      <c r="X35" s="50" t="str">
        <f aca="false">IF(OR($N35="",$W35="",$W35=0),"",$N35*(1+CFG_RC/$W35))</f>
        <v/>
      </c>
      <c r="Y35" s="46" t="str">
        <f aca="false">IF(OR($X35="",$M35="",$G35="",$L35=""),"",($W35*$G35/CFG_RHOCP)*($X35/($M35+$X35))-$L35/($M35+$X35))</f>
        <v/>
      </c>
      <c r="Z35" s="46" t="str">
        <f aca="false">IF(OR($W35="",$G35=""),"",$W35*$G35/CFG_RHOCP)</f>
        <v/>
      </c>
      <c r="AA35" s="50" t="str">
        <f aca="false">IF(OR($P35="",$Y35="",$Z35=""),"",IF(ABS($Z35-$Y35)&lt;CFG_DENOMMIN,"",($P35-$Y35)/($Z35-$Y35)))</f>
        <v/>
      </c>
      <c r="AB35" s="48" t="str">
        <f aca="false">IF($A35="","",IF(AND(HOUR($A35)&gt;=CFG_HINI,HOUR($A35)&lt;CFG_HFIM),1,0))</f>
        <v/>
      </c>
      <c r="AC35" s="48" t="str">
        <f aca="false">IF($A35="","",IF($D35="",0,IF($D35&gt;=CFG_RSMIN,1,0)))</f>
        <v/>
      </c>
      <c r="AD35" s="48" t="str">
        <f aca="false">IF($A35="","",IF($E35="",0,IF(AND($E35&gt;=CFG_UMIN,$E35&lt;=CFG_UMAX),1,0)))</f>
        <v/>
      </c>
      <c r="AE35" s="48" t="str">
        <f aca="false">IF($A35="","",IF($L35="",0,IF($L35&gt;=CFG_VPDMIN,1,0)))</f>
        <v/>
      </c>
      <c r="AF35" s="48" t="str">
        <f aca="false">IF($A35="","",IF(CFG_METODO="Teórico (Jackson)",IF(OR($Y35="",$Z35=""),0,IF(ABS($Z35-$Y35)&gt;=CFG_DENOMMIN,1,0)),IF(OR($T35="",$U35=""),0,IF(ABS($U35-$T35)&gt;=CFG_DENOMMIN,1,0))))</f>
        <v/>
      </c>
      <c r="AG35" s="48" t="str">
        <f aca="false">IF($A35="","",IF(AND($B35&lt;&gt;"",$C35&lt;&gt;"",$H35&lt;&gt;""),1,0))</f>
        <v/>
      </c>
      <c r="AH35" s="48" t="str">
        <f aca="false">IF($A35="","",IF(AND($AB35=1,$AC35=1,$AD35=1,$AE35=1,$AF35=1,$AG35=1),1,0))</f>
        <v/>
      </c>
      <c r="AI35" s="50" t="str">
        <f aca="false">IF($A35="","",IF($AH35&lt;&gt;1,"",IF(CFG_METODO="Teórico (Jackson)",$AA35,$V35)))</f>
        <v/>
      </c>
      <c r="AJ35" s="50" t="str">
        <f aca="false">IF($AI35="","",MAX(0,MIN(1,$AI35)))</f>
        <v/>
      </c>
      <c r="AK35" s="52" t="str">
        <f aca="false">IF($A35="","",IF($AG35=0,"Dados incompletos"&amp;IF($I35="SEM PAR"," — sem Tc no mesmo horário",""),IF($AB35=0,"Fora da janela horária",IF($AC35=0,"Radiação abaixo do mínimo",IF($AD35=0,"Vento fora da faixa",IF($AE35=0,"VPD abaixo do mínimo",IF($AF35=0,"Denominador muito pequeno","VÁLIDO")))))))</f>
        <v/>
      </c>
    </row>
    <row r="36" customFormat="false" ht="15" hidden="false" customHeight="false" outlineLevel="0" collapsed="false">
      <c r="A36" s="45" t="str">
        <f aca="false">IF(02_Estacao!A36="","",02_Estacao!A36)</f>
        <v/>
      </c>
      <c r="B36" s="46" t="str">
        <f aca="false">IF(OR($A36="",02_Estacao!B36=""),"",IF(CFG_UT="°F",(02_Estacao!B36-32)*5/9,02_Estacao!B36))</f>
        <v/>
      </c>
      <c r="C36" s="47" t="str">
        <f aca="false">IF(OR($A36="",02_Estacao!C36=""),"",IF(CFG_UUR="fração (0-1)",02_Estacao!C36*100,02_Estacao!C36))</f>
        <v/>
      </c>
      <c r="D36" s="48" t="str">
        <f aca="false">IF(OR($A36="",02_Estacao!D36=""),"",IF(CFG_URS="MJ/m²/h",02_Estacao!D36*277.7778,IF(CFG_URS="kW/m²",02_Estacao!D36*1000,02_Estacao!D36)))</f>
        <v/>
      </c>
      <c r="E36" s="46" t="str">
        <f aca="false">IF(OR($A36="",02_Estacao!E36=""),"",IF(CFG_UVEL="km/h",02_Estacao!E36/3.6,02_Estacao!E36))</f>
        <v/>
      </c>
      <c r="F36" s="46" t="str">
        <f aca="false">IF($A36="","",IF(02_Estacao!F36="",CFG_P,IF(CFG_UP="hPa (mbar)",02_Estacao!F36/10,IF(CFG_UP="Pa",02_Estacao!F36/1000,02_Estacao!F36))))</f>
        <v/>
      </c>
      <c r="G36" s="48" t="str">
        <f aca="false">IF($A36="","",IF(02_Estacao!G36&lt;&gt;"",02_Estacao!G36,IF($D36="","",(1-CFG_ALBEDO)*$D36-CFG_RNL)))</f>
        <v/>
      </c>
      <c r="H36" s="46" t="str">
        <f aca="false">IF($A36="","",IFERROR(IF(ISNUMBER(INDEX(03_Dossel!$F$6:$F$1005,MATCH($A36,03_Dossel!$A$6:$A$1005,0))),INDEX(03_Dossel!$F$6:$F$1005,MATCH($A36,03_Dossel!$A$6:$A$1005,0)),""),""))</f>
        <v/>
      </c>
      <c r="I36" s="49" t="str">
        <f aca="false">IF($A36="","",IF($H36="","SEM PAR","OK"))</f>
        <v/>
      </c>
      <c r="J36" s="50" t="str">
        <f aca="false">IF($B36="","",0.6108*EXP(17.27*$B36/($B36+237.3)))</f>
        <v/>
      </c>
      <c r="K36" s="50" t="str">
        <f aca="false">IF(OR($J36="",$C36=""),"",$J36*$C36/100)</f>
        <v/>
      </c>
      <c r="L36" s="50" t="str">
        <f aca="false">IF(OR($J36="",$K36=""),"",$J36-$K36)</f>
        <v/>
      </c>
      <c r="M36" s="50" t="str">
        <f aca="false">IF($J36="","",4098*$J36/($B36+237.3)^2)</f>
        <v/>
      </c>
      <c r="N36" s="51" t="str">
        <f aca="false">IF($F36="","",0.000665*$F36)</f>
        <v/>
      </c>
      <c r="O36" s="46" t="str">
        <f aca="false">IF($E36="","",IFERROR($E36*4.87/LN(67.8*CFG_ZANEM-5.42),""))</f>
        <v/>
      </c>
      <c r="P36" s="46" t="str">
        <f aca="false">IF(OR($B36="",$H36=""),"",$H36-$B36)</f>
        <v/>
      </c>
      <c r="Q36" s="46" t="str">
        <f aca="false">IF($A36="","",IF(ISNUMBER(CFG_A),CFG_A,""))</f>
        <v/>
      </c>
      <c r="R36" s="46" t="str">
        <f aca="false">IF($A36="","",IF(ISNUMBER(CFG_B),CFG_B,""))</f>
        <v/>
      </c>
      <c r="S36" s="50" t="str">
        <f aca="false">IF(OR($B36="",$Q36=""),"",0.6108*EXP(17.27*$B36/($B36+237.3))-0.6108*EXP(17.27*($B36+$Q36)/($B36+$Q36+237.3)))</f>
        <v/>
      </c>
      <c r="T36" s="46" t="str">
        <f aca="false">IF(OR($Q36="",$R36="",$L36=""),"",$Q36+$R36*$L36)</f>
        <v/>
      </c>
      <c r="U36" s="46" t="str">
        <f aca="false">IF(OR($Q36="",$R36="",$S36=""),"",$Q36+$R36*$S36)</f>
        <v/>
      </c>
      <c r="V36" s="50" t="str">
        <f aca="false">IF(OR($P36="",$T36="",$U36=""),"",IF(ABS($U36-$T36)&lt;CFG_DENOMMIN,"",($P36-$T36)/($U36-$T36)))</f>
        <v/>
      </c>
      <c r="W36" s="47" t="str">
        <f aca="false">IF($E36="","",IFERROR(LN((CFG_ZANEM-0.67*CFG_HDOSSEL)/(0.123*CFG_HDOSSEL))*LN((CFG_ZAR-0.67*CFG_HDOSSEL)/(0.0123*CFG_HDOSSEL))/(CFG_K^2*$E36),""))</f>
        <v/>
      </c>
      <c r="X36" s="50" t="str">
        <f aca="false">IF(OR($N36="",$W36="",$W36=0),"",$N36*(1+CFG_RC/$W36))</f>
        <v/>
      </c>
      <c r="Y36" s="46" t="str">
        <f aca="false">IF(OR($X36="",$M36="",$G36="",$L36=""),"",($W36*$G36/CFG_RHOCP)*($X36/($M36+$X36))-$L36/($M36+$X36))</f>
        <v/>
      </c>
      <c r="Z36" s="46" t="str">
        <f aca="false">IF(OR($W36="",$G36=""),"",$W36*$G36/CFG_RHOCP)</f>
        <v/>
      </c>
      <c r="AA36" s="50" t="str">
        <f aca="false">IF(OR($P36="",$Y36="",$Z36=""),"",IF(ABS($Z36-$Y36)&lt;CFG_DENOMMIN,"",($P36-$Y36)/($Z36-$Y36)))</f>
        <v/>
      </c>
      <c r="AB36" s="48" t="str">
        <f aca="false">IF($A36="","",IF(AND(HOUR($A36)&gt;=CFG_HINI,HOUR($A36)&lt;CFG_HFIM),1,0))</f>
        <v/>
      </c>
      <c r="AC36" s="48" t="str">
        <f aca="false">IF($A36="","",IF($D36="",0,IF($D36&gt;=CFG_RSMIN,1,0)))</f>
        <v/>
      </c>
      <c r="AD36" s="48" t="str">
        <f aca="false">IF($A36="","",IF($E36="",0,IF(AND($E36&gt;=CFG_UMIN,$E36&lt;=CFG_UMAX),1,0)))</f>
        <v/>
      </c>
      <c r="AE36" s="48" t="str">
        <f aca="false">IF($A36="","",IF($L36="",0,IF($L36&gt;=CFG_VPDMIN,1,0)))</f>
        <v/>
      </c>
      <c r="AF36" s="48" t="str">
        <f aca="false">IF($A36="","",IF(CFG_METODO="Teórico (Jackson)",IF(OR($Y36="",$Z36=""),0,IF(ABS($Z36-$Y36)&gt;=CFG_DENOMMIN,1,0)),IF(OR($T36="",$U36=""),0,IF(ABS($U36-$T36)&gt;=CFG_DENOMMIN,1,0))))</f>
        <v/>
      </c>
      <c r="AG36" s="48" t="str">
        <f aca="false">IF($A36="","",IF(AND($B36&lt;&gt;"",$C36&lt;&gt;"",$H36&lt;&gt;""),1,0))</f>
        <v/>
      </c>
      <c r="AH36" s="48" t="str">
        <f aca="false">IF($A36="","",IF(AND($AB36=1,$AC36=1,$AD36=1,$AE36=1,$AF36=1,$AG36=1),1,0))</f>
        <v/>
      </c>
      <c r="AI36" s="50" t="str">
        <f aca="false">IF($A36="","",IF($AH36&lt;&gt;1,"",IF(CFG_METODO="Teórico (Jackson)",$AA36,$V36)))</f>
        <v/>
      </c>
      <c r="AJ36" s="50" t="str">
        <f aca="false">IF($AI36="","",MAX(0,MIN(1,$AI36)))</f>
        <v/>
      </c>
      <c r="AK36" s="52" t="str">
        <f aca="false">IF($A36="","",IF($AG36=0,"Dados incompletos"&amp;IF($I36="SEM PAR"," — sem Tc no mesmo horário",""),IF($AB36=0,"Fora da janela horária",IF($AC36=0,"Radiação abaixo do mínimo",IF($AD36=0,"Vento fora da faixa",IF($AE36=0,"VPD abaixo do mínimo",IF($AF36=0,"Denominador muito pequeno","VÁLIDO")))))))</f>
        <v/>
      </c>
    </row>
    <row r="37" customFormat="false" ht="15" hidden="false" customHeight="false" outlineLevel="0" collapsed="false">
      <c r="A37" s="45" t="str">
        <f aca="false">IF(02_Estacao!A37="","",02_Estacao!A37)</f>
        <v/>
      </c>
      <c r="B37" s="46" t="str">
        <f aca="false">IF(OR($A37="",02_Estacao!B37=""),"",IF(CFG_UT="°F",(02_Estacao!B37-32)*5/9,02_Estacao!B37))</f>
        <v/>
      </c>
      <c r="C37" s="47" t="str">
        <f aca="false">IF(OR($A37="",02_Estacao!C37=""),"",IF(CFG_UUR="fração (0-1)",02_Estacao!C37*100,02_Estacao!C37))</f>
        <v/>
      </c>
      <c r="D37" s="48" t="str">
        <f aca="false">IF(OR($A37="",02_Estacao!D37=""),"",IF(CFG_URS="MJ/m²/h",02_Estacao!D37*277.7778,IF(CFG_URS="kW/m²",02_Estacao!D37*1000,02_Estacao!D37)))</f>
        <v/>
      </c>
      <c r="E37" s="46" t="str">
        <f aca="false">IF(OR($A37="",02_Estacao!E37=""),"",IF(CFG_UVEL="km/h",02_Estacao!E37/3.6,02_Estacao!E37))</f>
        <v/>
      </c>
      <c r="F37" s="46" t="str">
        <f aca="false">IF($A37="","",IF(02_Estacao!F37="",CFG_P,IF(CFG_UP="hPa (mbar)",02_Estacao!F37/10,IF(CFG_UP="Pa",02_Estacao!F37/1000,02_Estacao!F37))))</f>
        <v/>
      </c>
      <c r="G37" s="48" t="str">
        <f aca="false">IF($A37="","",IF(02_Estacao!G37&lt;&gt;"",02_Estacao!G37,IF($D37="","",(1-CFG_ALBEDO)*$D37-CFG_RNL)))</f>
        <v/>
      </c>
      <c r="H37" s="46" t="str">
        <f aca="false">IF($A37="","",IFERROR(IF(ISNUMBER(INDEX(03_Dossel!$F$6:$F$1005,MATCH($A37,03_Dossel!$A$6:$A$1005,0))),INDEX(03_Dossel!$F$6:$F$1005,MATCH($A37,03_Dossel!$A$6:$A$1005,0)),""),""))</f>
        <v/>
      </c>
      <c r="I37" s="49" t="str">
        <f aca="false">IF($A37="","",IF($H37="","SEM PAR","OK"))</f>
        <v/>
      </c>
      <c r="J37" s="50" t="str">
        <f aca="false">IF($B37="","",0.6108*EXP(17.27*$B37/($B37+237.3)))</f>
        <v/>
      </c>
      <c r="K37" s="50" t="str">
        <f aca="false">IF(OR($J37="",$C37=""),"",$J37*$C37/100)</f>
        <v/>
      </c>
      <c r="L37" s="50" t="str">
        <f aca="false">IF(OR($J37="",$K37=""),"",$J37-$K37)</f>
        <v/>
      </c>
      <c r="M37" s="50" t="str">
        <f aca="false">IF($J37="","",4098*$J37/($B37+237.3)^2)</f>
        <v/>
      </c>
      <c r="N37" s="51" t="str">
        <f aca="false">IF($F37="","",0.000665*$F37)</f>
        <v/>
      </c>
      <c r="O37" s="46" t="str">
        <f aca="false">IF($E37="","",IFERROR($E37*4.87/LN(67.8*CFG_ZANEM-5.42),""))</f>
        <v/>
      </c>
      <c r="P37" s="46" t="str">
        <f aca="false">IF(OR($B37="",$H37=""),"",$H37-$B37)</f>
        <v/>
      </c>
      <c r="Q37" s="46" t="str">
        <f aca="false">IF($A37="","",IF(ISNUMBER(CFG_A),CFG_A,""))</f>
        <v/>
      </c>
      <c r="R37" s="46" t="str">
        <f aca="false">IF($A37="","",IF(ISNUMBER(CFG_B),CFG_B,""))</f>
        <v/>
      </c>
      <c r="S37" s="50" t="str">
        <f aca="false">IF(OR($B37="",$Q37=""),"",0.6108*EXP(17.27*$B37/($B37+237.3))-0.6108*EXP(17.27*($B37+$Q37)/($B37+$Q37+237.3)))</f>
        <v/>
      </c>
      <c r="T37" s="46" t="str">
        <f aca="false">IF(OR($Q37="",$R37="",$L37=""),"",$Q37+$R37*$L37)</f>
        <v/>
      </c>
      <c r="U37" s="46" t="str">
        <f aca="false">IF(OR($Q37="",$R37="",$S37=""),"",$Q37+$R37*$S37)</f>
        <v/>
      </c>
      <c r="V37" s="50" t="str">
        <f aca="false">IF(OR($P37="",$T37="",$U37=""),"",IF(ABS($U37-$T37)&lt;CFG_DENOMMIN,"",($P37-$T37)/($U37-$T37)))</f>
        <v/>
      </c>
      <c r="W37" s="47" t="str">
        <f aca="false">IF($E37="","",IFERROR(LN((CFG_ZANEM-0.67*CFG_HDOSSEL)/(0.123*CFG_HDOSSEL))*LN((CFG_ZAR-0.67*CFG_HDOSSEL)/(0.0123*CFG_HDOSSEL))/(CFG_K^2*$E37),""))</f>
        <v/>
      </c>
      <c r="X37" s="50" t="str">
        <f aca="false">IF(OR($N37="",$W37="",$W37=0),"",$N37*(1+CFG_RC/$W37))</f>
        <v/>
      </c>
      <c r="Y37" s="46" t="str">
        <f aca="false">IF(OR($X37="",$M37="",$G37="",$L37=""),"",($W37*$G37/CFG_RHOCP)*($X37/($M37+$X37))-$L37/($M37+$X37))</f>
        <v/>
      </c>
      <c r="Z37" s="46" t="str">
        <f aca="false">IF(OR($W37="",$G37=""),"",$W37*$G37/CFG_RHOCP)</f>
        <v/>
      </c>
      <c r="AA37" s="50" t="str">
        <f aca="false">IF(OR($P37="",$Y37="",$Z37=""),"",IF(ABS($Z37-$Y37)&lt;CFG_DENOMMIN,"",($P37-$Y37)/($Z37-$Y37)))</f>
        <v/>
      </c>
      <c r="AB37" s="48" t="str">
        <f aca="false">IF($A37="","",IF(AND(HOUR($A37)&gt;=CFG_HINI,HOUR($A37)&lt;CFG_HFIM),1,0))</f>
        <v/>
      </c>
      <c r="AC37" s="48" t="str">
        <f aca="false">IF($A37="","",IF($D37="",0,IF($D37&gt;=CFG_RSMIN,1,0)))</f>
        <v/>
      </c>
      <c r="AD37" s="48" t="str">
        <f aca="false">IF($A37="","",IF($E37="",0,IF(AND($E37&gt;=CFG_UMIN,$E37&lt;=CFG_UMAX),1,0)))</f>
        <v/>
      </c>
      <c r="AE37" s="48" t="str">
        <f aca="false">IF($A37="","",IF($L37="",0,IF($L37&gt;=CFG_VPDMIN,1,0)))</f>
        <v/>
      </c>
      <c r="AF37" s="48" t="str">
        <f aca="false">IF($A37="","",IF(CFG_METODO="Teórico (Jackson)",IF(OR($Y37="",$Z37=""),0,IF(ABS($Z37-$Y37)&gt;=CFG_DENOMMIN,1,0)),IF(OR($T37="",$U37=""),0,IF(ABS($U37-$T37)&gt;=CFG_DENOMMIN,1,0))))</f>
        <v/>
      </c>
      <c r="AG37" s="48" t="str">
        <f aca="false">IF($A37="","",IF(AND($B37&lt;&gt;"",$C37&lt;&gt;"",$H37&lt;&gt;""),1,0))</f>
        <v/>
      </c>
      <c r="AH37" s="48" t="str">
        <f aca="false">IF($A37="","",IF(AND($AB37=1,$AC37=1,$AD37=1,$AE37=1,$AF37=1,$AG37=1),1,0))</f>
        <v/>
      </c>
      <c r="AI37" s="50" t="str">
        <f aca="false">IF($A37="","",IF($AH37&lt;&gt;1,"",IF(CFG_METODO="Teórico (Jackson)",$AA37,$V37)))</f>
        <v/>
      </c>
      <c r="AJ37" s="50" t="str">
        <f aca="false">IF($AI37="","",MAX(0,MIN(1,$AI37)))</f>
        <v/>
      </c>
      <c r="AK37" s="52" t="str">
        <f aca="false">IF($A37="","",IF($AG37=0,"Dados incompletos"&amp;IF($I37="SEM PAR"," — sem Tc no mesmo horário",""),IF($AB37=0,"Fora da janela horária",IF($AC37=0,"Radiação abaixo do mínimo",IF($AD37=0,"Vento fora da faixa",IF($AE37=0,"VPD abaixo do mínimo",IF($AF37=0,"Denominador muito pequeno","VÁLIDO")))))))</f>
        <v/>
      </c>
    </row>
    <row r="38" customFormat="false" ht="15" hidden="false" customHeight="false" outlineLevel="0" collapsed="false">
      <c r="A38" s="45" t="str">
        <f aca="false">IF(02_Estacao!A38="","",02_Estacao!A38)</f>
        <v/>
      </c>
      <c r="B38" s="46" t="str">
        <f aca="false">IF(OR($A38="",02_Estacao!B38=""),"",IF(CFG_UT="°F",(02_Estacao!B38-32)*5/9,02_Estacao!B38))</f>
        <v/>
      </c>
      <c r="C38" s="47" t="str">
        <f aca="false">IF(OR($A38="",02_Estacao!C38=""),"",IF(CFG_UUR="fração (0-1)",02_Estacao!C38*100,02_Estacao!C38))</f>
        <v/>
      </c>
      <c r="D38" s="48" t="str">
        <f aca="false">IF(OR($A38="",02_Estacao!D38=""),"",IF(CFG_URS="MJ/m²/h",02_Estacao!D38*277.7778,IF(CFG_URS="kW/m²",02_Estacao!D38*1000,02_Estacao!D38)))</f>
        <v/>
      </c>
      <c r="E38" s="46" t="str">
        <f aca="false">IF(OR($A38="",02_Estacao!E38=""),"",IF(CFG_UVEL="km/h",02_Estacao!E38/3.6,02_Estacao!E38))</f>
        <v/>
      </c>
      <c r="F38" s="46" t="str">
        <f aca="false">IF($A38="","",IF(02_Estacao!F38="",CFG_P,IF(CFG_UP="hPa (mbar)",02_Estacao!F38/10,IF(CFG_UP="Pa",02_Estacao!F38/1000,02_Estacao!F38))))</f>
        <v/>
      </c>
      <c r="G38" s="48" t="str">
        <f aca="false">IF($A38="","",IF(02_Estacao!G38&lt;&gt;"",02_Estacao!G38,IF($D38="","",(1-CFG_ALBEDO)*$D38-CFG_RNL)))</f>
        <v/>
      </c>
      <c r="H38" s="46" t="str">
        <f aca="false">IF($A38="","",IFERROR(IF(ISNUMBER(INDEX(03_Dossel!$F$6:$F$1005,MATCH($A38,03_Dossel!$A$6:$A$1005,0))),INDEX(03_Dossel!$F$6:$F$1005,MATCH($A38,03_Dossel!$A$6:$A$1005,0)),""),""))</f>
        <v/>
      </c>
      <c r="I38" s="49" t="str">
        <f aca="false">IF($A38="","",IF($H38="","SEM PAR","OK"))</f>
        <v/>
      </c>
      <c r="J38" s="50" t="str">
        <f aca="false">IF($B38="","",0.6108*EXP(17.27*$B38/($B38+237.3)))</f>
        <v/>
      </c>
      <c r="K38" s="50" t="str">
        <f aca="false">IF(OR($J38="",$C38=""),"",$J38*$C38/100)</f>
        <v/>
      </c>
      <c r="L38" s="50" t="str">
        <f aca="false">IF(OR($J38="",$K38=""),"",$J38-$K38)</f>
        <v/>
      </c>
      <c r="M38" s="50" t="str">
        <f aca="false">IF($J38="","",4098*$J38/($B38+237.3)^2)</f>
        <v/>
      </c>
      <c r="N38" s="51" t="str">
        <f aca="false">IF($F38="","",0.000665*$F38)</f>
        <v/>
      </c>
      <c r="O38" s="46" t="str">
        <f aca="false">IF($E38="","",IFERROR($E38*4.87/LN(67.8*CFG_ZANEM-5.42),""))</f>
        <v/>
      </c>
      <c r="P38" s="46" t="str">
        <f aca="false">IF(OR($B38="",$H38=""),"",$H38-$B38)</f>
        <v/>
      </c>
      <c r="Q38" s="46" t="str">
        <f aca="false">IF($A38="","",IF(ISNUMBER(CFG_A),CFG_A,""))</f>
        <v/>
      </c>
      <c r="R38" s="46" t="str">
        <f aca="false">IF($A38="","",IF(ISNUMBER(CFG_B),CFG_B,""))</f>
        <v/>
      </c>
      <c r="S38" s="50" t="str">
        <f aca="false">IF(OR($B38="",$Q38=""),"",0.6108*EXP(17.27*$B38/($B38+237.3))-0.6108*EXP(17.27*($B38+$Q38)/($B38+$Q38+237.3)))</f>
        <v/>
      </c>
      <c r="T38" s="46" t="str">
        <f aca="false">IF(OR($Q38="",$R38="",$L38=""),"",$Q38+$R38*$L38)</f>
        <v/>
      </c>
      <c r="U38" s="46" t="str">
        <f aca="false">IF(OR($Q38="",$R38="",$S38=""),"",$Q38+$R38*$S38)</f>
        <v/>
      </c>
      <c r="V38" s="50" t="str">
        <f aca="false">IF(OR($P38="",$T38="",$U38=""),"",IF(ABS($U38-$T38)&lt;CFG_DENOMMIN,"",($P38-$T38)/($U38-$T38)))</f>
        <v/>
      </c>
      <c r="W38" s="47" t="str">
        <f aca="false">IF($E38="","",IFERROR(LN((CFG_ZANEM-0.67*CFG_HDOSSEL)/(0.123*CFG_HDOSSEL))*LN((CFG_ZAR-0.67*CFG_HDOSSEL)/(0.0123*CFG_HDOSSEL))/(CFG_K^2*$E38),""))</f>
        <v/>
      </c>
      <c r="X38" s="50" t="str">
        <f aca="false">IF(OR($N38="",$W38="",$W38=0),"",$N38*(1+CFG_RC/$W38))</f>
        <v/>
      </c>
      <c r="Y38" s="46" t="str">
        <f aca="false">IF(OR($X38="",$M38="",$G38="",$L38=""),"",($W38*$G38/CFG_RHOCP)*($X38/($M38+$X38))-$L38/($M38+$X38))</f>
        <v/>
      </c>
      <c r="Z38" s="46" t="str">
        <f aca="false">IF(OR($W38="",$G38=""),"",$W38*$G38/CFG_RHOCP)</f>
        <v/>
      </c>
      <c r="AA38" s="50" t="str">
        <f aca="false">IF(OR($P38="",$Y38="",$Z38=""),"",IF(ABS($Z38-$Y38)&lt;CFG_DENOMMIN,"",($P38-$Y38)/($Z38-$Y38)))</f>
        <v/>
      </c>
      <c r="AB38" s="48" t="str">
        <f aca="false">IF($A38="","",IF(AND(HOUR($A38)&gt;=CFG_HINI,HOUR($A38)&lt;CFG_HFIM),1,0))</f>
        <v/>
      </c>
      <c r="AC38" s="48" t="str">
        <f aca="false">IF($A38="","",IF($D38="",0,IF($D38&gt;=CFG_RSMIN,1,0)))</f>
        <v/>
      </c>
      <c r="AD38" s="48" t="str">
        <f aca="false">IF($A38="","",IF($E38="",0,IF(AND($E38&gt;=CFG_UMIN,$E38&lt;=CFG_UMAX),1,0)))</f>
        <v/>
      </c>
      <c r="AE38" s="48" t="str">
        <f aca="false">IF($A38="","",IF($L38="",0,IF($L38&gt;=CFG_VPDMIN,1,0)))</f>
        <v/>
      </c>
      <c r="AF38" s="48" t="str">
        <f aca="false">IF($A38="","",IF(CFG_METODO="Teórico (Jackson)",IF(OR($Y38="",$Z38=""),0,IF(ABS($Z38-$Y38)&gt;=CFG_DENOMMIN,1,0)),IF(OR($T38="",$U38=""),0,IF(ABS($U38-$T38)&gt;=CFG_DENOMMIN,1,0))))</f>
        <v/>
      </c>
      <c r="AG38" s="48" t="str">
        <f aca="false">IF($A38="","",IF(AND($B38&lt;&gt;"",$C38&lt;&gt;"",$H38&lt;&gt;""),1,0))</f>
        <v/>
      </c>
      <c r="AH38" s="48" t="str">
        <f aca="false">IF($A38="","",IF(AND($AB38=1,$AC38=1,$AD38=1,$AE38=1,$AF38=1,$AG38=1),1,0))</f>
        <v/>
      </c>
      <c r="AI38" s="50" t="str">
        <f aca="false">IF($A38="","",IF($AH38&lt;&gt;1,"",IF(CFG_METODO="Teórico (Jackson)",$AA38,$V38)))</f>
        <v/>
      </c>
      <c r="AJ38" s="50" t="str">
        <f aca="false">IF($AI38="","",MAX(0,MIN(1,$AI38)))</f>
        <v/>
      </c>
      <c r="AK38" s="52" t="str">
        <f aca="false">IF($A38="","",IF($AG38=0,"Dados incompletos"&amp;IF($I38="SEM PAR"," — sem Tc no mesmo horário",""),IF($AB38=0,"Fora da janela horária",IF($AC38=0,"Radiação abaixo do mínimo",IF($AD38=0,"Vento fora da faixa",IF($AE38=0,"VPD abaixo do mínimo",IF($AF38=0,"Denominador muito pequeno","VÁLIDO")))))))</f>
        <v/>
      </c>
    </row>
    <row r="39" customFormat="false" ht="15" hidden="false" customHeight="false" outlineLevel="0" collapsed="false">
      <c r="A39" s="45" t="str">
        <f aca="false">IF(02_Estacao!A39="","",02_Estacao!A39)</f>
        <v/>
      </c>
      <c r="B39" s="46" t="str">
        <f aca="false">IF(OR($A39="",02_Estacao!B39=""),"",IF(CFG_UT="°F",(02_Estacao!B39-32)*5/9,02_Estacao!B39))</f>
        <v/>
      </c>
      <c r="C39" s="47" t="str">
        <f aca="false">IF(OR($A39="",02_Estacao!C39=""),"",IF(CFG_UUR="fração (0-1)",02_Estacao!C39*100,02_Estacao!C39))</f>
        <v/>
      </c>
      <c r="D39" s="48" t="str">
        <f aca="false">IF(OR($A39="",02_Estacao!D39=""),"",IF(CFG_URS="MJ/m²/h",02_Estacao!D39*277.7778,IF(CFG_URS="kW/m²",02_Estacao!D39*1000,02_Estacao!D39)))</f>
        <v/>
      </c>
      <c r="E39" s="46" t="str">
        <f aca="false">IF(OR($A39="",02_Estacao!E39=""),"",IF(CFG_UVEL="km/h",02_Estacao!E39/3.6,02_Estacao!E39))</f>
        <v/>
      </c>
      <c r="F39" s="46" t="str">
        <f aca="false">IF($A39="","",IF(02_Estacao!F39="",CFG_P,IF(CFG_UP="hPa (mbar)",02_Estacao!F39/10,IF(CFG_UP="Pa",02_Estacao!F39/1000,02_Estacao!F39))))</f>
        <v/>
      </c>
      <c r="G39" s="48" t="str">
        <f aca="false">IF($A39="","",IF(02_Estacao!G39&lt;&gt;"",02_Estacao!G39,IF($D39="","",(1-CFG_ALBEDO)*$D39-CFG_RNL)))</f>
        <v/>
      </c>
      <c r="H39" s="46" t="str">
        <f aca="false">IF($A39="","",IFERROR(IF(ISNUMBER(INDEX(03_Dossel!$F$6:$F$1005,MATCH($A39,03_Dossel!$A$6:$A$1005,0))),INDEX(03_Dossel!$F$6:$F$1005,MATCH($A39,03_Dossel!$A$6:$A$1005,0)),""),""))</f>
        <v/>
      </c>
      <c r="I39" s="49" t="str">
        <f aca="false">IF($A39="","",IF($H39="","SEM PAR","OK"))</f>
        <v/>
      </c>
      <c r="J39" s="50" t="str">
        <f aca="false">IF($B39="","",0.6108*EXP(17.27*$B39/($B39+237.3)))</f>
        <v/>
      </c>
      <c r="K39" s="50" t="str">
        <f aca="false">IF(OR($J39="",$C39=""),"",$J39*$C39/100)</f>
        <v/>
      </c>
      <c r="L39" s="50" t="str">
        <f aca="false">IF(OR($J39="",$K39=""),"",$J39-$K39)</f>
        <v/>
      </c>
      <c r="M39" s="50" t="str">
        <f aca="false">IF($J39="","",4098*$J39/($B39+237.3)^2)</f>
        <v/>
      </c>
      <c r="N39" s="51" t="str">
        <f aca="false">IF($F39="","",0.000665*$F39)</f>
        <v/>
      </c>
      <c r="O39" s="46" t="str">
        <f aca="false">IF($E39="","",IFERROR($E39*4.87/LN(67.8*CFG_ZANEM-5.42),""))</f>
        <v/>
      </c>
      <c r="P39" s="46" t="str">
        <f aca="false">IF(OR($B39="",$H39=""),"",$H39-$B39)</f>
        <v/>
      </c>
      <c r="Q39" s="46" t="str">
        <f aca="false">IF($A39="","",IF(ISNUMBER(CFG_A),CFG_A,""))</f>
        <v/>
      </c>
      <c r="R39" s="46" t="str">
        <f aca="false">IF($A39="","",IF(ISNUMBER(CFG_B),CFG_B,""))</f>
        <v/>
      </c>
      <c r="S39" s="50" t="str">
        <f aca="false">IF(OR($B39="",$Q39=""),"",0.6108*EXP(17.27*$B39/($B39+237.3))-0.6108*EXP(17.27*($B39+$Q39)/($B39+$Q39+237.3)))</f>
        <v/>
      </c>
      <c r="T39" s="46" t="str">
        <f aca="false">IF(OR($Q39="",$R39="",$L39=""),"",$Q39+$R39*$L39)</f>
        <v/>
      </c>
      <c r="U39" s="46" t="str">
        <f aca="false">IF(OR($Q39="",$R39="",$S39=""),"",$Q39+$R39*$S39)</f>
        <v/>
      </c>
      <c r="V39" s="50" t="str">
        <f aca="false">IF(OR($P39="",$T39="",$U39=""),"",IF(ABS($U39-$T39)&lt;CFG_DENOMMIN,"",($P39-$T39)/($U39-$T39)))</f>
        <v/>
      </c>
      <c r="W39" s="47" t="str">
        <f aca="false">IF($E39="","",IFERROR(LN((CFG_ZANEM-0.67*CFG_HDOSSEL)/(0.123*CFG_HDOSSEL))*LN((CFG_ZAR-0.67*CFG_HDOSSEL)/(0.0123*CFG_HDOSSEL))/(CFG_K^2*$E39),""))</f>
        <v/>
      </c>
      <c r="X39" s="50" t="str">
        <f aca="false">IF(OR($N39="",$W39="",$W39=0),"",$N39*(1+CFG_RC/$W39))</f>
        <v/>
      </c>
      <c r="Y39" s="46" t="str">
        <f aca="false">IF(OR($X39="",$M39="",$G39="",$L39=""),"",($W39*$G39/CFG_RHOCP)*($X39/($M39+$X39))-$L39/($M39+$X39))</f>
        <v/>
      </c>
      <c r="Z39" s="46" t="str">
        <f aca="false">IF(OR($W39="",$G39=""),"",$W39*$G39/CFG_RHOCP)</f>
        <v/>
      </c>
      <c r="AA39" s="50" t="str">
        <f aca="false">IF(OR($P39="",$Y39="",$Z39=""),"",IF(ABS($Z39-$Y39)&lt;CFG_DENOMMIN,"",($P39-$Y39)/($Z39-$Y39)))</f>
        <v/>
      </c>
      <c r="AB39" s="48" t="str">
        <f aca="false">IF($A39="","",IF(AND(HOUR($A39)&gt;=CFG_HINI,HOUR($A39)&lt;CFG_HFIM),1,0))</f>
        <v/>
      </c>
      <c r="AC39" s="48" t="str">
        <f aca="false">IF($A39="","",IF($D39="",0,IF($D39&gt;=CFG_RSMIN,1,0)))</f>
        <v/>
      </c>
      <c r="AD39" s="48" t="str">
        <f aca="false">IF($A39="","",IF($E39="",0,IF(AND($E39&gt;=CFG_UMIN,$E39&lt;=CFG_UMAX),1,0)))</f>
        <v/>
      </c>
      <c r="AE39" s="48" t="str">
        <f aca="false">IF($A39="","",IF($L39="",0,IF($L39&gt;=CFG_VPDMIN,1,0)))</f>
        <v/>
      </c>
      <c r="AF39" s="48" t="str">
        <f aca="false">IF($A39="","",IF(CFG_METODO="Teórico (Jackson)",IF(OR($Y39="",$Z39=""),0,IF(ABS($Z39-$Y39)&gt;=CFG_DENOMMIN,1,0)),IF(OR($T39="",$U39=""),0,IF(ABS($U39-$T39)&gt;=CFG_DENOMMIN,1,0))))</f>
        <v/>
      </c>
      <c r="AG39" s="48" t="str">
        <f aca="false">IF($A39="","",IF(AND($B39&lt;&gt;"",$C39&lt;&gt;"",$H39&lt;&gt;""),1,0))</f>
        <v/>
      </c>
      <c r="AH39" s="48" t="str">
        <f aca="false">IF($A39="","",IF(AND($AB39=1,$AC39=1,$AD39=1,$AE39=1,$AF39=1,$AG39=1),1,0))</f>
        <v/>
      </c>
      <c r="AI39" s="50" t="str">
        <f aca="false">IF($A39="","",IF($AH39&lt;&gt;1,"",IF(CFG_METODO="Teórico (Jackson)",$AA39,$V39)))</f>
        <v/>
      </c>
      <c r="AJ39" s="50" t="str">
        <f aca="false">IF($AI39="","",MAX(0,MIN(1,$AI39)))</f>
        <v/>
      </c>
      <c r="AK39" s="52" t="str">
        <f aca="false">IF($A39="","",IF($AG39=0,"Dados incompletos"&amp;IF($I39="SEM PAR"," — sem Tc no mesmo horário",""),IF($AB39=0,"Fora da janela horária",IF($AC39=0,"Radiação abaixo do mínimo",IF($AD39=0,"Vento fora da faixa",IF($AE39=0,"VPD abaixo do mínimo",IF($AF39=0,"Denominador muito pequeno","VÁLIDO")))))))</f>
        <v/>
      </c>
    </row>
    <row r="40" customFormat="false" ht="15" hidden="false" customHeight="false" outlineLevel="0" collapsed="false">
      <c r="A40" s="45" t="str">
        <f aca="false">IF(02_Estacao!A40="","",02_Estacao!A40)</f>
        <v/>
      </c>
      <c r="B40" s="46" t="str">
        <f aca="false">IF(OR($A40="",02_Estacao!B40=""),"",IF(CFG_UT="°F",(02_Estacao!B40-32)*5/9,02_Estacao!B40))</f>
        <v/>
      </c>
      <c r="C40" s="47" t="str">
        <f aca="false">IF(OR($A40="",02_Estacao!C40=""),"",IF(CFG_UUR="fração (0-1)",02_Estacao!C40*100,02_Estacao!C40))</f>
        <v/>
      </c>
      <c r="D40" s="48" t="str">
        <f aca="false">IF(OR($A40="",02_Estacao!D40=""),"",IF(CFG_URS="MJ/m²/h",02_Estacao!D40*277.7778,IF(CFG_URS="kW/m²",02_Estacao!D40*1000,02_Estacao!D40)))</f>
        <v/>
      </c>
      <c r="E40" s="46" t="str">
        <f aca="false">IF(OR($A40="",02_Estacao!E40=""),"",IF(CFG_UVEL="km/h",02_Estacao!E40/3.6,02_Estacao!E40))</f>
        <v/>
      </c>
      <c r="F40" s="46" t="str">
        <f aca="false">IF($A40="","",IF(02_Estacao!F40="",CFG_P,IF(CFG_UP="hPa (mbar)",02_Estacao!F40/10,IF(CFG_UP="Pa",02_Estacao!F40/1000,02_Estacao!F40))))</f>
        <v/>
      </c>
      <c r="G40" s="48" t="str">
        <f aca="false">IF($A40="","",IF(02_Estacao!G40&lt;&gt;"",02_Estacao!G40,IF($D40="","",(1-CFG_ALBEDO)*$D40-CFG_RNL)))</f>
        <v/>
      </c>
      <c r="H40" s="46" t="str">
        <f aca="false">IF($A40="","",IFERROR(IF(ISNUMBER(INDEX(03_Dossel!$F$6:$F$1005,MATCH($A40,03_Dossel!$A$6:$A$1005,0))),INDEX(03_Dossel!$F$6:$F$1005,MATCH($A40,03_Dossel!$A$6:$A$1005,0)),""),""))</f>
        <v/>
      </c>
      <c r="I40" s="49" t="str">
        <f aca="false">IF($A40="","",IF($H40="","SEM PAR","OK"))</f>
        <v/>
      </c>
      <c r="J40" s="50" t="str">
        <f aca="false">IF($B40="","",0.6108*EXP(17.27*$B40/($B40+237.3)))</f>
        <v/>
      </c>
      <c r="K40" s="50" t="str">
        <f aca="false">IF(OR($J40="",$C40=""),"",$J40*$C40/100)</f>
        <v/>
      </c>
      <c r="L40" s="50" t="str">
        <f aca="false">IF(OR($J40="",$K40=""),"",$J40-$K40)</f>
        <v/>
      </c>
      <c r="M40" s="50" t="str">
        <f aca="false">IF($J40="","",4098*$J40/($B40+237.3)^2)</f>
        <v/>
      </c>
      <c r="N40" s="51" t="str">
        <f aca="false">IF($F40="","",0.000665*$F40)</f>
        <v/>
      </c>
      <c r="O40" s="46" t="str">
        <f aca="false">IF($E40="","",IFERROR($E40*4.87/LN(67.8*CFG_ZANEM-5.42),""))</f>
        <v/>
      </c>
      <c r="P40" s="46" t="str">
        <f aca="false">IF(OR($B40="",$H40=""),"",$H40-$B40)</f>
        <v/>
      </c>
      <c r="Q40" s="46" t="str">
        <f aca="false">IF($A40="","",IF(ISNUMBER(CFG_A),CFG_A,""))</f>
        <v/>
      </c>
      <c r="R40" s="46" t="str">
        <f aca="false">IF($A40="","",IF(ISNUMBER(CFG_B),CFG_B,""))</f>
        <v/>
      </c>
      <c r="S40" s="50" t="str">
        <f aca="false">IF(OR($B40="",$Q40=""),"",0.6108*EXP(17.27*$B40/($B40+237.3))-0.6108*EXP(17.27*($B40+$Q40)/($B40+$Q40+237.3)))</f>
        <v/>
      </c>
      <c r="T40" s="46" t="str">
        <f aca="false">IF(OR($Q40="",$R40="",$L40=""),"",$Q40+$R40*$L40)</f>
        <v/>
      </c>
      <c r="U40" s="46" t="str">
        <f aca="false">IF(OR($Q40="",$R40="",$S40=""),"",$Q40+$R40*$S40)</f>
        <v/>
      </c>
      <c r="V40" s="50" t="str">
        <f aca="false">IF(OR($P40="",$T40="",$U40=""),"",IF(ABS($U40-$T40)&lt;CFG_DENOMMIN,"",($P40-$T40)/($U40-$T40)))</f>
        <v/>
      </c>
      <c r="W40" s="47" t="str">
        <f aca="false">IF($E40="","",IFERROR(LN((CFG_ZANEM-0.67*CFG_HDOSSEL)/(0.123*CFG_HDOSSEL))*LN((CFG_ZAR-0.67*CFG_HDOSSEL)/(0.0123*CFG_HDOSSEL))/(CFG_K^2*$E40),""))</f>
        <v/>
      </c>
      <c r="X40" s="50" t="str">
        <f aca="false">IF(OR($N40="",$W40="",$W40=0),"",$N40*(1+CFG_RC/$W40))</f>
        <v/>
      </c>
      <c r="Y40" s="46" t="str">
        <f aca="false">IF(OR($X40="",$M40="",$G40="",$L40=""),"",($W40*$G40/CFG_RHOCP)*($X40/($M40+$X40))-$L40/($M40+$X40))</f>
        <v/>
      </c>
      <c r="Z40" s="46" t="str">
        <f aca="false">IF(OR($W40="",$G40=""),"",$W40*$G40/CFG_RHOCP)</f>
        <v/>
      </c>
      <c r="AA40" s="50" t="str">
        <f aca="false">IF(OR($P40="",$Y40="",$Z40=""),"",IF(ABS($Z40-$Y40)&lt;CFG_DENOMMIN,"",($P40-$Y40)/($Z40-$Y40)))</f>
        <v/>
      </c>
      <c r="AB40" s="48" t="str">
        <f aca="false">IF($A40="","",IF(AND(HOUR($A40)&gt;=CFG_HINI,HOUR($A40)&lt;CFG_HFIM),1,0))</f>
        <v/>
      </c>
      <c r="AC40" s="48" t="str">
        <f aca="false">IF($A40="","",IF($D40="",0,IF($D40&gt;=CFG_RSMIN,1,0)))</f>
        <v/>
      </c>
      <c r="AD40" s="48" t="str">
        <f aca="false">IF($A40="","",IF($E40="",0,IF(AND($E40&gt;=CFG_UMIN,$E40&lt;=CFG_UMAX),1,0)))</f>
        <v/>
      </c>
      <c r="AE40" s="48" t="str">
        <f aca="false">IF($A40="","",IF($L40="",0,IF($L40&gt;=CFG_VPDMIN,1,0)))</f>
        <v/>
      </c>
      <c r="AF40" s="48" t="str">
        <f aca="false">IF($A40="","",IF(CFG_METODO="Teórico (Jackson)",IF(OR($Y40="",$Z40=""),0,IF(ABS($Z40-$Y40)&gt;=CFG_DENOMMIN,1,0)),IF(OR($T40="",$U40=""),0,IF(ABS($U40-$T40)&gt;=CFG_DENOMMIN,1,0))))</f>
        <v/>
      </c>
      <c r="AG40" s="48" t="str">
        <f aca="false">IF($A40="","",IF(AND($B40&lt;&gt;"",$C40&lt;&gt;"",$H40&lt;&gt;""),1,0))</f>
        <v/>
      </c>
      <c r="AH40" s="48" t="str">
        <f aca="false">IF($A40="","",IF(AND($AB40=1,$AC40=1,$AD40=1,$AE40=1,$AF40=1,$AG40=1),1,0))</f>
        <v/>
      </c>
      <c r="AI40" s="50" t="str">
        <f aca="false">IF($A40="","",IF($AH40&lt;&gt;1,"",IF(CFG_METODO="Teórico (Jackson)",$AA40,$V40)))</f>
        <v/>
      </c>
      <c r="AJ40" s="50" t="str">
        <f aca="false">IF($AI40="","",MAX(0,MIN(1,$AI40)))</f>
        <v/>
      </c>
      <c r="AK40" s="52" t="str">
        <f aca="false">IF($A40="","",IF($AG40=0,"Dados incompletos"&amp;IF($I40="SEM PAR"," — sem Tc no mesmo horário",""),IF($AB40=0,"Fora da janela horária",IF($AC40=0,"Radiação abaixo do mínimo",IF($AD40=0,"Vento fora da faixa",IF($AE40=0,"VPD abaixo do mínimo",IF($AF40=0,"Denominador muito pequeno","VÁLIDO")))))))</f>
        <v/>
      </c>
    </row>
    <row r="41" customFormat="false" ht="15" hidden="false" customHeight="false" outlineLevel="0" collapsed="false">
      <c r="A41" s="45" t="str">
        <f aca="false">IF(02_Estacao!A41="","",02_Estacao!A41)</f>
        <v/>
      </c>
      <c r="B41" s="46" t="str">
        <f aca="false">IF(OR($A41="",02_Estacao!B41=""),"",IF(CFG_UT="°F",(02_Estacao!B41-32)*5/9,02_Estacao!B41))</f>
        <v/>
      </c>
      <c r="C41" s="47" t="str">
        <f aca="false">IF(OR($A41="",02_Estacao!C41=""),"",IF(CFG_UUR="fração (0-1)",02_Estacao!C41*100,02_Estacao!C41))</f>
        <v/>
      </c>
      <c r="D41" s="48" t="str">
        <f aca="false">IF(OR($A41="",02_Estacao!D41=""),"",IF(CFG_URS="MJ/m²/h",02_Estacao!D41*277.7778,IF(CFG_URS="kW/m²",02_Estacao!D41*1000,02_Estacao!D41)))</f>
        <v/>
      </c>
      <c r="E41" s="46" t="str">
        <f aca="false">IF(OR($A41="",02_Estacao!E41=""),"",IF(CFG_UVEL="km/h",02_Estacao!E41/3.6,02_Estacao!E41))</f>
        <v/>
      </c>
      <c r="F41" s="46" t="str">
        <f aca="false">IF($A41="","",IF(02_Estacao!F41="",CFG_P,IF(CFG_UP="hPa (mbar)",02_Estacao!F41/10,IF(CFG_UP="Pa",02_Estacao!F41/1000,02_Estacao!F41))))</f>
        <v/>
      </c>
      <c r="G41" s="48" t="str">
        <f aca="false">IF($A41="","",IF(02_Estacao!G41&lt;&gt;"",02_Estacao!G41,IF($D41="","",(1-CFG_ALBEDO)*$D41-CFG_RNL)))</f>
        <v/>
      </c>
      <c r="H41" s="46" t="str">
        <f aca="false">IF($A41="","",IFERROR(IF(ISNUMBER(INDEX(03_Dossel!$F$6:$F$1005,MATCH($A41,03_Dossel!$A$6:$A$1005,0))),INDEX(03_Dossel!$F$6:$F$1005,MATCH($A41,03_Dossel!$A$6:$A$1005,0)),""),""))</f>
        <v/>
      </c>
      <c r="I41" s="49" t="str">
        <f aca="false">IF($A41="","",IF($H41="","SEM PAR","OK"))</f>
        <v/>
      </c>
      <c r="J41" s="50" t="str">
        <f aca="false">IF($B41="","",0.6108*EXP(17.27*$B41/($B41+237.3)))</f>
        <v/>
      </c>
      <c r="K41" s="50" t="str">
        <f aca="false">IF(OR($J41="",$C41=""),"",$J41*$C41/100)</f>
        <v/>
      </c>
      <c r="L41" s="50" t="str">
        <f aca="false">IF(OR($J41="",$K41=""),"",$J41-$K41)</f>
        <v/>
      </c>
      <c r="M41" s="50" t="str">
        <f aca="false">IF($J41="","",4098*$J41/($B41+237.3)^2)</f>
        <v/>
      </c>
      <c r="N41" s="51" t="str">
        <f aca="false">IF($F41="","",0.000665*$F41)</f>
        <v/>
      </c>
      <c r="O41" s="46" t="str">
        <f aca="false">IF($E41="","",IFERROR($E41*4.87/LN(67.8*CFG_ZANEM-5.42),""))</f>
        <v/>
      </c>
      <c r="P41" s="46" t="str">
        <f aca="false">IF(OR($B41="",$H41=""),"",$H41-$B41)</f>
        <v/>
      </c>
      <c r="Q41" s="46" t="str">
        <f aca="false">IF($A41="","",IF(ISNUMBER(CFG_A),CFG_A,""))</f>
        <v/>
      </c>
      <c r="R41" s="46" t="str">
        <f aca="false">IF($A41="","",IF(ISNUMBER(CFG_B),CFG_B,""))</f>
        <v/>
      </c>
      <c r="S41" s="50" t="str">
        <f aca="false">IF(OR($B41="",$Q41=""),"",0.6108*EXP(17.27*$B41/($B41+237.3))-0.6108*EXP(17.27*($B41+$Q41)/($B41+$Q41+237.3)))</f>
        <v/>
      </c>
      <c r="T41" s="46" t="str">
        <f aca="false">IF(OR($Q41="",$R41="",$L41=""),"",$Q41+$R41*$L41)</f>
        <v/>
      </c>
      <c r="U41" s="46" t="str">
        <f aca="false">IF(OR($Q41="",$R41="",$S41=""),"",$Q41+$R41*$S41)</f>
        <v/>
      </c>
      <c r="V41" s="50" t="str">
        <f aca="false">IF(OR($P41="",$T41="",$U41=""),"",IF(ABS($U41-$T41)&lt;CFG_DENOMMIN,"",($P41-$T41)/($U41-$T41)))</f>
        <v/>
      </c>
      <c r="W41" s="47" t="str">
        <f aca="false">IF($E41="","",IFERROR(LN((CFG_ZANEM-0.67*CFG_HDOSSEL)/(0.123*CFG_HDOSSEL))*LN((CFG_ZAR-0.67*CFG_HDOSSEL)/(0.0123*CFG_HDOSSEL))/(CFG_K^2*$E41),""))</f>
        <v/>
      </c>
      <c r="X41" s="50" t="str">
        <f aca="false">IF(OR($N41="",$W41="",$W41=0),"",$N41*(1+CFG_RC/$W41))</f>
        <v/>
      </c>
      <c r="Y41" s="46" t="str">
        <f aca="false">IF(OR($X41="",$M41="",$G41="",$L41=""),"",($W41*$G41/CFG_RHOCP)*($X41/($M41+$X41))-$L41/($M41+$X41))</f>
        <v/>
      </c>
      <c r="Z41" s="46" t="str">
        <f aca="false">IF(OR($W41="",$G41=""),"",$W41*$G41/CFG_RHOCP)</f>
        <v/>
      </c>
      <c r="AA41" s="50" t="str">
        <f aca="false">IF(OR($P41="",$Y41="",$Z41=""),"",IF(ABS($Z41-$Y41)&lt;CFG_DENOMMIN,"",($P41-$Y41)/($Z41-$Y41)))</f>
        <v/>
      </c>
      <c r="AB41" s="48" t="str">
        <f aca="false">IF($A41="","",IF(AND(HOUR($A41)&gt;=CFG_HINI,HOUR($A41)&lt;CFG_HFIM),1,0))</f>
        <v/>
      </c>
      <c r="AC41" s="48" t="str">
        <f aca="false">IF($A41="","",IF($D41="",0,IF($D41&gt;=CFG_RSMIN,1,0)))</f>
        <v/>
      </c>
      <c r="AD41" s="48" t="str">
        <f aca="false">IF($A41="","",IF($E41="",0,IF(AND($E41&gt;=CFG_UMIN,$E41&lt;=CFG_UMAX),1,0)))</f>
        <v/>
      </c>
      <c r="AE41" s="48" t="str">
        <f aca="false">IF($A41="","",IF($L41="",0,IF($L41&gt;=CFG_VPDMIN,1,0)))</f>
        <v/>
      </c>
      <c r="AF41" s="48" t="str">
        <f aca="false">IF($A41="","",IF(CFG_METODO="Teórico (Jackson)",IF(OR($Y41="",$Z41=""),0,IF(ABS($Z41-$Y41)&gt;=CFG_DENOMMIN,1,0)),IF(OR($T41="",$U41=""),0,IF(ABS($U41-$T41)&gt;=CFG_DENOMMIN,1,0))))</f>
        <v/>
      </c>
      <c r="AG41" s="48" t="str">
        <f aca="false">IF($A41="","",IF(AND($B41&lt;&gt;"",$C41&lt;&gt;"",$H41&lt;&gt;""),1,0))</f>
        <v/>
      </c>
      <c r="AH41" s="48" t="str">
        <f aca="false">IF($A41="","",IF(AND($AB41=1,$AC41=1,$AD41=1,$AE41=1,$AF41=1,$AG41=1),1,0))</f>
        <v/>
      </c>
      <c r="AI41" s="50" t="str">
        <f aca="false">IF($A41="","",IF($AH41&lt;&gt;1,"",IF(CFG_METODO="Teórico (Jackson)",$AA41,$V41)))</f>
        <v/>
      </c>
      <c r="AJ41" s="50" t="str">
        <f aca="false">IF($AI41="","",MAX(0,MIN(1,$AI41)))</f>
        <v/>
      </c>
      <c r="AK41" s="52" t="str">
        <f aca="false">IF($A41="","",IF($AG41=0,"Dados incompletos"&amp;IF($I41="SEM PAR"," — sem Tc no mesmo horário",""),IF($AB41=0,"Fora da janela horária",IF($AC41=0,"Radiação abaixo do mínimo",IF($AD41=0,"Vento fora da faixa",IF($AE41=0,"VPD abaixo do mínimo",IF($AF41=0,"Denominador muito pequeno","VÁLIDO")))))))</f>
        <v/>
      </c>
    </row>
    <row r="42" customFormat="false" ht="15" hidden="false" customHeight="false" outlineLevel="0" collapsed="false">
      <c r="A42" s="45" t="str">
        <f aca="false">IF(02_Estacao!A42="","",02_Estacao!A42)</f>
        <v/>
      </c>
      <c r="B42" s="46" t="str">
        <f aca="false">IF(OR($A42="",02_Estacao!B42=""),"",IF(CFG_UT="°F",(02_Estacao!B42-32)*5/9,02_Estacao!B42))</f>
        <v/>
      </c>
      <c r="C42" s="47" t="str">
        <f aca="false">IF(OR($A42="",02_Estacao!C42=""),"",IF(CFG_UUR="fração (0-1)",02_Estacao!C42*100,02_Estacao!C42))</f>
        <v/>
      </c>
      <c r="D42" s="48" t="str">
        <f aca="false">IF(OR($A42="",02_Estacao!D42=""),"",IF(CFG_URS="MJ/m²/h",02_Estacao!D42*277.7778,IF(CFG_URS="kW/m²",02_Estacao!D42*1000,02_Estacao!D42)))</f>
        <v/>
      </c>
      <c r="E42" s="46" t="str">
        <f aca="false">IF(OR($A42="",02_Estacao!E42=""),"",IF(CFG_UVEL="km/h",02_Estacao!E42/3.6,02_Estacao!E42))</f>
        <v/>
      </c>
      <c r="F42" s="46" t="str">
        <f aca="false">IF($A42="","",IF(02_Estacao!F42="",CFG_P,IF(CFG_UP="hPa (mbar)",02_Estacao!F42/10,IF(CFG_UP="Pa",02_Estacao!F42/1000,02_Estacao!F42))))</f>
        <v/>
      </c>
      <c r="G42" s="48" t="str">
        <f aca="false">IF($A42="","",IF(02_Estacao!G42&lt;&gt;"",02_Estacao!G42,IF($D42="","",(1-CFG_ALBEDO)*$D42-CFG_RNL)))</f>
        <v/>
      </c>
      <c r="H42" s="46" t="str">
        <f aca="false">IF($A42="","",IFERROR(IF(ISNUMBER(INDEX(03_Dossel!$F$6:$F$1005,MATCH($A42,03_Dossel!$A$6:$A$1005,0))),INDEX(03_Dossel!$F$6:$F$1005,MATCH($A42,03_Dossel!$A$6:$A$1005,0)),""),""))</f>
        <v/>
      </c>
      <c r="I42" s="49" t="str">
        <f aca="false">IF($A42="","",IF($H42="","SEM PAR","OK"))</f>
        <v/>
      </c>
      <c r="J42" s="50" t="str">
        <f aca="false">IF($B42="","",0.6108*EXP(17.27*$B42/($B42+237.3)))</f>
        <v/>
      </c>
      <c r="K42" s="50" t="str">
        <f aca="false">IF(OR($J42="",$C42=""),"",$J42*$C42/100)</f>
        <v/>
      </c>
      <c r="L42" s="50" t="str">
        <f aca="false">IF(OR($J42="",$K42=""),"",$J42-$K42)</f>
        <v/>
      </c>
      <c r="M42" s="50" t="str">
        <f aca="false">IF($J42="","",4098*$J42/($B42+237.3)^2)</f>
        <v/>
      </c>
      <c r="N42" s="51" t="str">
        <f aca="false">IF($F42="","",0.000665*$F42)</f>
        <v/>
      </c>
      <c r="O42" s="46" t="str">
        <f aca="false">IF($E42="","",IFERROR($E42*4.87/LN(67.8*CFG_ZANEM-5.42),""))</f>
        <v/>
      </c>
      <c r="P42" s="46" t="str">
        <f aca="false">IF(OR($B42="",$H42=""),"",$H42-$B42)</f>
        <v/>
      </c>
      <c r="Q42" s="46" t="str">
        <f aca="false">IF($A42="","",IF(ISNUMBER(CFG_A),CFG_A,""))</f>
        <v/>
      </c>
      <c r="R42" s="46" t="str">
        <f aca="false">IF($A42="","",IF(ISNUMBER(CFG_B),CFG_B,""))</f>
        <v/>
      </c>
      <c r="S42" s="50" t="str">
        <f aca="false">IF(OR($B42="",$Q42=""),"",0.6108*EXP(17.27*$B42/($B42+237.3))-0.6108*EXP(17.27*($B42+$Q42)/($B42+$Q42+237.3)))</f>
        <v/>
      </c>
      <c r="T42" s="46" t="str">
        <f aca="false">IF(OR($Q42="",$R42="",$L42=""),"",$Q42+$R42*$L42)</f>
        <v/>
      </c>
      <c r="U42" s="46" t="str">
        <f aca="false">IF(OR($Q42="",$R42="",$S42=""),"",$Q42+$R42*$S42)</f>
        <v/>
      </c>
      <c r="V42" s="50" t="str">
        <f aca="false">IF(OR($P42="",$T42="",$U42=""),"",IF(ABS($U42-$T42)&lt;CFG_DENOMMIN,"",($P42-$T42)/($U42-$T42)))</f>
        <v/>
      </c>
      <c r="W42" s="47" t="str">
        <f aca="false">IF($E42="","",IFERROR(LN((CFG_ZANEM-0.67*CFG_HDOSSEL)/(0.123*CFG_HDOSSEL))*LN((CFG_ZAR-0.67*CFG_HDOSSEL)/(0.0123*CFG_HDOSSEL))/(CFG_K^2*$E42),""))</f>
        <v/>
      </c>
      <c r="X42" s="50" t="str">
        <f aca="false">IF(OR($N42="",$W42="",$W42=0),"",$N42*(1+CFG_RC/$W42))</f>
        <v/>
      </c>
      <c r="Y42" s="46" t="str">
        <f aca="false">IF(OR($X42="",$M42="",$G42="",$L42=""),"",($W42*$G42/CFG_RHOCP)*($X42/($M42+$X42))-$L42/($M42+$X42))</f>
        <v/>
      </c>
      <c r="Z42" s="46" t="str">
        <f aca="false">IF(OR($W42="",$G42=""),"",$W42*$G42/CFG_RHOCP)</f>
        <v/>
      </c>
      <c r="AA42" s="50" t="str">
        <f aca="false">IF(OR($P42="",$Y42="",$Z42=""),"",IF(ABS($Z42-$Y42)&lt;CFG_DENOMMIN,"",($P42-$Y42)/($Z42-$Y42)))</f>
        <v/>
      </c>
      <c r="AB42" s="48" t="str">
        <f aca="false">IF($A42="","",IF(AND(HOUR($A42)&gt;=CFG_HINI,HOUR($A42)&lt;CFG_HFIM),1,0))</f>
        <v/>
      </c>
      <c r="AC42" s="48" t="str">
        <f aca="false">IF($A42="","",IF($D42="",0,IF($D42&gt;=CFG_RSMIN,1,0)))</f>
        <v/>
      </c>
      <c r="AD42" s="48" t="str">
        <f aca="false">IF($A42="","",IF($E42="",0,IF(AND($E42&gt;=CFG_UMIN,$E42&lt;=CFG_UMAX),1,0)))</f>
        <v/>
      </c>
      <c r="AE42" s="48" t="str">
        <f aca="false">IF($A42="","",IF($L42="",0,IF($L42&gt;=CFG_VPDMIN,1,0)))</f>
        <v/>
      </c>
      <c r="AF42" s="48" t="str">
        <f aca="false">IF($A42="","",IF(CFG_METODO="Teórico (Jackson)",IF(OR($Y42="",$Z42=""),0,IF(ABS($Z42-$Y42)&gt;=CFG_DENOMMIN,1,0)),IF(OR($T42="",$U42=""),0,IF(ABS($U42-$T42)&gt;=CFG_DENOMMIN,1,0))))</f>
        <v/>
      </c>
      <c r="AG42" s="48" t="str">
        <f aca="false">IF($A42="","",IF(AND($B42&lt;&gt;"",$C42&lt;&gt;"",$H42&lt;&gt;""),1,0))</f>
        <v/>
      </c>
      <c r="AH42" s="48" t="str">
        <f aca="false">IF($A42="","",IF(AND($AB42=1,$AC42=1,$AD42=1,$AE42=1,$AF42=1,$AG42=1),1,0))</f>
        <v/>
      </c>
      <c r="AI42" s="50" t="str">
        <f aca="false">IF($A42="","",IF($AH42&lt;&gt;1,"",IF(CFG_METODO="Teórico (Jackson)",$AA42,$V42)))</f>
        <v/>
      </c>
      <c r="AJ42" s="50" t="str">
        <f aca="false">IF($AI42="","",MAX(0,MIN(1,$AI42)))</f>
        <v/>
      </c>
      <c r="AK42" s="52" t="str">
        <f aca="false">IF($A42="","",IF($AG42=0,"Dados incompletos"&amp;IF($I42="SEM PAR"," — sem Tc no mesmo horário",""),IF($AB42=0,"Fora da janela horária",IF($AC42=0,"Radiação abaixo do mínimo",IF($AD42=0,"Vento fora da faixa",IF($AE42=0,"VPD abaixo do mínimo",IF($AF42=0,"Denominador muito pequeno","VÁLIDO")))))))</f>
        <v/>
      </c>
    </row>
    <row r="43" customFormat="false" ht="15" hidden="false" customHeight="false" outlineLevel="0" collapsed="false">
      <c r="A43" s="45" t="str">
        <f aca="false">IF(02_Estacao!A43="","",02_Estacao!A43)</f>
        <v/>
      </c>
      <c r="B43" s="46" t="str">
        <f aca="false">IF(OR($A43="",02_Estacao!B43=""),"",IF(CFG_UT="°F",(02_Estacao!B43-32)*5/9,02_Estacao!B43))</f>
        <v/>
      </c>
      <c r="C43" s="47" t="str">
        <f aca="false">IF(OR($A43="",02_Estacao!C43=""),"",IF(CFG_UUR="fração (0-1)",02_Estacao!C43*100,02_Estacao!C43))</f>
        <v/>
      </c>
      <c r="D43" s="48" t="str">
        <f aca="false">IF(OR($A43="",02_Estacao!D43=""),"",IF(CFG_URS="MJ/m²/h",02_Estacao!D43*277.7778,IF(CFG_URS="kW/m²",02_Estacao!D43*1000,02_Estacao!D43)))</f>
        <v/>
      </c>
      <c r="E43" s="46" t="str">
        <f aca="false">IF(OR($A43="",02_Estacao!E43=""),"",IF(CFG_UVEL="km/h",02_Estacao!E43/3.6,02_Estacao!E43))</f>
        <v/>
      </c>
      <c r="F43" s="46" t="str">
        <f aca="false">IF($A43="","",IF(02_Estacao!F43="",CFG_P,IF(CFG_UP="hPa (mbar)",02_Estacao!F43/10,IF(CFG_UP="Pa",02_Estacao!F43/1000,02_Estacao!F43))))</f>
        <v/>
      </c>
      <c r="G43" s="48" t="str">
        <f aca="false">IF($A43="","",IF(02_Estacao!G43&lt;&gt;"",02_Estacao!G43,IF($D43="","",(1-CFG_ALBEDO)*$D43-CFG_RNL)))</f>
        <v/>
      </c>
      <c r="H43" s="46" t="str">
        <f aca="false">IF($A43="","",IFERROR(IF(ISNUMBER(INDEX(03_Dossel!$F$6:$F$1005,MATCH($A43,03_Dossel!$A$6:$A$1005,0))),INDEX(03_Dossel!$F$6:$F$1005,MATCH($A43,03_Dossel!$A$6:$A$1005,0)),""),""))</f>
        <v/>
      </c>
      <c r="I43" s="49" t="str">
        <f aca="false">IF($A43="","",IF($H43="","SEM PAR","OK"))</f>
        <v/>
      </c>
      <c r="J43" s="50" t="str">
        <f aca="false">IF($B43="","",0.6108*EXP(17.27*$B43/($B43+237.3)))</f>
        <v/>
      </c>
      <c r="K43" s="50" t="str">
        <f aca="false">IF(OR($J43="",$C43=""),"",$J43*$C43/100)</f>
        <v/>
      </c>
      <c r="L43" s="50" t="str">
        <f aca="false">IF(OR($J43="",$K43=""),"",$J43-$K43)</f>
        <v/>
      </c>
      <c r="M43" s="50" t="str">
        <f aca="false">IF($J43="","",4098*$J43/($B43+237.3)^2)</f>
        <v/>
      </c>
      <c r="N43" s="51" t="str">
        <f aca="false">IF($F43="","",0.000665*$F43)</f>
        <v/>
      </c>
      <c r="O43" s="46" t="str">
        <f aca="false">IF($E43="","",IFERROR($E43*4.87/LN(67.8*CFG_ZANEM-5.42),""))</f>
        <v/>
      </c>
      <c r="P43" s="46" t="str">
        <f aca="false">IF(OR($B43="",$H43=""),"",$H43-$B43)</f>
        <v/>
      </c>
      <c r="Q43" s="46" t="str">
        <f aca="false">IF($A43="","",IF(ISNUMBER(CFG_A),CFG_A,""))</f>
        <v/>
      </c>
      <c r="R43" s="46" t="str">
        <f aca="false">IF($A43="","",IF(ISNUMBER(CFG_B),CFG_B,""))</f>
        <v/>
      </c>
      <c r="S43" s="50" t="str">
        <f aca="false">IF(OR($B43="",$Q43=""),"",0.6108*EXP(17.27*$B43/($B43+237.3))-0.6108*EXP(17.27*($B43+$Q43)/($B43+$Q43+237.3)))</f>
        <v/>
      </c>
      <c r="T43" s="46" t="str">
        <f aca="false">IF(OR($Q43="",$R43="",$L43=""),"",$Q43+$R43*$L43)</f>
        <v/>
      </c>
      <c r="U43" s="46" t="str">
        <f aca="false">IF(OR($Q43="",$R43="",$S43=""),"",$Q43+$R43*$S43)</f>
        <v/>
      </c>
      <c r="V43" s="50" t="str">
        <f aca="false">IF(OR($P43="",$T43="",$U43=""),"",IF(ABS($U43-$T43)&lt;CFG_DENOMMIN,"",($P43-$T43)/($U43-$T43)))</f>
        <v/>
      </c>
      <c r="W43" s="47" t="str">
        <f aca="false">IF($E43="","",IFERROR(LN((CFG_ZANEM-0.67*CFG_HDOSSEL)/(0.123*CFG_HDOSSEL))*LN((CFG_ZAR-0.67*CFG_HDOSSEL)/(0.0123*CFG_HDOSSEL))/(CFG_K^2*$E43),""))</f>
        <v/>
      </c>
      <c r="X43" s="50" t="str">
        <f aca="false">IF(OR($N43="",$W43="",$W43=0),"",$N43*(1+CFG_RC/$W43))</f>
        <v/>
      </c>
      <c r="Y43" s="46" t="str">
        <f aca="false">IF(OR($X43="",$M43="",$G43="",$L43=""),"",($W43*$G43/CFG_RHOCP)*($X43/($M43+$X43))-$L43/($M43+$X43))</f>
        <v/>
      </c>
      <c r="Z43" s="46" t="str">
        <f aca="false">IF(OR($W43="",$G43=""),"",$W43*$G43/CFG_RHOCP)</f>
        <v/>
      </c>
      <c r="AA43" s="50" t="str">
        <f aca="false">IF(OR($P43="",$Y43="",$Z43=""),"",IF(ABS($Z43-$Y43)&lt;CFG_DENOMMIN,"",($P43-$Y43)/($Z43-$Y43)))</f>
        <v/>
      </c>
      <c r="AB43" s="48" t="str">
        <f aca="false">IF($A43="","",IF(AND(HOUR($A43)&gt;=CFG_HINI,HOUR($A43)&lt;CFG_HFIM),1,0))</f>
        <v/>
      </c>
      <c r="AC43" s="48" t="str">
        <f aca="false">IF($A43="","",IF($D43="",0,IF($D43&gt;=CFG_RSMIN,1,0)))</f>
        <v/>
      </c>
      <c r="AD43" s="48" t="str">
        <f aca="false">IF($A43="","",IF($E43="",0,IF(AND($E43&gt;=CFG_UMIN,$E43&lt;=CFG_UMAX),1,0)))</f>
        <v/>
      </c>
      <c r="AE43" s="48" t="str">
        <f aca="false">IF($A43="","",IF($L43="",0,IF($L43&gt;=CFG_VPDMIN,1,0)))</f>
        <v/>
      </c>
      <c r="AF43" s="48" t="str">
        <f aca="false">IF($A43="","",IF(CFG_METODO="Teórico (Jackson)",IF(OR($Y43="",$Z43=""),0,IF(ABS($Z43-$Y43)&gt;=CFG_DENOMMIN,1,0)),IF(OR($T43="",$U43=""),0,IF(ABS($U43-$T43)&gt;=CFG_DENOMMIN,1,0))))</f>
        <v/>
      </c>
      <c r="AG43" s="48" t="str">
        <f aca="false">IF($A43="","",IF(AND($B43&lt;&gt;"",$C43&lt;&gt;"",$H43&lt;&gt;""),1,0))</f>
        <v/>
      </c>
      <c r="AH43" s="48" t="str">
        <f aca="false">IF($A43="","",IF(AND($AB43=1,$AC43=1,$AD43=1,$AE43=1,$AF43=1,$AG43=1),1,0))</f>
        <v/>
      </c>
      <c r="AI43" s="50" t="str">
        <f aca="false">IF($A43="","",IF($AH43&lt;&gt;1,"",IF(CFG_METODO="Teórico (Jackson)",$AA43,$V43)))</f>
        <v/>
      </c>
      <c r="AJ43" s="50" t="str">
        <f aca="false">IF($AI43="","",MAX(0,MIN(1,$AI43)))</f>
        <v/>
      </c>
      <c r="AK43" s="52" t="str">
        <f aca="false">IF($A43="","",IF($AG43=0,"Dados incompletos"&amp;IF($I43="SEM PAR"," — sem Tc no mesmo horário",""),IF($AB43=0,"Fora da janela horária",IF($AC43=0,"Radiação abaixo do mínimo",IF($AD43=0,"Vento fora da faixa",IF($AE43=0,"VPD abaixo do mínimo",IF($AF43=0,"Denominador muito pequeno","VÁLIDO")))))))</f>
        <v/>
      </c>
    </row>
    <row r="44" customFormat="false" ht="15" hidden="false" customHeight="false" outlineLevel="0" collapsed="false">
      <c r="A44" s="45" t="str">
        <f aca="false">IF(02_Estacao!A44="","",02_Estacao!A44)</f>
        <v/>
      </c>
      <c r="B44" s="46" t="str">
        <f aca="false">IF(OR($A44="",02_Estacao!B44=""),"",IF(CFG_UT="°F",(02_Estacao!B44-32)*5/9,02_Estacao!B44))</f>
        <v/>
      </c>
      <c r="C44" s="47" t="str">
        <f aca="false">IF(OR($A44="",02_Estacao!C44=""),"",IF(CFG_UUR="fração (0-1)",02_Estacao!C44*100,02_Estacao!C44))</f>
        <v/>
      </c>
      <c r="D44" s="48" t="str">
        <f aca="false">IF(OR($A44="",02_Estacao!D44=""),"",IF(CFG_URS="MJ/m²/h",02_Estacao!D44*277.7778,IF(CFG_URS="kW/m²",02_Estacao!D44*1000,02_Estacao!D44)))</f>
        <v/>
      </c>
      <c r="E44" s="46" t="str">
        <f aca="false">IF(OR($A44="",02_Estacao!E44=""),"",IF(CFG_UVEL="km/h",02_Estacao!E44/3.6,02_Estacao!E44))</f>
        <v/>
      </c>
      <c r="F44" s="46" t="str">
        <f aca="false">IF($A44="","",IF(02_Estacao!F44="",CFG_P,IF(CFG_UP="hPa (mbar)",02_Estacao!F44/10,IF(CFG_UP="Pa",02_Estacao!F44/1000,02_Estacao!F44))))</f>
        <v/>
      </c>
      <c r="G44" s="48" t="str">
        <f aca="false">IF($A44="","",IF(02_Estacao!G44&lt;&gt;"",02_Estacao!G44,IF($D44="","",(1-CFG_ALBEDO)*$D44-CFG_RNL)))</f>
        <v/>
      </c>
      <c r="H44" s="46" t="str">
        <f aca="false">IF($A44="","",IFERROR(IF(ISNUMBER(INDEX(03_Dossel!$F$6:$F$1005,MATCH($A44,03_Dossel!$A$6:$A$1005,0))),INDEX(03_Dossel!$F$6:$F$1005,MATCH($A44,03_Dossel!$A$6:$A$1005,0)),""),""))</f>
        <v/>
      </c>
      <c r="I44" s="49" t="str">
        <f aca="false">IF($A44="","",IF($H44="","SEM PAR","OK"))</f>
        <v/>
      </c>
      <c r="J44" s="50" t="str">
        <f aca="false">IF($B44="","",0.6108*EXP(17.27*$B44/($B44+237.3)))</f>
        <v/>
      </c>
      <c r="K44" s="50" t="str">
        <f aca="false">IF(OR($J44="",$C44=""),"",$J44*$C44/100)</f>
        <v/>
      </c>
      <c r="L44" s="50" t="str">
        <f aca="false">IF(OR($J44="",$K44=""),"",$J44-$K44)</f>
        <v/>
      </c>
      <c r="M44" s="50" t="str">
        <f aca="false">IF($J44="","",4098*$J44/($B44+237.3)^2)</f>
        <v/>
      </c>
      <c r="N44" s="51" t="str">
        <f aca="false">IF($F44="","",0.000665*$F44)</f>
        <v/>
      </c>
      <c r="O44" s="46" t="str">
        <f aca="false">IF($E44="","",IFERROR($E44*4.87/LN(67.8*CFG_ZANEM-5.42),""))</f>
        <v/>
      </c>
      <c r="P44" s="46" t="str">
        <f aca="false">IF(OR($B44="",$H44=""),"",$H44-$B44)</f>
        <v/>
      </c>
      <c r="Q44" s="46" t="str">
        <f aca="false">IF($A44="","",IF(ISNUMBER(CFG_A),CFG_A,""))</f>
        <v/>
      </c>
      <c r="R44" s="46" t="str">
        <f aca="false">IF($A44="","",IF(ISNUMBER(CFG_B),CFG_B,""))</f>
        <v/>
      </c>
      <c r="S44" s="50" t="str">
        <f aca="false">IF(OR($B44="",$Q44=""),"",0.6108*EXP(17.27*$B44/($B44+237.3))-0.6108*EXP(17.27*($B44+$Q44)/($B44+$Q44+237.3)))</f>
        <v/>
      </c>
      <c r="T44" s="46" t="str">
        <f aca="false">IF(OR($Q44="",$R44="",$L44=""),"",$Q44+$R44*$L44)</f>
        <v/>
      </c>
      <c r="U44" s="46" t="str">
        <f aca="false">IF(OR($Q44="",$R44="",$S44=""),"",$Q44+$R44*$S44)</f>
        <v/>
      </c>
      <c r="V44" s="50" t="str">
        <f aca="false">IF(OR($P44="",$T44="",$U44=""),"",IF(ABS($U44-$T44)&lt;CFG_DENOMMIN,"",($P44-$T44)/($U44-$T44)))</f>
        <v/>
      </c>
      <c r="W44" s="47" t="str">
        <f aca="false">IF($E44="","",IFERROR(LN((CFG_ZANEM-0.67*CFG_HDOSSEL)/(0.123*CFG_HDOSSEL))*LN((CFG_ZAR-0.67*CFG_HDOSSEL)/(0.0123*CFG_HDOSSEL))/(CFG_K^2*$E44),""))</f>
        <v/>
      </c>
      <c r="X44" s="50" t="str">
        <f aca="false">IF(OR($N44="",$W44="",$W44=0),"",$N44*(1+CFG_RC/$W44))</f>
        <v/>
      </c>
      <c r="Y44" s="46" t="str">
        <f aca="false">IF(OR($X44="",$M44="",$G44="",$L44=""),"",($W44*$G44/CFG_RHOCP)*($X44/($M44+$X44))-$L44/($M44+$X44))</f>
        <v/>
      </c>
      <c r="Z44" s="46" t="str">
        <f aca="false">IF(OR($W44="",$G44=""),"",$W44*$G44/CFG_RHOCP)</f>
        <v/>
      </c>
      <c r="AA44" s="50" t="str">
        <f aca="false">IF(OR($P44="",$Y44="",$Z44=""),"",IF(ABS($Z44-$Y44)&lt;CFG_DENOMMIN,"",($P44-$Y44)/($Z44-$Y44)))</f>
        <v/>
      </c>
      <c r="AB44" s="48" t="str">
        <f aca="false">IF($A44="","",IF(AND(HOUR($A44)&gt;=CFG_HINI,HOUR($A44)&lt;CFG_HFIM),1,0))</f>
        <v/>
      </c>
      <c r="AC44" s="48" t="str">
        <f aca="false">IF($A44="","",IF($D44="",0,IF($D44&gt;=CFG_RSMIN,1,0)))</f>
        <v/>
      </c>
      <c r="AD44" s="48" t="str">
        <f aca="false">IF($A44="","",IF($E44="",0,IF(AND($E44&gt;=CFG_UMIN,$E44&lt;=CFG_UMAX),1,0)))</f>
        <v/>
      </c>
      <c r="AE44" s="48" t="str">
        <f aca="false">IF($A44="","",IF($L44="",0,IF($L44&gt;=CFG_VPDMIN,1,0)))</f>
        <v/>
      </c>
      <c r="AF44" s="48" t="str">
        <f aca="false">IF($A44="","",IF(CFG_METODO="Teórico (Jackson)",IF(OR($Y44="",$Z44=""),0,IF(ABS($Z44-$Y44)&gt;=CFG_DENOMMIN,1,0)),IF(OR($T44="",$U44=""),0,IF(ABS($U44-$T44)&gt;=CFG_DENOMMIN,1,0))))</f>
        <v/>
      </c>
      <c r="AG44" s="48" t="str">
        <f aca="false">IF($A44="","",IF(AND($B44&lt;&gt;"",$C44&lt;&gt;"",$H44&lt;&gt;""),1,0))</f>
        <v/>
      </c>
      <c r="AH44" s="48" t="str">
        <f aca="false">IF($A44="","",IF(AND($AB44=1,$AC44=1,$AD44=1,$AE44=1,$AF44=1,$AG44=1),1,0))</f>
        <v/>
      </c>
      <c r="AI44" s="50" t="str">
        <f aca="false">IF($A44="","",IF($AH44&lt;&gt;1,"",IF(CFG_METODO="Teórico (Jackson)",$AA44,$V44)))</f>
        <v/>
      </c>
      <c r="AJ44" s="50" t="str">
        <f aca="false">IF($AI44="","",MAX(0,MIN(1,$AI44)))</f>
        <v/>
      </c>
      <c r="AK44" s="52" t="str">
        <f aca="false">IF($A44="","",IF($AG44=0,"Dados incompletos"&amp;IF($I44="SEM PAR"," — sem Tc no mesmo horário",""),IF($AB44=0,"Fora da janela horária",IF($AC44=0,"Radiação abaixo do mínimo",IF($AD44=0,"Vento fora da faixa",IF($AE44=0,"VPD abaixo do mínimo",IF($AF44=0,"Denominador muito pequeno","VÁLIDO")))))))</f>
        <v/>
      </c>
    </row>
    <row r="45" customFormat="false" ht="15" hidden="false" customHeight="false" outlineLevel="0" collapsed="false">
      <c r="A45" s="45" t="str">
        <f aca="false">IF(02_Estacao!A45="","",02_Estacao!A45)</f>
        <v/>
      </c>
      <c r="B45" s="46" t="str">
        <f aca="false">IF(OR($A45="",02_Estacao!B45=""),"",IF(CFG_UT="°F",(02_Estacao!B45-32)*5/9,02_Estacao!B45))</f>
        <v/>
      </c>
      <c r="C45" s="47" t="str">
        <f aca="false">IF(OR($A45="",02_Estacao!C45=""),"",IF(CFG_UUR="fração (0-1)",02_Estacao!C45*100,02_Estacao!C45))</f>
        <v/>
      </c>
      <c r="D45" s="48" t="str">
        <f aca="false">IF(OR($A45="",02_Estacao!D45=""),"",IF(CFG_URS="MJ/m²/h",02_Estacao!D45*277.7778,IF(CFG_URS="kW/m²",02_Estacao!D45*1000,02_Estacao!D45)))</f>
        <v/>
      </c>
      <c r="E45" s="46" t="str">
        <f aca="false">IF(OR($A45="",02_Estacao!E45=""),"",IF(CFG_UVEL="km/h",02_Estacao!E45/3.6,02_Estacao!E45))</f>
        <v/>
      </c>
      <c r="F45" s="46" t="str">
        <f aca="false">IF($A45="","",IF(02_Estacao!F45="",CFG_P,IF(CFG_UP="hPa (mbar)",02_Estacao!F45/10,IF(CFG_UP="Pa",02_Estacao!F45/1000,02_Estacao!F45))))</f>
        <v/>
      </c>
      <c r="G45" s="48" t="str">
        <f aca="false">IF($A45="","",IF(02_Estacao!G45&lt;&gt;"",02_Estacao!G45,IF($D45="","",(1-CFG_ALBEDO)*$D45-CFG_RNL)))</f>
        <v/>
      </c>
      <c r="H45" s="46" t="str">
        <f aca="false">IF($A45="","",IFERROR(IF(ISNUMBER(INDEX(03_Dossel!$F$6:$F$1005,MATCH($A45,03_Dossel!$A$6:$A$1005,0))),INDEX(03_Dossel!$F$6:$F$1005,MATCH($A45,03_Dossel!$A$6:$A$1005,0)),""),""))</f>
        <v/>
      </c>
      <c r="I45" s="49" t="str">
        <f aca="false">IF($A45="","",IF($H45="","SEM PAR","OK"))</f>
        <v/>
      </c>
      <c r="J45" s="50" t="str">
        <f aca="false">IF($B45="","",0.6108*EXP(17.27*$B45/($B45+237.3)))</f>
        <v/>
      </c>
      <c r="K45" s="50" t="str">
        <f aca="false">IF(OR($J45="",$C45=""),"",$J45*$C45/100)</f>
        <v/>
      </c>
      <c r="L45" s="50" t="str">
        <f aca="false">IF(OR($J45="",$K45=""),"",$J45-$K45)</f>
        <v/>
      </c>
      <c r="M45" s="50" t="str">
        <f aca="false">IF($J45="","",4098*$J45/($B45+237.3)^2)</f>
        <v/>
      </c>
      <c r="N45" s="51" t="str">
        <f aca="false">IF($F45="","",0.000665*$F45)</f>
        <v/>
      </c>
      <c r="O45" s="46" t="str">
        <f aca="false">IF($E45="","",IFERROR($E45*4.87/LN(67.8*CFG_ZANEM-5.42),""))</f>
        <v/>
      </c>
      <c r="P45" s="46" t="str">
        <f aca="false">IF(OR($B45="",$H45=""),"",$H45-$B45)</f>
        <v/>
      </c>
      <c r="Q45" s="46" t="str">
        <f aca="false">IF($A45="","",IF(ISNUMBER(CFG_A),CFG_A,""))</f>
        <v/>
      </c>
      <c r="R45" s="46" t="str">
        <f aca="false">IF($A45="","",IF(ISNUMBER(CFG_B),CFG_B,""))</f>
        <v/>
      </c>
      <c r="S45" s="50" t="str">
        <f aca="false">IF(OR($B45="",$Q45=""),"",0.6108*EXP(17.27*$B45/($B45+237.3))-0.6108*EXP(17.27*($B45+$Q45)/($B45+$Q45+237.3)))</f>
        <v/>
      </c>
      <c r="T45" s="46" t="str">
        <f aca="false">IF(OR($Q45="",$R45="",$L45=""),"",$Q45+$R45*$L45)</f>
        <v/>
      </c>
      <c r="U45" s="46" t="str">
        <f aca="false">IF(OR($Q45="",$R45="",$S45=""),"",$Q45+$R45*$S45)</f>
        <v/>
      </c>
      <c r="V45" s="50" t="str">
        <f aca="false">IF(OR($P45="",$T45="",$U45=""),"",IF(ABS($U45-$T45)&lt;CFG_DENOMMIN,"",($P45-$T45)/($U45-$T45)))</f>
        <v/>
      </c>
      <c r="W45" s="47" t="str">
        <f aca="false">IF($E45="","",IFERROR(LN((CFG_ZANEM-0.67*CFG_HDOSSEL)/(0.123*CFG_HDOSSEL))*LN((CFG_ZAR-0.67*CFG_HDOSSEL)/(0.0123*CFG_HDOSSEL))/(CFG_K^2*$E45),""))</f>
        <v/>
      </c>
      <c r="X45" s="50" t="str">
        <f aca="false">IF(OR($N45="",$W45="",$W45=0),"",$N45*(1+CFG_RC/$W45))</f>
        <v/>
      </c>
      <c r="Y45" s="46" t="str">
        <f aca="false">IF(OR($X45="",$M45="",$G45="",$L45=""),"",($W45*$G45/CFG_RHOCP)*($X45/($M45+$X45))-$L45/($M45+$X45))</f>
        <v/>
      </c>
      <c r="Z45" s="46" t="str">
        <f aca="false">IF(OR($W45="",$G45=""),"",$W45*$G45/CFG_RHOCP)</f>
        <v/>
      </c>
      <c r="AA45" s="50" t="str">
        <f aca="false">IF(OR($P45="",$Y45="",$Z45=""),"",IF(ABS($Z45-$Y45)&lt;CFG_DENOMMIN,"",($P45-$Y45)/($Z45-$Y45)))</f>
        <v/>
      </c>
      <c r="AB45" s="48" t="str">
        <f aca="false">IF($A45="","",IF(AND(HOUR($A45)&gt;=CFG_HINI,HOUR($A45)&lt;CFG_HFIM),1,0))</f>
        <v/>
      </c>
      <c r="AC45" s="48" t="str">
        <f aca="false">IF($A45="","",IF($D45="",0,IF($D45&gt;=CFG_RSMIN,1,0)))</f>
        <v/>
      </c>
      <c r="AD45" s="48" t="str">
        <f aca="false">IF($A45="","",IF($E45="",0,IF(AND($E45&gt;=CFG_UMIN,$E45&lt;=CFG_UMAX),1,0)))</f>
        <v/>
      </c>
      <c r="AE45" s="48" t="str">
        <f aca="false">IF($A45="","",IF($L45="",0,IF($L45&gt;=CFG_VPDMIN,1,0)))</f>
        <v/>
      </c>
      <c r="AF45" s="48" t="str">
        <f aca="false">IF($A45="","",IF(CFG_METODO="Teórico (Jackson)",IF(OR($Y45="",$Z45=""),0,IF(ABS($Z45-$Y45)&gt;=CFG_DENOMMIN,1,0)),IF(OR($T45="",$U45=""),0,IF(ABS($U45-$T45)&gt;=CFG_DENOMMIN,1,0))))</f>
        <v/>
      </c>
      <c r="AG45" s="48" t="str">
        <f aca="false">IF($A45="","",IF(AND($B45&lt;&gt;"",$C45&lt;&gt;"",$H45&lt;&gt;""),1,0))</f>
        <v/>
      </c>
      <c r="AH45" s="48" t="str">
        <f aca="false">IF($A45="","",IF(AND($AB45=1,$AC45=1,$AD45=1,$AE45=1,$AF45=1,$AG45=1),1,0))</f>
        <v/>
      </c>
      <c r="AI45" s="50" t="str">
        <f aca="false">IF($A45="","",IF($AH45&lt;&gt;1,"",IF(CFG_METODO="Teórico (Jackson)",$AA45,$V45)))</f>
        <v/>
      </c>
      <c r="AJ45" s="50" t="str">
        <f aca="false">IF($AI45="","",MAX(0,MIN(1,$AI45)))</f>
        <v/>
      </c>
      <c r="AK45" s="52" t="str">
        <f aca="false">IF($A45="","",IF($AG45=0,"Dados incompletos"&amp;IF($I45="SEM PAR"," — sem Tc no mesmo horário",""),IF($AB45=0,"Fora da janela horária",IF($AC45=0,"Radiação abaixo do mínimo",IF($AD45=0,"Vento fora da faixa",IF($AE45=0,"VPD abaixo do mínimo",IF($AF45=0,"Denominador muito pequeno","VÁLIDO")))))))</f>
        <v/>
      </c>
    </row>
    <row r="46" customFormat="false" ht="15" hidden="false" customHeight="false" outlineLevel="0" collapsed="false">
      <c r="A46" s="45" t="str">
        <f aca="false">IF(02_Estacao!A46="","",02_Estacao!A46)</f>
        <v/>
      </c>
      <c r="B46" s="46" t="str">
        <f aca="false">IF(OR($A46="",02_Estacao!B46=""),"",IF(CFG_UT="°F",(02_Estacao!B46-32)*5/9,02_Estacao!B46))</f>
        <v/>
      </c>
      <c r="C46" s="47" t="str">
        <f aca="false">IF(OR($A46="",02_Estacao!C46=""),"",IF(CFG_UUR="fração (0-1)",02_Estacao!C46*100,02_Estacao!C46))</f>
        <v/>
      </c>
      <c r="D46" s="48" t="str">
        <f aca="false">IF(OR($A46="",02_Estacao!D46=""),"",IF(CFG_URS="MJ/m²/h",02_Estacao!D46*277.7778,IF(CFG_URS="kW/m²",02_Estacao!D46*1000,02_Estacao!D46)))</f>
        <v/>
      </c>
      <c r="E46" s="46" t="str">
        <f aca="false">IF(OR($A46="",02_Estacao!E46=""),"",IF(CFG_UVEL="km/h",02_Estacao!E46/3.6,02_Estacao!E46))</f>
        <v/>
      </c>
      <c r="F46" s="46" t="str">
        <f aca="false">IF($A46="","",IF(02_Estacao!F46="",CFG_P,IF(CFG_UP="hPa (mbar)",02_Estacao!F46/10,IF(CFG_UP="Pa",02_Estacao!F46/1000,02_Estacao!F46))))</f>
        <v/>
      </c>
      <c r="G46" s="48" t="str">
        <f aca="false">IF($A46="","",IF(02_Estacao!G46&lt;&gt;"",02_Estacao!G46,IF($D46="","",(1-CFG_ALBEDO)*$D46-CFG_RNL)))</f>
        <v/>
      </c>
      <c r="H46" s="46" t="str">
        <f aca="false">IF($A46="","",IFERROR(IF(ISNUMBER(INDEX(03_Dossel!$F$6:$F$1005,MATCH($A46,03_Dossel!$A$6:$A$1005,0))),INDEX(03_Dossel!$F$6:$F$1005,MATCH($A46,03_Dossel!$A$6:$A$1005,0)),""),""))</f>
        <v/>
      </c>
      <c r="I46" s="49" t="str">
        <f aca="false">IF($A46="","",IF($H46="","SEM PAR","OK"))</f>
        <v/>
      </c>
      <c r="J46" s="50" t="str">
        <f aca="false">IF($B46="","",0.6108*EXP(17.27*$B46/($B46+237.3)))</f>
        <v/>
      </c>
      <c r="K46" s="50" t="str">
        <f aca="false">IF(OR($J46="",$C46=""),"",$J46*$C46/100)</f>
        <v/>
      </c>
      <c r="L46" s="50" t="str">
        <f aca="false">IF(OR($J46="",$K46=""),"",$J46-$K46)</f>
        <v/>
      </c>
      <c r="M46" s="50" t="str">
        <f aca="false">IF($J46="","",4098*$J46/($B46+237.3)^2)</f>
        <v/>
      </c>
      <c r="N46" s="51" t="str">
        <f aca="false">IF($F46="","",0.000665*$F46)</f>
        <v/>
      </c>
      <c r="O46" s="46" t="str">
        <f aca="false">IF($E46="","",IFERROR($E46*4.87/LN(67.8*CFG_ZANEM-5.42),""))</f>
        <v/>
      </c>
      <c r="P46" s="46" t="str">
        <f aca="false">IF(OR($B46="",$H46=""),"",$H46-$B46)</f>
        <v/>
      </c>
      <c r="Q46" s="46" t="str">
        <f aca="false">IF($A46="","",IF(ISNUMBER(CFG_A),CFG_A,""))</f>
        <v/>
      </c>
      <c r="R46" s="46" t="str">
        <f aca="false">IF($A46="","",IF(ISNUMBER(CFG_B),CFG_B,""))</f>
        <v/>
      </c>
      <c r="S46" s="50" t="str">
        <f aca="false">IF(OR($B46="",$Q46=""),"",0.6108*EXP(17.27*$B46/($B46+237.3))-0.6108*EXP(17.27*($B46+$Q46)/($B46+$Q46+237.3)))</f>
        <v/>
      </c>
      <c r="T46" s="46" t="str">
        <f aca="false">IF(OR($Q46="",$R46="",$L46=""),"",$Q46+$R46*$L46)</f>
        <v/>
      </c>
      <c r="U46" s="46" t="str">
        <f aca="false">IF(OR($Q46="",$R46="",$S46=""),"",$Q46+$R46*$S46)</f>
        <v/>
      </c>
      <c r="V46" s="50" t="str">
        <f aca="false">IF(OR($P46="",$T46="",$U46=""),"",IF(ABS($U46-$T46)&lt;CFG_DENOMMIN,"",($P46-$T46)/($U46-$T46)))</f>
        <v/>
      </c>
      <c r="W46" s="47" t="str">
        <f aca="false">IF($E46="","",IFERROR(LN((CFG_ZANEM-0.67*CFG_HDOSSEL)/(0.123*CFG_HDOSSEL))*LN((CFG_ZAR-0.67*CFG_HDOSSEL)/(0.0123*CFG_HDOSSEL))/(CFG_K^2*$E46),""))</f>
        <v/>
      </c>
      <c r="X46" s="50" t="str">
        <f aca="false">IF(OR($N46="",$W46="",$W46=0),"",$N46*(1+CFG_RC/$W46))</f>
        <v/>
      </c>
      <c r="Y46" s="46" t="str">
        <f aca="false">IF(OR($X46="",$M46="",$G46="",$L46=""),"",($W46*$G46/CFG_RHOCP)*($X46/($M46+$X46))-$L46/($M46+$X46))</f>
        <v/>
      </c>
      <c r="Z46" s="46" t="str">
        <f aca="false">IF(OR($W46="",$G46=""),"",$W46*$G46/CFG_RHOCP)</f>
        <v/>
      </c>
      <c r="AA46" s="50" t="str">
        <f aca="false">IF(OR($P46="",$Y46="",$Z46=""),"",IF(ABS($Z46-$Y46)&lt;CFG_DENOMMIN,"",($P46-$Y46)/($Z46-$Y46)))</f>
        <v/>
      </c>
      <c r="AB46" s="48" t="str">
        <f aca="false">IF($A46="","",IF(AND(HOUR($A46)&gt;=CFG_HINI,HOUR($A46)&lt;CFG_HFIM),1,0))</f>
        <v/>
      </c>
      <c r="AC46" s="48" t="str">
        <f aca="false">IF($A46="","",IF($D46="",0,IF($D46&gt;=CFG_RSMIN,1,0)))</f>
        <v/>
      </c>
      <c r="AD46" s="48" t="str">
        <f aca="false">IF($A46="","",IF($E46="",0,IF(AND($E46&gt;=CFG_UMIN,$E46&lt;=CFG_UMAX),1,0)))</f>
        <v/>
      </c>
      <c r="AE46" s="48" t="str">
        <f aca="false">IF($A46="","",IF($L46="",0,IF($L46&gt;=CFG_VPDMIN,1,0)))</f>
        <v/>
      </c>
      <c r="AF46" s="48" t="str">
        <f aca="false">IF($A46="","",IF(CFG_METODO="Teórico (Jackson)",IF(OR($Y46="",$Z46=""),0,IF(ABS($Z46-$Y46)&gt;=CFG_DENOMMIN,1,0)),IF(OR($T46="",$U46=""),0,IF(ABS($U46-$T46)&gt;=CFG_DENOMMIN,1,0))))</f>
        <v/>
      </c>
      <c r="AG46" s="48" t="str">
        <f aca="false">IF($A46="","",IF(AND($B46&lt;&gt;"",$C46&lt;&gt;"",$H46&lt;&gt;""),1,0))</f>
        <v/>
      </c>
      <c r="AH46" s="48" t="str">
        <f aca="false">IF($A46="","",IF(AND($AB46=1,$AC46=1,$AD46=1,$AE46=1,$AF46=1,$AG46=1),1,0))</f>
        <v/>
      </c>
      <c r="AI46" s="50" t="str">
        <f aca="false">IF($A46="","",IF($AH46&lt;&gt;1,"",IF(CFG_METODO="Teórico (Jackson)",$AA46,$V46)))</f>
        <v/>
      </c>
      <c r="AJ46" s="50" t="str">
        <f aca="false">IF($AI46="","",MAX(0,MIN(1,$AI46)))</f>
        <v/>
      </c>
      <c r="AK46" s="52" t="str">
        <f aca="false">IF($A46="","",IF($AG46=0,"Dados incompletos"&amp;IF($I46="SEM PAR"," — sem Tc no mesmo horário",""),IF($AB46=0,"Fora da janela horária",IF($AC46=0,"Radiação abaixo do mínimo",IF($AD46=0,"Vento fora da faixa",IF($AE46=0,"VPD abaixo do mínimo",IF($AF46=0,"Denominador muito pequeno","VÁLIDO")))))))</f>
        <v/>
      </c>
    </row>
    <row r="47" customFormat="false" ht="15" hidden="false" customHeight="false" outlineLevel="0" collapsed="false">
      <c r="A47" s="45" t="str">
        <f aca="false">IF(02_Estacao!A47="","",02_Estacao!A47)</f>
        <v/>
      </c>
      <c r="B47" s="46" t="str">
        <f aca="false">IF(OR($A47="",02_Estacao!B47=""),"",IF(CFG_UT="°F",(02_Estacao!B47-32)*5/9,02_Estacao!B47))</f>
        <v/>
      </c>
      <c r="C47" s="47" t="str">
        <f aca="false">IF(OR($A47="",02_Estacao!C47=""),"",IF(CFG_UUR="fração (0-1)",02_Estacao!C47*100,02_Estacao!C47))</f>
        <v/>
      </c>
      <c r="D47" s="48" t="str">
        <f aca="false">IF(OR($A47="",02_Estacao!D47=""),"",IF(CFG_URS="MJ/m²/h",02_Estacao!D47*277.7778,IF(CFG_URS="kW/m²",02_Estacao!D47*1000,02_Estacao!D47)))</f>
        <v/>
      </c>
      <c r="E47" s="46" t="str">
        <f aca="false">IF(OR($A47="",02_Estacao!E47=""),"",IF(CFG_UVEL="km/h",02_Estacao!E47/3.6,02_Estacao!E47))</f>
        <v/>
      </c>
      <c r="F47" s="46" t="str">
        <f aca="false">IF($A47="","",IF(02_Estacao!F47="",CFG_P,IF(CFG_UP="hPa (mbar)",02_Estacao!F47/10,IF(CFG_UP="Pa",02_Estacao!F47/1000,02_Estacao!F47))))</f>
        <v/>
      </c>
      <c r="G47" s="48" t="str">
        <f aca="false">IF($A47="","",IF(02_Estacao!G47&lt;&gt;"",02_Estacao!G47,IF($D47="","",(1-CFG_ALBEDO)*$D47-CFG_RNL)))</f>
        <v/>
      </c>
      <c r="H47" s="46" t="str">
        <f aca="false">IF($A47="","",IFERROR(IF(ISNUMBER(INDEX(03_Dossel!$F$6:$F$1005,MATCH($A47,03_Dossel!$A$6:$A$1005,0))),INDEX(03_Dossel!$F$6:$F$1005,MATCH($A47,03_Dossel!$A$6:$A$1005,0)),""),""))</f>
        <v/>
      </c>
      <c r="I47" s="49" t="str">
        <f aca="false">IF($A47="","",IF($H47="","SEM PAR","OK"))</f>
        <v/>
      </c>
      <c r="J47" s="50" t="str">
        <f aca="false">IF($B47="","",0.6108*EXP(17.27*$B47/($B47+237.3)))</f>
        <v/>
      </c>
      <c r="K47" s="50" t="str">
        <f aca="false">IF(OR($J47="",$C47=""),"",$J47*$C47/100)</f>
        <v/>
      </c>
      <c r="L47" s="50" t="str">
        <f aca="false">IF(OR($J47="",$K47=""),"",$J47-$K47)</f>
        <v/>
      </c>
      <c r="M47" s="50" t="str">
        <f aca="false">IF($J47="","",4098*$J47/($B47+237.3)^2)</f>
        <v/>
      </c>
      <c r="N47" s="51" t="str">
        <f aca="false">IF($F47="","",0.000665*$F47)</f>
        <v/>
      </c>
      <c r="O47" s="46" t="str">
        <f aca="false">IF($E47="","",IFERROR($E47*4.87/LN(67.8*CFG_ZANEM-5.42),""))</f>
        <v/>
      </c>
      <c r="P47" s="46" t="str">
        <f aca="false">IF(OR($B47="",$H47=""),"",$H47-$B47)</f>
        <v/>
      </c>
      <c r="Q47" s="46" t="str">
        <f aca="false">IF($A47="","",IF(ISNUMBER(CFG_A),CFG_A,""))</f>
        <v/>
      </c>
      <c r="R47" s="46" t="str">
        <f aca="false">IF($A47="","",IF(ISNUMBER(CFG_B),CFG_B,""))</f>
        <v/>
      </c>
      <c r="S47" s="50" t="str">
        <f aca="false">IF(OR($B47="",$Q47=""),"",0.6108*EXP(17.27*$B47/($B47+237.3))-0.6108*EXP(17.27*($B47+$Q47)/($B47+$Q47+237.3)))</f>
        <v/>
      </c>
      <c r="T47" s="46" t="str">
        <f aca="false">IF(OR($Q47="",$R47="",$L47=""),"",$Q47+$R47*$L47)</f>
        <v/>
      </c>
      <c r="U47" s="46" t="str">
        <f aca="false">IF(OR($Q47="",$R47="",$S47=""),"",$Q47+$R47*$S47)</f>
        <v/>
      </c>
      <c r="V47" s="50" t="str">
        <f aca="false">IF(OR($P47="",$T47="",$U47=""),"",IF(ABS($U47-$T47)&lt;CFG_DENOMMIN,"",($P47-$T47)/($U47-$T47)))</f>
        <v/>
      </c>
      <c r="W47" s="47" t="str">
        <f aca="false">IF($E47="","",IFERROR(LN((CFG_ZANEM-0.67*CFG_HDOSSEL)/(0.123*CFG_HDOSSEL))*LN((CFG_ZAR-0.67*CFG_HDOSSEL)/(0.0123*CFG_HDOSSEL))/(CFG_K^2*$E47),""))</f>
        <v/>
      </c>
      <c r="X47" s="50" t="str">
        <f aca="false">IF(OR($N47="",$W47="",$W47=0),"",$N47*(1+CFG_RC/$W47))</f>
        <v/>
      </c>
      <c r="Y47" s="46" t="str">
        <f aca="false">IF(OR($X47="",$M47="",$G47="",$L47=""),"",($W47*$G47/CFG_RHOCP)*($X47/($M47+$X47))-$L47/($M47+$X47))</f>
        <v/>
      </c>
      <c r="Z47" s="46" t="str">
        <f aca="false">IF(OR($W47="",$G47=""),"",$W47*$G47/CFG_RHOCP)</f>
        <v/>
      </c>
      <c r="AA47" s="50" t="str">
        <f aca="false">IF(OR($P47="",$Y47="",$Z47=""),"",IF(ABS($Z47-$Y47)&lt;CFG_DENOMMIN,"",($P47-$Y47)/($Z47-$Y47)))</f>
        <v/>
      </c>
      <c r="AB47" s="48" t="str">
        <f aca="false">IF($A47="","",IF(AND(HOUR($A47)&gt;=CFG_HINI,HOUR($A47)&lt;CFG_HFIM),1,0))</f>
        <v/>
      </c>
      <c r="AC47" s="48" t="str">
        <f aca="false">IF($A47="","",IF($D47="",0,IF($D47&gt;=CFG_RSMIN,1,0)))</f>
        <v/>
      </c>
      <c r="AD47" s="48" t="str">
        <f aca="false">IF($A47="","",IF($E47="",0,IF(AND($E47&gt;=CFG_UMIN,$E47&lt;=CFG_UMAX),1,0)))</f>
        <v/>
      </c>
      <c r="AE47" s="48" t="str">
        <f aca="false">IF($A47="","",IF($L47="",0,IF($L47&gt;=CFG_VPDMIN,1,0)))</f>
        <v/>
      </c>
      <c r="AF47" s="48" t="str">
        <f aca="false">IF($A47="","",IF(CFG_METODO="Teórico (Jackson)",IF(OR($Y47="",$Z47=""),0,IF(ABS($Z47-$Y47)&gt;=CFG_DENOMMIN,1,0)),IF(OR($T47="",$U47=""),0,IF(ABS($U47-$T47)&gt;=CFG_DENOMMIN,1,0))))</f>
        <v/>
      </c>
      <c r="AG47" s="48" t="str">
        <f aca="false">IF($A47="","",IF(AND($B47&lt;&gt;"",$C47&lt;&gt;"",$H47&lt;&gt;""),1,0))</f>
        <v/>
      </c>
      <c r="AH47" s="48" t="str">
        <f aca="false">IF($A47="","",IF(AND($AB47=1,$AC47=1,$AD47=1,$AE47=1,$AF47=1,$AG47=1),1,0))</f>
        <v/>
      </c>
      <c r="AI47" s="50" t="str">
        <f aca="false">IF($A47="","",IF($AH47&lt;&gt;1,"",IF(CFG_METODO="Teórico (Jackson)",$AA47,$V47)))</f>
        <v/>
      </c>
      <c r="AJ47" s="50" t="str">
        <f aca="false">IF($AI47="","",MAX(0,MIN(1,$AI47)))</f>
        <v/>
      </c>
      <c r="AK47" s="52" t="str">
        <f aca="false">IF($A47="","",IF($AG47=0,"Dados incompletos"&amp;IF($I47="SEM PAR"," — sem Tc no mesmo horário",""),IF($AB47=0,"Fora da janela horária",IF($AC47=0,"Radiação abaixo do mínimo",IF($AD47=0,"Vento fora da faixa",IF($AE47=0,"VPD abaixo do mínimo",IF($AF47=0,"Denominador muito pequeno","VÁLIDO")))))))</f>
        <v/>
      </c>
    </row>
    <row r="48" customFormat="false" ht="15" hidden="false" customHeight="false" outlineLevel="0" collapsed="false">
      <c r="A48" s="45" t="str">
        <f aca="false">IF(02_Estacao!A48="","",02_Estacao!A48)</f>
        <v/>
      </c>
      <c r="B48" s="46" t="str">
        <f aca="false">IF(OR($A48="",02_Estacao!B48=""),"",IF(CFG_UT="°F",(02_Estacao!B48-32)*5/9,02_Estacao!B48))</f>
        <v/>
      </c>
      <c r="C48" s="47" t="str">
        <f aca="false">IF(OR($A48="",02_Estacao!C48=""),"",IF(CFG_UUR="fração (0-1)",02_Estacao!C48*100,02_Estacao!C48))</f>
        <v/>
      </c>
      <c r="D48" s="48" t="str">
        <f aca="false">IF(OR($A48="",02_Estacao!D48=""),"",IF(CFG_URS="MJ/m²/h",02_Estacao!D48*277.7778,IF(CFG_URS="kW/m²",02_Estacao!D48*1000,02_Estacao!D48)))</f>
        <v/>
      </c>
      <c r="E48" s="46" t="str">
        <f aca="false">IF(OR($A48="",02_Estacao!E48=""),"",IF(CFG_UVEL="km/h",02_Estacao!E48/3.6,02_Estacao!E48))</f>
        <v/>
      </c>
      <c r="F48" s="46" t="str">
        <f aca="false">IF($A48="","",IF(02_Estacao!F48="",CFG_P,IF(CFG_UP="hPa (mbar)",02_Estacao!F48/10,IF(CFG_UP="Pa",02_Estacao!F48/1000,02_Estacao!F48))))</f>
        <v/>
      </c>
      <c r="G48" s="48" t="str">
        <f aca="false">IF($A48="","",IF(02_Estacao!G48&lt;&gt;"",02_Estacao!G48,IF($D48="","",(1-CFG_ALBEDO)*$D48-CFG_RNL)))</f>
        <v/>
      </c>
      <c r="H48" s="46" t="str">
        <f aca="false">IF($A48="","",IFERROR(IF(ISNUMBER(INDEX(03_Dossel!$F$6:$F$1005,MATCH($A48,03_Dossel!$A$6:$A$1005,0))),INDEX(03_Dossel!$F$6:$F$1005,MATCH($A48,03_Dossel!$A$6:$A$1005,0)),""),""))</f>
        <v/>
      </c>
      <c r="I48" s="49" t="str">
        <f aca="false">IF($A48="","",IF($H48="","SEM PAR","OK"))</f>
        <v/>
      </c>
      <c r="J48" s="50" t="str">
        <f aca="false">IF($B48="","",0.6108*EXP(17.27*$B48/($B48+237.3)))</f>
        <v/>
      </c>
      <c r="K48" s="50" t="str">
        <f aca="false">IF(OR($J48="",$C48=""),"",$J48*$C48/100)</f>
        <v/>
      </c>
      <c r="L48" s="50" t="str">
        <f aca="false">IF(OR($J48="",$K48=""),"",$J48-$K48)</f>
        <v/>
      </c>
      <c r="M48" s="50" t="str">
        <f aca="false">IF($J48="","",4098*$J48/($B48+237.3)^2)</f>
        <v/>
      </c>
      <c r="N48" s="51" t="str">
        <f aca="false">IF($F48="","",0.000665*$F48)</f>
        <v/>
      </c>
      <c r="O48" s="46" t="str">
        <f aca="false">IF($E48="","",IFERROR($E48*4.87/LN(67.8*CFG_ZANEM-5.42),""))</f>
        <v/>
      </c>
      <c r="P48" s="46" t="str">
        <f aca="false">IF(OR($B48="",$H48=""),"",$H48-$B48)</f>
        <v/>
      </c>
      <c r="Q48" s="46" t="str">
        <f aca="false">IF($A48="","",IF(ISNUMBER(CFG_A),CFG_A,""))</f>
        <v/>
      </c>
      <c r="R48" s="46" t="str">
        <f aca="false">IF($A48="","",IF(ISNUMBER(CFG_B),CFG_B,""))</f>
        <v/>
      </c>
      <c r="S48" s="50" t="str">
        <f aca="false">IF(OR($B48="",$Q48=""),"",0.6108*EXP(17.27*$B48/($B48+237.3))-0.6108*EXP(17.27*($B48+$Q48)/($B48+$Q48+237.3)))</f>
        <v/>
      </c>
      <c r="T48" s="46" t="str">
        <f aca="false">IF(OR($Q48="",$R48="",$L48=""),"",$Q48+$R48*$L48)</f>
        <v/>
      </c>
      <c r="U48" s="46" t="str">
        <f aca="false">IF(OR($Q48="",$R48="",$S48=""),"",$Q48+$R48*$S48)</f>
        <v/>
      </c>
      <c r="V48" s="50" t="str">
        <f aca="false">IF(OR($P48="",$T48="",$U48=""),"",IF(ABS($U48-$T48)&lt;CFG_DENOMMIN,"",($P48-$T48)/($U48-$T48)))</f>
        <v/>
      </c>
      <c r="W48" s="47" t="str">
        <f aca="false">IF($E48="","",IFERROR(LN((CFG_ZANEM-0.67*CFG_HDOSSEL)/(0.123*CFG_HDOSSEL))*LN((CFG_ZAR-0.67*CFG_HDOSSEL)/(0.0123*CFG_HDOSSEL))/(CFG_K^2*$E48),""))</f>
        <v/>
      </c>
      <c r="X48" s="50" t="str">
        <f aca="false">IF(OR($N48="",$W48="",$W48=0),"",$N48*(1+CFG_RC/$W48))</f>
        <v/>
      </c>
      <c r="Y48" s="46" t="str">
        <f aca="false">IF(OR($X48="",$M48="",$G48="",$L48=""),"",($W48*$G48/CFG_RHOCP)*($X48/($M48+$X48))-$L48/($M48+$X48))</f>
        <v/>
      </c>
      <c r="Z48" s="46" t="str">
        <f aca="false">IF(OR($W48="",$G48=""),"",$W48*$G48/CFG_RHOCP)</f>
        <v/>
      </c>
      <c r="AA48" s="50" t="str">
        <f aca="false">IF(OR($P48="",$Y48="",$Z48=""),"",IF(ABS($Z48-$Y48)&lt;CFG_DENOMMIN,"",($P48-$Y48)/($Z48-$Y48)))</f>
        <v/>
      </c>
      <c r="AB48" s="48" t="str">
        <f aca="false">IF($A48="","",IF(AND(HOUR($A48)&gt;=CFG_HINI,HOUR($A48)&lt;CFG_HFIM),1,0))</f>
        <v/>
      </c>
      <c r="AC48" s="48" t="str">
        <f aca="false">IF($A48="","",IF($D48="",0,IF($D48&gt;=CFG_RSMIN,1,0)))</f>
        <v/>
      </c>
      <c r="AD48" s="48" t="str">
        <f aca="false">IF($A48="","",IF($E48="",0,IF(AND($E48&gt;=CFG_UMIN,$E48&lt;=CFG_UMAX),1,0)))</f>
        <v/>
      </c>
      <c r="AE48" s="48" t="str">
        <f aca="false">IF($A48="","",IF($L48="",0,IF($L48&gt;=CFG_VPDMIN,1,0)))</f>
        <v/>
      </c>
      <c r="AF48" s="48" t="str">
        <f aca="false">IF($A48="","",IF(CFG_METODO="Teórico (Jackson)",IF(OR($Y48="",$Z48=""),0,IF(ABS($Z48-$Y48)&gt;=CFG_DENOMMIN,1,0)),IF(OR($T48="",$U48=""),0,IF(ABS($U48-$T48)&gt;=CFG_DENOMMIN,1,0))))</f>
        <v/>
      </c>
      <c r="AG48" s="48" t="str">
        <f aca="false">IF($A48="","",IF(AND($B48&lt;&gt;"",$C48&lt;&gt;"",$H48&lt;&gt;""),1,0))</f>
        <v/>
      </c>
      <c r="AH48" s="48" t="str">
        <f aca="false">IF($A48="","",IF(AND($AB48=1,$AC48=1,$AD48=1,$AE48=1,$AF48=1,$AG48=1),1,0))</f>
        <v/>
      </c>
      <c r="AI48" s="50" t="str">
        <f aca="false">IF($A48="","",IF($AH48&lt;&gt;1,"",IF(CFG_METODO="Teórico (Jackson)",$AA48,$V48)))</f>
        <v/>
      </c>
      <c r="AJ48" s="50" t="str">
        <f aca="false">IF($AI48="","",MAX(0,MIN(1,$AI48)))</f>
        <v/>
      </c>
      <c r="AK48" s="52" t="str">
        <f aca="false">IF($A48="","",IF($AG48=0,"Dados incompletos"&amp;IF($I48="SEM PAR"," — sem Tc no mesmo horário",""),IF($AB48=0,"Fora da janela horária",IF($AC48=0,"Radiação abaixo do mínimo",IF($AD48=0,"Vento fora da faixa",IF($AE48=0,"VPD abaixo do mínimo",IF($AF48=0,"Denominador muito pequeno","VÁLIDO")))))))</f>
        <v/>
      </c>
    </row>
    <row r="49" customFormat="false" ht="15" hidden="false" customHeight="false" outlineLevel="0" collapsed="false">
      <c r="A49" s="45" t="str">
        <f aca="false">IF(02_Estacao!A49="","",02_Estacao!A49)</f>
        <v/>
      </c>
      <c r="B49" s="46" t="str">
        <f aca="false">IF(OR($A49="",02_Estacao!B49=""),"",IF(CFG_UT="°F",(02_Estacao!B49-32)*5/9,02_Estacao!B49))</f>
        <v/>
      </c>
      <c r="C49" s="47" t="str">
        <f aca="false">IF(OR($A49="",02_Estacao!C49=""),"",IF(CFG_UUR="fração (0-1)",02_Estacao!C49*100,02_Estacao!C49))</f>
        <v/>
      </c>
      <c r="D49" s="48" t="str">
        <f aca="false">IF(OR($A49="",02_Estacao!D49=""),"",IF(CFG_URS="MJ/m²/h",02_Estacao!D49*277.7778,IF(CFG_URS="kW/m²",02_Estacao!D49*1000,02_Estacao!D49)))</f>
        <v/>
      </c>
      <c r="E49" s="46" t="str">
        <f aca="false">IF(OR($A49="",02_Estacao!E49=""),"",IF(CFG_UVEL="km/h",02_Estacao!E49/3.6,02_Estacao!E49))</f>
        <v/>
      </c>
      <c r="F49" s="46" t="str">
        <f aca="false">IF($A49="","",IF(02_Estacao!F49="",CFG_P,IF(CFG_UP="hPa (mbar)",02_Estacao!F49/10,IF(CFG_UP="Pa",02_Estacao!F49/1000,02_Estacao!F49))))</f>
        <v/>
      </c>
      <c r="G49" s="48" t="str">
        <f aca="false">IF($A49="","",IF(02_Estacao!G49&lt;&gt;"",02_Estacao!G49,IF($D49="","",(1-CFG_ALBEDO)*$D49-CFG_RNL)))</f>
        <v/>
      </c>
      <c r="H49" s="46" t="str">
        <f aca="false">IF($A49="","",IFERROR(IF(ISNUMBER(INDEX(03_Dossel!$F$6:$F$1005,MATCH($A49,03_Dossel!$A$6:$A$1005,0))),INDEX(03_Dossel!$F$6:$F$1005,MATCH($A49,03_Dossel!$A$6:$A$1005,0)),""),""))</f>
        <v/>
      </c>
      <c r="I49" s="49" t="str">
        <f aca="false">IF($A49="","",IF($H49="","SEM PAR","OK"))</f>
        <v/>
      </c>
      <c r="J49" s="50" t="str">
        <f aca="false">IF($B49="","",0.6108*EXP(17.27*$B49/($B49+237.3)))</f>
        <v/>
      </c>
      <c r="K49" s="50" t="str">
        <f aca="false">IF(OR($J49="",$C49=""),"",$J49*$C49/100)</f>
        <v/>
      </c>
      <c r="L49" s="50" t="str">
        <f aca="false">IF(OR($J49="",$K49=""),"",$J49-$K49)</f>
        <v/>
      </c>
      <c r="M49" s="50" t="str">
        <f aca="false">IF($J49="","",4098*$J49/($B49+237.3)^2)</f>
        <v/>
      </c>
      <c r="N49" s="51" t="str">
        <f aca="false">IF($F49="","",0.000665*$F49)</f>
        <v/>
      </c>
      <c r="O49" s="46" t="str">
        <f aca="false">IF($E49="","",IFERROR($E49*4.87/LN(67.8*CFG_ZANEM-5.42),""))</f>
        <v/>
      </c>
      <c r="P49" s="46" t="str">
        <f aca="false">IF(OR($B49="",$H49=""),"",$H49-$B49)</f>
        <v/>
      </c>
      <c r="Q49" s="46" t="str">
        <f aca="false">IF($A49="","",IF(ISNUMBER(CFG_A),CFG_A,""))</f>
        <v/>
      </c>
      <c r="R49" s="46" t="str">
        <f aca="false">IF($A49="","",IF(ISNUMBER(CFG_B),CFG_B,""))</f>
        <v/>
      </c>
      <c r="S49" s="50" t="str">
        <f aca="false">IF(OR($B49="",$Q49=""),"",0.6108*EXP(17.27*$B49/($B49+237.3))-0.6108*EXP(17.27*($B49+$Q49)/($B49+$Q49+237.3)))</f>
        <v/>
      </c>
      <c r="T49" s="46" t="str">
        <f aca="false">IF(OR($Q49="",$R49="",$L49=""),"",$Q49+$R49*$L49)</f>
        <v/>
      </c>
      <c r="U49" s="46" t="str">
        <f aca="false">IF(OR($Q49="",$R49="",$S49=""),"",$Q49+$R49*$S49)</f>
        <v/>
      </c>
      <c r="V49" s="50" t="str">
        <f aca="false">IF(OR($P49="",$T49="",$U49=""),"",IF(ABS($U49-$T49)&lt;CFG_DENOMMIN,"",($P49-$T49)/($U49-$T49)))</f>
        <v/>
      </c>
      <c r="W49" s="47" t="str">
        <f aca="false">IF($E49="","",IFERROR(LN((CFG_ZANEM-0.67*CFG_HDOSSEL)/(0.123*CFG_HDOSSEL))*LN((CFG_ZAR-0.67*CFG_HDOSSEL)/(0.0123*CFG_HDOSSEL))/(CFG_K^2*$E49),""))</f>
        <v/>
      </c>
      <c r="X49" s="50" t="str">
        <f aca="false">IF(OR($N49="",$W49="",$W49=0),"",$N49*(1+CFG_RC/$W49))</f>
        <v/>
      </c>
      <c r="Y49" s="46" t="str">
        <f aca="false">IF(OR($X49="",$M49="",$G49="",$L49=""),"",($W49*$G49/CFG_RHOCP)*($X49/($M49+$X49))-$L49/($M49+$X49))</f>
        <v/>
      </c>
      <c r="Z49" s="46" t="str">
        <f aca="false">IF(OR($W49="",$G49=""),"",$W49*$G49/CFG_RHOCP)</f>
        <v/>
      </c>
      <c r="AA49" s="50" t="str">
        <f aca="false">IF(OR($P49="",$Y49="",$Z49=""),"",IF(ABS($Z49-$Y49)&lt;CFG_DENOMMIN,"",($P49-$Y49)/($Z49-$Y49)))</f>
        <v/>
      </c>
      <c r="AB49" s="48" t="str">
        <f aca="false">IF($A49="","",IF(AND(HOUR($A49)&gt;=CFG_HINI,HOUR($A49)&lt;CFG_HFIM),1,0))</f>
        <v/>
      </c>
      <c r="AC49" s="48" t="str">
        <f aca="false">IF($A49="","",IF($D49="",0,IF($D49&gt;=CFG_RSMIN,1,0)))</f>
        <v/>
      </c>
      <c r="AD49" s="48" t="str">
        <f aca="false">IF($A49="","",IF($E49="",0,IF(AND($E49&gt;=CFG_UMIN,$E49&lt;=CFG_UMAX),1,0)))</f>
        <v/>
      </c>
      <c r="AE49" s="48" t="str">
        <f aca="false">IF($A49="","",IF($L49="",0,IF($L49&gt;=CFG_VPDMIN,1,0)))</f>
        <v/>
      </c>
      <c r="AF49" s="48" t="str">
        <f aca="false">IF($A49="","",IF(CFG_METODO="Teórico (Jackson)",IF(OR($Y49="",$Z49=""),0,IF(ABS($Z49-$Y49)&gt;=CFG_DENOMMIN,1,0)),IF(OR($T49="",$U49=""),0,IF(ABS($U49-$T49)&gt;=CFG_DENOMMIN,1,0))))</f>
        <v/>
      </c>
      <c r="AG49" s="48" t="str">
        <f aca="false">IF($A49="","",IF(AND($B49&lt;&gt;"",$C49&lt;&gt;"",$H49&lt;&gt;""),1,0))</f>
        <v/>
      </c>
      <c r="AH49" s="48" t="str">
        <f aca="false">IF($A49="","",IF(AND($AB49=1,$AC49=1,$AD49=1,$AE49=1,$AF49=1,$AG49=1),1,0))</f>
        <v/>
      </c>
      <c r="AI49" s="50" t="str">
        <f aca="false">IF($A49="","",IF($AH49&lt;&gt;1,"",IF(CFG_METODO="Teórico (Jackson)",$AA49,$V49)))</f>
        <v/>
      </c>
      <c r="AJ49" s="50" t="str">
        <f aca="false">IF($AI49="","",MAX(0,MIN(1,$AI49)))</f>
        <v/>
      </c>
      <c r="AK49" s="52" t="str">
        <f aca="false">IF($A49="","",IF($AG49=0,"Dados incompletos"&amp;IF($I49="SEM PAR"," — sem Tc no mesmo horário",""),IF($AB49=0,"Fora da janela horária",IF($AC49=0,"Radiação abaixo do mínimo",IF($AD49=0,"Vento fora da faixa",IF($AE49=0,"VPD abaixo do mínimo",IF($AF49=0,"Denominador muito pequeno","VÁLIDO")))))))</f>
        <v/>
      </c>
    </row>
    <row r="50" customFormat="false" ht="15" hidden="false" customHeight="false" outlineLevel="0" collapsed="false">
      <c r="A50" s="45" t="str">
        <f aca="false">IF(02_Estacao!A50="","",02_Estacao!A50)</f>
        <v/>
      </c>
      <c r="B50" s="46" t="str">
        <f aca="false">IF(OR($A50="",02_Estacao!B50=""),"",IF(CFG_UT="°F",(02_Estacao!B50-32)*5/9,02_Estacao!B50))</f>
        <v/>
      </c>
      <c r="C50" s="47" t="str">
        <f aca="false">IF(OR($A50="",02_Estacao!C50=""),"",IF(CFG_UUR="fração (0-1)",02_Estacao!C50*100,02_Estacao!C50))</f>
        <v/>
      </c>
      <c r="D50" s="48" t="str">
        <f aca="false">IF(OR($A50="",02_Estacao!D50=""),"",IF(CFG_URS="MJ/m²/h",02_Estacao!D50*277.7778,IF(CFG_URS="kW/m²",02_Estacao!D50*1000,02_Estacao!D50)))</f>
        <v/>
      </c>
      <c r="E50" s="46" t="str">
        <f aca="false">IF(OR($A50="",02_Estacao!E50=""),"",IF(CFG_UVEL="km/h",02_Estacao!E50/3.6,02_Estacao!E50))</f>
        <v/>
      </c>
      <c r="F50" s="46" t="str">
        <f aca="false">IF($A50="","",IF(02_Estacao!F50="",CFG_P,IF(CFG_UP="hPa (mbar)",02_Estacao!F50/10,IF(CFG_UP="Pa",02_Estacao!F50/1000,02_Estacao!F50))))</f>
        <v/>
      </c>
      <c r="G50" s="48" t="str">
        <f aca="false">IF($A50="","",IF(02_Estacao!G50&lt;&gt;"",02_Estacao!G50,IF($D50="","",(1-CFG_ALBEDO)*$D50-CFG_RNL)))</f>
        <v/>
      </c>
      <c r="H50" s="46" t="str">
        <f aca="false">IF($A50="","",IFERROR(IF(ISNUMBER(INDEX(03_Dossel!$F$6:$F$1005,MATCH($A50,03_Dossel!$A$6:$A$1005,0))),INDEX(03_Dossel!$F$6:$F$1005,MATCH($A50,03_Dossel!$A$6:$A$1005,0)),""),""))</f>
        <v/>
      </c>
      <c r="I50" s="49" t="str">
        <f aca="false">IF($A50="","",IF($H50="","SEM PAR","OK"))</f>
        <v/>
      </c>
      <c r="J50" s="50" t="str">
        <f aca="false">IF($B50="","",0.6108*EXP(17.27*$B50/($B50+237.3)))</f>
        <v/>
      </c>
      <c r="K50" s="50" t="str">
        <f aca="false">IF(OR($J50="",$C50=""),"",$J50*$C50/100)</f>
        <v/>
      </c>
      <c r="L50" s="50" t="str">
        <f aca="false">IF(OR($J50="",$K50=""),"",$J50-$K50)</f>
        <v/>
      </c>
      <c r="M50" s="50" t="str">
        <f aca="false">IF($J50="","",4098*$J50/($B50+237.3)^2)</f>
        <v/>
      </c>
      <c r="N50" s="51" t="str">
        <f aca="false">IF($F50="","",0.000665*$F50)</f>
        <v/>
      </c>
      <c r="O50" s="46" t="str">
        <f aca="false">IF($E50="","",IFERROR($E50*4.87/LN(67.8*CFG_ZANEM-5.42),""))</f>
        <v/>
      </c>
      <c r="P50" s="46" t="str">
        <f aca="false">IF(OR($B50="",$H50=""),"",$H50-$B50)</f>
        <v/>
      </c>
      <c r="Q50" s="46" t="str">
        <f aca="false">IF($A50="","",IF(ISNUMBER(CFG_A),CFG_A,""))</f>
        <v/>
      </c>
      <c r="R50" s="46" t="str">
        <f aca="false">IF($A50="","",IF(ISNUMBER(CFG_B),CFG_B,""))</f>
        <v/>
      </c>
      <c r="S50" s="50" t="str">
        <f aca="false">IF(OR($B50="",$Q50=""),"",0.6108*EXP(17.27*$B50/($B50+237.3))-0.6108*EXP(17.27*($B50+$Q50)/($B50+$Q50+237.3)))</f>
        <v/>
      </c>
      <c r="T50" s="46" t="str">
        <f aca="false">IF(OR($Q50="",$R50="",$L50=""),"",$Q50+$R50*$L50)</f>
        <v/>
      </c>
      <c r="U50" s="46" t="str">
        <f aca="false">IF(OR($Q50="",$R50="",$S50=""),"",$Q50+$R50*$S50)</f>
        <v/>
      </c>
      <c r="V50" s="50" t="str">
        <f aca="false">IF(OR($P50="",$T50="",$U50=""),"",IF(ABS($U50-$T50)&lt;CFG_DENOMMIN,"",($P50-$T50)/($U50-$T50)))</f>
        <v/>
      </c>
      <c r="W50" s="47" t="str">
        <f aca="false">IF($E50="","",IFERROR(LN((CFG_ZANEM-0.67*CFG_HDOSSEL)/(0.123*CFG_HDOSSEL))*LN((CFG_ZAR-0.67*CFG_HDOSSEL)/(0.0123*CFG_HDOSSEL))/(CFG_K^2*$E50),""))</f>
        <v/>
      </c>
      <c r="X50" s="50" t="str">
        <f aca="false">IF(OR($N50="",$W50="",$W50=0),"",$N50*(1+CFG_RC/$W50))</f>
        <v/>
      </c>
      <c r="Y50" s="46" t="str">
        <f aca="false">IF(OR($X50="",$M50="",$G50="",$L50=""),"",($W50*$G50/CFG_RHOCP)*($X50/($M50+$X50))-$L50/($M50+$X50))</f>
        <v/>
      </c>
      <c r="Z50" s="46" t="str">
        <f aca="false">IF(OR($W50="",$G50=""),"",$W50*$G50/CFG_RHOCP)</f>
        <v/>
      </c>
      <c r="AA50" s="50" t="str">
        <f aca="false">IF(OR($P50="",$Y50="",$Z50=""),"",IF(ABS($Z50-$Y50)&lt;CFG_DENOMMIN,"",($P50-$Y50)/($Z50-$Y50)))</f>
        <v/>
      </c>
      <c r="AB50" s="48" t="str">
        <f aca="false">IF($A50="","",IF(AND(HOUR($A50)&gt;=CFG_HINI,HOUR($A50)&lt;CFG_HFIM),1,0))</f>
        <v/>
      </c>
      <c r="AC50" s="48" t="str">
        <f aca="false">IF($A50="","",IF($D50="",0,IF($D50&gt;=CFG_RSMIN,1,0)))</f>
        <v/>
      </c>
      <c r="AD50" s="48" t="str">
        <f aca="false">IF($A50="","",IF($E50="",0,IF(AND($E50&gt;=CFG_UMIN,$E50&lt;=CFG_UMAX),1,0)))</f>
        <v/>
      </c>
      <c r="AE50" s="48" t="str">
        <f aca="false">IF($A50="","",IF($L50="",0,IF($L50&gt;=CFG_VPDMIN,1,0)))</f>
        <v/>
      </c>
      <c r="AF50" s="48" t="str">
        <f aca="false">IF($A50="","",IF(CFG_METODO="Teórico (Jackson)",IF(OR($Y50="",$Z50=""),0,IF(ABS($Z50-$Y50)&gt;=CFG_DENOMMIN,1,0)),IF(OR($T50="",$U50=""),0,IF(ABS($U50-$T50)&gt;=CFG_DENOMMIN,1,0))))</f>
        <v/>
      </c>
      <c r="AG50" s="48" t="str">
        <f aca="false">IF($A50="","",IF(AND($B50&lt;&gt;"",$C50&lt;&gt;"",$H50&lt;&gt;""),1,0))</f>
        <v/>
      </c>
      <c r="AH50" s="48" t="str">
        <f aca="false">IF($A50="","",IF(AND($AB50=1,$AC50=1,$AD50=1,$AE50=1,$AF50=1,$AG50=1),1,0))</f>
        <v/>
      </c>
      <c r="AI50" s="50" t="str">
        <f aca="false">IF($A50="","",IF($AH50&lt;&gt;1,"",IF(CFG_METODO="Teórico (Jackson)",$AA50,$V50)))</f>
        <v/>
      </c>
      <c r="AJ50" s="50" t="str">
        <f aca="false">IF($AI50="","",MAX(0,MIN(1,$AI50)))</f>
        <v/>
      </c>
      <c r="AK50" s="52" t="str">
        <f aca="false">IF($A50="","",IF($AG50=0,"Dados incompletos"&amp;IF($I50="SEM PAR"," — sem Tc no mesmo horário",""),IF($AB50=0,"Fora da janela horária",IF($AC50=0,"Radiação abaixo do mínimo",IF($AD50=0,"Vento fora da faixa",IF($AE50=0,"VPD abaixo do mínimo",IF($AF50=0,"Denominador muito pequeno","VÁLIDO")))))))</f>
        <v/>
      </c>
    </row>
    <row r="51" customFormat="false" ht="15" hidden="false" customHeight="false" outlineLevel="0" collapsed="false">
      <c r="A51" s="45" t="str">
        <f aca="false">IF(02_Estacao!A51="","",02_Estacao!A51)</f>
        <v/>
      </c>
      <c r="B51" s="46" t="str">
        <f aca="false">IF(OR($A51="",02_Estacao!B51=""),"",IF(CFG_UT="°F",(02_Estacao!B51-32)*5/9,02_Estacao!B51))</f>
        <v/>
      </c>
      <c r="C51" s="47" t="str">
        <f aca="false">IF(OR($A51="",02_Estacao!C51=""),"",IF(CFG_UUR="fração (0-1)",02_Estacao!C51*100,02_Estacao!C51))</f>
        <v/>
      </c>
      <c r="D51" s="48" t="str">
        <f aca="false">IF(OR($A51="",02_Estacao!D51=""),"",IF(CFG_URS="MJ/m²/h",02_Estacao!D51*277.7778,IF(CFG_URS="kW/m²",02_Estacao!D51*1000,02_Estacao!D51)))</f>
        <v/>
      </c>
      <c r="E51" s="46" t="str">
        <f aca="false">IF(OR($A51="",02_Estacao!E51=""),"",IF(CFG_UVEL="km/h",02_Estacao!E51/3.6,02_Estacao!E51))</f>
        <v/>
      </c>
      <c r="F51" s="46" t="str">
        <f aca="false">IF($A51="","",IF(02_Estacao!F51="",CFG_P,IF(CFG_UP="hPa (mbar)",02_Estacao!F51/10,IF(CFG_UP="Pa",02_Estacao!F51/1000,02_Estacao!F51))))</f>
        <v/>
      </c>
      <c r="G51" s="48" t="str">
        <f aca="false">IF($A51="","",IF(02_Estacao!G51&lt;&gt;"",02_Estacao!G51,IF($D51="","",(1-CFG_ALBEDO)*$D51-CFG_RNL)))</f>
        <v/>
      </c>
      <c r="H51" s="46" t="str">
        <f aca="false">IF($A51="","",IFERROR(IF(ISNUMBER(INDEX(03_Dossel!$F$6:$F$1005,MATCH($A51,03_Dossel!$A$6:$A$1005,0))),INDEX(03_Dossel!$F$6:$F$1005,MATCH($A51,03_Dossel!$A$6:$A$1005,0)),""),""))</f>
        <v/>
      </c>
      <c r="I51" s="49" t="str">
        <f aca="false">IF($A51="","",IF($H51="","SEM PAR","OK"))</f>
        <v/>
      </c>
      <c r="J51" s="50" t="str">
        <f aca="false">IF($B51="","",0.6108*EXP(17.27*$B51/($B51+237.3)))</f>
        <v/>
      </c>
      <c r="K51" s="50" t="str">
        <f aca="false">IF(OR($J51="",$C51=""),"",$J51*$C51/100)</f>
        <v/>
      </c>
      <c r="L51" s="50" t="str">
        <f aca="false">IF(OR($J51="",$K51=""),"",$J51-$K51)</f>
        <v/>
      </c>
      <c r="M51" s="50" t="str">
        <f aca="false">IF($J51="","",4098*$J51/($B51+237.3)^2)</f>
        <v/>
      </c>
      <c r="N51" s="51" t="str">
        <f aca="false">IF($F51="","",0.000665*$F51)</f>
        <v/>
      </c>
      <c r="O51" s="46" t="str">
        <f aca="false">IF($E51="","",IFERROR($E51*4.87/LN(67.8*CFG_ZANEM-5.42),""))</f>
        <v/>
      </c>
      <c r="P51" s="46" t="str">
        <f aca="false">IF(OR($B51="",$H51=""),"",$H51-$B51)</f>
        <v/>
      </c>
      <c r="Q51" s="46" t="str">
        <f aca="false">IF($A51="","",IF(ISNUMBER(CFG_A),CFG_A,""))</f>
        <v/>
      </c>
      <c r="R51" s="46" t="str">
        <f aca="false">IF($A51="","",IF(ISNUMBER(CFG_B),CFG_B,""))</f>
        <v/>
      </c>
      <c r="S51" s="50" t="str">
        <f aca="false">IF(OR($B51="",$Q51=""),"",0.6108*EXP(17.27*$B51/($B51+237.3))-0.6108*EXP(17.27*($B51+$Q51)/($B51+$Q51+237.3)))</f>
        <v/>
      </c>
      <c r="T51" s="46" t="str">
        <f aca="false">IF(OR($Q51="",$R51="",$L51=""),"",$Q51+$R51*$L51)</f>
        <v/>
      </c>
      <c r="U51" s="46" t="str">
        <f aca="false">IF(OR($Q51="",$R51="",$S51=""),"",$Q51+$R51*$S51)</f>
        <v/>
      </c>
      <c r="V51" s="50" t="str">
        <f aca="false">IF(OR($P51="",$T51="",$U51=""),"",IF(ABS($U51-$T51)&lt;CFG_DENOMMIN,"",($P51-$T51)/($U51-$T51)))</f>
        <v/>
      </c>
      <c r="W51" s="47" t="str">
        <f aca="false">IF($E51="","",IFERROR(LN((CFG_ZANEM-0.67*CFG_HDOSSEL)/(0.123*CFG_HDOSSEL))*LN((CFG_ZAR-0.67*CFG_HDOSSEL)/(0.0123*CFG_HDOSSEL))/(CFG_K^2*$E51),""))</f>
        <v/>
      </c>
      <c r="X51" s="50" t="str">
        <f aca="false">IF(OR($N51="",$W51="",$W51=0),"",$N51*(1+CFG_RC/$W51))</f>
        <v/>
      </c>
      <c r="Y51" s="46" t="str">
        <f aca="false">IF(OR($X51="",$M51="",$G51="",$L51=""),"",($W51*$G51/CFG_RHOCP)*($X51/($M51+$X51))-$L51/($M51+$X51))</f>
        <v/>
      </c>
      <c r="Z51" s="46" t="str">
        <f aca="false">IF(OR($W51="",$G51=""),"",$W51*$G51/CFG_RHOCP)</f>
        <v/>
      </c>
      <c r="AA51" s="50" t="str">
        <f aca="false">IF(OR($P51="",$Y51="",$Z51=""),"",IF(ABS($Z51-$Y51)&lt;CFG_DENOMMIN,"",($P51-$Y51)/($Z51-$Y51)))</f>
        <v/>
      </c>
      <c r="AB51" s="48" t="str">
        <f aca="false">IF($A51="","",IF(AND(HOUR($A51)&gt;=CFG_HINI,HOUR($A51)&lt;CFG_HFIM),1,0))</f>
        <v/>
      </c>
      <c r="AC51" s="48" t="str">
        <f aca="false">IF($A51="","",IF($D51="",0,IF($D51&gt;=CFG_RSMIN,1,0)))</f>
        <v/>
      </c>
      <c r="AD51" s="48" t="str">
        <f aca="false">IF($A51="","",IF($E51="",0,IF(AND($E51&gt;=CFG_UMIN,$E51&lt;=CFG_UMAX),1,0)))</f>
        <v/>
      </c>
      <c r="AE51" s="48" t="str">
        <f aca="false">IF($A51="","",IF($L51="",0,IF($L51&gt;=CFG_VPDMIN,1,0)))</f>
        <v/>
      </c>
      <c r="AF51" s="48" t="str">
        <f aca="false">IF($A51="","",IF(CFG_METODO="Teórico (Jackson)",IF(OR($Y51="",$Z51=""),0,IF(ABS($Z51-$Y51)&gt;=CFG_DENOMMIN,1,0)),IF(OR($T51="",$U51=""),0,IF(ABS($U51-$T51)&gt;=CFG_DENOMMIN,1,0))))</f>
        <v/>
      </c>
      <c r="AG51" s="48" t="str">
        <f aca="false">IF($A51="","",IF(AND($B51&lt;&gt;"",$C51&lt;&gt;"",$H51&lt;&gt;""),1,0))</f>
        <v/>
      </c>
      <c r="AH51" s="48" t="str">
        <f aca="false">IF($A51="","",IF(AND($AB51=1,$AC51=1,$AD51=1,$AE51=1,$AF51=1,$AG51=1),1,0))</f>
        <v/>
      </c>
      <c r="AI51" s="50" t="str">
        <f aca="false">IF($A51="","",IF($AH51&lt;&gt;1,"",IF(CFG_METODO="Teórico (Jackson)",$AA51,$V51)))</f>
        <v/>
      </c>
      <c r="AJ51" s="50" t="str">
        <f aca="false">IF($AI51="","",MAX(0,MIN(1,$AI51)))</f>
        <v/>
      </c>
      <c r="AK51" s="52" t="str">
        <f aca="false">IF($A51="","",IF($AG51=0,"Dados incompletos"&amp;IF($I51="SEM PAR"," — sem Tc no mesmo horário",""),IF($AB51=0,"Fora da janela horária",IF($AC51=0,"Radiação abaixo do mínimo",IF($AD51=0,"Vento fora da faixa",IF($AE51=0,"VPD abaixo do mínimo",IF($AF51=0,"Denominador muito pequeno","VÁLIDO")))))))</f>
        <v/>
      </c>
    </row>
    <row r="52" customFormat="false" ht="15" hidden="false" customHeight="false" outlineLevel="0" collapsed="false">
      <c r="A52" s="45" t="str">
        <f aca="false">IF(02_Estacao!A52="","",02_Estacao!A52)</f>
        <v/>
      </c>
      <c r="B52" s="46" t="str">
        <f aca="false">IF(OR($A52="",02_Estacao!B52=""),"",IF(CFG_UT="°F",(02_Estacao!B52-32)*5/9,02_Estacao!B52))</f>
        <v/>
      </c>
      <c r="C52" s="47" t="str">
        <f aca="false">IF(OR($A52="",02_Estacao!C52=""),"",IF(CFG_UUR="fração (0-1)",02_Estacao!C52*100,02_Estacao!C52))</f>
        <v/>
      </c>
      <c r="D52" s="48" t="str">
        <f aca="false">IF(OR($A52="",02_Estacao!D52=""),"",IF(CFG_URS="MJ/m²/h",02_Estacao!D52*277.7778,IF(CFG_URS="kW/m²",02_Estacao!D52*1000,02_Estacao!D52)))</f>
        <v/>
      </c>
      <c r="E52" s="46" t="str">
        <f aca="false">IF(OR($A52="",02_Estacao!E52=""),"",IF(CFG_UVEL="km/h",02_Estacao!E52/3.6,02_Estacao!E52))</f>
        <v/>
      </c>
      <c r="F52" s="46" t="str">
        <f aca="false">IF($A52="","",IF(02_Estacao!F52="",CFG_P,IF(CFG_UP="hPa (mbar)",02_Estacao!F52/10,IF(CFG_UP="Pa",02_Estacao!F52/1000,02_Estacao!F52))))</f>
        <v/>
      </c>
      <c r="G52" s="48" t="str">
        <f aca="false">IF($A52="","",IF(02_Estacao!G52&lt;&gt;"",02_Estacao!G52,IF($D52="","",(1-CFG_ALBEDO)*$D52-CFG_RNL)))</f>
        <v/>
      </c>
      <c r="H52" s="46" t="str">
        <f aca="false">IF($A52="","",IFERROR(IF(ISNUMBER(INDEX(03_Dossel!$F$6:$F$1005,MATCH($A52,03_Dossel!$A$6:$A$1005,0))),INDEX(03_Dossel!$F$6:$F$1005,MATCH($A52,03_Dossel!$A$6:$A$1005,0)),""),""))</f>
        <v/>
      </c>
      <c r="I52" s="49" t="str">
        <f aca="false">IF($A52="","",IF($H52="","SEM PAR","OK"))</f>
        <v/>
      </c>
      <c r="J52" s="50" t="str">
        <f aca="false">IF($B52="","",0.6108*EXP(17.27*$B52/($B52+237.3)))</f>
        <v/>
      </c>
      <c r="K52" s="50" t="str">
        <f aca="false">IF(OR($J52="",$C52=""),"",$J52*$C52/100)</f>
        <v/>
      </c>
      <c r="L52" s="50" t="str">
        <f aca="false">IF(OR($J52="",$K52=""),"",$J52-$K52)</f>
        <v/>
      </c>
      <c r="M52" s="50" t="str">
        <f aca="false">IF($J52="","",4098*$J52/($B52+237.3)^2)</f>
        <v/>
      </c>
      <c r="N52" s="51" t="str">
        <f aca="false">IF($F52="","",0.000665*$F52)</f>
        <v/>
      </c>
      <c r="O52" s="46" t="str">
        <f aca="false">IF($E52="","",IFERROR($E52*4.87/LN(67.8*CFG_ZANEM-5.42),""))</f>
        <v/>
      </c>
      <c r="P52" s="46" t="str">
        <f aca="false">IF(OR($B52="",$H52=""),"",$H52-$B52)</f>
        <v/>
      </c>
      <c r="Q52" s="46" t="str">
        <f aca="false">IF($A52="","",IF(ISNUMBER(CFG_A),CFG_A,""))</f>
        <v/>
      </c>
      <c r="R52" s="46" t="str">
        <f aca="false">IF($A52="","",IF(ISNUMBER(CFG_B),CFG_B,""))</f>
        <v/>
      </c>
      <c r="S52" s="50" t="str">
        <f aca="false">IF(OR($B52="",$Q52=""),"",0.6108*EXP(17.27*$B52/($B52+237.3))-0.6108*EXP(17.27*($B52+$Q52)/($B52+$Q52+237.3)))</f>
        <v/>
      </c>
      <c r="T52" s="46" t="str">
        <f aca="false">IF(OR($Q52="",$R52="",$L52=""),"",$Q52+$R52*$L52)</f>
        <v/>
      </c>
      <c r="U52" s="46" t="str">
        <f aca="false">IF(OR($Q52="",$R52="",$S52=""),"",$Q52+$R52*$S52)</f>
        <v/>
      </c>
      <c r="V52" s="50" t="str">
        <f aca="false">IF(OR($P52="",$T52="",$U52=""),"",IF(ABS($U52-$T52)&lt;CFG_DENOMMIN,"",($P52-$T52)/($U52-$T52)))</f>
        <v/>
      </c>
      <c r="W52" s="47" t="str">
        <f aca="false">IF($E52="","",IFERROR(LN((CFG_ZANEM-0.67*CFG_HDOSSEL)/(0.123*CFG_HDOSSEL))*LN((CFG_ZAR-0.67*CFG_HDOSSEL)/(0.0123*CFG_HDOSSEL))/(CFG_K^2*$E52),""))</f>
        <v/>
      </c>
      <c r="X52" s="50" t="str">
        <f aca="false">IF(OR($N52="",$W52="",$W52=0),"",$N52*(1+CFG_RC/$W52))</f>
        <v/>
      </c>
      <c r="Y52" s="46" t="str">
        <f aca="false">IF(OR($X52="",$M52="",$G52="",$L52=""),"",($W52*$G52/CFG_RHOCP)*($X52/($M52+$X52))-$L52/($M52+$X52))</f>
        <v/>
      </c>
      <c r="Z52" s="46" t="str">
        <f aca="false">IF(OR($W52="",$G52=""),"",$W52*$G52/CFG_RHOCP)</f>
        <v/>
      </c>
      <c r="AA52" s="50" t="str">
        <f aca="false">IF(OR($P52="",$Y52="",$Z52=""),"",IF(ABS($Z52-$Y52)&lt;CFG_DENOMMIN,"",($P52-$Y52)/($Z52-$Y52)))</f>
        <v/>
      </c>
      <c r="AB52" s="48" t="str">
        <f aca="false">IF($A52="","",IF(AND(HOUR($A52)&gt;=CFG_HINI,HOUR($A52)&lt;CFG_HFIM),1,0))</f>
        <v/>
      </c>
      <c r="AC52" s="48" t="str">
        <f aca="false">IF($A52="","",IF($D52="",0,IF($D52&gt;=CFG_RSMIN,1,0)))</f>
        <v/>
      </c>
      <c r="AD52" s="48" t="str">
        <f aca="false">IF($A52="","",IF($E52="",0,IF(AND($E52&gt;=CFG_UMIN,$E52&lt;=CFG_UMAX),1,0)))</f>
        <v/>
      </c>
      <c r="AE52" s="48" t="str">
        <f aca="false">IF($A52="","",IF($L52="",0,IF($L52&gt;=CFG_VPDMIN,1,0)))</f>
        <v/>
      </c>
      <c r="AF52" s="48" t="str">
        <f aca="false">IF($A52="","",IF(CFG_METODO="Teórico (Jackson)",IF(OR($Y52="",$Z52=""),0,IF(ABS($Z52-$Y52)&gt;=CFG_DENOMMIN,1,0)),IF(OR($T52="",$U52=""),0,IF(ABS($U52-$T52)&gt;=CFG_DENOMMIN,1,0))))</f>
        <v/>
      </c>
      <c r="AG52" s="48" t="str">
        <f aca="false">IF($A52="","",IF(AND($B52&lt;&gt;"",$C52&lt;&gt;"",$H52&lt;&gt;""),1,0))</f>
        <v/>
      </c>
      <c r="AH52" s="48" t="str">
        <f aca="false">IF($A52="","",IF(AND($AB52=1,$AC52=1,$AD52=1,$AE52=1,$AF52=1,$AG52=1),1,0))</f>
        <v/>
      </c>
      <c r="AI52" s="50" t="str">
        <f aca="false">IF($A52="","",IF($AH52&lt;&gt;1,"",IF(CFG_METODO="Teórico (Jackson)",$AA52,$V52)))</f>
        <v/>
      </c>
      <c r="AJ52" s="50" t="str">
        <f aca="false">IF($AI52="","",MAX(0,MIN(1,$AI52)))</f>
        <v/>
      </c>
      <c r="AK52" s="52" t="str">
        <f aca="false">IF($A52="","",IF($AG52=0,"Dados incompletos"&amp;IF($I52="SEM PAR"," — sem Tc no mesmo horário",""),IF($AB52=0,"Fora da janela horária",IF($AC52=0,"Radiação abaixo do mínimo",IF($AD52=0,"Vento fora da faixa",IF($AE52=0,"VPD abaixo do mínimo",IF($AF52=0,"Denominador muito pequeno","VÁLIDO")))))))</f>
        <v/>
      </c>
    </row>
    <row r="53" customFormat="false" ht="15" hidden="false" customHeight="false" outlineLevel="0" collapsed="false">
      <c r="A53" s="45" t="str">
        <f aca="false">IF(02_Estacao!A53="","",02_Estacao!A53)</f>
        <v/>
      </c>
      <c r="B53" s="46" t="str">
        <f aca="false">IF(OR($A53="",02_Estacao!B53=""),"",IF(CFG_UT="°F",(02_Estacao!B53-32)*5/9,02_Estacao!B53))</f>
        <v/>
      </c>
      <c r="C53" s="47" t="str">
        <f aca="false">IF(OR($A53="",02_Estacao!C53=""),"",IF(CFG_UUR="fração (0-1)",02_Estacao!C53*100,02_Estacao!C53))</f>
        <v/>
      </c>
      <c r="D53" s="48" t="str">
        <f aca="false">IF(OR($A53="",02_Estacao!D53=""),"",IF(CFG_URS="MJ/m²/h",02_Estacao!D53*277.7778,IF(CFG_URS="kW/m²",02_Estacao!D53*1000,02_Estacao!D53)))</f>
        <v/>
      </c>
      <c r="E53" s="46" t="str">
        <f aca="false">IF(OR($A53="",02_Estacao!E53=""),"",IF(CFG_UVEL="km/h",02_Estacao!E53/3.6,02_Estacao!E53))</f>
        <v/>
      </c>
      <c r="F53" s="46" t="str">
        <f aca="false">IF($A53="","",IF(02_Estacao!F53="",CFG_P,IF(CFG_UP="hPa (mbar)",02_Estacao!F53/10,IF(CFG_UP="Pa",02_Estacao!F53/1000,02_Estacao!F53))))</f>
        <v/>
      </c>
      <c r="G53" s="48" t="str">
        <f aca="false">IF($A53="","",IF(02_Estacao!G53&lt;&gt;"",02_Estacao!G53,IF($D53="","",(1-CFG_ALBEDO)*$D53-CFG_RNL)))</f>
        <v/>
      </c>
      <c r="H53" s="46" t="str">
        <f aca="false">IF($A53="","",IFERROR(IF(ISNUMBER(INDEX(03_Dossel!$F$6:$F$1005,MATCH($A53,03_Dossel!$A$6:$A$1005,0))),INDEX(03_Dossel!$F$6:$F$1005,MATCH($A53,03_Dossel!$A$6:$A$1005,0)),""),""))</f>
        <v/>
      </c>
      <c r="I53" s="49" t="str">
        <f aca="false">IF($A53="","",IF($H53="","SEM PAR","OK"))</f>
        <v/>
      </c>
      <c r="J53" s="50" t="str">
        <f aca="false">IF($B53="","",0.6108*EXP(17.27*$B53/($B53+237.3)))</f>
        <v/>
      </c>
      <c r="K53" s="50" t="str">
        <f aca="false">IF(OR($J53="",$C53=""),"",$J53*$C53/100)</f>
        <v/>
      </c>
      <c r="L53" s="50" t="str">
        <f aca="false">IF(OR($J53="",$K53=""),"",$J53-$K53)</f>
        <v/>
      </c>
      <c r="M53" s="50" t="str">
        <f aca="false">IF($J53="","",4098*$J53/($B53+237.3)^2)</f>
        <v/>
      </c>
      <c r="N53" s="51" t="str">
        <f aca="false">IF($F53="","",0.000665*$F53)</f>
        <v/>
      </c>
      <c r="O53" s="46" t="str">
        <f aca="false">IF($E53="","",IFERROR($E53*4.87/LN(67.8*CFG_ZANEM-5.42),""))</f>
        <v/>
      </c>
      <c r="P53" s="46" t="str">
        <f aca="false">IF(OR($B53="",$H53=""),"",$H53-$B53)</f>
        <v/>
      </c>
      <c r="Q53" s="46" t="str">
        <f aca="false">IF($A53="","",IF(ISNUMBER(CFG_A),CFG_A,""))</f>
        <v/>
      </c>
      <c r="R53" s="46" t="str">
        <f aca="false">IF($A53="","",IF(ISNUMBER(CFG_B),CFG_B,""))</f>
        <v/>
      </c>
      <c r="S53" s="50" t="str">
        <f aca="false">IF(OR($B53="",$Q53=""),"",0.6108*EXP(17.27*$B53/($B53+237.3))-0.6108*EXP(17.27*($B53+$Q53)/($B53+$Q53+237.3)))</f>
        <v/>
      </c>
      <c r="T53" s="46" t="str">
        <f aca="false">IF(OR($Q53="",$R53="",$L53=""),"",$Q53+$R53*$L53)</f>
        <v/>
      </c>
      <c r="U53" s="46" t="str">
        <f aca="false">IF(OR($Q53="",$R53="",$S53=""),"",$Q53+$R53*$S53)</f>
        <v/>
      </c>
      <c r="V53" s="50" t="str">
        <f aca="false">IF(OR($P53="",$T53="",$U53=""),"",IF(ABS($U53-$T53)&lt;CFG_DENOMMIN,"",($P53-$T53)/($U53-$T53)))</f>
        <v/>
      </c>
      <c r="W53" s="47" t="str">
        <f aca="false">IF($E53="","",IFERROR(LN((CFG_ZANEM-0.67*CFG_HDOSSEL)/(0.123*CFG_HDOSSEL))*LN((CFG_ZAR-0.67*CFG_HDOSSEL)/(0.0123*CFG_HDOSSEL))/(CFG_K^2*$E53),""))</f>
        <v/>
      </c>
      <c r="X53" s="50" t="str">
        <f aca="false">IF(OR($N53="",$W53="",$W53=0),"",$N53*(1+CFG_RC/$W53))</f>
        <v/>
      </c>
      <c r="Y53" s="46" t="str">
        <f aca="false">IF(OR($X53="",$M53="",$G53="",$L53=""),"",($W53*$G53/CFG_RHOCP)*($X53/($M53+$X53))-$L53/($M53+$X53))</f>
        <v/>
      </c>
      <c r="Z53" s="46" t="str">
        <f aca="false">IF(OR($W53="",$G53=""),"",$W53*$G53/CFG_RHOCP)</f>
        <v/>
      </c>
      <c r="AA53" s="50" t="str">
        <f aca="false">IF(OR($P53="",$Y53="",$Z53=""),"",IF(ABS($Z53-$Y53)&lt;CFG_DENOMMIN,"",($P53-$Y53)/($Z53-$Y53)))</f>
        <v/>
      </c>
      <c r="AB53" s="48" t="str">
        <f aca="false">IF($A53="","",IF(AND(HOUR($A53)&gt;=CFG_HINI,HOUR($A53)&lt;CFG_HFIM),1,0))</f>
        <v/>
      </c>
      <c r="AC53" s="48" t="str">
        <f aca="false">IF($A53="","",IF($D53="",0,IF($D53&gt;=CFG_RSMIN,1,0)))</f>
        <v/>
      </c>
      <c r="AD53" s="48" t="str">
        <f aca="false">IF($A53="","",IF($E53="",0,IF(AND($E53&gt;=CFG_UMIN,$E53&lt;=CFG_UMAX),1,0)))</f>
        <v/>
      </c>
      <c r="AE53" s="48" t="str">
        <f aca="false">IF($A53="","",IF($L53="",0,IF($L53&gt;=CFG_VPDMIN,1,0)))</f>
        <v/>
      </c>
      <c r="AF53" s="48" t="str">
        <f aca="false">IF($A53="","",IF(CFG_METODO="Teórico (Jackson)",IF(OR($Y53="",$Z53=""),0,IF(ABS($Z53-$Y53)&gt;=CFG_DENOMMIN,1,0)),IF(OR($T53="",$U53=""),0,IF(ABS($U53-$T53)&gt;=CFG_DENOMMIN,1,0))))</f>
        <v/>
      </c>
      <c r="AG53" s="48" t="str">
        <f aca="false">IF($A53="","",IF(AND($B53&lt;&gt;"",$C53&lt;&gt;"",$H53&lt;&gt;""),1,0))</f>
        <v/>
      </c>
      <c r="AH53" s="48" t="str">
        <f aca="false">IF($A53="","",IF(AND($AB53=1,$AC53=1,$AD53=1,$AE53=1,$AF53=1,$AG53=1),1,0))</f>
        <v/>
      </c>
      <c r="AI53" s="50" t="str">
        <f aca="false">IF($A53="","",IF($AH53&lt;&gt;1,"",IF(CFG_METODO="Teórico (Jackson)",$AA53,$V53)))</f>
        <v/>
      </c>
      <c r="AJ53" s="50" t="str">
        <f aca="false">IF($AI53="","",MAX(0,MIN(1,$AI53)))</f>
        <v/>
      </c>
      <c r="AK53" s="52" t="str">
        <f aca="false">IF($A53="","",IF($AG53=0,"Dados incompletos"&amp;IF($I53="SEM PAR"," — sem Tc no mesmo horário",""),IF($AB53=0,"Fora da janela horária",IF($AC53=0,"Radiação abaixo do mínimo",IF($AD53=0,"Vento fora da faixa",IF($AE53=0,"VPD abaixo do mínimo",IF($AF53=0,"Denominador muito pequeno","VÁLIDO")))))))</f>
        <v/>
      </c>
    </row>
    <row r="54" customFormat="false" ht="15" hidden="false" customHeight="false" outlineLevel="0" collapsed="false">
      <c r="A54" s="45" t="str">
        <f aca="false">IF(02_Estacao!A54="","",02_Estacao!A54)</f>
        <v/>
      </c>
      <c r="B54" s="46" t="str">
        <f aca="false">IF(OR($A54="",02_Estacao!B54=""),"",IF(CFG_UT="°F",(02_Estacao!B54-32)*5/9,02_Estacao!B54))</f>
        <v/>
      </c>
      <c r="C54" s="47" t="str">
        <f aca="false">IF(OR($A54="",02_Estacao!C54=""),"",IF(CFG_UUR="fração (0-1)",02_Estacao!C54*100,02_Estacao!C54))</f>
        <v/>
      </c>
      <c r="D54" s="48" t="str">
        <f aca="false">IF(OR($A54="",02_Estacao!D54=""),"",IF(CFG_URS="MJ/m²/h",02_Estacao!D54*277.7778,IF(CFG_URS="kW/m²",02_Estacao!D54*1000,02_Estacao!D54)))</f>
        <v/>
      </c>
      <c r="E54" s="46" t="str">
        <f aca="false">IF(OR($A54="",02_Estacao!E54=""),"",IF(CFG_UVEL="km/h",02_Estacao!E54/3.6,02_Estacao!E54))</f>
        <v/>
      </c>
      <c r="F54" s="46" t="str">
        <f aca="false">IF($A54="","",IF(02_Estacao!F54="",CFG_P,IF(CFG_UP="hPa (mbar)",02_Estacao!F54/10,IF(CFG_UP="Pa",02_Estacao!F54/1000,02_Estacao!F54))))</f>
        <v/>
      </c>
      <c r="G54" s="48" t="str">
        <f aca="false">IF($A54="","",IF(02_Estacao!G54&lt;&gt;"",02_Estacao!G54,IF($D54="","",(1-CFG_ALBEDO)*$D54-CFG_RNL)))</f>
        <v/>
      </c>
      <c r="H54" s="46" t="str">
        <f aca="false">IF($A54="","",IFERROR(IF(ISNUMBER(INDEX(03_Dossel!$F$6:$F$1005,MATCH($A54,03_Dossel!$A$6:$A$1005,0))),INDEX(03_Dossel!$F$6:$F$1005,MATCH($A54,03_Dossel!$A$6:$A$1005,0)),""),""))</f>
        <v/>
      </c>
      <c r="I54" s="49" t="str">
        <f aca="false">IF($A54="","",IF($H54="","SEM PAR","OK"))</f>
        <v/>
      </c>
      <c r="J54" s="50" t="str">
        <f aca="false">IF($B54="","",0.6108*EXP(17.27*$B54/($B54+237.3)))</f>
        <v/>
      </c>
      <c r="K54" s="50" t="str">
        <f aca="false">IF(OR($J54="",$C54=""),"",$J54*$C54/100)</f>
        <v/>
      </c>
      <c r="L54" s="50" t="str">
        <f aca="false">IF(OR($J54="",$K54=""),"",$J54-$K54)</f>
        <v/>
      </c>
      <c r="M54" s="50" t="str">
        <f aca="false">IF($J54="","",4098*$J54/($B54+237.3)^2)</f>
        <v/>
      </c>
      <c r="N54" s="51" t="str">
        <f aca="false">IF($F54="","",0.000665*$F54)</f>
        <v/>
      </c>
      <c r="O54" s="46" t="str">
        <f aca="false">IF($E54="","",IFERROR($E54*4.87/LN(67.8*CFG_ZANEM-5.42),""))</f>
        <v/>
      </c>
      <c r="P54" s="46" t="str">
        <f aca="false">IF(OR($B54="",$H54=""),"",$H54-$B54)</f>
        <v/>
      </c>
      <c r="Q54" s="46" t="str">
        <f aca="false">IF($A54="","",IF(ISNUMBER(CFG_A),CFG_A,""))</f>
        <v/>
      </c>
      <c r="R54" s="46" t="str">
        <f aca="false">IF($A54="","",IF(ISNUMBER(CFG_B),CFG_B,""))</f>
        <v/>
      </c>
      <c r="S54" s="50" t="str">
        <f aca="false">IF(OR($B54="",$Q54=""),"",0.6108*EXP(17.27*$B54/($B54+237.3))-0.6108*EXP(17.27*($B54+$Q54)/($B54+$Q54+237.3)))</f>
        <v/>
      </c>
      <c r="T54" s="46" t="str">
        <f aca="false">IF(OR($Q54="",$R54="",$L54=""),"",$Q54+$R54*$L54)</f>
        <v/>
      </c>
      <c r="U54" s="46" t="str">
        <f aca="false">IF(OR($Q54="",$R54="",$S54=""),"",$Q54+$R54*$S54)</f>
        <v/>
      </c>
      <c r="V54" s="50" t="str">
        <f aca="false">IF(OR($P54="",$T54="",$U54=""),"",IF(ABS($U54-$T54)&lt;CFG_DENOMMIN,"",($P54-$T54)/($U54-$T54)))</f>
        <v/>
      </c>
      <c r="W54" s="47" t="str">
        <f aca="false">IF($E54="","",IFERROR(LN((CFG_ZANEM-0.67*CFG_HDOSSEL)/(0.123*CFG_HDOSSEL))*LN((CFG_ZAR-0.67*CFG_HDOSSEL)/(0.0123*CFG_HDOSSEL))/(CFG_K^2*$E54),""))</f>
        <v/>
      </c>
      <c r="X54" s="50" t="str">
        <f aca="false">IF(OR($N54="",$W54="",$W54=0),"",$N54*(1+CFG_RC/$W54))</f>
        <v/>
      </c>
      <c r="Y54" s="46" t="str">
        <f aca="false">IF(OR($X54="",$M54="",$G54="",$L54=""),"",($W54*$G54/CFG_RHOCP)*($X54/($M54+$X54))-$L54/($M54+$X54))</f>
        <v/>
      </c>
      <c r="Z54" s="46" t="str">
        <f aca="false">IF(OR($W54="",$G54=""),"",$W54*$G54/CFG_RHOCP)</f>
        <v/>
      </c>
      <c r="AA54" s="50" t="str">
        <f aca="false">IF(OR($P54="",$Y54="",$Z54=""),"",IF(ABS($Z54-$Y54)&lt;CFG_DENOMMIN,"",($P54-$Y54)/($Z54-$Y54)))</f>
        <v/>
      </c>
      <c r="AB54" s="48" t="str">
        <f aca="false">IF($A54="","",IF(AND(HOUR($A54)&gt;=CFG_HINI,HOUR($A54)&lt;CFG_HFIM),1,0))</f>
        <v/>
      </c>
      <c r="AC54" s="48" t="str">
        <f aca="false">IF($A54="","",IF($D54="",0,IF($D54&gt;=CFG_RSMIN,1,0)))</f>
        <v/>
      </c>
      <c r="AD54" s="48" t="str">
        <f aca="false">IF($A54="","",IF($E54="",0,IF(AND($E54&gt;=CFG_UMIN,$E54&lt;=CFG_UMAX),1,0)))</f>
        <v/>
      </c>
      <c r="AE54" s="48" t="str">
        <f aca="false">IF($A54="","",IF($L54="",0,IF($L54&gt;=CFG_VPDMIN,1,0)))</f>
        <v/>
      </c>
      <c r="AF54" s="48" t="str">
        <f aca="false">IF($A54="","",IF(CFG_METODO="Teórico (Jackson)",IF(OR($Y54="",$Z54=""),0,IF(ABS($Z54-$Y54)&gt;=CFG_DENOMMIN,1,0)),IF(OR($T54="",$U54=""),0,IF(ABS($U54-$T54)&gt;=CFG_DENOMMIN,1,0))))</f>
        <v/>
      </c>
      <c r="AG54" s="48" t="str">
        <f aca="false">IF($A54="","",IF(AND($B54&lt;&gt;"",$C54&lt;&gt;"",$H54&lt;&gt;""),1,0))</f>
        <v/>
      </c>
      <c r="AH54" s="48" t="str">
        <f aca="false">IF($A54="","",IF(AND($AB54=1,$AC54=1,$AD54=1,$AE54=1,$AF54=1,$AG54=1),1,0))</f>
        <v/>
      </c>
      <c r="AI54" s="50" t="str">
        <f aca="false">IF($A54="","",IF($AH54&lt;&gt;1,"",IF(CFG_METODO="Teórico (Jackson)",$AA54,$V54)))</f>
        <v/>
      </c>
      <c r="AJ54" s="50" t="str">
        <f aca="false">IF($AI54="","",MAX(0,MIN(1,$AI54)))</f>
        <v/>
      </c>
      <c r="AK54" s="52" t="str">
        <f aca="false">IF($A54="","",IF($AG54=0,"Dados incompletos"&amp;IF($I54="SEM PAR"," — sem Tc no mesmo horário",""),IF($AB54=0,"Fora da janela horária",IF($AC54=0,"Radiação abaixo do mínimo",IF($AD54=0,"Vento fora da faixa",IF($AE54=0,"VPD abaixo do mínimo",IF($AF54=0,"Denominador muito pequeno","VÁLIDO")))))))</f>
        <v/>
      </c>
    </row>
    <row r="55" customFormat="false" ht="15" hidden="false" customHeight="false" outlineLevel="0" collapsed="false">
      <c r="A55" s="45" t="str">
        <f aca="false">IF(02_Estacao!A55="","",02_Estacao!A55)</f>
        <v/>
      </c>
      <c r="B55" s="46" t="str">
        <f aca="false">IF(OR($A55="",02_Estacao!B55=""),"",IF(CFG_UT="°F",(02_Estacao!B55-32)*5/9,02_Estacao!B55))</f>
        <v/>
      </c>
      <c r="C55" s="47" t="str">
        <f aca="false">IF(OR($A55="",02_Estacao!C55=""),"",IF(CFG_UUR="fração (0-1)",02_Estacao!C55*100,02_Estacao!C55))</f>
        <v/>
      </c>
      <c r="D55" s="48" t="str">
        <f aca="false">IF(OR($A55="",02_Estacao!D55=""),"",IF(CFG_URS="MJ/m²/h",02_Estacao!D55*277.7778,IF(CFG_URS="kW/m²",02_Estacao!D55*1000,02_Estacao!D55)))</f>
        <v/>
      </c>
      <c r="E55" s="46" t="str">
        <f aca="false">IF(OR($A55="",02_Estacao!E55=""),"",IF(CFG_UVEL="km/h",02_Estacao!E55/3.6,02_Estacao!E55))</f>
        <v/>
      </c>
      <c r="F55" s="46" t="str">
        <f aca="false">IF($A55="","",IF(02_Estacao!F55="",CFG_P,IF(CFG_UP="hPa (mbar)",02_Estacao!F55/10,IF(CFG_UP="Pa",02_Estacao!F55/1000,02_Estacao!F55))))</f>
        <v/>
      </c>
      <c r="G55" s="48" t="str">
        <f aca="false">IF($A55="","",IF(02_Estacao!G55&lt;&gt;"",02_Estacao!G55,IF($D55="","",(1-CFG_ALBEDO)*$D55-CFG_RNL)))</f>
        <v/>
      </c>
      <c r="H55" s="46" t="str">
        <f aca="false">IF($A55="","",IFERROR(IF(ISNUMBER(INDEX(03_Dossel!$F$6:$F$1005,MATCH($A55,03_Dossel!$A$6:$A$1005,0))),INDEX(03_Dossel!$F$6:$F$1005,MATCH($A55,03_Dossel!$A$6:$A$1005,0)),""),""))</f>
        <v/>
      </c>
      <c r="I55" s="49" t="str">
        <f aca="false">IF($A55="","",IF($H55="","SEM PAR","OK"))</f>
        <v/>
      </c>
      <c r="J55" s="50" t="str">
        <f aca="false">IF($B55="","",0.6108*EXP(17.27*$B55/($B55+237.3)))</f>
        <v/>
      </c>
      <c r="K55" s="50" t="str">
        <f aca="false">IF(OR($J55="",$C55=""),"",$J55*$C55/100)</f>
        <v/>
      </c>
      <c r="L55" s="50" t="str">
        <f aca="false">IF(OR($J55="",$K55=""),"",$J55-$K55)</f>
        <v/>
      </c>
      <c r="M55" s="50" t="str">
        <f aca="false">IF($J55="","",4098*$J55/($B55+237.3)^2)</f>
        <v/>
      </c>
      <c r="N55" s="51" t="str">
        <f aca="false">IF($F55="","",0.000665*$F55)</f>
        <v/>
      </c>
      <c r="O55" s="46" t="str">
        <f aca="false">IF($E55="","",IFERROR($E55*4.87/LN(67.8*CFG_ZANEM-5.42),""))</f>
        <v/>
      </c>
      <c r="P55" s="46" t="str">
        <f aca="false">IF(OR($B55="",$H55=""),"",$H55-$B55)</f>
        <v/>
      </c>
      <c r="Q55" s="46" t="str">
        <f aca="false">IF($A55="","",IF(ISNUMBER(CFG_A),CFG_A,""))</f>
        <v/>
      </c>
      <c r="R55" s="46" t="str">
        <f aca="false">IF($A55="","",IF(ISNUMBER(CFG_B),CFG_B,""))</f>
        <v/>
      </c>
      <c r="S55" s="50" t="str">
        <f aca="false">IF(OR($B55="",$Q55=""),"",0.6108*EXP(17.27*$B55/($B55+237.3))-0.6108*EXP(17.27*($B55+$Q55)/($B55+$Q55+237.3)))</f>
        <v/>
      </c>
      <c r="T55" s="46" t="str">
        <f aca="false">IF(OR($Q55="",$R55="",$L55=""),"",$Q55+$R55*$L55)</f>
        <v/>
      </c>
      <c r="U55" s="46" t="str">
        <f aca="false">IF(OR($Q55="",$R55="",$S55=""),"",$Q55+$R55*$S55)</f>
        <v/>
      </c>
      <c r="V55" s="50" t="str">
        <f aca="false">IF(OR($P55="",$T55="",$U55=""),"",IF(ABS($U55-$T55)&lt;CFG_DENOMMIN,"",($P55-$T55)/($U55-$T55)))</f>
        <v/>
      </c>
      <c r="W55" s="47" t="str">
        <f aca="false">IF($E55="","",IFERROR(LN((CFG_ZANEM-0.67*CFG_HDOSSEL)/(0.123*CFG_HDOSSEL))*LN((CFG_ZAR-0.67*CFG_HDOSSEL)/(0.0123*CFG_HDOSSEL))/(CFG_K^2*$E55),""))</f>
        <v/>
      </c>
      <c r="X55" s="50" t="str">
        <f aca="false">IF(OR($N55="",$W55="",$W55=0),"",$N55*(1+CFG_RC/$W55))</f>
        <v/>
      </c>
      <c r="Y55" s="46" t="str">
        <f aca="false">IF(OR($X55="",$M55="",$G55="",$L55=""),"",($W55*$G55/CFG_RHOCP)*($X55/($M55+$X55))-$L55/($M55+$X55))</f>
        <v/>
      </c>
      <c r="Z55" s="46" t="str">
        <f aca="false">IF(OR($W55="",$G55=""),"",$W55*$G55/CFG_RHOCP)</f>
        <v/>
      </c>
      <c r="AA55" s="50" t="str">
        <f aca="false">IF(OR($P55="",$Y55="",$Z55=""),"",IF(ABS($Z55-$Y55)&lt;CFG_DENOMMIN,"",($P55-$Y55)/($Z55-$Y55)))</f>
        <v/>
      </c>
      <c r="AB55" s="48" t="str">
        <f aca="false">IF($A55="","",IF(AND(HOUR($A55)&gt;=CFG_HINI,HOUR($A55)&lt;CFG_HFIM),1,0))</f>
        <v/>
      </c>
      <c r="AC55" s="48" t="str">
        <f aca="false">IF($A55="","",IF($D55="",0,IF($D55&gt;=CFG_RSMIN,1,0)))</f>
        <v/>
      </c>
      <c r="AD55" s="48" t="str">
        <f aca="false">IF($A55="","",IF($E55="",0,IF(AND($E55&gt;=CFG_UMIN,$E55&lt;=CFG_UMAX),1,0)))</f>
        <v/>
      </c>
      <c r="AE55" s="48" t="str">
        <f aca="false">IF($A55="","",IF($L55="",0,IF($L55&gt;=CFG_VPDMIN,1,0)))</f>
        <v/>
      </c>
      <c r="AF55" s="48" t="str">
        <f aca="false">IF($A55="","",IF(CFG_METODO="Teórico (Jackson)",IF(OR($Y55="",$Z55=""),0,IF(ABS($Z55-$Y55)&gt;=CFG_DENOMMIN,1,0)),IF(OR($T55="",$U55=""),0,IF(ABS($U55-$T55)&gt;=CFG_DENOMMIN,1,0))))</f>
        <v/>
      </c>
      <c r="AG55" s="48" t="str">
        <f aca="false">IF($A55="","",IF(AND($B55&lt;&gt;"",$C55&lt;&gt;"",$H55&lt;&gt;""),1,0))</f>
        <v/>
      </c>
      <c r="AH55" s="48" t="str">
        <f aca="false">IF($A55="","",IF(AND($AB55=1,$AC55=1,$AD55=1,$AE55=1,$AF55=1,$AG55=1),1,0))</f>
        <v/>
      </c>
      <c r="AI55" s="50" t="str">
        <f aca="false">IF($A55="","",IF($AH55&lt;&gt;1,"",IF(CFG_METODO="Teórico (Jackson)",$AA55,$V55)))</f>
        <v/>
      </c>
      <c r="AJ55" s="50" t="str">
        <f aca="false">IF($AI55="","",MAX(0,MIN(1,$AI55)))</f>
        <v/>
      </c>
      <c r="AK55" s="52" t="str">
        <f aca="false">IF($A55="","",IF($AG55=0,"Dados incompletos"&amp;IF($I55="SEM PAR"," — sem Tc no mesmo horário",""),IF($AB55=0,"Fora da janela horária",IF($AC55=0,"Radiação abaixo do mínimo",IF($AD55=0,"Vento fora da faixa",IF($AE55=0,"VPD abaixo do mínimo",IF($AF55=0,"Denominador muito pequeno","VÁLIDO")))))))</f>
        <v/>
      </c>
    </row>
    <row r="56" customFormat="false" ht="15" hidden="false" customHeight="false" outlineLevel="0" collapsed="false">
      <c r="A56" s="45" t="str">
        <f aca="false">IF(02_Estacao!A56="","",02_Estacao!A56)</f>
        <v/>
      </c>
      <c r="B56" s="46" t="str">
        <f aca="false">IF(OR($A56="",02_Estacao!B56=""),"",IF(CFG_UT="°F",(02_Estacao!B56-32)*5/9,02_Estacao!B56))</f>
        <v/>
      </c>
      <c r="C56" s="47" t="str">
        <f aca="false">IF(OR($A56="",02_Estacao!C56=""),"",IF(CFG_UUR="fração (0-1)",02_Estacao!C56*100,02_Estacao!C56))</f>
        <v/>
      </c>
      <c r="D56" s="48" t="str">
        <f aca="false">IF(OR($A56="",02_Estacao!D56=""),"",IF(CFG_URS="MJ/m²/h",02_Estacao!D56*277.7778,IF(CFG_URS="kW/m²",02_Estacao!D56*1000,02_Estacao!D56)))</f>
        <v/>
      </c>
      <c r="E56" s="46" t="str">
        <f aca="false">IF(OR($A56="",02_Estacao!E56=""),"",IF(CFG_UVEL="km/h",02_Estacao!E56/3.6,02_Estacao!E56))</f>
        <v/>
      </c>
      <c r="F56" s="46" t="str">
        <f aca="false">IF($A56="","",IF(02_Estacao!F56="",CFG_P,IF(CFG_UP="hPa (mbar)",02_Estacao!F56/10,IF(CFG_UP="Pa",02_Estacao!F56/1000,02_Estacao!F56))))</f>
        <v/>
      </c>
      <c r="G56" s="48" t="str">
        <f aca="false">IF($A56="","",IF(02_Estacao!G56&lt;&gt;"",02_Estacao!G56,IF($D56="","",(1-CFG_ALBEDO)*$D56-CFG_RNL)))</f>
        <v/>
      </c>
      <c r="H56" s="46" t="str">
        <f aca="false">IF($A56="","",IFERROR(IF(ISNUMBER(INDEX(03_Dossel!$F$6:$F$1005,MATCH($A56,03_Dossel!$A$6:$A$1005,0))),INDEX(03_Dossel!$F$6:$F$1005,MATCH($A56,03_Dossel!$A$6:$A$1005,0)),""),""))</f>
        <v/>
      </c>
      <c r="I56" s="49" t="str">
        <f aca="false">IF($A56="","",IF($H56="","SEM PAR","OK"))</f>
        <v/>
      </c>
      <c r="J56" s="50" t="str">
        <f aca="false">IF($B56="","",0.6108*EXP(17.27*$B56/($B56+237.3)))</f>
        <v/>
      </c>
      <c r="K56" s="50" t="str">
        <f aca="false">IF(OR($J56="",$C56=""),"",$J56*$C56/100)</f>
        <v/>
      </c>
      <c r="L56" s="50" t="str">
        <f aca="false">IF(OR($J56="",$K56=""),"",$J56-$K56)</f>
        <v/>
      </c>
      <c r="M56" s="50" t="str">
        <f aca="false">IF($J56="","",4098*$J56/($B56+237.3)^2)</f>
        <v/>
      </c>
      <c r="N56" s="51" t="str">
        <f aca="false">IF($F56="","",0.000665*$F56)</f>
        <v/>
      </c>
      <c r="O56" s="46" t="str">
        <f aca="false">IF($E56="","",IFERROR($E56*4.87/LN(67.8*CFG_ZANEM-5.42),""))</f>
        <v/>
      </c>
      <c r="P56" s="46" t="str">
        <f aca="false">IF(OR($B56="",$H56=""),"",$H56-$B56)</f>
        <v/>
      </c>
      <c r="Q56" s="46" t="str">
        <f aca="false">IF($A56="","",IF(ISNUMBER(CFG_A),CFG_A,""))</f>
        <v/>
      </c>
      <c r="R56" s="46" t="str">
        <f aca="false">IF($A56="","",IF(ISNUMBER(CFG_B),CFG_B,""))</f>
        <v/>
      </c>
      <c r="S56" s="50" t="str">
        <f aca="false">IF(OR($B56="",$Q56=""),"",0.6108*EXP(17.27*$B56/($B56+237.3))-0.6108*EXP(17.27*($B56+$Q56)/($B56+$Q56+237.3)))</f>
        <v/>
      </c>
      <c r="T56" s="46" t="str">
        <f aca="false">IF(OR($Q56="",$R56="",$L56=""),"",$Q56+$R56*$L56)</f>
        <v/>
      </c>
      <c r="U56" s="46" t="str">
        <f aca="false">IF(OR($Q56="",$R56="",$S56=""),"",$Q56+$R56*$S56)</f>
        <v/>
      </c>
      <c r="V56" s="50" t="str">
        <f aca="false">IF(OR($P56="",$T56="",$U56=""),"",IF(ABS($U56-$T56)&lt;CFG_DENOMMIN,"",($P56-$T56)/($U56-$T56)))</f>
        <v/>
      </c>
      <c r="W56" s="47" t="str">
        <f aca="false">IF($E56="","",IFERROR(LN((CFG_ZANEM-0.67*CFG_HDOSSEL)/(0.123*CFG_HDOSSEL))*LN((CFG_ZAR-0.67*CFG_HDOSSEL)/(0.0123*CFG_HDOSSEL))/(CFG_K^2*$E56),""))</f>
        <v/>
      </c>
      <c r="X56" s="50" t="str">
        <f aca="false">IF(OR($N56="",$W56="",$W56=0),"",$N56*(1+CFG_RC/$W56))</f>
        <v/>
      </c>
      <c r="Y56" s="46" t="str">
        <f aca="false">IF(OR($X56="",$M56="",$G56="",$L56=""),"",($W56*$G56/CFG_RHOCP)*($X56/($M56+$X56))-$L56/($M56+$X56))</f>
        <v/>
      </c>
      <c r="Z56" s="46" t="str">
        <f aca="false">IF(OR($W56="",$G56=""),"",$W56*$G56/CFG_RHOCP)</f>
        <v/>
      </c>
      <c r="AA56" s="50" t="str">
        <f aca="false">IF(OR($P56="",$Y56="",$Z56=""),"",IF(ABS($Z56-$Y56)&lt;CFG_DENOMMIN,"",($P56-$Y56)/($Z56-$Y56)))</f>
        <v/>
      </c>
      <c r="AB56" s="48" t="str">
        <f aca="false">IF($A56="","",IF(AND(HOUR($A56)&gt;=CFG_HINI,HOUR($A56)&lt;CFG_HFIM),1,0))</f>
        <v/>
      </c>
      <c r="AC56" s="48" t="str">
        <f aca="false">IF($A56="","",IF($D56="",0,IF($D56&gt;=CFG_RSMIN,1,0)))</f>
        <v/>
      </c>
      <c r="AD56" s="48" t="str">
        <f aca="false">IF($A56="","",IF($E56="",0,IF(AND($E56&gt;=CFG_UMIN,$E56&lt;=CFG_UMAX),1,0)))</f>
        <v/>
      </c>
      <c r="AE56" s="48" t="str">
        <f aca="false">IF($A56="","",IF($L56="",0,IF($L56&gt;=CFG_VPDMIN,1,0)))</f>
        <v/>
      </c>
      <c r="AF56" s="48" t="str">
        <f aca="false">IF($A56="","",IF(CFG_METODO="Teórico (Jackson)",IF(OR($Y56="",$Z56=""),0,IF(ABS($Z56-$Y56)&gt;=CFG_DENOMMIN,1,0)),IF(OR($T56="",$U56=""),0,IF(ABS($U56-$T56)&gt;=CFG_DENOMMIN,1,0))))</f>
        <v/>
      </c>
      <c r="AG56" s="48" t="str">
        <f aca="false">IF($A56="","",IF(AND($B56&lt;&gt;"",$C56&lt;&gt;"",$H56&lt;&gt;""),1,0))</f>
        <v/>
      </c>
      <c r="AH56" s="48" t="str">
        <f aca="false">IF($A56="","",IF(AND($AB56=1,$AC56=1,$AD56=1,$AE56=1,$AF56=1,$AG56=1),1,0))</f>
        <v/>
      </c>
      <c r="AI56" s="50" t="str">
        <f aca="false">IF($A56="","",IF($AH56&lt;&gt;1,"",IF(CFG_METODO="Teórico (Jackson)",$AA56,$V56)))</f>
        <v/>
      </c>
      <c r="AJ56" s="50" t="str">
        <f aca="false">IF($AI56="","",MAX(0,MIN(1,$AI56)))</f>
        <v/>
      </c>
      <c r="AK56" s="52" t="str">
        <f aca="false">IF($A56="","",IF($AG56=0,"Dados incompletos"&amp;IF($I56="SEM PAR"," — sem Tc no mesmo horário",""),IF($AB56=0,"Fora da janela horária",IF($AC56=0,"Radiação abaixo do mínimo",IF($AD56=0,"Vento fora da faixa",IF($AE56=0,"VPD abaixo do mínimo",IF($AF56=0,"Denominador muito pequeno","VÁLIDO")))))))</f>
        <v/>
      </c>
    </row>
    <row r="57" customFormat="false" ht="15" hidden="false" customHeight="false" outlineLevel="0" collapsed="false">
      <c r="A57" s="45" t="str">
        <f aca="false">IF(02_Estacao!A57="","",02_Estacao!A57)</f>
        <v/>
      </c>
      <c r="B57" s="46" t="str">
        <f aca="false">IF(OR($A57="",02_Estacao!B57=""),"",IF(CFG_UT="°F",(02_Estacao!B57-32)*5/9,02_Estacao!B57))</f>
        <v/>
      </c>
      <c r="C57" s="47" t="str">
        <f aca="false">IF(OR($A57="",02_Estacao!C57=""),"",IF(CFG_UUR="fração (0-1)",02_Estacao!C57*100,02_Estacao!C57))</f>
        <v/>
      </c>
      <c r="D57" s="48" t="str">
        <f aca="false">IF(OR($A57="",02_Estacao!D57=""),"",IF(CFG_URS="MJ/m²/h",02_Estacao!D57*277.7778,IF(CFG_URS="kW/m²",02_Estacao!D57*1000,02_Estacao!D57)))</f>
        <v/>
      </c>
      <c r="E57" s="46" t="str">
        <f aca="false">IF(OR($A57="",02_Estacao!E57=""),"",IF(CFG_UVEL="km/h",02_Estacao!E57/3.6,02_Estacao!E57))</f>
        <v/>
      </c>
      <c r="F57" s="46" t="str">
        <f aca="false">IF($A57="","",IF(02_Estacao!F57="",CFG_P,IF(CFG_UP="hPa (mbar)",02_Estacao!F57/10,IF(CFG_UP="Pa",02_Estacao!F57/1000,02_Estacao!F57))))</f>
        <v/>
      </c>
      <c r="G57" s="48" t="str">
        <f aca="false">IF($A57="","",IF(02_Estacao!G57&lt;&gt;"",02_Estacao!G57,IF($D57="","",(1-CFG_ALBEDO)*$D57-CFG_RNL)))</f>
        <v/>
      </c>
      <c r="H57" s="46" t="str">
        <f aca="false">IF($A57="","",IFERROR(IF(ISNUMBER(INDEX(03_Dossel!$F$6:$F$1005,MATCH($A57,03_Dossel!$A$6:$A$1005,0))),INDEX(03_Dossel!$F$6:$F$1005,MATCH($A57,03_Dossel!$A$6:$A$1005,0)),""),""))</f>
        <v/>
      </c>
      <c r="I57" s="49" t="str">
        <f aca="false">IF($A57="","",IF($H57="","SEM PAR","OK"))</f>
        <v/>
      </c>
      <c r="J57" s="50" t="str">
        <f aca="false">IF($B57="","",0.6108*EXP(17.27*$B57/($B57+237.3)))</f>
        <v/>
      </c>
      <c r="K57" s="50" t="str">
        <f aca="false">IF(OR($J57="",$C57=""),"",$J57*$C57/100)</f>
        <v/>
      </c>
      <c r="L57" s="50" t="str">
        <f aca="false">IF(OR($J57="",$K57=""),"",$J57-$K57)</f>
        <v/>
      </c>
      <c r="M57" s="50" t="str">
        <f aca="false">IF($J57="","",4098*$J57/($B57+237.3)^2)</f>
        <v/>
      </c>
      <c r="N57" s="51" t="str">
        <f aca="false">IF($F57="","",0.000665*$F57)</f>
        <v/>
      </c>
      <c r="O57" s="46" t="str">
        <f aca="false">IF($E57="","",IFERROR($E57*4.87/LN(67.8*CFG_ZANEM-5.42),""))</f>
        <v/>
      </c>
      <c r="P57" s="46" t="str">
        <f aca="false">IF(OR($B57="",$H57=""),"",$H57-$B57)</f>
        <v/>
      </c>
      <c r="Q57" s="46" t="str">
        <f aca="false">IF($A57="","",IF(ISNUMBER(CFG_A),CFG_A,""))</f>
        <v/>
      </c>
      <c r="R57" s="46" t="str">
        <f aca="false">IF($A57="","",IF(ISNUMBER(CFG_B),CFG_B,""))</f>
        <v/>
      </c>
      <c r="S57" s="50" t="str">
        <f aca="false">IF(OR($B57="",$Q57=""),"",0.6108*EXP(17.27*$B57/($B57+237.3))-0.6108*EXP(17.27*($B57+$Q57)/($B57+$Q57+237.3)))</f>
        <v/>
      </c>
      <c r="T57" s="46" t="str">
        <f aca="false">IF(OR($Q57="",$R57="",$L57=""),"",$Q57+$R57*$L57)</f>
        <v/>
      </c>
      <c r="U57" s="46" t="str">
        <f aca="false">IF(OR($Q57="",$R57="",$S57=""),"",$Q57+$R57*$S57)</f>
        <v/>
      </c>
      <c r="V57" s="50" t="str">
        <f aca="false">IF(OR($P57="",$T57="",$U57=""),"",IF(ABS($U57-$T57)&lt;CFG_DENOMMIN,"",($P57-$T57)/($U57-$T57)))</f>
        <v/>
      </c>
      <c r="W57" s="47" t="str">
        <f aca="false">IF($E57="","",IFERROR(LN((CFG_ZANEM-0.67*CFG_HDOSSEL)/(0.123*CFG_HDOSSEL))*LN((CFG_ZAR-0.67*CFG_HDOSSEL)/(0.0123*CFG_HDOSSEL))/(CFG_K^2*$E57),""))</f>
        <v/>
      </c>
      <c r="X57" s="50" t="str">
        <f aca="false">IF(OR($N57="",$W57="",$W57=0),"",$N57*(1+CFG_RC/$W57))</f>
        <v/>
      </c>
      <c r="Y57" s="46" t="str">
        <f aca="false">IF(OR($X57="",$M57="",$G57="",$L57=""),"",($W57*$G57/CFG_RHOCP)*($X57/($M57+$X57))-$L57/($M57+$X57))</f>
        <v/>
      </c>
      <c r="Z57" s="46" t="str">
        <f aca="false">IF(OR($W57="",$G57=""),"",$W57*$G57/CFG_RHOCP)</f>
        <v/>
      </c>
      <c r="AA57" s="50" t="str">
        <f aca="false">IF(OR($P57="",$Y57="",$Z57=""),"",IF(ABS($Z57-$Y57)&lt;CFG_DENOMMIN,"",($P57-$Y57)/($Z57-$Y57)))</f>
        <v/>
      </c>
      <c r="AB57" s="48" t="str">
        <f aca="false">IF($A57="","",IF(AND(HOUR($A57)&gt;=CFG_HINI,HOUR($A57)&lt;CFG_HFIM),1,0))</f>
        <v/>
      </c>
      <c r="AC57" s="48" t="str">
        <f aca="false">IF($A57="","",IF($D57="",0,IF($D57&gt;=CFG_RSMIN,1,0)))</f>
        <v/>
      </c>
      <c r="AD57" s="48" t="str">
        <f aca="false">IF($A57="","",IF($E57="",0,IF(AND($E57&gt;=CFG_UMIN,$E57&lt;=CFG_UMAX),1,0)))</f>
        <v/>
      </c>
      <c r="AE57" s="48" t="str">
        <f aca="false">IF($A57="","",IF($L57="",0,IF($L57&gt;=CFG_VPDMIN,1,0)))</f>
        <v/>
      </c>
      <c r="AF57" s="48" t="str">
        <f aca="false">IF($A57="","",IF(CFG_METODO="Teórico (Jackson)",IF(OR($Y57="",$Z57=""),0,IF(ABS($Z57-$Y57)&gt;=CFG_DENOMMIN,1,0)),IF(OR($T57="",$U57=""),0,IF(ABS($U57-$T57)&gt;=CFG_DENOMMIN,1,0))))</f>
        <v/>
      </c>
      <c r="AG57" s="48" t="str">
        <f aca="false">IF($A57="","",IF(AND($B57&lt;&gt;"",$C57&lt;&gt;"",$H57&lt;&gt;""),1,0))</f>
        <v/>
      </c>
      <c r="AH57" s="48" t="str">
        <f aca="false">IF($A57="","",IF(AND($AB57=1,$AC57=1,$AD57=1,$AE57=1,$AF57=1,$AG57=1),1,0))</f>
        <v/>
      </c>
      <c r="AI57" s="50" t="str">
        <f aca="false">IF($A57="","",IF($AH57&lt;&gt;1,"",IF(CFG_METODO="Teórico (Jackson)",$AA57,$V57)))</f>
        <v/>
      </c>
      <c r="AJ57" s="50" t="str">
        <f aca="false">IF($AI57="","",MAX(0,MIN(1,$AI57)))</f>
        <v/>
      </c>
      <c r="AK57" s="52" t="str">
        <f aca="false">IF($A57="","",IF($AG57=0,"Dados incompletos"&amp;IF($I57="SEM PAR"," — sem Tc no mesmo horário",""),IF($AB57=0,"Fora da janela horária",IF($AC57=0,"Radiação abaixo do mínimo",IF($AD57=0,"Vento fora da faixa",IF($AE57=0,"VPD abaixo do mínimo",IF($AF57=0,"Denominador muito pequeno","VÁLIDO")))))))</f>
        <v/>
      </c>
    </row>
    <row r="58" customFormat="false" ht="15" hidden="false" customHeight="false" outlineLevel="0" collapsed="false">
      <c r="A58" s="45" t="str">
        <f aca="false">IF(02_Estacao!A58="","",02_Estacao!A58)</f>
        <v/>
      </c>
      <c r="B58" s="46" t="str">
        <f aca="false">IF(OR($A58="",02_Estacao!B58=""),"",IF(CFG_UT="°F",(02_Estacao!B58-32)*5/9,02_Estacao!B58))</f>
        <v/>
      </c>
      <c r="C58" s="47" t="str">
        <f aca="false">IF(OR($A58="",02_Estacao!C58=""),"",IF(CFG_UUR="fração (0-1)",02_Estacao!C58*100,02_Estacao!C58))</f>
        <v/>
      </c>
      <c r="D58" s="48" t="str">
        <f aca="false">IF(OR($A58="",02_Estacao!D58=""),"",IF(CFG_URS="MJ/m²/h",02_Estacao!D58*277.7778,IF(CFG_URS="kW/m²",02_Estacao!D58*1000,02_Estacao!D58)))</f>
        <v/>
      </c>
      <c r="E58" s="46" t="str">
        <f aca="false">IF(OR($A58="",02_Estacao!E58=""),"",IF(CFG_UVEL="km/h",02_Estacao!E58/3.6,02_Estacao!E58))</f>
        <v/>
      </c>
      <c r="F58" s="46" t="str">
        <f aca="false">IF($A58="","",IF(02_Estacao!F58="",CFG_P,IF(CFG_UP="hPa (mbar)",02_Estacao!F58/10,IF(CFG_UP="Pa",02_Estacao!F58/1000,02_Estacao!F58))))</f>
        <v/>
      </c>
      <c r="G58" s="48" t="str">
        <f aca="false">IF($A58="","",IF(02_Estacao!G58&lt;&gt;"",02_Estacao!G58,IF($D58="","",(1-CFG_ALBEDO)*$D58-CFG_RNL)))</f>
        <v/>
      </c>
      <c r="H58" s="46" t="str">
        <f aca="false">IF($A58="","",IFERROR(IF(ISNUMBER(INDEX(03_Dossel!$F$6:$F$1005,MATCH($A58,03_Dossel!$A$6:$A$1005,0))),INDEX(03_Dossel!$F$6:$F$1005,MATCH($A58,03_Dossel!$A$6:$A$1005,0)),""),""))</f>
        <v/>
      </c>
      <c r="I58" s="49" t="str">
        <f aca="false">IF($A58="","",IF($H58="","SEM PAR","OK"))</f>
        <v/>
      </c>
      <c r="J58" s="50" t="str">
        <f aca="false">IF($B58="","",0.6108*EXP(17.27*$B58/($B58+237.3)))</f>
        <v/>
      </c>
      <c r="K58" s="50" t="str">
        <f aca="false">IF(OR($J58="",$C58=""),"",$J58*$C58/100)</f>
        <v/>
      </c>
      <c r="L58" s="50" t="str">
        <f aca="false">IF(OR($J58="",$K58=""),"",$J58-$K58)</f>
        <v/>
      </c>
      <c r="M58" s="50" t="str">
        <f aca="false">IF($J58="","",4098*$J58/($B58+237.3)^2)</f>
        <v/>
      </c>
      <c r="N58" s="51" t="str">
        <f aca="false">IF($F58="","",0.000665*$F58)</f>
        <v/>
      </c>
      <c r="O58" s="46" t="str">
        <f aca="false">IF($E58="","",IFERROR($E58*4.87/LN(67.8*CFG_ZANEM-5.42),""))</f>
        <v/>
      </c>
      <c r="P58" s="46" t="str">
        <f aca="false">IF(OR($B58="",$H58=""),"",$H58-$B58)</f>
        <v/>
      </c>
      <c r="Q58" s="46" t="str">
        <f aca="false">IF($A58="","",IF(ISNUMBER(CFG_A),CFG_A,""))</f>
        <v/>
      </c>
      <c r="R58" s="46" t="str">
        <f aca="false">IF($A58="","",IF(ISNUMBER(CFG_B),CFG_B,""))</f>
        <v/>
      </c>
      <c r="S58" s="50" t="str">
        <f aca="false">IF(OR($B58="",$Q58=""),"",0.6108*EXP(17.27*$B58/($B58+237.3))-0.6108*EXP(17.27*($B58+$Q58)/($B58+$Q58+237.3)))</f>
        <v/>
      </c>
      <c r="T58" s="46" t="str">
        <f aca="false">IF(OR($Q58="",$R58="",$L58=""),"",$Q58+$R58*$L58)</f>
        <v/>
      </c>
      <c r="U58" s="46" t="str">
        <f aca="false">IF(OR($Q58="",$R58="",$S58=""),"",$Q58+$R58*$S58)</f>
        <v/>
      </c>
      <c r="V58" s="50" t="str">
        <f aca="false">IF(OR($P58="",$T58="",$U58=""),"",IF(ABS($U58-$T58)&lt;CFG_DENOMMIN,"",($P58-$T58)/($U58-$T58)))</f>
        <v/>
      </c>
      <c r="W58" s="47" t="str">
        <f aca="false">IF($E58="","",IFERROR(LN((CFG_ZANEM-0.67*CFG_HDOSSEL)/(0.123*CFG_HDOSSEL))*LN((CFG_ZAR-0.67*CFG_HDOSSEL)/(0.0123*CFG_HDOSSEL))/(CFG_K^2*$E58),""))</f>
        <v/>
      </c>
      <c r="X58" s="50" t="str">
        <f aca="false">IF(OR($N58="",$W58="",$W58=0),"",$N58*(1+CFG_RC/$W58))</f>
        <v/>
      </c>
      <c r="Y58" s="46" t="str">
        <f aca="false">IF(OR($X58="",$M58="",$G58="",$L58=""),"",($W58*$G58/CFG_RHOCP)*($X58/($M58+$X58))-$L58/($M58+$X58))</f>
        <v/>
      </c>
      <c r="Z58" s="46" t="str">
        <f aca="false">IF(OR($W58="",$G58=""),"",$W58*$G58/CFG_RHOCP)</f>
        <v/>
      </c>
      <c r="AA58" s="50" t="str">
        <f aca="false">IF(OR($P58="",$Y58="",$Z58=""),"",IF(ABS($Z58-$Y58)&lt;CFG_DENOMMIN,"",($P58-$Y58)/($Z58-$Y58)))</f>
        <v/>
      </c>
      <c r="AB58" s="48" t="str">
        <f aca="false">IF($A58="","",IF(AND(HOUR($A58)&gt;=CFG_HINI,HOUR($A58)&lt;CFG_HFIM),1,0))</f>
        <v/>
      </c>
      <c r="AC58" s="48" t="str">
        <f aca="false">IF($A58="","",IF($D58="",0,IF($D58&gt;=CFG_RSMIN,1,0)))</f>
        <v/>
      </c>
      <c r="AD58" s="48" t="str">
        <f aca="false">IF($A58="","",IF($E58="",0,IF(AND($E58&gt;=CFG_UMIN,$E58&lt;=CFG_UMAX),1,0)))</f>
        <v/>
      </c>
      <c r="AE58" s="48" t="str">
        <f aca="false">IF($A58="","",IF($L58="",0,IF($L58&gt;=CFG_VPDMIN,1,0)))</f>
        <v/>
      </c>
      <c r="AF58" s="48" t="str">
        <f aca="false">IF($A58="","",IF(CFG_METODO="Teórico (Jackson)",IF(OR($Y58="",$Z58=""),0,IF(ABS($Z58-$Y58)&gt;=CFG_DENOMMIN,1,0)),IF(OR($T58="",$U58=""),0,IF(ABS($U58-$T58)&gt;=CFG_DENOMMIN,1,0))))</f>
        <v/>
      </c>
      <c r="AG58" s="48" t="str">
        <f aca="false">IF($A58="","",IF(AND($B58&lt;&gt;"",$C58&lt;&gt;"",$H58&lt;&gt;""),1,0))</f>
        <v/>
      </c>
      <c r="AH58" s="48" t="str">
        <f aca="false">IF($A58="","",IF(AND($AB58=1,$AC58=1,$AD58=1,$AE58=1,$AF58=1,$AG58=1),1,0))</f>
        <v/>
      </c>
      <c r="AI58" s="50" t="str">
        <f aca="false">IF($A58="","",IF($AH58&lt;&gt;1,"",IF(CFG_METODO="Teórico (Jackson)",$AA58,$V58)))</f>
        <v/>
      </c>
      <c r="AJ58" s="50" t="str">
        <f aca="false">IF($AI58="","",MAX(0,MIN(1,$AI58)))</f>
        <v/>
      </c>
      <c r="AK58" s="52" t="str">
        <f aca="false">IF($A58="","",IF($AG58=0,"Dados incompletos"&amp;IF($I58="SEM PAR"," — sem Tc no mesmo horário",""),IF($AB58=0,"Fora da janela horária",IF($AC58=0,"Radiação abaixo do mínimo",IF($AD58=0,"Vento fora da faixa",IF($AE58=0,"VPD abaixo do mínimo",IF($AF58=0,"Denominador muito pequeno","VÁLIDO")))))))</f>
        <v/>
      </c>
    </row>
    <row r="59" customFormat="false" ht="15" hidden="false" customHeight="false" outlineLevel="0" collapsed="false">
      <c r="A59" s="45" t="str">
        <f aca="false">IF(02_Estacao!A59="","",02_Estacao!A59)</f>
        <v/>
      </c>
      <c r="B59" s="46" t="str">
        <f aca="false">IF(OR($A59="",02_Estacao!B59=""),"",IF(CFG_UT="°F",(02_Estacao!B59-32)*5/9,02_Estacao!B59))</f>
        <v/>
      </c>
      <c r="C59" s="47" t="str">
        <f aca="false">IF(OR($A59="",02_Estacao!C59=""),"",IF(CFG_UUR="fração (0-1)",02_Estacao!C59*100,02_Estacao!C59))</f>
        <v/>
      </c>
      <c r="D59" s="48" t="str">
        <f aca="false">IF(OR($A59="",02_Estacao!D59=""),"",IF(CFG_URS="MJ/m²/h",02_Estacao!D59*277.7778,IF(CFG_URS="kW/m²",02_Estacao!D59*1000,02_Estacao!D59)))</f>
        <v/>
      </c>
      <c r="E59" s="46" t="str">
        <f aca="false">IF(OR($A59="",02_Estacao!E59=""),"",IF(CFG_UVEL="km/h",02_Estacao!E59/3.6,02_Estacao!E59))</f>
        <v/>
      </c>
      <c r="F59" s="46" t="str">
        <f aca="false">IF($A59="","",IF(02_Estacao!F59="",CFG_P,IF(CFG_UP="hPa (mbar)",02_Estacao!F59/10,IF(CFG_UP="Pa",02_Estacao!F59/1000,02_Estacao!F59))))</f>
        <v/>
      </c>
      <c r="G59" s="48" t="str">
        <f aca="false">IF($A59="","",IF(02_Estacao!G59&lt;&gt;"",02_Estacao!G59,IF($D59="","",(1-CFG_ALBEDO)*$D59-CFG_RNL)))</f>
        <v/>
      </c>
      <c r="H59" s="46" t="str">
        <f aca="false">IF($A59="","",IFERROR(IF(ISNUMBER(INDEX(03_Dossel!$F$6:$F$1005,MATCH($A59,03_Dossel!$A$6:$A$1005,0))),INDEX(03_Dossel!$F$6:$F$1005,MATCH($A59,03_Dossel!$A$6:$A$1005,0)),""),""))</f>
        <v/>
      </c>
      <c r="I59" s="49" t="str">
        <f aca="false">IF($A59="","",IF($H59="","SEM PAR","OK"))</f>
        <v/>
      </c>
      <c r="J59" s="50" t="str">
        <f aca="false">IF($B59="","",0.6108*EXP(17.27*$B59/($B59+237.3)))</f>
        <v/>
      </c>
      <c r="K59" s="50" t="str">
        <f aca="false">IF(OR($J59="",$C59=""),"",$J59*$C59/100)</f>
        <v/>
      </c>
      <c r="L59" s="50" t="str">
        <f aca="false">IF(OR($J59="",$K59=""),"",$J59-$K59)</f>
        <v/>
      </c>
      <c r="M59" s="50" t="str">
        <f aca="false">IF($J59="","",4098*$J59/($B59+237.3)^2)</f>
        <v/>
      </c>
      <c r="N59" s="51" t="str">
        <f aca="false">IF($F59="","",0.000665*$F59)</f>
        <v/>
      </c>
      <c r="O59" s="46" t="str">
        <f aca="false">IF($E59="","",IFERROR($E59*4.87/LN(67.8*CFG_ZANEM-5.42),""))</f>
        <v/>
      </c>
      <c r="P59" s="46" t="str">
        <f aca="false">IF(OR($B59="",$H59=""),"",$H59-$B59)</f>
        <v/>
      </c>
      <c r="Q59" s="46" t="str">
        <f aca="false">IF($A59="","",IF(ISNUMBER(CFG_A),CFG_A,""))</f>
        <v/>
      </c>
      <c r="R59" s="46" t="str">
        <f aca="false">IF($A59="","",IF(ISNUMBER(CFG_B),CFG_B,""))</f>
        <v/>
      </c>
      <c r="S59" s="50" t="str">
        <f aca="false">IF(OR($B59="",$Q59=""),"",0.6108*EXP(17.27*$B59/($B59+237.3))-0.6108*EXP(17.27*($B59+$Q59)/($B59+$Q59+237.3)))</f>
        <v/>
      </c>
      <c r="T59" s="46" t="str">
        <f aca="false">IF(OR($Q59="",$R59="",$L59=""),"",$Q59+$R59*$L59)</f>
        <v/>
      </c>
      <c r="U59" s="46" t="str">
        <f aca="false">IF(OR($Q59="",$R59="",$S59=""),"",$Q59+$R59*$S59)</f>
        <v/>
      </c>
      <c r="V59" s="50" t="str">
        <f aca="false">IF(OR($P59="",$T59="",$U59=""),"",IF(ABS($U59-$T59)&lt;CFG_DENOMMIN,"",($P59-$T59)/($U59-$T59)))</f>
        <v/>
      </c>
      <c r="W59" s="47" t="str">
        <f aca="false">IF($E59="","",IFERROR(LN((CFG_ZANEM-0.67*CFG_HDOSSEL)/(0.123*CFG_HDOSSEL))*LN((CFG_ZAR-0.67*CFG_HDOSSEL)/(0.0123*CFG_HDOSSEL))/(CFG_K^2*$E59),""))</f>
        <v/>
      </c>
      <c r="X59" s="50" t="str">
        <f aca="false">IF(OR($N59="",$W59="",$W59=0),"",$N59*(1+CFG_RC/$W59))</f>
        <v/>
      </c>
      <c r="Y59" s="46" t="str">
        <f aca="false">IF(OR($X59="",$M59="",$G59="",$L59=""),"",($W59*$G59/CFG_RHOCP)*($X59/($M59+$X59))-$L59/($M59+$X59))</f>
        <v/>
      </c>
      <c r="Z59" s="46" t="str">
        <f aca="false">IF(OR($W59="",$G59=""),"",$W59*$G59/CFG_RHOCP)</f>
        <v/>
      </c>
      <c r="AA59" s="50" t="str">
        <f aca="false">IF(OR($P59="",$Y59="",$Z59=""),"",IF(ABS($Z59-$Y59)&lt;CFG_DENOMMIN,"",($P59-$Y59)/($Z59-$Y59)))</f>
        <v/>
      </c>
      <c r="AB59" s="48" t="str">
        <f aca="false">IF($A59="","",IF(AND(HOUR($A59)&gt;=CFG_HINI,HOUR($A59)&lt;CFG_HFIM),1,0))</f>
        <v/>
      </c>
      <c r="AC59" s="48" t="str">
        <f aca="false">IF($A59="","",IF($D59="",0,IF($D59&gt;=CFG_RSMIN,1,0)))</f>
        <v/>
      </c>
      <c r="AD59" s="48" t="str">
        <f aca="false">IF($A59="","",IF($E59="",0,IF(AND($E59&gt;=CFG_UMIN,$E59&lt;=CFG_UMAX),1,0)))</f>
        <v/>
      </c>
      <c r="AE59" s="48" t="str">
        <f aca="false">IF($A59="","",IF($L59="",0,IF($L59&gt;=CFG_VPDMIN,1,0)))</f>
        <v/>
      </c>
      <c r="AF59" s="48" t="str">
        <f aca="false">IF($A59="","",IF(CFG_METODO="Teórico (Jackson)",IF(OR($Y59="",$Z59=""),0,IF(ABS($Z59-$Y59)&gt;=CFG_DENOMMIN,1,0)),IF(OR($T59="",$U59=""),0,IF(ABS($U59-$T59)&gt;=CFG_DENOMMIN,1,0))))</f>
        <v/>
      </c>
      <c r="AG59" s="48" t="str">
        <f aca="false">IF($A59="","",IF(AND($B59&lt;&gt;"",$C59&lt;&gt;"",$H59&lt;&gt;""),1,0))</f>
        <v/>
      </c>
      <c r="AH59" s="48" t="str">
        <f aca="false">IF($A59="","",IF(AND($AB59=1,$AC59=1,$AD59=1,$AE59=1,$AF59=1,$AG59=1),1,0))</f>
        <v/>
      </c>
      <c r="AI59" s="50" t="str">
        <f aca="false">IF($A59="","",IF($AH59&lt;&gt;1,"",IF(CFG_METODO="Teórico (Jackson)",$AA59,$V59)))</f>
        <v/>
      </c>
      <c r="AJ59" s="50" t="str">
        <f aca="false">IF($AI59="","",MAX(0,MIN(1,$AI59)))</f>
        <v/>
      </c>
      <c r="AK59" s="52" t="str">
        <f aca="false">IF($A59="","",IF($AG59=0,"Dados incompletos"&amp;IF($I59="SEM PAR"," — sem Tc no mesmo horário",""),IF($AB59=0,"Fora da janela horária",IF($AC59=0,"Radiação abaixo do mínimo",IF($AD59=0,"Vento fora da faixa",IF($AE59=0,"VPD abaixo do mínimo",IF($AF59=0,"Denominador muito pequeno","VÁLIDO")))))))</f>
        <v/>
      </c>
    </row>
    <row r="60" customFormat="false" ht="15" hidden="false" customHeight="false" outlineLevel="0" collapsed="false">
      <c r="A60" s="45" t="str">
        <f aca="false">IF(02_Estacao!A60="","",02_Estacao!A60)</f>
        <v/>
      </c>
      <c r="B60" s="46" t="str">
        <f aca="false">IF(OR($A60="",02_Estacao!B60=""),"",IF(CFG_UT="°F",(02_Estacao!B60-32)*5/9,02_Estacao!B60))</f>
        <v/>
      </c>
      <c r="C60" s="47" t="str">
        <f aca="false">IF(OR($A60="",02_Estacao!C60=""),"",IF(CFG_UUR="fração (0-1)",02_Estacao!C60*100,02_Estacao!C60))</f>
        <v/>
      </c>
      <c r="D60" s="48" t="str">
        <f aca="false">IF(OR($A60="",02_Estacao!D60=""),"",IF(CFG_URS="MJ/m²/h",02_Estacao!D60*277.7778,IF(CFG_URS="kW/m²",02_Estacao!D60*1000,02_Estacao!D60)))</f>
        <v/>
      </c>
      <c r="E60" s="46" t="str">
        <f aca="false">IF(OR($A60="",02_Estacao!E60=""),"",IF(CFG_UVEL="km/h",02_Estacao!E60/3.6,02_Estacao!E60))</f>
        <v/>
      </c>
      <c r="F60" s="46" t="str">
        <f aca="false">IF($A60="","",IF(02_Estacao!F60="",CFG_P,IF(CFG_UP="hPa (mbar)",02_Estacao!F60/10,IF(CFG_UP="Pa",02_Estacao!F60/1000,02_Estacao!F60))))</f>
        <v/>
      </c>
      <c r="G60" s="48" t="str">
        <f aca="false">IF($A60="","",IF(02_Estacao!G60&lt;&gt;"",02_Estacao!G60,IF($D60="","",(1-CFG_ALBEDO)*$D60-CFG_RNL)))</f>
        <v/>
      </c>
      <c r="H60" s="46" t="str">
        <f aca="false">IF($A60="","",IFERROR(IF(ISNUMBER(INDEX(03_Dossel!$F$6:$F$1005,MATCH($A60,03_Dossel!$A$6:$A$1005,0))),INDEX(03_Dossel!$F$6:$F$1005,MATCH($A60,03_Dossel!$A$6:$A$1005,0)),""),""))</f>
        <v/>
      </c>
      <c r="I60" s="49" t="str">
        <f aca="false">IF($A60="","",IF($H60="","SEM PAR","OK"))</f>
        <v/>
      </c>
      <c r="J60" s="50" t="str">
        <f aca="false">IF($B60="","",0.6108*EXP(17.27*$B60/($B60+237.3)))</f>
        <v/>
      </c>
      <c r="K60" s="50" t="str">
        <f aca="false">IF(OR($J60="",$C60=""),"",$J60*$C60/100)</f>
        <v/>
      </c>
      <c r="L60" s="50" t="str">
        <f aca="false">IF(OR($J60="",$K60=""),"",$J60-$K60)</f>
        <v/>
      </c>
      <c r="M60" s="50" t="str">
        <f aca="false">IF($J60="","",4098*$J60/($B60+237.3)^2)</f>
        <v/>
      </c>
      <c r="N60" s="51" t="str">
        <f aca="false">IF($F60="","",0.000665*$F60)</f>
        <v/>
      </c>
      <c r="O60" s="46" t="str">
        <f aca="false">IF($E60="","",IFERROR($E60*4.87/LN(67.8*CFG_ZANEM-5.42),""))</f>
        <v/>
      </c>
      <c r="P60" s="46" t="str">
        <f aca="false">IF(OR($B60="",$H60=""),"",$H60-$B60)</f>
        <v/>
      </c>
      <c r="Q60" s="46" t="str">
        <f aca="false">IF($A60="","",IF(ISNUMBER(CFG_A),CFG_A,""))</f>
        <v/>
      </c>
      <c r="R60" s="46" t="str">
        <f aca="false">IF($A60="","",IF(ISNUMBER(CFG_B),CFG_B,""))</f>
        <v/>
      </c>
      <c r="S60" s="50" t="str">
        <f aca="false">IF(OR($B60="",$Q60=""),"",0.6108*EXP(17.27*$B60/($B60+237.3))-0.6108*EXP(17.27*($B60+$Q60)/($B60+$Q60+237.3)))</f>
        <v/>
      </c>
      <c r="T60" s="46" t="str">
        <f aca="false">IF(OR($Q60="",$R60="",$L60=""),"",$Q60+$R60*$L60)</f>
        <v/>
      </c>
      <c r="U60" s="46" t="str">
        <f aca="false">IF(OR($Q60="",$R60="",$S60=""),"",$Q60+$R60*$S60)</f>
        <v/>
      </c>
      <c r="V60" s="50" t="str">
        <f aca="false">IF(OR($P60="",$T60="",$U60=""),"",IF(ABS($U60-$T60)&lt;CFG_DENOMMIN,"",($P60-$T60)/($U60-$T60)))</f>
        <v/>
      </c>
      <c r="W60" s="47" t="str">
        <f aca="false">IF($E60="","",IFERROR(LN((CFG_ZANEM-0.67*CFG_HDOSSEL)/(0.123*CFG_HDOSSEL))*LN((CFG_ZAR-0.67*CFG_HDOSSEL)/(0.0123*CFG_HDOSSEL))/(CFG_K^2*$E60),""))</f>
        <v/>
      </c>
      <c r="X60" s="50" t="str">
        <f aca="false">IF(OR($N60="",$W60="",$W60=0),"",$N60*(1+CFG_RC/$W60))</f>
        <v/>
      </c>
      <c r="Y60" s="46" t="str">
        <f aca="false">IF(OR($X60="",$M60="",$G60="",$L60=""),"",($W60*$G60/CFG_RHOCP)*($X60/($M60+$X60))-$L60/($M60+$X60))</f>
        <v/>
      </c>
      <c r="Z60" s="46" t="str">
        <f aca="false">IF(OR($W60="",$G60=""),"",$W60*$G60/CFG_RHOCP)</f>
        <v/>
      </c>
      <c r="AA60" s="50" t="str">
        <f aca="false">IF(OR($P60="",$Y60="",$Z60=""),"",IF(ABS($Z60-$Y60)&lt;CFG_DENOMMIN,"",($P60-$Y60)/($Z60-$Y60)))</f>
        <v/>
      </c>
      <c r="AB60" s="48" t="str">
        <f aca="false">IF($A60="","",IF(AND(HOUR($A60)&gt;=CFG_HINI,HOUR($A60)&lt;CFG_HFIM),1,0))</f>
        <v/>
      </c>
      <c r="AC60" s="48" t="str">
        <f aca="false">IF($A60="","",IF($D60="",0,IF($D60&gt;=CFG_RSMIN,1,0)))</f>
        <v/>
      </c>
      <c r="AD60" s="48" t="str">
        <f aca="false">IF($A60="","",IF($E60="",0,IF(AND($E60&gt;=CFG_UMIN,$E60&lt;=CFG_UMAX),1,0)))</f>
        <v/>
      </c>
      <c r="AE60" s="48" t="str">
        <f aca="false">IF($A60="","",IF($L60="",0,IF($L60&gt;=CFG_VPDMIN,1,0)))</f>
        <v/>
      </c>
      <c r="AF60" s="48" t="str">
        <f aca="false">IF($A60="","",IF(CFG_METODO="Teórico (Jackson)",IF(OR($Y60="",$Z60=""),0,IF(ABS($Z60-$Y60)&gt;=CFG_DENOMMIN,1,0)),IF(OR($T60="",$U60=""),0,IF(ABS($U60-$T60)&gt;=CFG_DENOMMIN,1,0))))</f>
        <v/>
      </c>
      <c r="AG60" s="48" t="str">
        <f aca="false">IF($A60="","",IF(AND($B60&lt;&gt;"",$C60&lt;&gt;"",$H60&lt;&gt;""),1,0))</f>
        <v/>
      </c>
      <c r="AH60" s="48" t="str">
        <f aca="false">IF($A60="","",IF(AND($AB60=1,$AC60=1,$AD60=1,$AE60=1,$AF60=1,$AG60=1),1,0))</f>
        <v/>
      </c>
      <c r="AI60" s="50" t="str">
        <f aca="false">IF($A60="","",IF($AH60&lt;&gt;1,"",IF(CFG_METODO="Teórico (Jackson)",$AA60,$V60)))</f>
        <v/>
      </c>
      <c r="AJ60" s="50" t="str">
        <f aca="false">IF($AI60="","",MAX(0,MIN(1,$AI60)))</f>
        <v/>
      </c>
      <c r="AK60" s="52" t="str">
        <f aca="false">IF($A60="","",IF($AG60=0,"Dados incompletos"&amp;IF($I60="SEM PAR"," — sem Tc no mesmo horário",""),IF($AB60=0,"Fora da janela horária",IF($AC60=0,"Radiação abaixo do mínimo",IF($AD60=0,"Vento fora da faixa",IF($AE60=0,"VPD abaixo do mínimo",IF($AF60=0,"Denominador muito pequeno","VÁLIDO")))))))</f>
        <v/>
      </c>
    </row>
    <row r="61" customFormat="false" ht="15" hidden="false" customHeight="false" outlineLevel="0" collapsed="false">
      <c r="A61" s="45" t="str">
        <f aca="false">IF(02_Estacao!A61="","",02_Estacao!A61)</f>
        <v/>
      </c>
      <c r="B61" s="46" t="str">
        <f aca="false">IF(OR($A61="",02_Estacao!B61=""),"",IF(CFG_UT="°F",(02_Estacao!B61-32)*5/9,02_Estacao!B61))</f>
        <v/>
      </c>
      <c r="C61" s="47" t="str">
        <f aca="false">IF(OR($A61="",02_Estacao!C61=""),"",IF(CFG_UUR="fração (0-1)",02_Estacao!C61*100,02_Estacao!C61))</f>
        <v/>
      </c>
      <c r="D61" s="48" t="str">
        <f aca="false">IF(OR($A61="",02_Estacao!D61=""),"",IF(CFG_URS="MJ/m²/h",02_Estacao!D61*277.7778,IF(CFG_URS="kW/m²",02_Estacao!D61*1000,02_Estacao!D61)))</f>
        <v/>
      </c>
      <c r="E61" s="46" t="str">
        <f aca="false">IF(OR($A61="",02_Estacao!E61=""),"",IF(CFG_UVEL="km/h",02_Estacao!E61/3.6,02_Estacao!E61))</f>
        <v/>
      </c>
      <c r="F61" s="46" t="str">
        <f aca="false">IF($A61="","",IF(02_Estacao!F61="",CFG_P,IF(CFG_UP="hPa (mbar)",02_Estacao!F61/10,IF(CFG_UP="Pa",02_Estacao!F61/1000,02_Estacao!F61))))</f>
        <v/>
      </c>
      <c r="G61" s="48" t="str">
        <f aca="false">IF($A61="","",IF(02_Estacao!G61&lt;&gt;"",02_Estacao!G61,IF($D61="","",(1-CFG_ALBEDO)*$D61-CFG_RNL)))</f>
        <v/>
      </c>
      <c r="H61" s="46" t="str">
        <f aca="false">IF($A61="","",IFERROR(IF(ISNUMBER(INDEX(03_Dossel!$F$6:$F$1005,MATCH($A61,03_Dossel!$A$6:$A$1005,0))),INDEX(03_Dossel!$F$6:$F$1005,MATCH($A61,03_Dossel!$A$6:$A$1005,0)),""),""))</f>
        <v/>
      </c>
      <c r="I61" s="49" t="str">
        <f aca="false">IF($A61="","",IF($H61="","SEM PAR","OK"))</f>
        <v/>
      </c>
      <c r="J61" s="50" t="str">
        <f aca="false">IF($B61="","",0.6108*EXP(17.27*$B61/($B61+237.3)))</f>
        <v/>
      </c>
      <c r="K61" s="50" t="str">
        <f aca="false">IF(OR($J61="",$C61=""),"",$J61*$C61/100)</f>
        <v/>
      </c>
      <c r="L61" s="50" t="str">
        <f aca="false">IF(OR($J61="",$K61=""),"",$J61-$K61)</f>
        <v/>
      </c>
      <c r="M61" s="50" t="str">
        <f aca="false">IF($J61="","",4098*$J61/($B61+237.3)^2)</f>
        <v/>
      </c>
      <c r="N61" s="51" t="str">
        <f aca="false">IF($F61="","",0.000665*$F61)</f>
        <v/>
      </c>
      <c r="O61" s="46" t="str">
        <f aca="false">IF($E61="","",IFERROR($E61*4.87/LN(67.8*CFG_ZANEM-5.42),""))</f>
        <v/>
      </c>
      <c r="P61" s="46" t="str">
        <f aca="false">IF(OR($B61="",$H61=""),"",$H61-$B61)</f>
        <v/>
      </c>
      <c r="Q61" s="46" t="str">
        <f aca="false">IF($A61="","",IF(ISNUMBER(CFG_A),CFG_A,""))</f>
        <v/>
      </c>
      <c r="R61" s="46" t="str">
        <f aca="false">IF($A61="","",IF(ISNUMBER(CFG_B),CFG_B,""))</f>
        <v/>
      </c>
      <c r="S61" s="50" t="str">
        <f aca="false">IF(OR($B61="",$Q61=""),"",0.6108*EXP(17.27*$B61/($B61+237.3))-0.6108*EXP(17.27*($B61+$Q61)/($B61+$Q61+237.3)))</f>
        <v/>
      </c>
      <c r="T61" s="46" t="str">
        <f aca="false">IF(OR($Q61="",$R61="",$L61=""),"",$Q61+$R61*$L61)</f>
        <v/>
      </c>
      <c r="U61" s="46" t="str">
        <f aca="false">IF(OR($Q61="",$R61="",$S61=""),"",$Q61+$R61*$S61)</f>
        <v/>
      </c>
      <c r="V61" s="50" t="str">
        <f aca="false">IF(OR($P61="",$T61="",$U61=""),"",IF(ABS($U61-$T61)&lt;CFG_DENOMMIN,"",($P61-$T61)/($U61-$T61)))</f>
        <v/>
      </c>
      <c r="W61" s="47" t="str">
        <f aca="false">IF($E61="","",IFERROR(LN((CFG_ZANEM-0.67*CFG_HDOSSEL)/(0.123*CFG_HDOSSEL))*LN((CFG_ZAR-0.67*CFG_HDOSSEL)/(0.0123*CFG_HDOSSEL))/(CFG_K^2*$E61),""))</f>
        <v/>
      </c>
      <c r="X61" s="50" t="str">
        <f aca="false">IF(OR($N61="",$W61="",$W61=0),"",$N61*(1+CFG_RC/$W61))</f>
        <v/>
      </c>
      <c r="Y61" s="46" t="str">
        <f aca="false">IF(OR($X61="",$M61="",$G61="",$L61=""),"",($W61*$G61/CFG_RHOCP)*($X61/($M61+$X61))-$L61/($M61+$X61))</f>
        <v/>
      </c>
      <c r="Z61" s="46" t="str">
        <f aca="false">IF(OR($W61="",$G61=""),"",$W61*$G61/CFG_RHOCP)</f>
        <v/>
      </c>
      <c r="AA61" s="50" t="str">
        <f aca="false">IF(OR($P61="",$Y61="",$Z61=""),"",IF(ABS($Z61-$Y61)&lt;CFG_DENOMMIN,"",($P61-$Y61)/($Z61-$Y61)))</f>
        <v/>
      </c>
      <c r="AB61" s="48" t="str">
        <f aca="false">IF($A61="","",IF(AND(HOUR($A61)&gt;=CFG_HINI,HOUR($A61)&lt;CFG_HFIM),1,0))</f>
        <v/>
      </c>
      <c r="AC61" s="48" t="str">
        <f aca="false">IF($A61="","",IF($D61="",0,IF($D61&gt;=CFG_RSMIN,1,0)))</f>
        <v/>
      </c>
      <c r="AD61" s="48" t="str">
        <f aca="false">IF($A61="","",IF($E61="",0,IF(AND($E61&gt;=CFG_UMIN,$E61&lt;=CFG_UMAX),1,0)))</f>
        <v/>
      </c>
      <c r="AE61" s="48" t="str">
        <f aca="false">IF($A61="","",IF($L61="",0,IF($L61&gt;=CFG_VPDMIN,1,0)))</f>
        <v/>
      </c>
      <c r="AF61" s="48" t="str">
        <f aca="false">IF($A61="","",IF(CFG_METODO="Teórico (Jackson)",IF(OR($Y61="",$Z61=""),0,IF(ABS($Z61-$Y61)&gt;=CFG_DENOMMIN,1,0)),IF(OR($T61="",$U61=""),0,IF(ABS($U61-$T61)&gt;=CFG_DENOMMIN,1,0))))</f>
        <v/>
      </c>
      <c r="AG61" s="48" t="str">
        <f aca="false">IF($A61="","",IF(AND($B61&lt;&gt;"",$C61&lt;&gt;"",$H61&lt;&gt;""),1,0))</f>
        <v/>
      </c>
      <c r="AH61" s="48" t="str">
        <f aca="false">IF($A61="","",IF(AND($AB61=1,$AC61=1,$AD61=1,$AE61=1,$AF61=1,$AG61=1),1,0))</f>
        <v/>
      </c>
      <c r="AI61" s="50" t="str">
        <f aca="false">IF($A61="","",IF($AH61&lt;&gt;1,"",IF(CFG_METODO="Teórico (Jackson)",$AA61,$V61)))</f>
        <v/>
      </c>
      <c r="AJ61" s="50" t="str">
        <f aca="false">IF($AI61="","",MAX(0,MIN(1,$AI61)))</f>
        <v/>
      </c>
      <c r="AK61" s="52" t="str">
        <f aca="false">IF($A61="","",IF($AG61=0,"Dados incompletos"&amp;IF($I61="SEM PAR"," — sem Tc no mesmo horário",""),IF($AB61=0,"Fora da janela horária",IF($AC61=0,"Radiação abaixo do mínimo",IF($AD61=0,"Vento fora da faixa",IF($AE61=0,"VPD abaixo do mínimo",IF($AF61=0,"Denominador muito pequeno","VÁLIDO")))))))</f>
        <v/>
      </c>
    </row>
    <row r="62" customFormat="false" ht="15" hidden="false" customHeight="false" outlineLevel="0" collapsed="false">
      <c r="A62" s="45" t="str">
        <f aca="false">IF(02_Estacao!A62="","",02_Estacao!A62)</f>
        <v/>
      </c>
      <c r="B62" s="46" t="str">
        <f aca="false">IF(OR($A62="",02_Estacao!B62=""),"",IF(CFG_UT="°F",(02_Estacao!B62-32)*5/9,02_Estacao!B62))</f>
        <v/>
      </c>
      <c r="C62" s="47" t="str">
        <f aca="false">IF(OR($A62="",02_Estacao!C62=""),"",IF(CFG_UUR="fração (0-1)",02_Estacao!C62*100,02_Estacao!C62))</f>
        <v/>
      </c>
      <c r="D62" s="48" t="str">
        <f aca="false">IF(OR($A62="",02_Estacao!D62=""),"",IF(CFG_URS="MJ/m²/h",02_Estacao!D62*277.7778,IF(CFG_URS="kW/m²",02_Estacao!D62*1000,02_Estacao!D62)))</f>
        <v/>
      </c>
      <c r="E62" s="46" t="str">
        <f aca="false">IF(OR($A62="",02_Estacao!E62=""),"",IF(CFG_UVEL="km/h",02_Estacao!E62/3.6,02_Estacao!E62))</f>
        <v/>
      </c>
      <c r="F62" s="46" t="str">
        <f aca="false">IF($A62="","",IF(02_Estacao!F62="",CFG_P,IF(CFG_UP="hPa (mbar)",02_Estacao!F62/10,IF(CFG_UP="Pa",02_Estacao!F62/1000,02_Estacao!F62))))</f>
        <v/>
      </c>
      <c r="G62" s="48" t="str">
        <f aca="false">IF($A62="","",IF(02_Estacao!G62&lt;&gt;"",02_Estacao!G62,IF($D62="","",(1-CFG_ALBEDO)*$D62-CFG_RNL)))</f>
        <v/>
      </c>
      <c r="H62" s="46" t="str">
        <f aca="false">IF($A62="","",IFERROR(IF(ISNUMBER(INDEX(03_Dossel!$F$6:$F$1005,MATCH($A62,03_Dossel!$A$6:$A$1005,0))),INDEX(03_Dossel!$F$6:$F$1005,MATCH($A62,03_Dossel!$A$6:$A$1005,0)),""),""))</f>
        <v/>
      </c>
      <c r="I62" s="49" t="str">
        <f aca="false">IF($A62="","",IF($H62="","SEM PAR","OK"))</f>
        <v/>
      </c>
      <c r="J62" s="50" t="str">
        <f aca="false">IF($B62="","",0.6108*EXP(17.27*$B62/($B62+237.3)))</f>
        <v/>
      </c>
      <c r="K62" s="50" t="str">
        <f aca="false">IF(OR($J62="",$C62=""),"",$J62*$C62/100)</f>
        <v/>
      </c>
      <c r="L62" s="50" t="str">
        <f aca="false">IF(OR($J62="",$K62=""),"",$J62-$K62)</f>
        <v/>
      </c>
      <c r="M62" s="50" t="str">
        <f aca="false">IF($J62="","",4098*$J62/($B62+237.3)^2)</f>
        <v/>
      </c>
      <c r="N62" s="51" t="str">
        <f aca="false">IF($F62="","",0.000665*$F62)</f>
        <v/>
      </c>
      <c r="O62" s="46" t="str">
        <f aca="false">IF($E62="","",IFERROR($E62*4.87/LN(67.8*CFG_ZANEM-5.42),""))</f>
        <v/>
      </c>
      <c r="P62" s="46" t="str">
        <f aca="false">IF(OR($B62="",$H62=""),"",$H62-$B62)</f>
        <v/>
      </c>
      <c r="Q62" s="46" t="str">
        <f aca="false">IF($A62="","",IF(ISNUMBER(CFG_A),CFG_A,""))</f>
        <v/>
      </c>
      <c r="R62" s="46" t="str">
        <f aca="false">IF($A62="","",IF(ISNUMBER(CFG_B),CFG_B,""))</f>
        <v/>
      </c>
      <c r="S62" s="50" t="str">
        <f aca="false">IF(OR($B62="",$Q62=""),"",0.6108*EXP(17.27*$B62/($B62+237.3))-0.6108*EXP(17.27*($B62+$Q62)/($B62+$Q62+237.3)))</f>
        <v/>
      </c>
      <c r="T62" s="46" t="str">
        <f aca="false">IF(OR($Q62="",$R62="",$L62=""),"",$Q62+$R62*$L62)</f>
        <v/>
      </c>
      <c r="U62" s="46" t="str">
        <f aca="false">IF(OR($Q62="",$R62="",$S62=""),"",$Q62+$R62*$S62)</f>
        <v/>
      </c>
      <c r="V62" s="50" t="str">
        <f aca="false">IF(OR($P62="",$T62="",$U62=""),"",IF(ABS($U62-$T62)&lt;CFG_DENOMMIN,"",($P62-$T62)/($U62-$T62)))</f>
        <v/>
      </c>
      <c r="W62" s="47" t="str">
        <f aca="false">IF($E62="","",IFERROR(LN((CFG_ZANEM-0.67*CFG_HDOSSEL)/(0.123*CFG_HDOSSEL))*LN((CFG_ZAR-0.67*CFG_HDOSSEL)/(0.0123*CFG_HDOSSEL))/(CFG_K^2*$E62),""))</f>
        <v/>
      </c>
      <c r="X62" s="50" t="str">
        <f aca="false">IF(OR($N62="",$W62="",$W62=0),"",$N62*(1+CFG_RC/$W62))</f>
        <v/>
      </c>
      <c r="Y62" s="46" t="str">
        <f aca="false">IF(OR($X62="",$M62="",$G62="",$L62=""),"",($W62*$G62/CFG_RHOCP)*($X62/($M62+$X62))-$L62/($M62+$X62))</f>
        <v/>
      </c>
      <c r="Z62" s="46" t="str">
        <f aca="false">IF(OR($W62="",$G62=""),"",$W62*$G62/CFG_RHOCP)</f>
        <v/>
      </c>
      <c r="AA62" s="50" t="str">
        <f aca="false">IF(OR($P62="",$Y62="",$Z62=""),"",IF(ABS($Z62-$Y62)&lt;CFG_DENOMMIN,"",($P62-$Y62)/($Z62-$Y62)))</f>
        <v/>
      </c>
      <c r="AB62" s="48" t="str">
        <f aca="false">IF($A62="","",IF(AND(HOUR($A62)&gt;=CFG_HINI,HOUR($A62)&lt;CFG_HFIM),1,0))</f>
        <v/>
      </c>
      <c r="AC62" s="48" t="str">
        <f aca="false">IF($A62="","",IF($D62="",0,IF($D62&gt;=CFG_RSMIN,1,0)))</f>
        <v/>
      </c>
      <c r="AD62" s="48" t="str">
        <f aca="false">IF($A62="","",IF($E62="",0,IF(AND($E62&gt;=CFG_UMIN,$E62&lt;=CFG_UMAX),1,0)))</f>
        <v/>
      </c>
      <c r="AE62" s="48" t="str">
        <f aca="false">IF($A62="","",IF($L62="",0,IF($L62&gt;=CFG_VPDMIN,1,0)))</f>
        <v/>
      </c>
      <c r="AF62" s="48" t="str">
        <f aca="false">IF($A62="","",IF(CFG_METODO="Teórico (Jackson)",IF(OR($Y62="",$Z62=""),0,IF(ABS($Z62-$Y62)&gt;=CFG_DENOMMIN,1,0)),IF(OR($T62="",$U62=""),0,IF(ABS($U62-$T62)&gt;=CFG_DENOMMIN,1,0))))</f>
        <v/>
      </c>
      <c r="AG62" s="48" t="str">
        <f aca="false">IF($A62="","",IF(AND($B62&lt;&gt;"",$C62&lt;&gt;"",$H62&lt;&gt;""),1,0))</f>
        <v/>
      </c>
      <c r="AH62" s="48" t="str">
        <f aca="false">IF($A62="","",IF(AND($AB62=1,$AC62=1,$AD62=1,$AE62=1,$AF62=1,$AG62=1),1,0))</f>
        <v/>
      </c>
      <c r="AI62" s="50" t="str">
        <f aca="false">IF($A62="","",IF($AH62&lt;&gt;1,"",IF(CFG_METODO="Teórico (Jackson)",$AA62,$V62)))</f>
        <v/>
      </c>
      <c r="AJ62" s="50" t="str">
        <f aca="false">IF($AI62="","",MAX(0,MIN(1,$AI62)))</f>
        <v/>
      </c>
      <c r="AK62" s="52" t="str">
        <f aca="false">IF($A62="","",IF($AG62=0,"Dados incompletos"&amp;IF($I62="SEM PAR"," — sem Tc no mesmo horário",""),IF($AB62=0,"Fora da janela horária",IF($AC62=0,"Radiação abaixo do mínimo",IF($AD62=0,"Vento fora da faixa",IF($AE62=0,"VPD abaixo do mínimo",IF($AF62=0,"Denominador muito pequeno","VÁLIDO")))))))</f>
        <v/>
      </c>
    </row>
    <row r="63" customFormat="false" ht="15" hidden="false" customHeight="false" outlineLevel="0" collapsed="false">
      <c r="A63" s="45" t="str">
        <f aca="false">IF(02_Estacao!A63="","",02_Estacao!A63)</f>
        <v/>
      </c>
      <c r="B63" s="46" t="str">
        <f aca="false">IF(OR($A63="",02_Estacao!B63=""),"",IF(CFG_UT="°F",(02_Estacao!B63-32)*5/9,02_Estacao!B63))</f>
        <v/>
      </c>
      <c r="C63" s="47" t="str">
        <f aca="false">IF(OR($A63="",02_Estacao!C63=""),"",IF(CFG_UUR="fração (0-1)",02_Estacao!C63*100,02_Estacao!C63))</f>
        <v/>
      </c>
      <c r="D63" s="48" t="str">
        <f aca="false">IF(OR($A63="",02_Estacao!D63=""),"",IF(CFG_URS="MJ/m²/h",02_Estacao!D63*277.7778,IF(CFG_URS="kW/m²",02_Estacao!D63*1000,02_Estacao!D63)))</f>
        <v/>
      </c>
      <c r="E63" s="46" t="str">
        <f aca="false">IF(OR($A63="",02_Estacao!E63=""),"",IF(CFG_UVEL="km/h",02_Estacao!E63/3.6,02_Estacao!E63))</f>
        <v/>
      </c>
      <c r="F63" s="46" t="str">
        <f aca="false">IF($A63="","",IF(02_Estacao!F63="",CFG_P,IF(CFG_UP="hPa (mbar)",02_Estacao!F63/10,IF(CFG_UP="Pa",02_Estacao!F63/1000,02_Estacao!F63))))</f>
        <v/>
      </c>
      <c r="G63" s="48" t="str">
        <f aca="false">IF($A63="","",IF(02_Estacao!G63&lt;&gt;"",02_Estacao!G63,IF($D63="","",(1-CFG_ALBEDO)*$D63-CFG_RNL)))</f>
        <v/>
      </c>
      <c r="H63" s="46" t="str">
        <f aca="false">IF($A63="","",IFERROR(IF(ISNUMBER(INDEX(03_Dossel!$F$6:$F$1005,MATCH($A63,03_Dossel!$A$6:$A$1005,0))),INDEX(03_Dossel!$F$6:$F$1005,MATCH($A63,03_Dossel!$A$6:$A$1005,0)),""),""))</f>
        <v/>
      </c>
      <c r="I63" s="49" t="str">
        <f aca="false">IF($A63="","",IF($H63="","SEM PAR","OK"))</f>
        <v/>
      </c>
      <c r="J63" s="50" t="str">
        <f aca="false">IF($B63="","",0.6108*EXP(17.27*$B63/($B63+237.3)))</f>
        <v/>
      </c>
      <c r="K63" s="50" t="str">
        <f aca="false">IF(OR($J63="",$C63=""),"",$J63*$C63/100)</f>
        <v/>
      </c>
      <c r="L63" s="50" t="str">
        <f aca="false">IF(OR($J63="",$K63=""),"",$J63-$K63)</f>
        <v/>
      </c>
      <c r="M63" s="50" t="str">
        <f aca="false">IF($J63="","",4098*$J63/($B63+237.3)^2)</f>
        <v/>
      </c>
      <c r="N63" s="51" t="str">
        <f aca="false">IF($F63="","",0.000665*$F63)</f>
        <v/>
      </c>
      <c r="O63" s="46" t="str">
        <f aca="false">IF($E63="","",IFERROR($E63*4.87/LN(67.8*CFG_ZANEM-5.42),""))</f>
        <v/>
      </c>
      <c r="P63" s="46" t="str">
        <f aca="false">IF(OR($B63="",$H63=""),"",$H63-$B63)</f>
        <v/>
      </c>
      <c r="Q63" s="46" t="str">
        <f aca="false">IF($A63="","",IF(ISNUMBER(CFG_A),CFG_A,""))</f>
        <v/>
      </c>
      <c r="R63" s="46" t="str">
        <f aca="false">IF($A63="","",IF(ISNUMBER(CFG_B),CFG_B,""))</f>
        <v/>
      </c>
      <c r="S63" s="50" t="str">
        <f aca="false">IF(OR($B63="",$Q63=""),"",0.6108*EXP(17.27*$B63/($B63+237.3))-0.6108*EXP(17.27*($B63+$Q63)/($B63+$Q63+237.3)))</f>
        <v/>
      </c>
      <c r="T63" s="46" t="str">
        <f aca="false">IF(OR($Q63="",$R63="",$L63=""),"",$Q63+$R63*$L63)</f>
        <v/>
      </c>
      <c r="U63" s="46" t="str">
        <f aca="false">IF(OR($Q63="",$R63="",$S63=""),"",$Q63+$R63*$S63)</f>
        <v/>
      </c>
      <c r="V63" s="50" t="str">
        <f aca="false">IF(OR($P63="",$T63="",$U63=""),"",IF(ABS($U63-$T63)&lt;CFG_DENOMMIN,"",($P63-$T63)/($U63-$T63)))</f>
        <v/>
      </c>
      <c r="W63" s="47" t="str">
        <f aca="false">IF($E63="","",IFERROR(LN((CFG_ZANEM-0.67*CFG_HDOSSEL)/(0.123*CFG_HDOSSEL))*LN((CFG_ZAR-0.67*CFG_HDOSSEL)/(0.0123*CFG_HDOSSEL))/(CFG_K^2*$E63),""))</f>
        <v/>
      </c>
      <c r="X63" s="50" t="str">
        <f aca="false">IF(OR($N63="",$W63="",$W63=0),"",$N63*(1+CFG_RC/$W63))</f>
        <v/>
      </c>
      <c r="Y63" s="46" t="str">
        <f aca="false">IF(OR($X63="",$M63="",$G63="",$L63=""),"",($W63*$G63/CFG_RHOCP)*($X63/($M63+$X63))-$L63/($M63+$X63))</f>
        <v/>
      </c>
      <c r="Z63" s="46" t="str">
        <f aca="false">IF(OR($W63="",$G63=""),"",$W63*$G63/CFG_RHOCP)</f>
        <v/>
      </c>
      <c r="AA63" s="50" t="str">
        <f aca="false">IF(OR($P63="",$Y63="",$Z63=""),"",IF(ABS($Z63-$Y63)&lt;CFG_DENOMMIN,"",($P63-$Y63)/($Z63-$Y63)))</f>
        <v/>
      </c>
      <c r="AB63" s="48" t="str">
        <f aca="false">IF($A63="","",IF(AND(HOUR($A63)&gt;=CFG_HINI,HOUR($A63)&lt;CFG_HFIM),1,0))</f>
        <v/>
      </c>
      <c r="AC63" s="48" t="str">
        <f aca="false">IF($A63="","",IF($D63="",0,IF($D63&gt;=CFG_RSMIN,1,0)))</f>
        <v/>
      </c>
      <c r="AD63" s="48" t="str">
        <f aca="false">IF($A63="","",IF($E63="",0,IF(AND($E63&gt;=CFG_UMIN,$E63&lt;=CFG_UMAX),1,0)))</f>
        <v/>
      </c>
      <c r="AE63" s="48" t="str">
        <f aca="false">IF($A63="","",IF($L63="",0,IF($L63&gt;=CFG_VPDMIN,1,0)))</f>
        <v/>
      </c>
      <c r="AF63" s="48" t="str">
        <f aca="false">IF($A63="","",IF(CFG_METODO="Teórico (Jackson)",IF(OR($Y63="",$Z63=""),0,IF(ABS($Z63-$Y63)&gt;=CFG_DENOMMIN,1,0)),IF(OR($T63="",$U63=""),0,IF(ABS($U63-$T63)&gt;=CFG_DENOMMIN,1,0))))</f>
        <v/>
      </c>
      <c r="AG63" s="48" t="str">
        <f aca="false">IF($A63="","",IF(AND($B63&lt;&gt;"",$C63&lt;&gt;"",$H63&lt;&gt;""),1,0))</f>
        <v/>
      </c>
      <c r="AH63" s="48" t="str">
        <f aca="false">IF($A63="","",IF(AND($AB63=1,$AC63=1,$AD63=1,$AE63=1,$AF63=1,$AG63=1),1,0))</f>
        <v/>
      </c>
      <c r="AI63" s="50" t="str">
        <f aca="false">IF($A63="","",IF($AH63&lt;&gt;1,"",IF(CFG_METODO="Teórico (Jackson)",$AA63,$V63)))</f>
        <v/>
      </c>
      <c r="AJ63" s="50" t="str">
        <f aca="false">IF($AI63="","",MAX(0,MIN(1,$AI63)))</f>
        <v/>
      </c>
      <c r="AK63" s="52" t="str">
        <f aca="false">IF($A63="","",IF($AG63=0,"Dados incompletos"&amp;IF($I63="SEM PAR"," — sem Tc no mesmo horário",""),IF($AB63=0,"Fora da janela horária",IF($AC63=0,"Radiação abaixo do mínimo",IF($AD63=0,"Vento fora da faixa",IF($AE63=0,"VPD abaixo do mínimo",IF($AF63=0,"Denominador muito pequeno","VÁLIDO")))))))</f>
        <v/>
      </c>
    </row>
    <row r="64" customFormat="false" ht="15" hidden="false" customHeight="false" outlineLevel="0" collapsed="false">
      <c r="A64" s="45" t="str">
        <f aca="false">IF(02_Estacao!A64="","",02_Estacao!A64)</f>
        <v/>
      </c>
      <c r="B64" s="46" t="str">
        <f aca="false">IF(OR($A64="",02_Estacao!B64=""),"",IF(CFG_UT="°F",(02_Estacao!B64-32)*5/9,02_Estacao!B64))</f>
        <v/>
      </c>
      <c r="C64" s="47" t="str">
        <f aca="false">IF(OR($A64="",02_Estacao!C64=""),"",IF(CFG_UUR="fração (0-1)",02_Estacao!C64*100,02_Estacao!C64))</f>
        <v/>
      </c>
      <c r="D64" s="48" t="str">
        <f aca="false">IF(OR($A64="",02_Estacao!D64=""),"",IF(CFG_URS="MJ/m²/h",02_Estacao!D64*277.7778,IF(CFG_URS="kW/m²",02_Estacao!D64*1000,02_Estacao!D64)))</f>
        <v/>
      </c>
      <c r="E64" s="46" t="str">
        <f aca="false">IF(OR($A64="",02_Estacao!E64=""),"",IF(CFG_UVEL="km/h",02_Estacao!E64/3.6,02_Estacao!E64))</f>
        <v/>
      </c>
      <c r="F64" s="46" t="str">
        <f aca="false">IF($A64="","",IF(02_Estacao!F64="",CFG_P,IF(CFG_UP="hPa (mbar)",02_Estacao!F64/10,IF(CFG_UP="Pa",02_Estacao!F64/1000,02_Estacao!F64))))</f>
        <v/>
      </c>
      <c r="G64" s="48" t="str">
        <f aca="false">IF($A64="","",IF(02_Estacao!G64&lt;&gt;"",02_Estacao!G64,IF($D64="","",(1-CFG_ALBEDO)*$D64-CFG_RNL)))</f>
        <v/>
      </c>
      <c r="H64" s="46" t="str">
        <f aca="false">IF($A64="","",IFERROR(IF(ISNUMBER(INDEX(03_Dossel!$F$6:$F$1005,MATCH($A64,03_Dossel!$A$6:$A$1005,0))),INDEX(03_Dossel!$F$6:$F$1005,MATCH($A64,03_Dossel!$A$6:$A$1005,0)),""),""))</f>
        <v/>
      </c>
      <c r="I64" s="49" t="str">
        <f aca="false">IF($A64="","",IF($H64="","SEM PAR","OK"))</f>
        <v/>
      </c>
      <c r="J64" s="50" t="str">
        <f aca="false">IF($B64="","",0.6108*EXP(17.27*$B64/($B64+237.3)))</f>
        <v/>
      </c>
      <c r="K64" s="50" t="str">
        <f aca="false">IF(OR($J64="",$C64=""),"",$J64*$C64/100)</f>
        <v/>
      </c>
      <c r="L64" s="50" t="str">
        <f aca="false">IF(OR($J64="",$K64=""),"",$J64-$K64)</f>
        <v/>
      </c>
      <c r="M64" s="50" t="str">
        <f aca="false">IF($J64="","",4098*$J64/($B64+237.3)^2)</f>
        <v/>
      </c>
      <c r="N64" s="51" t="str">
        <f aca="false">IF($F64="","",0.000665*$F64)</f>
        <v/>
      </c>
      <c r="O64" s="46" t="str">
        <f aca="false">IF($E64="","",IFERROR($E64*4.87/LN(67.8*CFG_ZANEM-5.42),""))</f>
        <v/>
      </c>
      <c r="P64" s="46" t="str">
        <f aca="false">IF(OR($B64="",$H64=""),"",$H64-$B64)</f>
        <v/>
      </c>
      <c r="Q64" s="46" t="str">
        <f aca="false">IF($A64="","",IF(ISNUMBER(CFG_A),CFG_A,""))</f>
        <v/>
      </c>
      <c r="R64" s="46" t="str">
        <f aca="false">IF($A64="","",IF(ISNUMBER(CFG_B),CFG_B,""))</f>
        <v/>
      </c>
      <c r="S64" s="50" t="str">
        <f aca="false">IF(OR($B64="",$Q64=""),"",0.6108*EXP(17.27*$B64/($B64+237.3))-0.6108*EXP(17.27*($B64+$Q64)/($B64+$Q64+237.3)))</f>
        <v/>
      </c>
      <c r="T64" s="46" t="str">
        <f aca="false">IF(OR($Q64="",$R64="",$L64=""),"",$Q64+$R64*$L64)</f>
        <v/>
      </c>
      <c r="U64" s="46" t="str">
        <f aca="false">IF(OR($Q64="",$R64="",$S64=""),"",$Q64+$R64*$S64)</f>
        <v/>
      </c>
      <c r="V64" s="50" t="str">
        <f aca="false">IF(OR($P64="",$T64="",$U64=""),"",IF(ABS($U64-$T64)&lt;CFG_DENOMMIN,"",($P64-$T64)/($U64-$T64)))</f>
        <v/>
      </c>
      <c r="W64" s="47" t="str">
        <f aca="false">IF($E64="","",IFERROR(LN((CFG_ZANEM-0.67*CFG_HDOSSEL)/(0.123*CFG_HDOSSEL))*LN((CFG_ZAR-0.67*CFG_HDOSSEL)/(0.0123*CFG_HDOSSEL))/(CFG_K^2*$E64),""))</f>
        <v/>
      </c>
      <c r="X64" s="50" t="str">
        <f aca="false">IF(OR($N64="",$W64="",$W64=0),"",$N64*(1+CFG_RC/$W64))</f>
        <v/>
      </c>
      <c r="Y64" s="46" t="str">
        <f aca="false">IF(OR($X64="",$M64="",$G64="",$L64=""),"",($W64*$G64/CFG_RHOCP)*($X64/($M64+$X64))-$L64/($M64+$X64))</f>
        <v/>
      </c>
      <c r="Z64" s="46" t="str">
        <f aca="false">IF(OR($W64="",$G64=""),"",$W64*$G64/CFG_RHOCP)</f>
        <v/>
      </c>
      <c r="AA64" s="50" t="str">
        <f aca="false">IF(OR($P64="",$Y64="",$Z64=""),"",IF(ABS($Z64-$Y64)&lt;CFG_DENOMMIN,"",($P64-$Y64)/($Z64-$Y64)))</f>
        <v/>
      </c>
      <c r="AB64" s="48" t="str">
        <f aca="false">IF($A64="","",IF(AND(HOUR($A64)&gt;=CFG_HINI,HOUR($A64)&lt;CFG_HFIM),1,0))</f>
        <v/>
      </c>
      <c r="AC64" s="48" t="str">
        <f aca="false">IF($A64="","",IF($D64="",0,IF($D64&gt;=CFG_RSMIN,1,0)))</f>
        <v/>
      </c>
      <c r="AD64" s="48" t="str">
        <f aca="false">IF($A64="","",IF($E64="",0,IF(AND($E64&gt;=CFG_UMIN,$E64&lt;=CFG_UMAX),1,0)))</f>
        <v/>
      </c>
      <c r="AE64" s="48" t="str">
        <f aca="false">IF($A64="","",IF($L64="",0,IF($L64&gt;=CFG_VPDMIN,1,0)))</f>
        <v/>
      </c>
      <c r="AF64" s="48" t="str">
        <f aca="false">IF($A64="","",IF(CFG_METODO="Teórico (Jackson)",IF(OR($Y64="",$Z64=""),0,IF(ABS($Z64-$Y64)&gt;=CFG_DENOMMIN,1,0)),IF(OR($T64="",$U64=""),0,IF(ABS($U64-$T64)&gt;=CFG_DENOMMIN,1,0))))</f>
        <v/>
      </c>
      <c r="AG64" s="48" t="str">
        <f aca="false">IF($A64="","",IF(AND($B64&lt;&gt;"",$C64&lt;&gt;"",$H64&lt;&gt;""),1,0))</f>
        <v/>
      </c>
      <c r="AH64" s="48" t="str">
        <f aca="false">IF($A64="","",IF(AND($AB64=1,$AC64=1,$AD64=1,$AE64=1,$AF64=1,$AG64=1),1,0))</f>
        <v/>
      </c>
      <c r="AI64" s="50" t="str">
        <f aca="false">IF($A64="","",IF($AH64&lt;&gt;1,"",IF(CFG_METODO="Teórico (Jackson)",$AA64,$V64)))</f>
        <v/>
      </c>
      <c r="AJ64" s="50" t="str">
        <f aca="false">IF($AI64="","",MAX(0,MIN(1,$AI64)))</f>
        <v/>
      </c>
      <c r="AK64" s="52" t="str">
        <f aca="false">IF($A64="","",IF($AG64=0,"Dados incompletos"&amp;IF($I64="SEM PAR"," — sem Tc no mesmo horário",""),IF($AB64=0,"Fora da janela horária",IF($AC64=0,"Radiação abaixo do mínimo",IF($AD64=0,"Vento fora da faixa",IF($AE64=0,"VPD abaixo do mínimo",IF($AF64=0,"Denominador muito pequeno","VÁLIDO")))))))</f>
        <v/>
      </c>
    </row>
    <row r="65" customFormat="false" ht="15" hidden="false" customHeight="false" outlineLevel="0" collapsed="false">
      <c r="A65" s="45" t="str">
        <f aca="false">IF(02_Estacao!A65="","",02_Estacao!A65)</f>
        <v/>
      </c>
      <c r="B65" s="46" t="str">
        <f aca="false">IF(OR($A65="",02_Estacao!B65=""),"",IF(CFG_UT="°F",(02_Estacao!B65-32)*5/9,02_Estacao!B65))</f>
        <v/>
      </c>
      <c r="C65" s="47" t="str">
        <f aca="false">IF(OR($A65="",02_Estacao!C65=""),"",IF(CFG_UUR="fração (0-1)",02_Estacao!C65*100,02_Estacao!C65))</f>
        <v/>
      </c>
      <c r="D65" s="48" t="str">
        <f aca="false">IF(OR($A65="",02_Estacao!D65=""),"",IF(CFG_URS="MJ/m²/h",02_Estacao!D65*277.7778,IF(CFG_URS="kW/m²",02_Estacao!D65*1000,02_Estacao!D65)))</f>
        <v/>
      </c>
      <c r="E65" s="46" t="str">
        <f aca="false">IF(OR($A65="",02_Estacao!E65=""),"",IF(CFG_UVEL="km/h",02_Estacao!E65/3.6,02_Estacao!E65))</f>
        <v/>
      </c>
      <c r="F65" s="46" t="str">
        <f aca="false">IF($A65="","",IF(02_Estacao!F65="",CFG_P,IF(CFG_UP="hPa (mbar)",02_Estacao!F65/10,IF(CFG_UP="Pa",02_Estacao!F65/1000,02_Estacao!F65))))</f>
        <v/>
      </c>
      <c r="G65" s="48" t="str">
        <f aca="false">IF($A65="","",IF(02_Estacao!G65&lt;&gt;"",02_Estacao!G65,IF($D65="","",(1-CFG_ALBEDO)*$D65-CFG_RNL)))</f>
        <v/>
      </c>
      <c r="H65" s="46" t="str">
        <f aca="false">IF($A65="","",IFERROR(IF(ISNUMBER(INDEX(03_Dossel!$F$6:$F$1005,MATCH($A65,03_Dossel!$A$6:$A$1005,0))),INDEX(03_Dossel!$F$6:$F$1005,MATCH($A65,03_Dossel!$A$6:$A$1005,0)),""),""))</f>
        <v/>
      </c>
      <c r="I65" s="49" t="str">
        <f aca="false">IF($A65="","",IF($H65="","SEM PAR","OK"))</f>
        <v/>
      </c>
      <c r="J65" s="50" t="str">
        <f aca="false">IF($B65="","",0.6108*EXP(17.27*$B65/($B65+237.3)))</f>
        <v/>
      </c>
      <c r="K65" s="50" t="str">
        <f aca="false">IF(OR($J65="",$C65=""),"",$J65*$C65/100)</f>
        <v/>
      </c>
      <c r="L65" s="50" t="str">
        <f aca="false">IF(OR($J65="",$K65=""),"",$J65-$K65)</f>
        <v/>
      </c>
      <c r="M65" s="50" t="str">
        <f aca="false">IF($J65="","",4098*$J65/($B65+237.3)^2)</f>
        <v/>
      </c>
      <c r="N65" s="51" t="str">
        <f aca="false">IF($F65="","",0.000665*$F65)</f>
        <v/>
      </c>
      <c r="O65" s="46" t="str">
        <f aca="false">IF($E65="","",IFERROR($E65*4.87/LN(67.8*CFG_ZANEM-5.42),""))</f>
        <v/>
      </c>
      <c r="P65" s="46" t="str">
        <f aca="false">IF(OR($B65="",$H65=""),"",$H65-$B65)</f>
        <v/>
      </c>
      <c r="Q65" s="46" t="str">
        <f aca="false">IF($A65="","",IF(ISNUMBER(CFG_A),CFG_A,""))</f>
        <v/>
      </c>
      <c r="R65" s="46" t="str">
        <f aca="false">IF($A65="","",IF(ISNUMBER(CFG_B),CFG_B,""))</f>
        <v/>
      </c>
      <c r="S65" s="50" t="str">
        <f aca="false">IF(OR($B65="",$Q65=""),"",0.6108*EXP(17.27*$B65/($B65+237.3))-0.6108*EXP(17.27*($B65+$Q65)/($B65+$Q65+237.3)))</f>
        <v/>
      </c>
      <c r="T65" s="46" t="str">
        <f aca="false">IF(OR($Q65="",$R65="",$L65=""),"",$Q65+$R65*$L65)</f>
        <v/>
      </c>
      <c r="U65" s="46" t="str">
        <f aca="false">IF(OR($Q65="",$R65="",$S65=""),"",$Q65+$R65*$S65)</f>
        <v/>
      </c>
      <c r="V65" s="50" t="str">
        <f aca="false">IF(OR($P65="",$T65="",$U65=""),"",IF(ABS($U65-$T65)&lt;CFG_DENOMMIN,"",($P65-$T65)/($U65-$T65)))</f>
        <v/>
      </c>
      <c r="W65" s="47" t="str">
        <f aca="false">IF($E65="","",IFERROR(LN((CFG_ZANEM-0.67*CFG_HDOSSEL)/(0.123*CFG_HDOSSEL))*LN((CFG_ZAR-0.67*CFG_HDOSSEL)/(0.0123*CFG_HDOSSEL))/(CFG_K^2*$E65),""))</f>
        <v/>
      </c>
      <c r="X65" s="50" t="str">
        <f aca="false">IF(OR($N65="",$W65="",$W65=0),"",$N65*(1+CFG_RC/$W65))</f>
        <v/>
      </c>
      <c r="Y65" s="46" t="str">
        <f aca="false">IF(OR($X65="",$M65="",$G65="",$L65=""),"",($W65*$G65/CFG_RHOCP)*($X65/($M65+$X65))-$L65/($M65+$X65))</f>
        <v/>
      </c>
      <c r="Z65" s="46" t="str">
        <f aca="false">IF(OR($W65="",$G65=""),"",$W65*$G65/CFG_RHOCP)</f>
        <v/>
      </c>
      <c r="AA65" s="50" t="str">
        <f aca="false">IF(OR($P65="",$Y65="",$Z65=""),"",IF(ABS($Z65-$Y65)&lt;CFG_DENOMMIN,"",($P65-$Y65)/($Z65-$Y65)))</f>
        <v/>
      </c>
      <c r="AB65" s="48" t="str">
        <f aca="false">IF($A65="","",IF(AND(HOUR($A65)&gt;=CFG_HINI,HOUR($A65)&lt;CFG_HFIM),1,0))</f>
        <v/>
      </c>
      <c r="AC65" s="48" t="str">
        <f aca="false">IF($A65="","",IF($D65="",0,IF($D65&gt;=CFG_RSMIN,1,0)))</f>
        <v/>
      </c>
      <c r="AD65" s="48" t="str">
        <f aca="false">IF($A65="","",IF($E65="",0,IF(AND($E65&gt;=CFG_UMIN,$E65&lt;=CFG_UMAX),1,0)))</f>
        <v/>
      </c>
      <c r="AE65" s="48" t="str">
        <f aca="false">IF($A65="","",IF($L65="",0,IF($L65&gt;=CFG_VPDMIN,1,0)))</f>
        <v/>
      </c>
      <c r="AF65" s="48" t="str">
        <f aca="false">IF($A65="","",IF(CFG_METODO="Teórico (Jackson)",IF(OR($Y65="",$Z65=""),0,IF(ABS($Z65-$Y65)&gt;=CFG_DENOMMIN,1,0)),IF(OR($T65="",$U65=""),0,IF(ABS($U65-$T65)&gt;=CFG_DENOMMIN,1,0))))</f>
        <v/>
      </c>
      <c r="AG65" s="48" t="str">
        <f aca="false">IF($A65="","",IF(AND($B65&lt;&gt;"",$C65&lt;&gt;"",$H65&lt;&gt;""),1,0))</f>
        <v/>
      </c>
      <c r="AH65" s="48" t="str">
        <f aca="false">IF($A65="","",IF(AND($AB65=1,$AC65=1,$AD65=1,$AE65=1,$AF65=1,$AG65=1),1,0))</f>
        <v/>
      </c>
      <c r="AI65" s="50" t="str">
        <f aca="false">IF($A65="","",IF($AH65&lt;&gt;1,"",IF(CFG_METODO="Teórico (Jackson)",$AA65,$V65)))</f>
        <v/>
      </c>
      <c r="AJ65" s="50" t="str">
        <f aca="false">IF($AI65="","",MAX(0,MIN(1,$AI65)))</f>
        <v/>
      </c>
      <c r="AK65" s="52" t="str">
        <f aca="false">IF($A65="","",IF($AG65=0,"Dados incompletos"&amp;IF($I65="SEM PAR"," — sem Tc no mesmo horário",""),IF($AB65=0,"Fora da janela horária",IF($AC65=0,"Radiação abaixo do mínimo",IF($AD65=0,"Vento fora da faixa",IF($AE65=0,"VPD abaixo do mínimo",IF($AF65=0,"Denominador muito pequeno","VÁLIDO")))))))</f>
        <v/>
      </c>
    </row>
    <row r="66" customFormat="false" ht="15" hidden="false" customHeight="false" outlineLevel="0" collapsed="false">
      <c r="A66" s="45" t="str">
        <f aca="false">IF(02_Estacao!A66="","",02_Estacao!A66)</f>
        <v/>
      </c>
      <c r="B66" s="46" t="str">
        <f aca="false">IF(OR($A66="",02_Estacao!B66=""),"",IF(CFG_UT="°F",(02_Estacao!B66-32)*5/9,02_Estacao!B66))</f>
        <v/>
      </c>
      <c r="C66" s="47" t="str">
        <f aca="false">IF(OR($A66="",02_Estacao!C66=""),"",IF(CFG_UUR="fração (0-1)",02_Estacao!C66*100,02_Estacao!C66))</f>
        <v/>
      </c>
      <c r="D66" s="48" t="str">
        <f aca="false">IF(OR($A66="",02_Estacao!D66=""),"",IF(CFG_URS="MJ/m²/h",02_Estacao!D66*277.7778,IF(CFG_URS="kW/m²",02_Estacao!D66*1000,02_Estacao!D66)))</f>
        <v/>
      </c>
      <c r="E66" s="46" t="str">
        <f aca="false">IF(OR($A66="",02_Estacao!E66=""),"",IF(CFG_UVEL="km/h",02_Estacao!E66/3.6,02_Estacao!E66))</f>
        <v/>
      </c>
      <c r="F66" s="46" t="str">
        <f aca="false">IF($A66="","",IF(02_Estacao!F66="",CFG_P,IF(CFG_UP="hPa (mbar)",02_Estacao!F66/10,IF(CFG_UP="Pa",02_Estacao!F66/1000,02_Estacao!F66))))</f>
        <v/>
      </c>
      <c r="G66" s="48" t="str">
        <f aca="false">IF($A66="","",IF(02_Estacao!G66&lt;&gt;"",02_Estacao!G66,IF($D66="","",(1-CFG_ALBEDO)*$D66-CFG_RNL)))</f>
        <v/>
      </c>
      <c r="H66" s="46" t="str">
        <f aca="false">IF($A66="","",IFERROR(IF(ISNUMBER(INDEX(03_Dossel!$F$6:$F$1005,MATCH($A66,03_Dossel!$A$6:$A$1005,0))),INDEX(03_Dossel!$F$6:$F$1005,MATCH($A66,03_Dossel!$A$6:$A$1005,0)),""),""))</f>
        <v/>
      </c>
      <c r="I66" s="49" t="str">
        <f aca="false">IF($A66="","",IF($H66="","SEM PAR","OK"))</f>
        <v/>
      </c>
      <c r="J66" s="50" t="str">
        <f aca="false">IF($B66="","",0.6108*EXP(17.27*$B66/($B66+237.3)))</f>
        <v/>
      </c>
      <c r="K66" s="50" t="str">
        <f aca="false">IF(OR($J66="",$C66=""),"",$J66*$C66/100)</f>
        <v/>
      </c>
      <c r="L66" s="50" t="str">
        <f aca="false">IF(OR($J66="",$K66=""),"",$J66-$K66)</f>
        <v/>
      </c>
      <c r="M66" s="50" t="str">
        <f aca="false">IF($J66="","",4098*$J66/($B66+237.3)^2)</f>
        <v/>
      </c>
      <c r="N66" s="51" t="str">
        <f aca="false">IF($F66="","",0.000665*$F66)</f>
        <v/>
      </c>
      <c r="O66" s="46" t="str">
        <f aca="false">IF($E66="","",IFERROR($E66*4.87/LN(67.8*CFG_ZANEM-5.42),""))</f>
        <v/>
      </c>
      <c r="P66" s="46" t="str">
        <f aca="false">IF(OR($B66="",$H66=""),"",$H66-$B66)</f>
        <v/>
      </c>
      <c r="Q66" s="46" t="str">
        <f aca="false">IF($A66="","",IF(ISNUMBER(CFG_A),CFG_A,""))</f>
        <v/>
      </c>
      <c r="R66" s="46" t="str">
        <f aca="false">IF($A66="","",IF(ISNUMBER(CFG_B),CFG_B,""))</f>
        <v/>
      </c>
      <c r="S66" s="50" t="str">
        <f aca="false">IF(OR($B66="",$Q66=""),"",0.6108*EXP(17.27*$B66/($B66+237.3))-0.6108*EXP(17.27*($B66+$Q66)/($B66+$Q66+237.3)))</f>
        <v/>
      </c>
      <c r="T66" s="46" t="str">
        <f aca="false">IF(OR($Q66="",$R66="",$L66=""),"",$Q66+$R66*$L66)</f>
        <v/>
      </c>
      <c r="U66" s="46" t="str">
        <f aca="false">IF(OR($Q66="",$R66="",$S66=""),"",$Q66+$R66*$S66)</f>
        <v/>
      </c>
      <c r="V66" s="50" t="str">
        <f aca="false">IF(OR($P66="",$T66="",$U66=""),"",IF(ABS($U66-$T66)&lt;CFG_DENOMMIN,"",($P66-$T66)/($U66-$T66)))</f>
        <v/>
      </c>
      <c r="W66" s="47" t="str">
        <f aca="false">IF($E66="","",IFERROR(LN((CFG_ZANEM-0.67*CFG_HDOSSEL)/(0.123*CFG_HDOSSEL))*LN((CFG_ZAR-0.67*CFG_HDOSSEL)/(0.0123*CFG_HDOSSEL))/(CFG_K^2*$E66),""))</f>
        <v/>
      </c>
      <c r="X66" s="50" t="str">
        <f aca="false">IF(OR($N66="",$W66="",$W66=0),"",$N66*(1+CFG_RC/$W66))</f>
        <v/>
      </c>
      <c r="Y66" s="46" t="str">
        <f aca="false">IF(OR($X66="",$M66="",$G66="",$L66=""),"",($W66*$G66/CFG_RHOCP)*($X66/($M66+$X66))-$L66/($M66+$X66))</f>
        <v/>
      </c>
      <c r="Z66" s="46" t="str">
        <f aca="false">IF(OR($W66="",$G66=""),"",$W66*$G66/CFG_RHOCP)</f>
        <v/>
      </c>
      <c r="AA66" s="50" t="str">
        <f aca="false">IF(OR($P66="",$Y66="",$Z66=""),"",IF(ABS($Z66-$Y66)&lt;CFG_DENOMMIN,"",($P66-$Y66)/($Z66-$Y66)))</f>
        <v/>
      </c>
      <c r="AB66" s="48" t="str">
        <f aca="false">IF($A66="","",IF(AND(HOUR($A66)&gt;=CFG_HINI,HOUR($A66)&lt;CFG_HFIM),1,0))</f>
        <v/>
      </c>
      <c r="AC66" s="48" t="str">
        <f aca="false">IF($A66="","",IF($D66="",0,IF($D66&gt;=CFG_RSMIN,1,0)))</f>
        <v/>
      </c>
      <c r="AD66" s="48" t="str">
        <f aca="false">IF($A66="","",IF($E66="",0,IF(AND($E66&gt;=CFG_UMIN,$E66&lt;=CFG_UMAX),1,0)))</f>
        <v/>
      </c>
      <c r="AE66" s="48" t="str">
        <f aca="false">IF($A66="","",IF($L66="",0,IF($L66&gt;=CFG_VPDMIN,1,0)))</f>
        <v/>
      </c>
      <c r="AF66" s="48" t="str">
        <f aca="false">IF($A66="","",IF(CFG_METODO="Teórico (Jackson)",IF(OR($Y66="",$Z66=""),0,IF(ABS($Z66-$Y66)&gt;=CFG_DENOMMIN,1,0)),IF(OR($T66="",$U66=""),0,IF(ABS($U66-$T66)&gt;=CFG_DENOMMIN,1,0))))</f>
        <v/>
      </c>
      <c r="AG66" s="48" t="str">
        <f aca="false">IF($A66="","",IF(AND($B66&lt;&gt;"",$C66&lt;&gt;"",$H66&lt;&gt;""),1,0))</f>
        <v/>
      </c>
      <c r="AH66" s="48" t="str">
        <f aca="false">IF($A66="","",IF(AND($AB66=1,$AC66=1,$AD66=1,$AE66=1,$AF66=1,$AG66=1),1,0))</f>
        <v/>
      </c>
      <c r="AI66" s="50" t="str">
        <f aca="false">IF($A66="","",IF($AH66&lt;&gt;1,"",IF(CFG_METODO="Teórico (Jackson)",$AA66,$V66)))</f>
        <v/>
      </c>
      <c r="AJ66" s="50" t="str">
        <f aca="false">IF($AI66="","",MAX(0,MIN(1,$AI66)))</f>
        <v/>
      </c>
      <c r="AK66" s="52" t="str">
        <f aca="false">IF($A66="","",IF($AG66=0,"Dados incompletos"&amp;IF($I66="SEM PAR"," — sem Tc no mesmo horário",""),IF($AB66=0,"Fora da janela horária",IF($AC66=0,"Radiação abaixo do mínimo",IF($AD66=0,"Vento fora da faixa",IF($AE66=0,"VPD abaixo do mínimo",IF($AF66=0,"Denominador muito pequeno","VÁLIDO")))))))</f>
        <v/>
      </c>
    </row>
    <row r="67" customFormat="false" ht="15" hidden="false" customHeight="false" outlineLevel="0" collapsed="false">
      <c r="A67" s="45" t="str">
        <f aca="false">IF(02_Estacao!A67="","",02_Estacao!A67)</f>
        <v/>
      </c>
      <c r="B67" s="46" t="str">
        <f aca="false">IF(OR($A67="",02_Estacao!B67=""),"",IF(CFG_UT="°F",(02_Estacao!B67-32)*5/9,02_Estacao!B67))</f>
        <v/>
      </c>
      <c r="C67" s="47" t="str">
        <f aca="false">IF(OR($A67="",02_Estacao!C67=""),"",IF(CFG_UUR="fração (0-1)",02_Estacao!C67*100,02_Estacao!C67))</f>
        <v/>
      </c>
      <c r="D67" s="48" t="str">
        <f aca="false">IF(OR($A67="",02_Estacao!D67=""),"",IF(CFG_URS="MJ/m²/h",02_Estacao!D67*277.7778,IF(CFG_URS="kW/m²",02_Estacao!D67*1000,02_Estacao!D67)))</f>
        <v/>
      </c>
      <c r="E67" s="46" t="str">
        <f aca="false">IF(OR($A67="",02_Estacao!E67=""),"",IF(CFG_UVEL="km/h",02_Estacao!E67/3.6,02_Estacao!E67))</f>
        <v/>
      </c>
      <c r="F67" s="46" t="str">
        <f aca="false">IF($A67="","",IF(02_Estacao!F67="",CFG_P,IF(CFG_UP="hPa (mbar)",02_Estacao!F67/10,IF(CFG_UP="Pa",02_Estacao!F67/1000,02_Estacao!F67))))</f>
        <v/>
      </c>
      <c r="G67" s="48" t="str">
        <f aca="false">IF($A67="","",IF(02_Estacao!G67&lt;&gt;"",02_Estacao!G67,IF($D67="","",(1-CFG_ALBEDO)*$D67-CFG_RNL)))</f>
        <v/>
      </c>
      <c r="H67" s="46" t="str">
        <f aca="false">IF($A67="","",IFERROR(IF(ISNUMBER(INDEX(03_Dossel!$F$6:$F$1005,MATCH($A67,03_Dossel!$A$6:$A$1005,0))),INDEX(03_Dossel!$F$6:$F$1005,MATCH($A67,03_Dossel!$A$6:$A$1005,0)),""),""))</f>
        <v/>
      </c>
      <c r="I67" s="49" t="str">
        <f aca="false">IF($A67="","",IF($H67="","SEM PAR","OK"))</f>
        <v/>
      </c>
      <c r="J67" s="50" t="str">
        <f aca="false">IF($B67="","",0.6108*EXP(17.27*$B67/($B67+237.3)))</f>
        <v/>
      </c>
      <c r="K67" s="50" t="str">
        <f aca="false">IF(OR($J67="",$C67=""),"",$J67*$C67/100)</f>
        <v/>
      </c>
      <c r="L67" s="50" t="str">
        <f aca="false">IF(OR($J67="",$K67=""),"",$J67-$K67)</f>
        <v/>
      </c>
      <c r="M67" s="50" t="str">
        <f aca="false">IF($J67="","",4098*$J67/($B67+237.3)^2)</f>
        <v/>
      </c>
      <c r="N67" s="51" t="str">
        <f aca="false">IF($F67="","",0.000665*$F67)</f>
        <v/>
      </c>
      <c r="O67" s="46" t="str">
        <f aca="false">IF($E67="","",IFERROR($E67*4.87/LN(67.8*CFG_ZANEM-5.42),""))</f>
        <v/>
      </c>
      <c r="P67" s="46" t="str">
        <f aca="false">IF(OR($B67="",$H67=""),"",$H67-$B67)</f>
        <v/>
      </c>
      <c r="Q67" s="46" t="str">
        <f aca="false">IF($A67="","",IF(ISNUMBER(CFG_A),CFG_A,""))</f>
        <v/>
      </c>
      <c r="R67" s="46" t="str">
        <f aca="false">IF($A67="","",IF(ISNUMBER(CFG_B),CFG_B,""))</f>
        <v/>
      </c>
      <c r="S67" s="50" t="str">
        <f aca="false">IF(OR($B67="",$Q67=""),"",0.6108*EXP(17.27*$B67/($B67+237.3))-0.6108*EXP(17.27*($B67+$Q67)/($B67+$Q67+237.3)))</f>
        <v/>
      </c>
      <c r="T67" s="46" t="str">
        <f aca="false">IF(OR($Q67="",$R67="",$L67=""),"",$Q67+$R67*$L67)</f>
        <v/>
      </c>
      <c r="U67" s="46" t="str">
        <f aca="false">IF(OR($Q67="",$R67="",$S67=""),"",$Q67+$R67*$S67)</f>
        <v/>
      </c>
      <c r="V67" s="50" t="str">
        <f aca="false">IF(OR($P67="",$T67="",$U67=""),"",IF(ABS($U67-$T67)&lt;CFG_DENOMMIN,"",($P67-$T67)/($U67-$T67)))</f>
        <v/>
      </c>
      <c r="W67" s="47" t="str">
        <f aca="false">IF($E67="","",IFERROR(LN((CFG_ZANEM-0.67*CFG_HDOSSEL)/(0.123*CFG_HDOSSEL))*LN((CFG_ZAR-0.67*CFG_HDOSSEL)/(0.0123*CFG_HDOSSEL))/(CFG_K^2*$E67),""))</f>
        <v/>
      </c>
      <c r="X67" s="50" t="str">
        <f aca="false">IF(OR($N67="",$W67="",$W67=0),"",$N67*(1+CFG_RC/$W67))</f>
        <v/>
      </c>
      <c r="Y67" s="46" t="str">
        <f aca="false">IF(OR($X67="",$M67="",$G67="",$L67=""),"",($W67*$G67/CFG_RHOCP)*($X67/($M67+$X67))-$L67/($M67+$X67))</f>
        <v/>
      </c>
      <c r="Z67" s="46" t="str">
        <f aca="false">IF(OR($W67="",$G67=""),"",$W67*$G67/CFG_RHOCP)</f>
        <v/>
      </c>
      <c r="AA67" s="50" t="str">
        <f aca="false">IF(OR($P67="",$Y67="",$Z67=""),"",IF(ABS($Z67-$Y67)&lt;CFG_DENOMMIN,"",($P67-$Y67)/($Z67-$Y67)))</f>
        <v/>
      </c>
      <c r="AB67" s="48" t="str">
        <f aca="false">IF($A67="","",IF(AND(HOUR($A67)&gt;=CFG_HINI,HOUR($A67)&lt;CFG_HFIM),1,0))</f>
        <v/>
      </c>
      <c r="AC67" s="48" t="str">
        <f aca="false">IF($A67="","",IF($D67="",0,IF($D67&gt;=CFG_RSMIN,1,0)))</f>
        <v/>
      </c>
      <c r="AD67" s="48" t="str">
        <f aca="false">IF($A67="","",IF($E67="",0,IF(AND($E67&gt;=CFG_UMIN,$E67&lt;=CFG_UMAX),1,0)))</f>
        <v/>
      </c>
      <c r="AE67" s="48" t="str">
        <f aca="false">IF($A67="","",IF($L67="",0,IF($L67&gt;=CFG_VPDMIN,1,0)))</f>
        <v/>
      </c>
      <c r="AF67" s="48" t="str">
        <f aca="false">IF($A67="","",IF(CFG_METODO="Teórico (Jackson)",IF(OR($Y67="",$Z67=""),0,IF(ABS($Z67-$Y67)&gt;=CFG_DENOMMIN,1,0)),IF(OR($T67="",$U67=""),0,IF(ABS($U67-$T67)&gt;=CFG_DENOMMIN,1,0))))</f>
        <v/>
      </c>
      <c r="AG67" s="48" t="str">
        <f aca="false">IF($A67="","",IF(AND($B67&lt;&gt;"",$C67&lt;&gt;"",$H67&lt;&gt;""),1,0))</f>
        <v/>
      </c>
      <c r="AH67" s="48" t="str">
        <f aca="false">IF($A67="","",IF(AND($AB67=1,$AC67=1,$AD67=1,$AE67=1,$AF67=1,$AG67=1),1,0))</f>
        <v/>
      </c>
      <c r="AI67" s="50" t="str">
        <f aca="false">IF($A67="","",IF($AH67&lt;&gt;1,"",IF(CFG_METODO="Teórico (Jackson)",$AA67,$V67)))</f>
        <v/>
      </c>
      <c r="AJ67" s="50" t="str">
        <f aca="false">IF($AI67="","",MAX(0,MIN(1,$AI67)))</f>
        <v/>
      </c>
      <c r="AK67" s="52" t="str">
        <f aca="false">IF($A67="","",IF($AG67=0,"Dados incompletos"&amp;IF($I67="SEM PAR"," — sem Tc no mesmo horário",""),IF($AB67=0,"Fora da janela horária",IF($AC67=0,"Radiação abaixo do mínimo",IF($AD67=0,"Vento fora da faixa",IF($AE67=0,"VPD abaixo do mínimo",IF($AF67=0,"Denominador muito pequeno","VÁLIDO")))))))</f>
        <v/>
      </c>
    </row>
    <row r="68" customFormat="false" ht="15" hidden="false" customHeight="false" outlineLevel="0" collapsed="false">
      <c r="A68" s="45" t="str">
        <f aca="false">IF(02_Estacao!A68="","",02_Estacao!A68)</f>
        <v/>
      </c>
      <c r="B68" s="46" t="str">
        <f aca="false">IF(OR($A68="",02_Estacao!B68=""),"",IF(CFG_UT="°F",(02_Estacao!B68-32)*5/9,02_Estacao!B68))</f>
        <v/>
      </c>
      <c r="C68" s="47" t="str">
        <f aca="false">IF(OR($A68="",02_Estacao!C68=""),"",IF(CFG_UUR="fração (0-1)",02_Estacao!C68*100,02_Estacao!C68))</f>
        <v/>
      </c>
      <c r="D68" s="48" t="str">
        <f aca="false">IF(OR($A68="",02_Estacao!D68=""),"",IF(CFG_URS="MJ/m²/h",02_Estacao!D68*277.7778,IF(CFG_URS="kW/m²",02_Estacao!D68*1000,02_Estacao!D68)))</f>
        <v/>
      </c>
      <c r="E68" s="46" t="str">
        <f aca="false">IF(OR($A68="",02_Estacao!E68=""),"",IF(CFG_UVEL="km/h",02_Estacao!E68/3.6,02_Estacao!E68))</f>
        <v/>
      </c>
      <c r="F68" s="46" t="str">
        <f aca="false">IF($A68="","",IF(02_Estacao!F68="",CFG_P,IF(CFG_UP="hPa (mbar)",02_Estacao!F68/10,IF(CFG_UP="Pa",02_Estacao!F68/1000,02_Estacao!F68))))</f>
        <v/>
      </c>
      <c r="G68" s="48" t="str">
        <f aca="false">IF($A68="","",IF(02_Estacao!G68&lt;&gt;"",02_Estacao!G68,IF($D68="","",(1-CFG_ALBEDO)*$D68-CFG_RNL)))</f>
        <v/>
      </c>
      <c r="H68" s="46" t="str">
        <f aca="false">IF($A68="","",IFERROR(IF(ISNUMBER(INDEX(03_Dossel!$F$6:$F$1005,MATCH($A68,03_Dossel!$A$6:$A$1005,0))),INDEX(03_Dossel!$F$6:$F$1005,MATCH($A68,03_Dossel!$A$6:$A$1005,0)),""),""))</f>
        <v/>
      </c>
      <c r="I68" s="49" t="str">
        <f aca="false">IF($A68="","",IF($H68="","SEM PAR","OK"))</f>
        <v/>
      </c>
      <c r="J68" s="50" t="str">
        <f aca="false">IF($B68="","",0.6108*EXP(17.27*$B68/($B68+237.3)))</f>
        <v/>
      </c>
      <c r="K68" s="50" t="str">
        <f aca="false">IF(OR($J68="",$C68=""),"",$J68*$C68/100)</f>
        <v/>
      </c>
      <c r="L68" s="50" t="str">
        <f aca="false">IF(OR($J68="",$K68=""),"",$J68-$K68)</f>
        <v/>
      </c>
      <c r="M68" s="50" t="str">
        <f aca="false">IF($J68="","",4098*$J68/($B68+237.3)^2)</f>
        <v/>
      </c>
      <c r="N68" s="51" t="str">
        <f aca="false">IF($F68="","",0.000665*$F68)</f>
        <v/>
      </c>
      <c r="O68" s="46" t="str">
        <f aca="false">IF($E68="","",IFERROR($E68*4.87/LN(67.8*CFG_ZANEM-5.42),""))</f>
        <v/>
      </c>
      <c r="P68" s="46" t="str">
        <f aca="false">IF(OR($B68="",$H68=""),"",$H68-$B68)</f>
        <v/>
      </c>
      <c r="Q68" s="46" t="str">
        <f aca="false">IF($A68="","",IF(ISNUMBER(CFG_A),CFG_A,""))</f>
        <v/>
      </c>
      <c r="R68" s="46" t="str">
        <f aca="false">IF($A68="","",IF(ISNUMBER(CFG_B),CFG_B,""))</f>
        <v/>
      </c>
      <c r="S68" s="50" t="str">
        <f aca="false">IF(OR($B68="",$Q68=""),"",0.6108*EXP(17.27*$B68/($B68+237.3))-0.6108*EXP(17.27*($B68+$Q68)/($B68+$Q68+237.3)))</f>
        <v/>
      </c>
      <c r="T68" s="46" t="str">
        <f aca="false">IF(OR($Q68="",$R68="",$L68=""),"",$Q68+$R68*$L68)</f>
        <v/>
      </c>
      <c r="U68" s="46" t="str">
        <f aca="false">IF(OR($Q68="",$R68="",$S68=""),"",$Q68+$R68*$S68)</f>
        <v/>
      </c>
      <c r="V68" s="50" t="str">
        <f aca="false">IF(OR($P68="",$T68="",$U68=""),"",IF(ABS($U68-$T68)&lt;CFG_DENOMMIN,"",($P68-$T68)/($U68-$T68)))</f>
        <v/>
      </c>
      <c r="W68" s="47" t="str">
        <f aca="false">IF($E68="","",IFERROR(LN((CFG_ZANEM-0.67*CFG_HDOSSEL)/(0.123*CFG_HDOSSEL))*LN((CFG_ZAR-0.67*CFG_HDOSSEL)/(0.0123*CFG_HDOSSEL))/(CFG_K^2*$E68),""))</f>
        <v/>
      </c>
      <c r="X68" s="50" t="str">
        <f aca="false">IF(OR($N68="",$W68="",$W68=0),"",$N68*(1+CFG_RC/$W68))</f>
        <v/>
      </c>
      <c r="Y68" s="46" t="str">
        <f aca="false">IF(OR($X68="",$M68="",$G68="",$L68=""),"",($W68*$G68/CFG_RHOCP)*($X68/($M68+$X68))-$L68/($M68+$X68))</f>
        <v/>
      </c>
      <c r="Z68" s="46" t="str">
        <f aca="false">IF(OR($W68="",$G68=""),"",$W68*$G68/CFG_RHOCP)</f>
        <v/>
      </c>
      <c r="AA68" s="50" t="str">
        <f aca="false">IF(OR($P68="",$Y68="",$Z68=""),"",IF(ABS($Z68-$Y68)&lt;CFG_DENOMMIN,"",($P68-$Y68)/($Z68-$Y68)))</f>
        <v/>
      </c>
      <c r="AB68" s="48" t="str">
        <f aca="false">IF($A68="","",IF(AND(HOUR($A68)&gt;=CFG_HINI,HOUR($A68)&lt;CFG_HFIM),1,0))</f>
        <v/>
      </c>
      <c r="AC68" s="48" t="str">
        <f aca="false">IF($A68="","",IF($D68="",0,IF($D68&gt;=CFG_RSMIN,1,0)))</f>
        <v/>
      </c>
      <c r="AD68" s="48" t="str">
        <f aca="false">IF($A68="","",IF($E68="",0,IF(AND($E68&gt;=CFG_UMIN,$E68&lt;=CFG_UMAX),1,0)))</f>
        <v/>
      </c>
      <c r="AE68" s="48" t="str">
        <f aca="false">IF($A68="","",IF($L68="",0,IF($L68&gt;=CFG_VPDMIN,1,0)))</f>
        <v/>
      </c>
      <c r="AF68" s="48" t="str">
        <f aca="false">IF($A68="","",IF(CFG_METODO="Teórico (Jackson)",IF(OR($Y68="",$Z68=""),0,IF(ABS($Z68-$Y68)&gt;=CFG_DENOMMIN,1,0)),IF(OR($T68="",$U68=""),0,IF(ABS($U68-$T68)&gt;=CFG_DENOMMIN,1,0))))</f>
        <v/>
      </c>
      <c r="AG68" s="48" t="str">
        <f aca="false">IF($A68="","",IF(AND($B68&lt;&gt;"",$C68&lt;&gt;"",$H68&lt;&gt;""),1,0))</f>
        <v/>
      </c>
      <c r="AH68" s="48" t="str">
        <f aca="false">IF($A68="","",IF(AND($AB68=1,$AC68=1,$AD68=1,$AE68=1,$AF68=1,$AG68=1),1,0))</f>
        <v/>
      </c>
      <c r="AI68" s="50" t="str">
        <f aca="false">IF($A68="","",IF($AH68&lt;&gt;1,"",IF(CFG_METODO="Teórico (Jackson)",$AA68,$V68)))</f>
        <v/>
      </c>
      <c r="AJ68" s="50" t="str">
        <f aca="false">IF($AI68="","",MAX(0,MIN(1,$AI68)))</f>
        <v/>
      </c>
      <c r="AK68" s="52" t="str">
        <f aca="false">IF($A68="","",IF($AG68=0,"Dados incompletos"&amp;IF($I68="SEM PAR"," — sem Tc no mesmo horário",""),IF($AB68=0,"Fora da janela horária",IF($AC68=0,"Radiação abaixo do mínimo",IF($AD68=0,"Vento fora da faixa",IF($AE68=0,"VPD abaixo do mínimo",IF($AF68=0,"Denominador muito pequeno","VÁLIDO")))))))</f>
        <v/>
      </c>
    </row>
    <row r="69" customFormat="false" ht="15" hidden="false" customHeight="false" outlineLevel="0" collapsed="false">
      <c r="A69" s="45" t="str">
        <f aca="false">IF(02_Estacao!A69="","",02_Estacao!A69)</f>
        <v/>
      </c>
      <c r="B69" s="46" t="str">
        <f aca="false">IF(OR($A69="",02_Estacao!B69=""),"",IF(CFG_UT="°F",(02_Estacao!B69-32)*5/9,02_Estacao!B69))</f>
        <v/>
      </c>
      <c r="C69" s="47" t="str">
        <f aca="false">IF(OR($A69="",02_Estacao!C69=""),"",IF(CFG_UUR="fração (0-1)",02_Estacao!C69*100,02_Estacao!C69))</f>
        <v/>
      </c>
      <c r="D69" s="48" t="str">
        <f aca="false">IF(OR($A69="",02_Estacao!D69=""),"",IF(CFG_URS="MJ/m²/h",02_Estacao!D69*277.7778,IF(CFG_URS="kW/m²",02_Estacao!D69*1000,02_Estacao!D69)))</f>
        <v/>
      </c>
      <c r="E69" s="46" t="str">
        <f aca="false">IF(OR($A69="",02_Estacao!E69=""),"",IF(CFG_UVEL="km/h",02_Estacao!E69/3.6,02_Estacao!E69))</f>
        <v/>
      </c>
      <c r="F69" s="46" t="str">
        <f aca="false">IF($A69="","",IF(02_Estacao!F69="",CFG_P,IF(CFG_UP="hPa (mbar)",02_Estacao!F69/10,IF(CFG_UP="Pa",02_Estacao!F69/1000,02_Estacao!F69))))</f>
        <v/>
      </c>
      <c r="G69" s="48" t="str">
        <f aca="false">IF($A69="","",IF(02_Estacao!G69&lt;&gt;"",02_Estacao!G69,IF($D69="","",(1-CFG_ALBEDO)*$D69-CFG_RNL)))</f>
        <v/>
      </c>
      <c r="H69" s="46" t="str">
        <f aca="false">IF($A69="","",IFERROR(IF(ISNUMBER(INDEX(03_Dossel!$F$6:$F$1005,MATCH($A69,03_Dossel!$A$6:$A$1005,0))),INDEX(03_Dossel!$F$6:$F$1005,MATCH($A69,03_Dossel!$A$6:$A$1005,0)),""),""))</f>
        <v/>
      </c>
      <c r="I69" s="49" t="str">
        <f aca="false">IF($A69="","",IF($H69="","SEM PAR","OK"))</f>
        <v/>
      </c>
      <c r="J69" s="50" t="str">
        <f aca="false">IF($B69="","",0.6108*EXP(17.27*$B69/($B69+237.3)))</f>
        <v/>
      </c>
      <c r="K69" s="50" t="str">
        <f aca="false">IF(OR($J69="",$C69=""),"",$J69*$C69/100)</f>
        <v/>
      </c>
      <c r="L69" s="50" t="str">
        <f aca="false">IF(OR($J69="",$K69=""),"",$J69-$K69)</f>
        <v/>
      </c>
      <c r="M69" s="50" t="str">
        <f aca="false">IF($J69="","",4098*$J69/($B69+237.3)^2)</f>
        <v/>
      </c>
      <c r="N69" s="51" t="str">
        <f aca="false">IF($F69="","",0.000665*$F69)</f>
        <v/>
      </c>
      <c r="O69" s="46" t="str">
        <f aca="false">IF($E69="","",IFERROR($E69*4.87/LN(67.8*CFG_ZANEM-5.42),""))</f>
        <v/>
      </c>
      <c r="P69" s="46" t="str">
        <f aca="false">IF(OR($B69="",$H69=""),"",$H69-$B69)</f>
        <v/>
      </c>
      <c r="Q69" s="46" t="str">
        <f aca="false">IF($A69="","",IF(ISNUMBER(CFG_A),CFG_A,""))</f>
        <v/>
      </c>
      <c r="R69" s="46" t="str">
        <f aca="false">IF($A69="","",IF(ISNUMBER(CFG_B),CFG_B,""))</f>
        <v/>
      </c>
      <c r="S69" s="50" t="str">
        <f aca="false">IF(OR($B69="",$Q69=""),"",0.6108*EXP(17.27*$B69/($B69+237.3))-0.6108*EXP(17.27*($B69+$Q69)/($B69+$Q69+237.3)))</f>
        <v/>
      </c>
      <c r="T69" s="46" t="str">
        <f aca="false">IF(OR($Q69="",$R69="",$L69=""),"",$Q69+$R69*$L69)</f>
        <v/>
      </c>
      <c r="U69" s="46" t="str">
        <f aca="false">IF(OR($Q69="",$R69="",$S69=""),"",$Q69+$R69*$S69)</f>
        <v/>
      </c>
      <c r="V69" s="50" t="str">
        <f aca="false">IF(OR($P69="",$T69="",$U69=""),"",IF(ABS($U69-$T69)&lt;CFG_DENOMMIN,"",($P69-$T69)/($U69-$T69)))</f>
        <v/>
      </c>
      <c r="W69" s="47" t="str">
        <f aca="false">IF($E69="","",IFERROR(LN((CFG_ZANEM-0.67*CFG_HDOSSEL)/(0.123*CFG_HDOSSEL))*LN((CFG_ZAR-0.67*CFG_HDOSSEL)/(0.0123*CFG_HDOSSEL))/(CFG_K^2*$E69),""))</f>
        <v/>
      </c>
      <c r="X69" s="50" t="str">
        <f aca="false">IF(OR($N69="",$W69="",$W69=0),"",$N69*(1+CFG_RC/$W69))</f>
        <v/>
      </c>
      <c r="Y69" s="46" t="str">
        <f aca="false">IF(OR($X69="",$M69="",$G69="",$L69=""),"",($W69*$G69/CFG_RHOCP)*($X69/($M69+$X69))-$L69/($M69+$X69))</f>
        <v/>
      </c>
      <c r="Z69" s="46" t="str">
        <f aca="false">IF(OR($W69="",$G69=""),"",$W69*$G69/CFG_RHOCP)</f>
        <v/>
      </c>
      <c r="AA69" s="50" t="str">
        <f aca="false">IF(OR($P69="",$Y69="",$Z69=""),"",IF(ABS($Z69-$Y69)&lt;CFG_DENOMMIN,"",($P69-$Y69)/($Z69-$Y69)))</f>
        <v/>
      </c>
      <c r="AB69" s="48" t="str">
        <f aca="false">IF($A69="","",IF(AND(HOUR($A69)&gt;=CFG_HINI,HOUR($A69)&lt;CFG_HFIM),1,0))</f>
        <v/>
      </c>
      <c r="AC69" s="48" t="str">
        <f aca="false">IF($A69="","",IF($D69="",0,IF($D69&gt;=CFG_RSMIN,1,0)))</f>
        <v/>
      </c>
      <c r="AD69" s="48" t="str">
        <f aca="false">IF($A69="","",IF($E69="",0,IF(AND($E69&gt;=CFG_UMIN,$E69&lt;=CFG_UMAX),1,0)))</f>
        <v/>
      </c>
      <c r="AE69" s="48" t="str">
        <f aca="false">IF($A69="","",IF($L69="",0,IF($L69&gt;=CFG_VPDMIN,1,0)))</f>
        <v/>
      </c>
      <c r="AF69" s="48" t="str">
        <f aca="false">IF($A69="","",IF(CFG_METODO="Teórico (Jackson)",IF(OR($Y69="",$Z69=""),0,IF(ABS($Z69-$Y69)&gt;=CFG_DENOMMIN,1,0)),IF(OR($T69="",$U69=""),0,IF(ABS($U69-$T69)&gt;=CFG_DENOMMIN,1,0))))</f>
        <v/>
      </c>
      <c r="AG69" s="48" t="str">
        <f aca="false">IF($A69="","",IF(AND($B69&lt;&gt;"",$C69&lt;&gt;"",$H69&lt;&gt;""),1,0))</f>
        <v/>
      </c>
      <c r="AH69" s="48" t="str">
        <f aca="false">IF($A69="","",IF(AND($AB69=1,$AC69=1,$AD69=1,$AE69=1,$AF69=1,$AG69=1),1,0))</f>
        <v/>
      </c>
      <c r="AI69" s="50" t="str">
        <f aca="false">IF($A69="","",IF($AH69&lt;&gt;1,"",IF(CFG_METODO="Teórico (Jackson)",$AA69,$V69)))</f>
        <v/>
      </c>
      <c r="AJ69" s="50" t="str">
        <f aca="false">IF($AI69="","",MAX(0,MIN(1,$AI69)))</f>
        <v/>
      </c>
      <c r="AK69" s="52" t="str">
        <f aca="false">IF($A69="","",IF($AG69=0,"Dados incompletos"&amp;IF($I69="SEM PAR"," — sem Tc no mesmo horário",""),IF($AB69=0,"Fora da janela horária",IF($AC69=0,"Radiação abaixo do mínimo",IF($AD69=0,"Vento fora da faixa",IF($AE69=0,"VPD abaixo do mínimo",IF($AF69=0,"Denominador muito pequeno","VÁLIDO")))))))</f>
        <v/>
      </c>
    </row>
    <row r="70" customFormat="false" ht="15" hidden="false" customHeight="false" outlineLevel="0" collapsed="false">
      <c r="A70" s="45" t="str">
        <f aca="false">IF(02_Estacao!A70="","",02_Estacao!A70)</f>
        <v/>
      </c>
      <c r="B70" s="46" t="str">
        <f aca="false">IF(OR($A70="",02_Estacao!B70=""),"",IF(CFG_UT="°F",(02_Estacao!B70-32)*5/9,02_Estacao!B70))</f>
        <v/>
      </c>
      <c r="C70" s="47" t="str">
        <f aca="false">IF(OR($A70="",02_Estacao!C70=""),"",IF(CFG_UUR="fração (0-1)",02_Estacao!C70*100,02_Estacao!C70))</f>
        <v/>
      </c>
      <c r="D70" s="48" t="str">
        <f aca="false">IF(OR($A70="",02_Estacao!D70=""),"",IF(CFG_URS="MJ/m²/h",02_Estacao!D70*277.7778,IF(CFG_URS="kW/m²",02_Estacao!D70*1000,02_Estacao!D70)))</f>
        <v/>
      </c>
      <c r="E70" s="46" t="str">
        <f aca="false">IF(OR($A70="",02_Estacao!E70=""),"",IF(CFG_UVEL="km/h",02_Estacao!E70/3.6,02_Estacao!E70))</f>
        <v/>
      </c>
      <c r="F70" s="46" t="str">
        <f aca="false">IF($A70="","",IF(02_Estacao!F70="",CFG_P,IF(CFG_UP="hPa (mbar)",02_Estacao!F70/10,IF(CFG_UP="Pa",02_Estacao!F70/1000,02_Estacao!F70))))</f>
        <v/>
      </c>
      <c r="G70" s="48" t="str">
        <f aca="false">IF($A70="","",IF(02_Estacao!G70&lt;&gt;"",02_Estacao!G70,IF($D70="","",(1-CFG_ALBEDO)*$D70-CFG_RNL)))</f>
        <v/>
      </c>
      <c r="H70" s="46" t="str">
        <f aca="false">IF($A70="","",IFERROR(IF(ISNUMBER(INDEX(03_Dossel!$F$6:$F$1005,MATCH($A70,03_Dossel!$A$6:$A$1005,0))),INDEX(03_Dossel!$F$6:$F$1005,MATCH($A70,03_Dossel!$A$6:$A$1005,0)),""),""))</f>
        <v/>
      </c>
      <c r="I70" s="49" t="str">
        <f aca="false">IF($A70="","",IF($H70="","SEM PAR","OK"))</f>
        <v/>
      </c>
      <c r="J70" s="50" t="str">
        <f aca="false">IF($B70="","",0.6108*EXP(17.27*$B70/($B70+237.3)))</f>
        <v/>
      </c>
      <c r="K70" s="50" t="str">
        <f aca="false">IF(OR($J70="",$C70=""),"",$J70*$C70/100)</f>
        <v/>
      </c>
      <c r="L70" s="50" t="str">
        <f aca="false">IF(OR($J70="",$K70=""),"",$J70-$K70)</f>
        <v/>
      </c>
      <c r="M70" s="50" t="str">
        <f aca="false">IF($J70="","",4098*$J70/($B70+237.3)^2)</f>
        <v/>
      </c>
      <c r="N70" s="51" t="str">
        <f aca="false">IF($F70="","",0.000665*$F70)</f>
        <v/>
      </c>
      <c r="O70" s="46" t="str">
        <f aca="false">IF($E70="","",IFERROR($E70*4.87/LN(67.8*CFG_ZANEM-5.42),""))</f>
        <v/>
      </c>
      <c r="P70" s="46" t="str">
        <f aca="false">IF(OR($B70="",$H70=""),"",$H70-$B70)</f>
        <v/>
      </c>
      <c r="Q70" s="46" t="str">
        <f aca="false">IF($A70="","",IF(ISNUMBER(CFG_A),CFG_A,""))</f>
        <v/>
      </c>
      <c r="R70" s="46" t="str">
        <f aca="false">IF($A70="","",IF(ISNUMBER(CFG_B),CFG_B,""))</f>
        <v/>
      </c>
      <c r="S70" s="50" t="str">
        <f aca="false">IF(OR($B70="",$Q70=""),"",0.6108*EXP(17.27*$B70/($B70+237.3))-0.6108*EXP(17.27*($B70+$Q70)/($B70+$Q70+237.3)))</f>
        <v/>
      </c>
      <c r="T70" s="46" t="str">
        <f aca="false">IF(OR($Q70="",$R70="",$L70=""),"",$Q70+$R70*$L70)</f>
        <v/>
      </c>
      <c r="U70" s="46" t="str">
        <f aca="false">IF(OR($Q70="",$R70="",$S70=""),"",$Q70+$R70*$S70)</f>
        <v/>
      </c>
      <c r="V70" s="50" t="str">
        <f aca="false">IF(OR($P70="",$T70="",$U70=""),"",IF(ABS($U70-$T70)&lt;CFG_DENOMMIN,"",($P70-$T70)/($U70-$T70)))</f>
        <v/>
      </c>
      <c r="W70" s="47" t="str">
        <f aca="false">IF($E70="","",IFERROR(LN((CFG_ZANEM-0.67*CFG_HDOSSEL)/(0.123*CFG_HDOSSEL))*LN((CFG_ZAR-0.67*CFG_HDOSSEL)/(0.0123*CFG_HDOSSEL))/(CFG_K^2*$E70),""))</f>
        <v/>
      </c>
      <c r="X70" s="50" t="str">
        <f aca="false">IF(OR($N70="",$W70="",$W70=0),"",$N70*(1+CFG_RC/$W70))</f>
        <v/>
      </c>
      <c r="Y70" s="46" t="str">
        <f aca="false">IF(OR($X70="",$M70="",$G70="",$L70=""),"",($W70*$G70/CFG_RHOCP)*($X70/($M70+$X70))-$L70/($M70+$X70))</f>
        <v/>
      </c>
      <c r="Z70" s="46" t="str">
        <f aca="false">IF(OR($W70="",$G70=""),"",$W70*$G70/CFG_RHOCP)</f>
        <v/>
      </c>
      <c r="AA70" s="50" t="str">
        <f aca="false">IF(OR($P70="",$Y70="",$Z70=""),"",IF(ABS($Z70-$Y70)&lt;CFG_DENOMMIN,"",($P70-$Y70)/($Z70-$Y70)))</f>
        <v/>
      </c>
      <c r="AB70" s="48" t="str">
        <f aca="false">IF($A70="","",IF(AND(HOUR($A70)&gt;=CFG_HINI,HOUR($A70)&lt;CFG_HFIM),1,0))</f>
        <v/>
      </c>
      <c r="AC70" s="48" t="str">
        <f aca="false">IF($A70="","",IF($D70="",0,IF($D70&gt;=CFG_RSMIN,1,0)))</f>
        <v/>
      </c>
      <c r="AD70" s="48" t="str">
        <f aca="false">IF($A70="","",IF($E70="",0,IF(AND($E70&gt;=CFG_UMIN,$E70&lt;=CFG_UMAX),1,0)))</f>
        <v/>
      </c>
      <c r="AE70" s="48" t="str">
        <f aca="false">IF($A70="","",IF($L70="",0,IF($L70&gt;=CFG_VPDMIN,1,0)))</f>
        <v/>
      </c>
      <c r="AF70" s="48" t="str">
        <f aca="false">IF($A70="","",IF(CFG_METODO="Teórico (Jackson)",IF(OR($Y70="",$Z70=""),0,IF(ABS($Z70-$Y70)&gt;=CFG_DENOMMIN,1,0)),IF(OR($T70="",$U70=""),0,IF(ABS($U70-$T70)&gt;=CFG_DENOMMIN,1,0))))</f>
        <v/>
      </c>
      <c r="AG70" s="48" t="str">
        <f aca="false">IF($A70="","",IF(AND($B70&lt;&gt;"",$C70&lt;&gt;"",$H70&lt;&gt;""),1,0))</f>
        <v/>
      </c>
      <c r="AH70" s="48" t="str">
        <f aca="false">IF($A70="","",IF(AND($AB70=1,$AC70=1,$AD70=1,$AE70=1,$AF70=1,$AG70=1),1,0))</f>
        <v/>
      </c>
      <c r="AI70" s="50" t="str">
        <f aca="false">IF($A70="","",IF($AH70&lt;&gt;1,"",IF(CFG_METODO="Teórico (Jackson)",$AA70,$V70)))</f>
        <v/>
      </c>
      <c r="AJ70" s="50" t="str">
        <f aca="false">IF($AI70="","",MAX(0,MIN(1,$AI70)))</f>
        <v/>
      </c>
      <c r="AK70" s="52" t="str">
        <f aca="false">IF($A70="","",IF($AG70=0,"Dados incompletos"&amp;IF($I70="SEM PAR"," — sem Tc no mesmo horário",""),IF($AB70=0,"Fora da janela horária",IF($AC70=0,"Radiação abaixo do mínimo",IF($AD70=0,"Vento fora da faixa",IF($AE70=0,"VPD abaixo do mínimo",IF($AF70=0,"Denominador muito pequeno","VÁLIDO")))))))</f>
        <v/>
      </c>
    </row>
    <row r="71" customFormat="false" ht="15" hidden="false" customHeight="false" outlineLevel="0" collapsed="false">
      <c r="A71" s="45" t="str">
        <f aca="false">IF(02_Estacao!A71="","",02_Estacao!A71)</f>
        <v/>
      </c>
      <c r="B71" s="46" t="str">
        <f aca="false">IF(OR($A71="",02_Estacao!B71=""),"",IF(CFG_UT="°F",(02_Estacao!B71-32)*5/9,02_Estacao!B71))</f>
        <v/>
      </c>
      <c r="C71" s="47" t="str">
        <f aca="false">IF(OR($A71="",02_Estacao!C71=""),"",IF(CFG_UUR="fração (0-1)",02_Estacao!C71*100,02_Estacao!C71))</f>
        <v/>
      </c>
      <c r="D71" s="48" t="str">
        <f aca="false">IF(OR($A71="",02_Estacao!D71=""),"",IF(CFG_URS="MJ/m²/h",02_Estacao!D71*277.7778,IF(CFG_URS="kW/m²",02_Estacao!D71*1000,02_Estacao!D71)))</f>
        <v/>
      </c>
      <c r="E71" s="46" t="str">
        <f aca="false">IF(OR($A71="",02_Estacao!E71=""),"",IF(CFG_UVEL="km/h",02_Estacao!E71/3.6,02_Estacao!E71))</f>
        <v/>
      </c>
      <c r="F71" s="46" t="str">
        <f aca="false">IF($A71="","",IF(02_Estacao!F71="",CFG_P,IF(CFG_UP="hPa (mbar)",02_Estacao!F71/10,IF(CFG_UP="Pa",02_Estacao!F71/1000,02_Estacao!F71))))</f>
        <v/>
      </c>
      <c r="G71" s="48" t="str">
        <f aca="false">IF($A71="","",IF(02_Estacao!G71&lt;&gt;"",02_Estacao!G71,IF($D71="","",(1-CFG_ALBEDO)*$D71-CFG_RNL)))</f>
        <v/>
      </c>
      <c r="H71" s="46" t="str">
        <f aca="false">IF($A71="","",IFERROR(IF(ISNUMBER(INDEX(03_Dossel!$F$6:$F$1005,MATCH($A71,03_Dossel!$A$6:$A$1005,0))),INDEX(03_Dossel!$F$6:$F$1005,MATCH($A71,03_Dossel!$A$6:$A$1005,0)),""),""))</f>
        <v/>
      </c>
      <c r="I71" s="49" t="str">
        <f aca="false">IF($A71="","",IF($H71="","SEM PAR","OK"))</f>
        <v/>
      </c>
      <c r="J71" s="50" t="str">
        <f aca="false">IF($B71="","",0.6108*EXP(17.27*$B71/($B71+237.3)))</f>
        <v/>
      </c>
      <c r="K71" s="50" t="str">
        <f aca="false">IF(OR($J71="",$C71=""),"",$J71*$C71/100)</f>
        <v/>
      </c>
      <c r="L71" s="50" t="str">
        <f aca="false">IF(OR($J71="",$K71=""),"",$J71-$K71)</f>
        <v/>
      </c>
      <c r="M71" s="50" t="str">
        <f aca="false">IF($J71="","",4098*$J71/($B71+237.3)^2)</f>
        <v/>
      </c>
      <c r="N71" s="51" t="str">
        <f aca="false">IF($F71="","",0.000665*$F71)</f>
        <v/>
      </c>
      <c r="O71" s="46" t="str">
        <f aca="false">IF($E71="","",IFERROR($E71*4.87/LN(67.8*CFG_ZANEM-5.42),""))</f>
        <v/>
      </c>
      <c r="P71" s="46" t="str">
        <f aca="false">IF(OR($B71="",$H71=""),"",$H71-$B71)</f>
        <v/>
      </c>
      <c r="Q71" s="46" t="str">
        <f aca="false">IF($A71="","",IF(ISNUMBER(CFG_A),CFG_A,""))</f>
        <v/>
      </c>
      <c r="R71" s="46" t="str">
        <f aca="false">IF($A71="","",IF(ISNUMBER(CFG_B),CFG_B,""))</f>
        <v/>
      </c>
      <c r="S71" s="50" t="str">
        <f aca="false">IF(OR($B71="",$Q71=""),"",0.6108*EXP(17.27*$B71/($B71+237.3))-0.6108*EXP(17.27*($B71+$Q71)/($B71+$Q71+237.3)))</f>
        <v/>
      </c>
      <c r="T71" s="46" t="str">
        <f aca="false">IF(OR($Q71="",$R71="",$L71=""),"",$Q71+$R71*$L71)</f>
        <v/>
      </c>
      <c r="U71" s="46" t="str">
        <f aca="false">IF(OR($Q71="",$R71="",$S71=""),"",$Q71+$R71*$S71)</f>
        <v/>
      </c>
      <c r="V71" s="50" t="str">
        <f aca="false">IF(OR($P71="",$T71="",$U71=""),"",IF(ABS($U71-$T71)&lt;CFG_DENOMMIN,"",($P71-$T71)/($U71-$T71)))</f>
        <v/>
      </c>
      <c r="W71" s="47" t="str">
        <f aca="false">IF($E71="","",IFERROR(LN((CFG_ZANEM-0.67*CFG_HDOSSEL)/(0.123*CFG_HDOSSEL))*LN((CFG_ZAR-0.67*CFG_HDOSSEL)/(0.0123*CFG_HDOSSEL))/(CFG_K^2*$E71),""))</f>
        <v/>
      </c>
      <c r="X71" s="50" t="str">
        <f aca="false">IF(OR($N71="",$W71="",$W71=0),"",$N71*(1+CFG_RC/$W71))</f>
        <v/>
      </c>
      <c r="Y71" s="46" t="str">
        <f aca="false">IF(OR($X71="",$M71="",$G71="",$L71=""),"",($W71*$G71/CFG_RHOCP)*($X71/($M71+$X71))-$L71/($M71+$X71))</f>
        <v/>
      </c>
      <c r="Z71" s="46" t="str">
        <f aca="false">IF(OR($W71="",$G71=""),"",$W71*$G71/CFG_RHOCP)</f>
        <v/>
      </c>
      <c r="AA71" s="50" t="str">
        <f aca="false">IF(OR($P71="",$Y71="",$Z71=""),"",IF(ABS($Z71-$Y71)&lt;CFG_DENOMMIN,"",($P71-$Y71)/($Z71-$Y71)))</f>
        <v/>
      </c>
      <c r="AB71" s="48" t="str">
        <f aca="false">IF($A71="","",IF(AND(HOUR($A71)&gt;=CFG_HINI,HOUR($A71)&lt;CFG_HFIM),1,0))</f>
        <v/>
      </c>
      <c r="AC71" s="48" t="str">
        <f aca="false">IF($A71="","",IF($D71="",0,IF($D71&gt;=CFG_RSMIN,1,0)))</f>
        <v/>
      </c>
      <c r="AD71" s="48" t="str">
        <f aca="false">IF($A71="","",IF($E71="",0,IF(AND($E71&gt;=CFG_UMIN,$E71&lt;=CFG_UMAX),1,0)))</f>
        <v/>
      </c>
      <c r="AE71" s="48" t="str">
        <f aca="false">IF($A71="","",IF($L71="",0,IF($L71&gt;=CFG_VPDMIN,1,0)))</f>
        <v/>
      </c>
      <c r="AF71" s="48" t="str">
        <f aca="false">IF($A71="","",IF(CFG_METODO="Teórico (Jackson)",IF(OR($Y71="",$Z71=""),0,IF(ABS($Z71-$Y71)&gt;=CFG_DENOMMIN,1,0)),IF(OR($T71="",$U71=""),0,IF(ABS($U71-$T71)&gt;=CFG_DENOMMIN,1,0))))</f>
        <v/>
      </c>
      <c r="AG71" s="48" t="str">
        <f aca="false">IF($A71="","",IF(AND($B71&lt;&gt;"",$C71&lt;&gt;"",$H71&lt;&gt;""),1,0))</f>
        <v/>
      </c>
      <c r="AH71" s="48" t="str">
        <f aca="false">IF($A71="","",IF(AND($AB71=1,$AC71=1,$AD71=1,$AE71=1,$AF71=1,$AG71=1),1,0))</f>
        <v/>
      </c>
      <c r="AI71" s="50" t="str">
        <f aca="false">IF($A71="","",IF($AH71&lt;&gt;1,"",IF(CFG_METODO="Teórico (Jackson)",$AA71,$V71)))</f>
        <v/>
      </c>
      <c r="AJ71" s="50" t="str">
        <f aca="false">IF($AI71="","",MAX(0,MIN(1,$AI71)))</f>
        <v/>
      </c>
      <c r="AK71" s="52" t="str">
        <f aca="false">IF($A71="","",IF($AG71=0,"Dados incompletos"&amp;IF($I71="SEM PAR"," — sem Tc no mesmo horário",""),IF($AB71=0,"Fora da janela horária",IF($AC71=0,"Radiação abaixo do mínimo",IF($AD71=0,"Vento fora da faixa",IF($AE71=0,"VPD abaixo do mínimo",IF($AF71=0,"Denominador muito pequeno","VÁLIDO")))))))</f>
        <v/>
      </c>
    </row>
    <row r="72" customFormat="false" ht="15" hidden="false" customHeight="false" outlineLevel="0" collapsed="false">
      <c r="A72" s="45" t="str">
        <f aca="false">IF(02_Estacao!A72="","",02_Estacao!A72)</f>
        <v/>
      </c>
      <c r="B72" s="46" t="str">
        <f aca="false">IF(OR($A72="",02_Estacao!B72=""),"",IF(CFG_UT="°F",(02_Estacao!B72-32)*5/9,02_Estacao!B72))</f>
        <v/>
      </c>
      <c r="C72" s="47" t="str">
        <f aca="false">IF(OR($A72="",02_Estacao!C72=""),"",IF(CFG_UUR="fração (0-1)",02_Estacao!C72*100,02_Estacao!C72))</f>
        <v/>
      </c>
      <c r="D72" s="48" t="str">
        <f aca="false">IF(OR($A72="",02_Estacao!D72=""),"",IF(CFG_URS="MJ/m²/h",02_Estacao!D72*277.7778,IF(CFG_URS="kW/m²",02_Estacao!D72*1000,02_Estacao!D72)))</f>
        <v/>
      </c>
      <c r="E72" s="46" t="str">
        <f aca="false">IF(OR($A72="",02_Estacao!E72=""),"",IF(CFG_UVEL="km/h",02_Estacao!E72/3.6,02_Estacao!E72))</f>
        <v/>
      </c>
      <c r="F72" s="46" t="str">
        <f aca="false">IF($A72="","",IF(02_Estacao!F72="",CFG_P,IF(CFG_UP="hPa (mbar)",02_Estacao!F72/10,IF(CFG_UP="Pa",02_Estacao!F72/1000,02_Estacao!F72))))</f>
        <v/>
      </c>
      <c r="G72" s="48" t="str">
        <f aca="false">IF($A72="","",IF(02_Estacao!G72&lt;&gt;"",02_Estacao!G72,IF($D72="","",(1-CFG_ALBEDO)*$D72-CFG_RNL)))</f>
        <v/>
      </c>
      <c r="H72" s="46" t="str">
        <f aca="false">IF($A72="","",IFERROR(IF(ISNUMBER(INDEX(03_Dossel!$F$6:$F$1005,MATCH($A72,03_Dossel!$A$6:$A$1005,0))),INDEX(03_Dossel!$F$6:$F$1005,MATCH($A72,03_Dossel!$A$6:$A$1005,0)),""),""))</f>
        <v/>
      </c>
      <c r="I72" s="49" t="str">
        <f aca="false">IF($A72="","",IF($H72="","SEM PAR","OK"))</f>
        <v/>
      </c>
      <c r="J72" s="50" t="str">
        <f aca="false">IF($B72="","",0.6108*EXP(17.27*$B72/($B72+237.3)))</f>
        <v/>
      </c>
      <c r="K72" s="50" t="str">
        <f aca="false">IF(OR($J72="",$C72=""),"",$J72*$C72/100)</f>
        <v/>
      </c>
      <c r="L72" s="50" t="str">
        <f aca="false">IF(OR($J72="",$K72=""),"",$J72-$K72)</f>
        <v/>
      </c>
      <c r="M72" s="50" t="str">
        <f aca="false">IF($J72="","",4098*$J72/($B72+237.3)^2)</f>
        <v/>
      </c>
      <c r="N72" s="51" t="str">
        <f aca="false">IF($F72="","",0.000665*$F72)</f>
        <v/>
      </c>
      <c r="O72" s="46" t="str">
        <f aca="false">IF($E72="","",IFERROR($E72*4.87/LN(67.8*CFG_ZANEM-5.42),""))</f>
        <v/>
      </c>
      <c r="P72" s="46" t="str">
        <f aca="false">IF(OR($B72="",$H72=""),"",$H72-$B72)</f>
        <v/>
      </c>
      <c r="Q72" s="46" t="str">
        <f aca="false">IF($A72="","",IF(ISNUMBER(CFG_A),CFG_A,""))</f>
        <v/>
      </c>
      <c r="R72" s="46" t="str">
        <f aca="false">IF($A72="","",IF(ISNUMBER(CFG_B),CFG_B,""))</f>
        <v/>
      </c>
      <c r="S72" s="50" t="str">
        <f aca="false">IF(OR($B72="",$Q72=""),"",0.6108*EXP(17.27*$B72/($B72+237.3))-0.6108*EXP(17.27*($B72+$Q72)/($B72+$Q72+237.3)))</f>
        <v/>
      </c>
      <c r="T72" s="46" t="str">
        <f aca="false">IF(OR($Q72="",$R72="",$L72=""),"",$Q72+$R72*$L72)</f>
        <v/>
      </c>
      <c r="U72" s="46" t="str">
        <f aca="false">IF(OR($Q72="",$R72="",$S72=""),"",$Q72+$R72*$S72)</f>
        <v/>
      </c>
      <c r="V72" s="50" t="str">
        <f aca="false">IF(OR($P72="",$T72="",$U72=""),"",IF(ABS($U72-$T72)&lt;CFG_DENOMMIN,"",($P72-$T72)/($U72-$T72)))</f>
        <v/>
      </c>
      <c r="W72" s="47" t="str">
        <f aca="false">IF($E72="","",IFERROR(LN((CFG_ZANEM-0.67*CFG_HDOSSEL)/(0.123*CFG_HDOSSEL))*LN((CFG_ZAR-0.67*CFG_HDOSSEL)/(0.0123*CFG_HDOSSEL))/(CFG_K^2*$E72),""))</f>
        <v/>
      </c>
      <c r="X72" s="50" t="str">
        <f aca="false">IF(OR($N72="",$W72="",$W72=0),"",$N72*(1+CFG_RC/$W72))</f>
        <v/>
      </c>
      <c r="Y72" s="46" t="str">
        <f aca="false">IF(OR($X72="",$M72="",$G72="",$L72=""),"",($W72*$G72/CFG_RHOCP)*($X72/($M72+$X72))-$L72/($M72+$X72))</f>
        <v/>
      </c>
      <c r="Z72" s="46" t="str">
        <f aca="false">IF(OR($W72="",$G72=""),"",$W72*$G72/CFG_RHOCP)</f>
        <v/>
      </c>
      <c r="AA72" s="50" t="str">
        <f aca="false">IF(OR($P72="",$Y72="",$Z72=""),"",IF(ABS($Z72-$Y72)&lt;CFG_DENOMMIN,"",($P72-$Y72)/($Z72-$Y72)))</f>
        <v/>
      </c>
      <c r="AB72" s="48" t="str">
        <f aca="false">IF($A72="","",IF(AND(HOUR($A72)&gt;=CFG_HINI,HOUR($A72)&lt;CFG_HFIM),1,0))</f>
        <v/>
      </c>
      <c r="AC72" s="48" t="str">
        <f aca="false">IF($A72="","",IF($D72="",0,IF($D72&gt;=CFG_RSMIN,1,0)))</f>
        <v/>
      </c>
      <c r="AD72" s="48" t="str">
        <f aca="false">IF($A72="","",IF($E72="",0,IF(AND($E72&gt;=CFG_UMIN,$E72&lt;=CFG_UMAX),1,0)))</f>
        <v/>
      </c>
      <c r="AE72" s="48" t="str">
        <f aca="false">IF($A72="","",IF($L72="",0,IF($L72&gt;=CFG_VPDMIN,1,0)))</f>
        <v/>
      </c>
      <c r="AF72" s="48" t="str">
        <f aca="false">IF($A72="","",IF(CFG_METODO="Teórico (Jackson)",IF(OR($Y72="",$Z72=""),0,IF(ABS($Z72-$Y72)&gt;=CFG_DENOMMIN,1,0)),IF(OR($T72="",$U72=""),0,IF(ABS($U72-$T72)&gt;=CFG_DENOMMIN,1,0))))</f>
        <v/>
      </c>
      <c r="AG72" s="48" t="str">
        <f aca="false">IF($A72="","",IF(AND($B72&lt;&gt;"",$C72&lt;&gt;"",$H72&lt;&gt;""),1,0))</f>
        <v/>
      </c>
      <c r="AH72" s="48" t="str">
        <f aca="false">IF($A72="","",IF(AND($AB72=1,$AC72=1,$AD72=1,$AE72=1,$AF72=1,$AG72=1),1,0))</f>
        <v/>
      </c>
      <c r="AI72" s="50" t="str">
        <f aca="false">IF($A72="","",IF($AH72&lt;&gt;1,"",IF(CFG_METODO="Teórico (Jackson)",$AA72,$V72)))</f>
        <v/>
      </c>
      <c r="AJ72" s="50" t="str">
        <f aca="false">IF($AI72="","",MAX(0,MIN(1,$AI72)))</f>
        <v/>
      </c>
      <c r="AK72" s="52" t="str">
        <f aca="false">IF($A72="","",IF($AG72=0,"Dados incompletos"&amp;IF($I72="SEM PAR"," — sem Tc no mesmo horário",""),IF($AB72=0,"Fora da janela horária",IF($AC72=0,"Radiação abaixo do mínimo",IF($AD72=0,"Vento fora da faixa",IF($AE72=0,"VPD abaixo do mínimo",IF($AF72=0,"Denominador muito pequeno","VÁLIDO")))))))</f>
        <v/>
      </c>
    </row>
    <row r="73" customFormat="false" ht="15" hidden="false" customHeight="false" outlineLevel="0" collapsed="false">
      <c r="A73" s="45" t="str">
        <f aca="false">IF(02_Estacao!A73="","",02_Estacao!A73)</f>
        <v/>
      </c>
      <c r="B73" s="46" t="str">
        <f aca="false">IF(OR($A73="",02_Estacao!B73=""),"",IF(CFG_UT="°F",(02_Estacao!B73-32)*5/9,02_Estacao!B73))</f>
        <v/>
      </c>
      <c r="C73" s="47" t="str">
        <f aca="false">IF(OR($A73="",02_Estacao!C73=""),"",IF(CFG_UUR="fração (0-1)",02_Estacao!C73*100,02_Estacao!C73))</f>
        <v/>
      </c>
      <c r="D73" s="48" t="str">
        <f aca="false">IF(OR($A73="",02_Estacao!D73=""),"",IF(CFG_URS="MJ/m²/h",02_Estacao!D73*277.7778,IF(CFG_URS="kW/m²",02_Estacao!D73*1000,02_Estacao!D73)))</f>
        <v/>
      </c>
      <c r="E73" s="46" t="str">
        <f aca="false">IF(OR($A73="",02_Estacao!E73=""),"",IF(CFG_UVEL="km/h",02_Estacao!E73/3.6,02_Estacao!E73))</f>
        <v/>
      </c>
      <c r="F73" s="46" t="str">
        <f aca="false">IF($A73="","",IF(02_Estacao!F73="",CFG_P,IF(CFG_UP="hPa (mbar)",02_Estacao!F73/10,IF(CFG_UP="Pa",02_Estacao!F73/1000,02_Estacao!F73))))</f>
        <v/>
      </c>
      <c r="G73" s="48" t="str">
        <f aca="false">IF($A73="","",IF(02_Estacao!G73&lt;&gt;"",02_Estacao!G73,IF($D73="","",(1-CFG_ALBEDO)*$D73-CFG_RNL)))</f>
        <v/>
      </c>
      <c r="H73" s="46" t="str">
        <f aca="false">IF($A73="","",IFERROR(IF(ISNUMBER(INDEX(03_Dossel!$F$6:$F$1005,MATCH($A73,03_Dossel!$A$6:$A$1005,0))),INDEX(03_Dossel!$F$6:$F$1005,MATCH($A73,03_Dossel!$A$6:$A$1005,0)),""),""))</f>
        <v/>
      </c>
      <c r="I73" s="49" t="str">
        <f aca="false">IF($A73="","",IF($H73="","SEM PAR","OK"))</f>
        <v/>
      </c>
      <c r="J73" s="50" t="str">
        <f aca="false">IF($B73="","",0.6108*EXP(17.27*$B73/($B73+237.3)))</f>
        <v/>
      </c>
      <c r="K73" s="50" t="str">
        <f aca="false">IF(OR($J73="",$C73=""),"",$J73*$C73/100)</f>
        <v/>
      </c>
      <c r="L73" s="50" t="str">
        <f aca="false">IF(OR($J73="",$K73=""),"",$J73-$K73)</f>
        <v/>
      </c>
      <c r="M73" s="50" t="str">
        <f aca="false">IF($J73="","",4098*$J73/($B73+237.3)^2)</f>
        <v/>
      </c>
      <c r="N73" s="51" t="str">
        <f aca="false">IF($F73="","",0.000665*$F73)</f>
        <v/>
      </c>
      <c r="O73" s="46" t="str">
        <f aca="false">IF($E73="","",IFERROR($E73*4.87/LN(67.8*CFG_ZANEM-5.42),""))</f>
        <v/>
      </c>
      <c r="P73" s="46" t="str">
        <f aca="false">IF(OR($B73="",$H73=""),"",$H73-$B73)</f>
        <v/>
      </c>
      <c r="Q73" s="46" t="str">
        <f aca="false">IF($A73="","",IF(ISNUMBER(CFG_A),CFG_A,""))</f>
        <v/>
      </c>
      <c r="R73" s="46" t="str">
        <f aca="false">IF($A73="","",IF(ISNUMBER(CFG_B),CFG_B,""))</f>
        <v/>
      </c>
      <c r="S73" s="50" t="str">
        <f aca="false">IF(OR($B73="",$Q73=""),"",0.6108*EXP(17.27*$B73/($B73+237.3))-0.6108*EXP(17.27*($B73+$Q73)/($B73+$Q73+237.3)))</f>
        <v/>
      </c>
      <c r="T73" s="46" t="str">
        <f aca="false">IF(OR($Q73="",$R73="",$L73=""),"",$Q73+$R73*$L73)</f>
        <v/>
      </c>
      <c r="U73" s="46" t="str">
        <f aca="false">IF(OR($Q73="",$R73="",$S73=""),"",$Q73+$R73*$S73)</f>
        <v/>
      </c>
      <c r="V73" s="50" t="str">
        <f aca="false">IF(OR($P73="",$T73="",$U73=""),"",IF(ABS($U73-$T73)&lt;CFG_DENOMMIN,"",($P73-$T73)/($U73-$T73)))</f>
        <v/>
      </c>
      <c r="W73" s="47" t="str">
        <f aca="false">IF($E73="","",IFERROR(LN((CFG_ZANEM-0.67*CFG_HDOSSEL)/(0.123*CFG_HDOSSEL))*LN((CFG_ZAR-0.67*CFG_HDOSSEL)/(0.0123*CFG_HDOSSEL))/(CFG_K^2*$E73),""))</f>
        <v/>
      </c>
      <c r="X73" s="50" t="str">
        <f aca="false">IF(OR($N73="",$W73="",$W73=0),"",$N73*(1+CFG_RC/$W73))</f>
        <v/>
      </c>
      <c r="Y73" s="46" t="str">
        <f aca="false">IF(OR($X73="",$M73="",$G73="",$L73=""),"",($W73*$G73/CFG_RHOCP)*($X73/($M73+$X73))-$L73/($M73+$X73))</f>
        <v/>
      </c>
      <c r="Z73" s="46" t="str">
        <f aca="false">IF(OR($W73="",$G73=""),"",$W73*$G73/CFG_RHOCP)</f>
        <v/>
      </c>
      <c r="AA73" s="50" t="str">
        <f aca="false">IF(OR($P73="",$Y73="",$Z73=""),"",IF(ABS($Z73-$Y73)&lt;CFG_DENOMMIN,"",($P73-$Y73)/($Z73-$Y73)))</f>
        <v/>
      </c>
      <c r="AB73" s="48" t="str">
        <f aca="false">IF($A73="","",IF(AND(HOUR($A73)&gt;=CFG_HINI,HOUR($A73)&lt;CFG_HFIM),1,0))</f>
        <v/>
      </c>
      <c r="AC73" s="48" t="str">
        <f aca="false">IF($A73="","",IF($D73="",0,IF($D73&gt;=CFG_RSMIN,1,0)))</f>
        <v/>
      </c>
      <c r="AD73" s="48" t="str">
        <f aca="false">IF($A73="","",IF($E73="",0,IF(AND($E73&gt;=CFG_UMIN,$E73&lt;=CFG_UMAX),1,0)))</f>
        <v/>
      </c>
      <c r="AE73" s="48" t="str">
        <f aca="false">IF($A73="","",IF($L73="",0,IF($L73&gt;=CFG_VPDMIN,1,0)))</f>
        <v/>
      </c>
      <c r="AF73" s="48" t="str">
        <f aca="false">IF($A73="","",IF(CFG_METODO="Teórico (Jackson)",IF(OR($Y73="",$Z73=""),0,IF(ABS($Z73-$Y73)&gt;=CFG_DENOMMIN,1,0)),IF(OR($T73="",$U73=""),0,IF(ABS($U73-$T73)&gt;=CFG_DENOMMIN,1,0))))</f>
        <v/>
      </c>
      <c r="AG73" s="48" t="str">
        <f aca="false">IF($A73="","",IF(AND($B73&lt;&gt;"",$C73&lt;&gt;"",$H73&lt;&gt;""),1,0))</f>
        <v/>
      </c>
      <c r="AH73" s="48" t="str">
        <f aca="false">IF($A73="","",IF(AND($AB73=1,$AC73=1,$AD73=1,$AE73=1,$AF73=1,$AG73=1),1,0))</f>
        <v/>
      </c>
      <c r="AI73" s="50" t="str">
        <f aca="false">IF($A73="","",IF($AH73&lt;&gt;1,"",IF(CFG_METODO="Teórico (Jackson)",$AA73,$V73)))</f>
        <v/>
      </c>
      <c r="AJ73" s="50" t="str">
        <f aca="false">IF($AI73="","",MAX(0,MIN(1,$AI73)))</f>
        <v/>
      </c>
      <c r="AK73" s="52" t="str">
        <f aca="false">IF($A73="","",IF($AG73=0,"Dados incompletos"&amp;IF($I73="SEM PAR"," — sem Tc no mesmo horário",""),IF($AB73=0,"Fora da janela horária",IF($AC73=0,"Radiação abaixo do mínimo",IF($AD73=0,"Vento fora da faixa",IF($AE73=0,"VPD abaixo do mínimo",IF($AF73=0,"Denominador muito pequeno","VÁLIDO")))))))</f>
        <v/>
      </c>
    </row>
    <row r="74" customFormat="false" ht="15" hidden="false" customHeight="false" outlineLevel="0" collapsed="false">
      <c r="A74" s="45" t="str">
        <f aca="false">IF(02_Estacao!A74="","",02_Estacao!A74)</f>
        <v/>
      </c>
      <c r="B74" s="46" t="str">
        <f aca="false">IF(OR($A74="",02_Estacao!B74=""),"",IF(CFG_UT="°F",(02_Estacao!B74-32)*5/9,02_Estacao!B74))</f>
        <v/>
      </c>
      <c r="C74" s="47" t="str">
        <f aca="false">IF(OR($A74="",02_Estacao!C74=""),"",IF(CFG_UUR="fração (0-1)",02_Estacao!C74*100,02_Estacao!C74))</f>
        <v/>
      </c>
      <c r="D74" s="48" t="str">
        <f aca="false">IF(OR($A74="",02_Estacao!D74=""),"",IF(CFG_URS="MJ/m²/h",02_Estacao!D74*277.7778,IF(CFG_URS="kW/m²",02_Estacao!D74*1000,02_Estacao!D74)))</f>
        <v/>
      </c>
      <c r="E74" s="46" t="str">
        <f aca="false">IF(OR($A74="",02_Estacao!E74=""),"",IF(CFG_UVEL="km/h",02_Estacao!E74/3.6,02_Estacao!E74))</f>
        <v/>
      </c>
      <c r="F74" s="46" t="str">
        <f aca="false">IF($A74="","",IF(02_Estacao!F74="",CFG_P,IF(CFG_UP="hPa (mbar)",02_Estacao!F74/10,IF(CFG_UP="Pa",02_Estacao!F74/1000,02_Estacao!F74))))</f>
        <v/>
      </c>
      <c r="G74" s="48" t="str">
        <f aca="false">IF($A74="","",IF(02_Estacao!G74&lt;&gt;"",02_Estacao!G74,IF($D74="","",(1-CFG_ALBEDO)*$D74-CFG_RNL)))</f>
        <v/>
      </c>
      <c r="H74" s="46" t="str">
        <f aca="false">IF($A74="","",IFERROR(IF(ISNUMBER(INDEX(03_Dossel!$F$6:$F$1005,MATCH($A74,03_Dossel!$A$6:$A$1005,0))),INDEX(03_Dossel!$F$6:$F$1005,MATCH($A74,03_Dossel!$A$6:$A$1005,0)),""),""))</f>
        <v/>
      </c>
      <c r="I74" s="49" t="str">
        <f aca="false">IF($A74="","",IF($H74="","SEM PAR","OK"))</f>
        <v/>
      </c>
      <c r="J74" s="50" t="str">
        <f aca="false">IF($B74="","",0.6108*EXP(17.27*$B74/($B74+237.3)))</f>
        <v/>
      </c>
      <c r="K74" s="50" t="str">
        <f aca="false">IF(OR($J74="",$C74=""),"",$J74*$C74/100)</f>
        <v/>
      </c>
      <c r="L74" s="50" t="str">
        <f aca="false">IF(OR($J74="",$K74=""),"",$J74-$K74)</f>
        <v/>
      </c>
      <c r="M74" s="50" t="str">
        <f aca="false">IF($J74="","",4098*$J74/($B74+237.3)^2)</f>
        <v/>
      </c>
      <c r="N74" s="51" t="str">
        <f aca="false">IF($F74="","",0.000665*$F74)</f>
        <v/>
      </c>
      <c r="O74" s="46" t="str">
        <f aca="false">IF($E74="","",IFERROR($E74*4.87/LN(67.8*CFG_ZANEM-5.42),""))</f>
        <v/>
      </c>
      <c r="P74" s="46" t="str">
        <f aca="false">IF(OR($B74="",$H74=""),"",$H74-$B74)</f>
        <v/>
      </c>
      <c r="Q74" s="46" t="str">
        <f aca="false">IF($A74="","",IF(ISNUMBER(CFG_A),CFG_A,""))</f>
        <v/>
      </c>
      <c r="R74" s="46" t="str">
        <f aca="false">IF($A74="","",IF(ISNUMBER(CFG_B),CFG_B,""))</f>
        <v/>
      </c>
      <c r="S74" s="50" t="str">
        <f aca="false">IF(OR($B74="",$Q74=""),"",0.6108*EXP(17.27*$B74/($B74+237.3))-0.6108*EXP(17.27*($B74+$Q74)/($B74+$Q74+237.3)))</f>
        <v/>
      </c>
      <c r="T74" s="46" t="str">
        <f aca="false">IF(OR($Q74="",$R74="",$L74=""),"",$Q74+$R74*$L74)</f>
        <v/>
      </c>
      <c r="U74" s="46" t="str">
        <f aca="false">IF(OR($Q74="",$R74="",$S74=""),"",$Q74+$R74*$S74)</f>
        <v/>
      </c>
      <c r="V74" s="50" t="str">
        <f aca="false">IF(OR($P74="",$T74="",$U74=""),"",IF(ABS($U74-$T74)&lt;CFG_DENOMMIN,"",($P74-$T74)/($U74-$T74)))</f>
        <v/>
      </c>
      <c r="W74" s="47" t="str">
        <f aca="false">IF($E74="","",IFERROR(LN((CFG_ZANEM-0.67*CFG_HDOSSEL)/(0.123*CFG_HDOSSEL))*LN((CFG_ZAR-0.67*CFG_HDOSSEL)/(0.0123*CFG_HDOSSEL))/(CFG_K^2*$E74),""))</f>
        <v/>
      </c>
      <c r="X74" s="50" t="str">
        <f aca="false">IF(OR($N74="",$W74="",$W74=0),"",$N74*(1+CFG_RC/$W74))</f>
        <v/>
      </c>
      <c r="Y74" s="46" t="str">
        <f aca="false">IF(OR($X74="",$M74="",$G74="",$L74=""),"",($W74*$G74/CFG_RHOCP)*($X74/($M74+$X74))-$L74/($M74+$X74))</f>
        <v/>
      </c>
      <c r="Z74" s="46" t="str">
        <f aca="false">IF(OR($W74="",$G74=""),"",$W74*$G74/CFG_RHOCP)</f>
        <v/>
      </c>
      <c r="AA74" s="50" t="str">
        <f aca="false">IF(OR($P74="",$Y74="",$Z74=""),"",IF(ABS($Z74-$Y74)&lt;CFG_DENOMMIN,"",($P74-$Y74)/($Z74-$Y74)))</f>
        <v/>
      </c>
      <c r="AB74" s="48" t="str">
        <f aca="false">IF($A74="","",IF(AND(HOUR($A74)&gt;=CFG_HINI,HOUR($A74)&lt;CFG_HFIM),1,0))</f>
        <v/>
      </c>
      <c r="AC74" s="48" t="str">
        <f aca="false">IF($A74="","",IF($D74="",0,IF($D74&gt;=CFG_RSMIN,1,0)))</f>
        <v/>
      </c>
      <c r="AD74" s="48" t="str">
        <f aca="false">IF($A74="","",IF($E74="",0,IF(AND($E74&gt;=CFG_UMIN,$E74&lt;=CFG_UMAX),1,0)))</f>
        <v/>
      </c>
      <c r="AE74" s="48" t="str">
        <f aca="false">IF($A74="","",IF($L74="",0,IF($L74&gt;=CFG_VPDMIN,1,0)))</f>
        <v/>
      </c>
      <c r="AF74" s="48" t="str">
        <f aca="false">IF($A74="","",IF(CFG_METODO="Teórico (Jackson)",IF(OR($Y74="",$Z74=""),0,IF(ABS($Z74-$Y74)&gt;=CFG_DENOMMIN,1,0)),IF(OR($T74="",$U74=""),0,IF(ABS($U74-$T74)&gt;=CFG_DENOMMIN,1,0))))</f>
        <v/>
      </c>
      <c r="AG74" s="48" t="str">
        <f aca="false">IF($A74="","",IF(AND($B74&lt;&gt;"",$C74&lt;&gt;"",$H74&lt;&gt;""),1,0))</f>
        <v/>
      </c>
      <c r="AH74" s="48" t="str">
        <f aca="false">IF($A74="","",IF(AND($AB74=1,$AC74=1,$AD74=1,$AE74=1,$AF74=1,$AG74=1),1,0))</f>
        <v/>
      </c>
      <c r="AI74" s="50" t="str">
        <f aca="false">IF($A74="","",IF($AH74&lt;&gt;1,"",IF(CFG_METODO="Teórico (Jackson)",$AA74,$V74)))</f>
        <v/>
      </c>
      <c r="AJ74" s="50" t="str">
        <f aca="false">IF($AI74="","",MAX(0,MIN(1,$AI74)))</f>
        <v/>
      </c>
      <c r="AK74" s="52" t="str">
        <f aca="false">IF($A74="","",IF($AG74=0,"Dados incompletos"&amp;IF($I74="SEM PAR"," — sem Tc no mesmo horário",""),IF($AB74=0,"Fora da janela horária",IF($AC74=0,"Radiação abaixo do mínimo",IF($AD74=0,"Vento fora da faixa",IF($AE74=0,"VPD abaixo do mínimo",IF($AF74=0,"Denominador muito pequeno","VÁLIDO")))))))</f>
        <v/>
      </c>
    </row>
    <row r="75" customFormat="false" ht="15" hidden="false" customHeight="false" outlineLevel="0" collapsed="false">
      <c r="A75" s="45" t="str">
        <f aca="false">IF(02_Estacao!A75="","",02_Estacao!A75)</f>
        <v/>
      </c>
      <c r="B75" s="46" t="str">
        <f aca="false">IF(OR($A75="",02_Estacao!B75=""),"",IF(CFG_UT="°F",(02_Estacao!B75-32)*5/9,02_Estacao!B75))</f>
        <v/>
      </c>
      <c r="C75" s="47" t="str">
        <f aca="false">IF(OR($A75="",02_Estacao!C75=""),"",IF(CFG_UUR="fração (0-1)",02_Estacao!C75*100,02_Estacao!C75))</f>
        <v/>
      </c>
      <c r="D75" s="48" t="str">
        <f aca="false">IF(OR($A75="",02_Estacao!D75=""),"",IF(CFG_URS="MJ/m²/h",02_Estacao!D75*277.7778,IF(CFG_URS="kW/m²",02_Estacao!D75*1000,02_Estacao!D75)))</f>
        <v/>
      </c>
      <c r="E75" s="46" t="str">
        <f aca="false">IF(OR($A75="",02_Estacao!E75=""),"",IF(CFG_UVEL="km/h",02_Estacao!E75/3.6,02_Estacao!E75))</f>
        <v/>
      </c>
      <c r="F75" s="46" t="str">
        <f aca="false">IF($A75="","",IF(02_Estacao!F75="",CFG_P,IF(CFG_UP="hPa (mbar)",02_Estacao!F75/10,IF(CFG_UP="Pa",02_Estacao!F75/1000,02_Estacao!F75))))</f>
        <v/>
      </c>
      <c r="G75" s="48" t="str">
        <f aca="false">IF($A75="","",IF(02_Estacao!G75&lt;&gt;"",02_Estacao!G75,IF($D75="","",(1-CFG_ALBEDO)*$D75-CFG_RNL)))</f>
        <v/>
      </c>
      <c r="H75" s="46" t="str">
        <f aca="false">IF($A75="","",IFERROR(IF(ISNUMBER(INDEX(03_Dossel!$F$6:$F$1005,MATCH($A75,03_Dossel!$A$6:$A$1005,0))),INDEX(03_Dossel!$F$6:$F$1005,MATCH($A75,03_Dossel!$A$6:$A$1005,0)),""),""))</f>
        <v/>
      </c>
      <c r="I75" s="49" t="str">
        <f aca="false">IF($A75="","",IF($H75="","SEM PAR","OK"))</f>
        <v/>
      </c>
      <c r="J75" s="50" t="str">
        <f aca="false">IF($B75="","",0.6108*EXP(17.27*$B75/($B75+237.3)))</f>
        <v/>
      </c>
      <c r="K75" s="50" t="str">
        <f aca="false">IF(OR($J75="",$C75=""),"",$J75*$C75/100)</f>
        <v/>
      </c>
      <c r="L75" s="50" t="str">
        <f aca="false">IF(OR($J75="",$K75=""),"",$J75-$K75)</f>
        <v/>
      </c>
      <c r="M75" s="50" t="str">
        <f aca="false">IF($J75="","",4098*$J75/($B75+237.3)^2)</f>
        <v/>
      </c>
      <c r="N75" s="51" t="str">
        <f aca="false">IF($F75="","",0.000665*$F75)</f>
        <v/>
      </c>
      <c r="O75" s="46" t="str">
        <f aca="false">IF($E75="","",IFERROR($E75*4.87/LN(67.8*CFG_ZANEM-5.42),""))</f>
        <v/>
      </c>
      <c r="P75" s="46" t="str">
        <f aca="false">IF(OR($B75="",$H75=""),"",$H75-$B75)</f>
        <v/>
      </c>
      <c r="Q75" s="46" t="str">
        <f aca="false">IF($A75="","",IF(ISNUMBER(CFG_A),CFG_A,""))</f>
        <v/>
      </c>
      <c r="R75" s="46" t="str">
        <f aca="false">IF($A75="","",IF(ISNUMBER(CFG_B),CFG_B,""))</f>
        <v/>
      </c>
      <c r="S75" s="50" t="str">
        <f aca="false">IF(OR($B75="",$Q75=""),"",0.6108*EXP(17.27*$B75/($B75+237.3))-0.6108*EXP(17.27*($B75+$Q75)/($B75+$Q75+237.3)))</f>
        <v/>
      </c>
      <c r="T75" s="46" t="str">
        <f aca="false">IF(OR($Q75="",$R75="",$L75=""),"",$Q75+$R75*$L75)</f>
        <v/>
      </c>
      <c r="U75" s="46" t="str">
        <f aca="false">IF(OR($Q75="",$R75="",$S75=""),"",$Q75+$R75*$S75)</f>
        <v/>
      </c>
      <c r="V75" s="50" t="str">
        <f aca="false">IF(OR($P75="",$T75="",$U75=""),"",IF(ABS($U75-$T75)&lt;CFG_DENOMMIN,"",($P75-$T75)/($U75-$T75)))</f>
        <v/>
      </c>
      <c r="W75" s="47" t="str">
        <f aca="false">IF($E75="","",IFERROR(LN((CFG_ZANEM-0.67*CFG_HDOSSEL)/(0.123*CFG_HDOSSEL))*LN((CFG_ZAR-0.67*CFG_HDOSSEL)/(0.0123*CFG_HDOSSEL))/(CFG_K^2*$E75),""))</f>
        <v/>
      </c>
      <c r="X75" s="50" t="str">
        <f aca="false">IF(OR($N75="",$W75="",$W75=0),"",$N75*(1+CFG_RC/$W75))</f>
        <v/>
      </c>
      <c r="Y75" s="46" t="str">
        <f aca="false">IF(OR($X75="",$M75="",$G75="",$L75=""),"",($W75*$G75/CFG_RHOCP)*($X75/($M75+$X75))-$L75/($M75+$X75))</f>
        <v/>
      </c>
      <c r="Z75" s="46" t="str">
        <f aca="false">IF(OR($W75="",$G75=""),"",$W75*$G75/CFG_RHOCP)</f>
        <v/>
      </c>
      <c r="AA75" s="50" t="str">
        <f aca="false">IF(OR($P75="",$Y75="",$Z75=""),"",IF(ABS($Z75-$Y75)&lt;CFG_DENOMMIN,"",($P75-$Y75)/($Z75-$Y75)))</f>
        <v/>
      </c>
      <c r="AB75" s="48" t="str">
        <f aca="false">IF($A75="","",IF(AND(HOUR($A75)&gt;=CFG_HINI,HOUR($A75)&lt;CFG_HFIM),1,0))</f>
        <v/>
      </c>
      <c r="AC75" s="48" t="str">
        <f aca="false">IF($A75="","",IF($D75="",0,IF($D75&gt;=CFG_RSMIN,1,0)))</f>
        <v/>
      </c>
      <c r="AD75" s="48" t="str">
        <f aca="false">IF($A75="","",IF($E75="",0,IF(AND($E75&gt;=CFG_UMIN,$E75&lt;=CFG_UMAX),1,0)))</f>
        <v/>
      </c>
      <c r="AE75" s="48" t="str">
        <f aca="false">IF($A75="","",IF($L75="",0,IF($L75&gt;=CFG_VPDMIN,1,0)))</f>
        <v/>
      </c>
      <c r="AF75" s="48" t="str">
        <f aca="false">IF($A75="","",IF(CFG_METODO="Teórico (Jackson)",IF(OR($Y75="",$Z75=""),0,IF(ABS($Z75-$Y75)&gt;=CFG_DENOMMIN,1,0)),IF(OR($T75="",$U75=""),0,IF(ABS($U75-$T75)&gt;=CFG_DENOMMIN,1,0))))</f>
        <v/>
      </c>
      <c r="AG75" s="48" t="str">
        <f aca="false">IF($A75="","",IF(AND($B75&lt;&gt;"",$C75&lt;&gt;"",$H75&lt;&gt;""),1,0))</f>
        <v/>
      </c>
      <c r="AH75" s="48" t="str">
        <f aca="false">IF($A75="","",IF(AND($AB75=1,$AC75=1,$AD75=1,$AE75=1,$AF75=1,$AG75=1),1,0))</f>
        <v/>
      </c>
      <c r="AI75" s="50" t="str">
        <f aca="false">IF($A75="","",IF($AH75&lt;&gt;1,"",IF(CFG_METODO="Teórico (Jackson)",$AA75,$V75)))</f>
        <v/>
      </c>
      <c r="AJ75" s="50" t="str">
        <f aca="false">IF($AI75="","",MAX(0,MIN(1,$AI75)))</f>
        <v/>
      </c>
      <c r="AK75" s="52" t="str">
        <f aca="false">IF($A75="","",IF($AG75=0,"Dados incompletos"&amp;IF($I75="SEM PAR"," — sem Tc no mesmo horário",""),IF($AB75=0,"Fora da janela horária",IF($AC75=0,"Radiação abaixo do mínimo",IF($AD75=0,"Vento fora da faixa",IF($AE75=0,"VPD abaixo do mínimo",IF($AF75=0,"Denominador muito pequeno","VÁLIDO")))))))</f>
        <v/>
      </c>
    </row>
    <row r="76" customFormat="false" ht="15" hidden="false" customHeight="false" outlineLevel="0" collapsed="false">
      <c r="A76" s="45" t="str">
        <f aca="false">IF(02_Estacao!A76="","",02_Estacao!A76)</f>
        <v/>
      </c>
      <c r="B76" s="46" t="str">
        <f aca="false">IF(OR($A76="",02_Estacao!B76=""),"",IF(CFG_UT="°F",(02_Estacao!B76-32)*5/9,02_Estacao!B76))</f>
        <v/>
      </c>
      <c r="C76" s="47" t="str">
        <f aca="false">IF(OR($A76="",02_Estacao!C76=""),"",IF(CFG_UUR="fração (0-1)",02_Estacao!C76*100,02_Estacao!C76))</f>
        <v/>
      </c>
      <c r="D76" s="48" t="str">
        <f aca="false">IF(OR($A76="",02_Estacao!D76=""),"",IF(CFG_URS="MJ/m²/h",02_Estacao!D76*277.7778,IF(CFG_URS="kW/m²",02_Estacao!D76*1000,02_Estacao!D76)))</f>
        <v/>
      </c>
      <c r="E76" s="46" t="str">
        <f aca="false">IF(OR($A76="",02_Estacao!E76=""),"",IF(CFG_UVEL="km/h",02_Estacao!E76/3.6,02_Estacao!E76))</f>
        <v/>
      </c>
      <c r="F76" s="46" t="str">
        <f aca="false">IF($A76="","",IF(02_Estacao!F76="",CFG_P,IF(CFG_UP="hPa (mbar)",02_Estacao!F76/10,IF(CFG_UP="Pa",02_Estacao!F76/1000,02_Estacao!F76))))</f>
        <v/>
      </c>
      <c r="G76" s="48" t="str">
        <f aca="false">IF($A76="","",IF(02_Estacao!G76&lt;&gt;"",02_Estacao!G76,IF($D76="","",(1-CFG_ALBEDO)*$D76-CFG_RNL)))</f>
        <v/>
      </c>
      <c r="H76" s="46" t="str">
        <f aca="false">IF($A76="","",IFERROR(IF(ISNUMBER(INDEX(03_Dossel!$F$6:$F$1005,MATCH($A76,03_Dossel!$A$6:$A$1005,0))),INDEX(03_Dossel!$F$6:$F$1005,MATCH($A76,03_Dossel!$A$6:$A$1005,0)),""),""))</f>
        <v/>
      </c>
      <c r="I76" s="49" t="str">
        <f aca="false">IF($A76="","",IF($H76="","SEM PAR","OK"))</f>
        <v/>
      </c>
      <c r="J76" s="50" t="str">
        <f aca="false">IF($B76="","",0.6108*EXP(17.27*$B76/($B76+237.3)))</f>
        <v/>
      </c>
      <c r="K76" s="50" t="str">
        <f aca="false">IF(OR($J76="",$C76=""),"",$J76*$C76/100)</f>
        <v/>
      </c>
      <c r="L76" s="50" t="str">
        <f aca="false">IF(OR($J76="",$K76=""),"",$J76-$K76)</f>
        <v/>
      </c>
      <c r="M76" s="50" t="str">
        <f aca="false">IF($J76="","",4098*$J76/($B76+237.3)^2)</f>
        <v/>
      </c>
      <c r="N76" s="51" t="str">
        <f aca="false">IF($F76="","",0.000665*$F76)</f>
        <v/>
      </c>
      <c r="O76" s="46" t="str">
        <f aca="false">IF($E76="","",IFERROR($E76*4.87/LN(67.8*CFG_ZANEM-5.42),""))</f>
        <v/>
      </c>
      <c r="P76" s="46" t="str">
        <f aca="false">IF(OR($B76="",$H76=""),"",$H76-$B76)</f>
        <v/>
      </c>
      <c r="Q76" s="46" t="str">
        <f aca="false">IF($A76="","",IF(ISNUMBER(CFG_A),CFG_A,""))</f>
        <v/>
      </c>
      <c r="R76" s="46" t="str">
        <f aca="false">IF($A76="","",IF(ISNUMBER(CFG_B),CFG_B,""))</f>
        <v/>
      </c>
      <c r="S76" s="50" t="str">
        <f aca="false">IF(OR($B76="",$Q76=""),"",0.6108*EXP(17.27*$B76/($B76+237.3))-0.6108*EXP(17.27*($B76+$Q76)/($B76+$Q76+237.3)))</f>
        <v/>
      </c>
      <c r="T76" s="46" t="str">
        <f aca="false">IF(OR($Q76="",$R76="",$L76=""),"",$Q76+$R76*$L76)</f>
        <v/>
      </c>
      <c r="U76" s="46" t="str">
        <f aca="false">IF(OR($Q76="",$R76="",$S76=""),"",$Q76+$R76*$S76)</f>
        <v/>
      </c>
      <c r="V76" s="50" t="str">
        <f aca="false">IF(OR($P76="",$T76="",$U76=""),"",IF(ABS($U76-$T76)&lt;CFG_DENOMMIN,"",($P76-$T76)/($U76-$T76)))</f>
        <v/>
      </c>
      <c r="W76" s="47" t="str">
        <f aca="false">IF($E76="","",IFERROR(LN((CFG_ZANEM-0.67*CFG_HDOSSEL)/(0.123*CFG_HDOSSEL))*LN((CFG_ZAR-0.67*CFG_HDOSSEL)/(0.0123*CFG_HDOSSEL))/(CFG_K^2*$E76),""))</f>
        <v/>
      </c>
      <c r="X76" s="50" t="str">
        <f aca="false">IF(OR($N76="",$W76="",$W76=0),"",$N76*(1+CFG_RC/$W76))</f>
        <v/>
      </c>
      <c r="Y76" s="46" t="str">
        <f aca="false">IF(OR($X76="",$M76="",$G76="",$L76=""),"",($W76*$G76/CFG_RHOCP)*($X76/($M76+$X76))-$L76/($M76+$X76))</f>
        <v/>
      </c>
      <c r="Z76" s="46" t="str">
        <f aca="false">IF(OR($W76="",$G76=""),"",$W76*$G76/CFG_RHOCP)</f>
        <v/>
      </c>
      <c r="AA76" s="50" t="str">
        <f aca="false">IF(OR($P76="",$Y76="",$Z76=""),"",IF(ABS($Z76-$Y76)&lt;CFG_DENOMMIN,"",($P76-$Y76)/($Z76-$Y76)))</f>
        <v/>
      </c>
      <c r="AB76" s="48" t="str">
        <f aca="false">IF($A76="","",IF(AND(HOUR($A76)&gt;=CFG_HINI,HOUR($A76)&lt;CFG_HFIM),1,0))</f>
        <v/>
      </c>
      <c r="AC76" s="48" t="str">
        <f aca="false">IF($A76="","",IF($D76="",0,IF($D76&gt;=CFG_RSMIN,1,0)))</f>
        <v/>
      </c>
      <c r="AD76" s="48" t="str">
        <f aca="false">IF($A76="","",IF($E76="",0,IF(AND($E76&gt;=CFG_UMIN,$E76&lt;=CFG_UMAX),1,0)))</f>
        <v/>
      </c>
      <c r="AE76" s="48" t="str">
        <f aca="false">IF($A76="","",IF($L76="",0,IF($L76&gt;=CFG_VPDMIN,1,0)))</f>
        <v/>
      </c>
      <c r="AF76" s="48" t="str">
        <f aca="false">IF($A76="","",IF(CFG_METODO="Teórico (Jackson)",IF(OR($Y76="",$Z76=""),0,IF(ABS($Z76-$Y76)&gt;=CFG_DENOMMIN,1,0)),IF(OR($T76="",$U76=""),0,IF(ABS($U76-$T76)&gt;=CFG_DENOMMIN,1,0))))</f>
        <v/>
      </c>
      <c r="AG76" s="48" t="str">
        <f aca="false">IF($A76="","",IF(AND($B76&lt;&gt;"",$C76&lt;&gt;"",$H76&lt;&gt;""),1,0))</f>
        <v/>
      </c>
      <c r="AH76" s="48" t="str">
        <f aca="false">IF($A76="","",IF(AND($AB76=1,$AC76=1,$AD76=1,$AE76=1,$AF76=1,$AG76=1),1,0))</f>
        <v/>
      </c>
      <c r="AI76" s="50" t="str">
        <f aca="false">IF($A76="","",IF($AH76&lt;&gt;1,"",IF(CFG_METODO="Teórico (Jackson)",$AA76,$V76)))</f>
        <v/>
      </c>
      <c r="AJ76" s="50" t="str">
        <f aca="false">IF($AI76="","",MAX(0,MIN(1,$AI76)))</f>
        <v/>
      </c>
      <c r="AK76" s="52" t="str">
        <f aca="false">IF($A76="","",IF($AG76=0,"Dados incompletos"&amp;IF($I76="SEM PAR"," — sem Tc no mesmo horário",""),IF($AB76=0,"Fora da janela horária",IF($AC76=0,"Radiação abaixo do mínimo",IF($AD76=0,"Vento fora da faixa",IF($AE76=0,"VPD abaixo do mínimo",IF($AF76=0,"Denominador muito pequeno","VÁLIDO")))))))</f>
        <v/>
      </c>
    </row>
    <row r="77" customFormat="false" ht="15" hidden="false" customHeight="false" outlineLevel="0" collapsed="false">
      <c r="A77" s="45" t="str">
        <f aca="false">IF(02_Estacao!A77="","",02_Estacao!A77)</f>
        <v/>
      </c>
      <c r="B77" s="46" t="str">
        <f aca="false">IF(OR($A77="",02_Estacao!B77=""),"",IF(CFG_UT="°F",(02_Estacao!B77-32)*5/9,02_Estacao!B77))</f>
        <v/>
      </c>
      <c r="C77" s="47" t="str">
        <f aca="false">IF(OR($A77="",02_Estacao!C77=""),"",IF(CFG_UUR="fração (0-1)",02_Estacao!C77*100,02_Estacao!C77))</f>
        <v/>
      </c>
      <c r="D77" s="48" t="str">
        <f aca="false">IF(OR($A77="",02_Estacao!D77=""),"",IF(CFG_URS="MJ/m²/h",02_Estacao!D77*277.7778,IF(CFG_URS="kW/m²",02_Estacao!D77*1000,02_Estacao!D77)))</f>
        <v/>
      </c>
      <c r="E77" s="46" t="str">
        <f aca="false">IF(OR($A77="",02_Estacao!E77=""),"",IF(CFG_UVEL="km/h",02_Estacao!E77/3.6,02_Estacao!E77))</f>
        <v/>
      </c>
      <c r="F77" s="46" t="str">
        <f aca="false">IF($A77="","",IF(02_Estacao!F77="",CFG_P,IF(CFG_UP="hPa (mbar)",02_Estacao!F77/10,IF(CFG_UP="Pa",02_Estacao!F77/1000,02_Estacao!F77))))</f>
        <v/>
      </c>
      <c r="G77" s="48" t="str">
        <f aca="false">IF($A77="","",IF(02_Estacao!G77&lt;&gt;"",02_Estacao!G77,IF($D77="","",(1-CFG_ALBEDO)*$D77-CFG_RNL)))</f>
        <v/>
      </c>
      <c r="H77" s="46" t="str">
        <f aca="false">IF($A77="","",IFERROR(IF(ISNUMBER(INDEX(03_Dossel!$F$6:$F$1005,MATCH($A77,03_Dossel!$A$6:$A$1005,0))),INDEX(03_Dossel!$F$6:$F$1005,MATCH($A77,03_Dossel!$A$6:$A$1005,0)),""),""))</f>
        <v/>
      </c>
      <c r="I77" s="49" t="str">
        <f aca="false">IF($A77="","",IF($H77="","SEM PAR","OK"))</f>
        <v/>
      </c>
      <c r="J77" s="50" t="str">
        <f aca="false">IF($B77="","",0.6108*EXP(17.27*$B77/($B77+237.3)))</f>
        <v/>
      </c>
      <c r="K77" s="50" t="str">
        <f aca="false">IF(OR($J77="",$C77=""),"",$J77*$C77/100)</f>
        <v/>
      </c>
      <c r="L77" s="50" t="str">
        <f aca="false">IF(OR($J77="",$K77=""),"",$J77-$K77)</f>
        <v/>
      </c>
      <c r="M77" s="50" t="str">
        <f aca="false">IF($J77="","",4098*$J77/($B77+237.3)^2)</f>
        <v/>
      </c>
      <c r="N77" s="51" t="str">
        <f aca="false">IF($F77="","",0.000665*$F77)</f>
        <v/>
      </c>
      <c r="O77" s="46" t="str">
        <f aca="false">IF($E77="","",IFERROR($E77*4.87/LN(67.8*CFG_ZANEM-5.42),""))</f>
        <v/>
      </c>
      <c r="P77" s="46" t="str">
        <f aca="false">IF(OR($B77="",$H77=""),"",$H77-$B77)</f>
        <v/>
      </c>
      <c r="Q77" s="46" t="str">
        <f aca="false">IF($A77="","",IF(ISNUMBER(CFG_A),CFG_A,""))</f>
        <v/>
      </c>
      <c r="R77" s="46" t="str">
        <f aca="false">IF($A77="","",IF(ISNUMBER(CFG_B),CFG_B,""))</f>
        <v/>
      </c>
      <c r="S77" s="50" t="str">
        <f aca="false">IF(OR($B77="",$Q77=""),"",0.6108*EXP(17.27*$B77/($B77+237.3))-0.6108*EXP(17.27*($B77+$Q77)/($B77+$Q77+237.3)))</f>
        <v/>
      </c>
      <c r="T77" s="46" t="str">
        <f aca="false">IF(OR($Q77="",$R77="",$L77=""),"",$Q77+$R77*$L77)</f>
        <v/>
      </c>
      <c r="U77" s="46" t="str">
        <f aca="false">IF(OR($Q77="",$R77="",$S77=""),"",$Q77+$R77*$S77)</f>
        <v/>
      </c>
      <c r="V77" s="50" t="str">
        <f aca="false">IF(OR($P77="",$T77="",$U77=""),"",IF(ABS($U77-$T77)&lt;CFG_DENOMMIN,"",($P77-$T77)/($U77-$T77)))</f>
        <v/>
      </c>
      <c r="W77" s="47" t="str">
        <f aca="false">IF($E77="","",IFERROR(LN((CFG_ZANEM-0.67*CFG_HDOSSEL)/(0.123*CFG_HDOSSEL))*LN((CFG_ZAR-0.67*CFG_HDOSSEL)/(0.0123*CFG_HDOSSEL))/(CFG_K^2*$E77),""))</f>
        <v/>
      </c>
      <c r="X77" s="50" t="str">
        <f aca="false">IF(OR($N77="",$W77="",$W77=0),"",$N77*(1+CFG_RC/$W77))</f>
        <v/>
      </c>
      <c r="Y77" s="46" t="str">
        <f aca="false">IF(OR($X77="",$M77="",$G77="",$L77=""),"",($W77*$G77/CFG_RHOCP)*($X77/($M77+$X77))-$L77/($M77+$X77))</f>
        <v/>
      </c>
      <c r="Z77" s="46" t="str">
        <f aca="false">IF(OR($W77="",$G77=""),"",$W77*$G77/CFG_RHOCP)</f>
        <v/>
      </c>
      <c r="AA77" s="50" t="str">
        <f aca="false">IF(OR($P77="",$Y77="",$Z77=""),"",IF(ABS($Z77-$Y77)&lt;CFG_DENOMMIN,"",($P77-$Y77)/($Z77-$Y77)))</f>
        <v/>
      </c>
      <c r="AB77" s="48" t="str">
        <f aca="false">IF($A77="","",IF(AND(HOUR($A77)&gt;=CFG_HINI,HOUR($A77)&lt;CFG_HFIM),1,0))</f>
        <v/>
      </c>
      <c r="AC77" s="48" t="str">
        <f aca="false">IF($A77="","",IF($D77="",0,IF($D77&gt;=CFG_RSMIN,1,0)))</f>
        <v/>
      </c>
      <c r="AD77" s="48" t="str">
        <f aca="false">IF($A77="","",IF($E77="",0,IF(AND($E77&gt;=CFG_UMIN,$E77&lt;=CFG_UMAX),1,0)))</f>
        <v/>
      </c>
      <c r="AE77" s="48" t="str">
        <f aca="false">IF($A77="","",IF($L77="",0,IF($L77&gt;=CFG_VPDMIN,1,0)))</f>
        <v/>
      </c>
      <c r="AF77" s="48" t="str">
        <f aca="false">IF($A77="","",IF(CFG_METODO="Teórico (Jackson)",IF(OR($Y77="",$Z77=""),0,IF(ABS($Z77-$Y77)&gt;=CFG_DENOMMIN,1,0)),IF(OR($T77="",$U77=""),0,IF(ABS($U77-$T77)&gt;=CFG_DENOMMIN,1,0))))</f>
        <v/>
      </c>
      <c r="AG77" s="48" t="str">
        <f aca="false">IF($A77="","",IF(AND($B77&lt;&gt;"",$C77&lt;&gt;"",$H77&lt;&gt;""),1,0))</f>
        <v/>
      </c>
      <c r="AH77" s="48" t="str">
        <f aca="false">IF($A77="","",IF(AND($AB77=1,$AC77=1,$AD77=1,$AE77=1,$AF77=1,$AG77=1),1,0))</f>
        <v/>
      </c>
      <c r="AI77" s="50" t="str">
        <f aca="false">IF($A77="","",IF($AH77&lt;&gt;1,"",IF(CFG_METODO="Teórico (Jackson)",$AA77,$V77)))</f>
        <v/>
      </c>
      <c r="AJ77" s="50" t="str">
        <f aca="false">IF($AI77="","",MAX(0,MIN(1,$AI77)))</f>
        <v/>
      </c>
      <c r="AK77" s="52" t="str">
        <f aca="false">IF($A77="","",IF($AG77=0,"Dados incompletos"&amp;IF($I77="SEM PAR"," — sem Tc no mesmo horário",""),IF($AB77=0,"Fora da janela horária",IF($AC77=0,"Radiação abaixo do mínimo",IF($AD77=0,"Vento fora da faixa",IF($AE77=0,"VPD abaixo do mínimo",IF($AF77=0,"Denominador muito pequeno","VÁLIDO")))))))</f>
        <v/>
      </c>
    </row>
    <row r="78" customFormat="false" ht="15" hidden="false" customHeight="false" outlineLevel="0" collapsed="false">
      <c r="A78" s="45" t="str">
        <f aca="false">IF(02_Estacao!A78="","",02_Estacao!A78)</f>
        <v/>
      </c>
      <c r="B78" s="46" t="str">
        <f aca="false">IF(OR($A78="",02_Estacao!B78=""),"",IF(CFG_UT="°F",(02_Estacao!B78-32)*5/9,02_Estacao!B78))</f>
        <v/>
      </c>
      <c r="C78" s="47" t="str">
        <f aca="false">IF(OR($A78="",02_Estacao!C78=""),"",IF(CFG_UUR="fração (0-1)",02_Estacao!C78*100,02_Estacao!C78))</f>
        <v/>
      </c>
      <c r="D78" s="48" t="str">
        <f aca="false">IF(OR($A78="",02_Estacao!D78=""),"",IF(CFG_URS="MJ/m²/h",02_Estacao!D78*277.7778,IF(CFG_URS="kW/m²",02_Estacao!D78*1000,02_Estacao!D78)))</f>
        <v/>
      </c>
      <c r="E78" s="46" t="str">
        <f aca="false">IF(OR($A78="",02_Estacao!E78=""),"",IF(CFG_UVEL="km/h",02_Estacao!E78/3.6,02_Estacao!E78))</f>
        <v/>
      </c>
      <c r="F78" s="46" t="str">
        <f aca="false">IF($A78="","",IF(02_Estacao!F78="",CFG_P,IF(CFG_UP="hPa (mbar)",02_Estacao!F78/10,IF(CFG_UP="Pa",02_Estacao!F78/1000,02_Estacao!F78))))</f>
        <v/>
      </c>
      <c r="G78" s="48" t="str">
        <f aca="false">IF($A78="","",IF(02_Estacao!G78&lt;&gt;"",02_Estacao!G78,IF($D78="","",(1-CFG_ALBEDO)*$D78-CFG_RNL)))</f>
        <v/>
      </c>
      <c r="H78" s="46" t="str">
        <f aca="false">IF($A78="","",IFERROR(IF(ISNUMBER(INDEX(03_Dossel!$F$6:$F$1005,MATCH($A78,03_Dossel!$A$6:$A$1005,0))),INDEX(03_Dossel!$F$6:$F$1005,MATCH($A78,03_Dossel!$A$6:$A$1005,0)),""),""))</f>
        <v/>
      </c>
      <c r="I78" s="49" t="str">
        <f aca="false">IF($A78="","",IF($H78="","SEM PAR","OK"))</f>
        <v/>
      </c>
      <c r="J78" s="50" t="str">
        <f aca="false">IF($B78="","",0.6108*EXP(17.27*$B78/($B78+237.3)))</f>
        <v/>
      </c>
      <c r="K78" s="50" t="str">
        <f aca="false">IF(OR($J78="",$C78=""),"",$J78*$C78/100)</f>
        <v/>
      </c>
      <c r="L78" s="50" t="str">
        <f aca="false">IF(OR($J78="",$K78=""),"",$J78-$K78)</f>
        <v/>
      </c>
      <c r="M78" s="50" t="str">
        <f aca="false">IF($J78="","",4098*$J78/($B78+237.3)^2)</f>
        <v/>
      </c>
      <c r="N78" s="51" t="str">
        <f aca="false">IF($F78="","",0.000665*$F78)</f>
        <v/>
      </c>
      <c r="O78" s="46" t="str">
        <f aca="false">IF($E78="","",IFERROR($E78*4.87/LN(67.8*CFG_ZANEM-5.42),""))</f>
        <v/>
      </c>
      <c r="P78" s="46" t="str">
        <f aca="false">IF(OR($B78="",$H78=""),"",$H78-$B78)</f>
        <v/>
      </c>
      <c r="Q78" s="46" t="str">
        <f aca="false">IF($A78="","",IF(ISNUMBER(CFG_A),CFG_A,""))</f>
        <v/>
      </c>
      <c r="R78" s="46" t="str">
        <f aca="false">IF($A78="","",IF(ISNUMBER(CFG_B),CFG_B,""))</f>
        <v/>
      </c>
      <c r="S78" s="50" t="str">
        <f aca="false">IF(OR($B78="",$Q78=""),"",0.6108*EXP(17.27*$B78/($B78+237.3))-0.6108*EXP(17.27*($B78+$Q78)/($B78+$Q78+237.3)))</f>
        <v/>
      </c>
      <c r="T78" s="46" t="str">
        <f aca="false">IF(OR($Q78="",$R78="",$L78=""),"",$Q78+$R78*$L78)</f>
        <v/>
      </c>
      <c r="U78" s="46" t="str">
        <f aca="false">IF(OR($Q78="",$R78="",$S78=""),"",$Q78+$R78*$S78)</f>
        <v/>
      </c>
      <c r="V78" s="50" t="str">
        <f aca="false">IF(OR($P78="",$T78="",$U78=""),"",IF(ABS($U78-$T78)&lt;CFG_DENOMMIN,"",($P78-$T78)/($U78-$T78)))</f>
        <v/>
      </c>
      <c r="W78" s="47" t="str">
        <f aca="false">IF($E78="","",IFERROR(LN((CFG_ZANEM-0.67*CFG_HDOSSEL)/(0.123*CFG_HDOSSEL))*LN((CFG_ZAR-0.67*CFG_HDOSSEL)/(0.0123*CFG_HDOSSEL))/(CFG_K^2*$E78),""))</f>
        <v/>
      </c>
      <c r="X78" s="50" t="str">
        <f aca="false">IF(OR($N78="",$W78="",$W78=0),"",$N78*(1+CFG_RC/$W78))</f>
        <v/>
      </c>
      <c r="Y78" s="46" t="str">
        <f aca="false">IF(OR($X78="",$M78="",$G78="",$L78=""),"",($W78*$G78/CFG_RHOCP)*($X78/($M78+$X78))-$L78/($M78+$X78))</f>
        <v/>
      </c>
      <c r="Z78" s="46" t="str">
        <f aca="false">IF(OR($W78="",$G78=""),"",$W78*$G78/CFG_RHOCP)</f>
        <v/>
      </c>
      <c r="AA78" s="50" t="str">
        <f aca="false">IF(OR($P78="",$Y78="",$Z78=""),"",IF(ABS($Z78-$Y78)&lt;CFG_DENOMMIN,"",($P78-$Y78)/($Z78-$Y78)))</f>
        <v/>
      </c>
      <c r="AB78" s="48" t="str">
        <f aca="false">IF($A78="","",IF(AND(HOUR($A78)&gt;=CFG_HINI,HOUR($A78)&lt;CFG_HFIM),1,0))</f>
        <v/>
      </c>
      <c r="AC78" s="48" t="str">
        <f aca="false">IF($A78="","",IF($D78="",0,IF($D78&gt;=CFG_RSMIN,1,0)))</f>
        <v/>
      </c>
      <c r="AD78" s="48" t="str">
        <f aca="false">IF($A78="","",IF($E78="",0,IF(AND($E78&gt;=CFG_UMIN,$E78&lt;=CFG_UMAX),1,0)))</f>
        <v/>
      </c>
      <c r="AE78" s="48" t="str">
        <f aca="false">IF($A78="","",IF($L78="",0,IF($L78&gt;=CFG_VPDMIN,1,0)))</f>
        <v/>
      </c>
      <c r="AF78" s="48" t="str">
        <f aca="false">IF($A78="","",IF(CFG_METODO="Teórico (Jackson)",IF(OR($Y78="",$Z78=""),0,IF(ABS($Z78-$Y78)&gt;=CFG_DENOMMIN,1,0)),IF(OR($T78="",$U78=""),0,IF(ABS($U78-$T78)&gt;=CFG_DENOMMIN,1,0))))</f>
        <v/>
      </c>
      <c r="AG78" s="48" t="str">
        <f aca="false">IF($A78="","",IF(AND($B78&lt;&gt;"",$C78&lt;&gt;"",$H78&lt;&gt;""),1,0))</f>
        <v/>
      </c>
      <c r="AH78" s="48" t="str">
        <f aca="false">IF($A78="","",IF(AND($AB78=1,$AC78=1,$AD78=1,$AE78=1,$AF78=1,$AG78=1),1,0))</f>
        <v/>
      </c>
      <c r="AI78" s="50" t="str">
        <f aca="false">IF($A78="","",IF($AH78&lt;&gt;1,"",IF(CFG_METODO="Teórico (Jackson)",$AA78,$V78)))</f>
        <v/>
      </c>
      <c r="AJ78" s="50" t="str">
        <f aca="false">IF($AI78="","",MAX(0,MIN(1,$AI78)))</f>
        <v/>
      </c>
      <c r="AK78" s="52" t="str">
        <f aca="false">IF($A78="","",IF($AG78=0,"Dados incompletos"&amp;IF($I78="SEM PAR"," — sem Tc no mesmo horário",""),IF($AB78=0,"Fora da janela horária",IF($AC78=0,"Radiação abaixo do mínimo",IF($AD78=0,"Vento fora da faixa",IF($AE78=0,"VPD abaixo do mínimo",IF($AF78=0,"Denominador muito pequeno","VÁLIDO")))))))</f>
        <v/>
      </c>
    </row>
    <row r="79" customFormat="false" ht="15" hidden="false" customHeight="false" outlineLevel="0" collapsed="false">
      <c r="A79" s="45" t="str">
        <f aca="false">IF(02_Estacao!A79="","",02_Estacao!A79)</f>
        <v/>
      </c>
      <c r="B79" s="46" t="str">
        <f aca="false">IF(OR($A79="",02_Estacao!B79=""),"",IF(CFG_UT="°F",(02_Estacao!B79-32)*5/9,02_Estacao!B79))</f>
        <v/>
      </c>
      <c r="C79" s="47" t="str">
        <f aca="false">IF(OR($A79="",02_Estacao!C79=""),"",IF(CFG_UUR="fração (0-1)",02_Estacao!C79*100,02_Estacao!C79))</f>
        <v/>
      </c>
      <c r="D79" s="48" t="str">
        <f aca="false">IF(OR($A79="",02_Estacao!D79=""),"",IF(CFG_URS="MJ/m²/h",02_Estacao!D79*277.7778,IF(CFG_URS="kW/m²",02_Estacao!D79*1000,02_Estacao!D79)))</f>
        <v/>
      </c>
      <c r="E79" s="46" t="str">
        <f aca="false">IF(OR($A79="",02_Estacao!E79=""),"",IF(CFG_UVEL="km/h",02_Estacao!E79/3.6,02_Estacao!E79))</f>
        <v/>
      </c>
      <c r="F79" s="46" t="str">
        <f aca="false">IF($A79="","",IF(02_Estacao!F79="",CFG_P,IF(CFG_UP="hPa (mbar)",02_Estacao!F79/10,IF(CFG_UP="Pa",02_Estacao!F79/1000,02_Estacao!F79))))</f>
        <v/>
      </c>
      <c r="G79" s="48" t="str">
        <f aca="false">IF($A79="","",IF(02_Estacao!G79&lt;&gt;"",02_Estacao!G79,IF($D79="","",(1-CFG_ALBEDO)*$D79-CFG_RNL)))</f>
        <v/>
      </c>
      <c r="H79" s="46" t="str">
        <f aca="false">IF($A79="","",IFERROR(IF(ISNUMBER(INDEX(03_Dossel!$F$6:$F$1005,MATCH($A79,03_Dossel!$A$6:$A$1005,0))),INDEX(03_Dossel!$F$6:$F$1005,MATCH($A79,03_Dossel!$A$6:$A$1005,0)),""),""))</f>
        <v/>
      </c>
      <c r="I79" s="49" t="str">
        <f aca="false">IF($A79="","",IF($H79="","SEM PAR","OK"))</f>
        <v/>
      </c>
      <c r="J79" s="50" t="str">
        <f aca="false">IF($B79="","",0.6108*EXP(17.27*$B79/($B79+237.3)))</f>
        <v/>
      </c>
      <c r="K79" s="50" t="str">
        <f aca="false">IF(OR($J79="",$C79=""),"",$J79*$C79/100)</f>
        <v/>
      </c>
      <c r="L79" s="50" t="str">
        <f aca="false">IF(OR($J79="",$K79=""),"",$J79-$K79)</f>
        <v/>
      </c>
      <c r="M79" s="50" t="str">
        <f aca="false">IF($J79="","",4098*$J79/($B79+237.3)^2)</f>
        <v/>
      </c>
      <c r="N79" s="51" t="str">
        <f aca="false">IF($F79="","",0.000665*$F79)</f>
        <v/>
      </c>
      <c r="O79" s="46" t="str">
        <f aca="false">IF($E79="","",IFERROR($E79*4.87/LN(67.8*CFG_ZANEM-5.42),""))</f>
        <v/>
      </c>
      <c r="P79" s="46" t="str">
        <f aca="false">IF(OR($B79="",$H79=""),"",$H79-$B79)</f>
        <v/>
      </c>
      <c r="Q79" s="46" t="str">
        <f aca="false">IF($A79="","",IF(ISNUMBER(CFG_A),CFG_A,""))</f>
        <v/>
      </c>
      <c r="R79" s="46" t="str">
        <f aca="false">IF($A79="","",IF(ISNUMBER(CFG_B),CFG_B,""))</f>
        <v/>
      </c>
      <c r="S79" s="50" t="str">
        <f aca="false">IF(OR($B79="",$Q79=""),"",0.6108*EXP(17.27*$B79/($B79+237.3))-0.6108*EXP(17.27*($B79+$Q79)/($B79+$Q79+237.3)))</f>
        <v/>
      </c>
      <c r="T79" s="46" t="str">
        <f aca="false">IF(OR($Q79="",$R79="",$L79=""),"",$Q79+$R79*$L79)</f>
        <v/>
      </c>
      <c r="U79" s="46" t="str">
        <f aca="false">IF(OR($Q79="",$R79="",$S79=""),"",$Q79+$R79*$S79)</f>
        <v/>
      </c>
      <c r="V79" s="50" t="str">
        <f aca="false">IF(OR($P79="",$T79="",$U79=""),"",IF(ABS($U79-$T79)&lt;CFG_DENOMMIN,"",($P79-$T79)/($U79-$T79)))</f>
        <v/>
      </c>
      <c r="W79" s="47" t="str">
        <f aca="false">IF($E79="","",IFERROR(LN((CFG_ZANEM-0.67*CFG_HDOSSEL)/(0.123*CFG_HDOSSEL))*LN((CFG_ZAR-0.67*CFG_HDOSSEL)/(0.0123*CFG_HDOSSEL))/(CFG_K^2*$E79),""))</f>
        <v/>
      </c>
      <c r="X79" s="50" t="str">
        <f aca="false">IF(OR($N79="",$W79="",$W79=0),"",$N79*(1+CFG_RC/$W79))</f>
        <v/>
      </c>
      <c r="Y79" s="46" t="str">
        <f aca="false">IF(OR($X79="",$M79="",$G79="",$L79=""),"",($W79*$G79/CFG_RHOCP)*($X79/($M79+$X79))-$L79/($M79+$X79))</f>
        <v/>
      </c>
      <c r="Z79" s="46" t="str">
        <f aca="false">IF(OR($W79="",$G79=""),"",$W79*$G79/CFG_RHOCP)</f>
        <v/>
      </c>
      <c r="AA79" s="50" t="str">
        <f aca="false">IF(OR($P79="",$Y79="",$Z79=""),"",IF(ABS($Z79-$Y79)&lt;CFG_DENOMMIN,"",($P79-$Y79)/($Z79-$Y79)))</f>
        <v/>
      </c>
      <c r="AB79" s="48" t="str">
        <f aca="false">IF($A79="","",IF(AND(HOUR($A79)&gt;=CFG_HINI,HOUR($A79)&lt;CFG_HFIM),1,0))</f>
        <v/>
      </c>
      <c r="AC79" s="48" t="str">
        <f aca="false">IF($A79="","",IF($D79="",0,IF($D79&gt;=CFG_RSMIN,1,0)))</f>
        <v/>
      </c>
      <c r="AD79" s="48" t="str">
        <f aca="false">IF($A79="","",IF($E79="",0,IF(AND($E79&gt;=CFG_UMIN,$E79&lt;=CFG_UMAX),1,0)))</f>
        <v/>
      </c>
      <c r="AE79" s="48" t="str">
        <f aca="false">IF($A79="","",IF($L79="",0,IF($L79&gt;=CFG_VPDMIN,1,0)))</f>
        <v/>
      </c>
      <c r="AF79" s="48" t="str">
        <f aca="false">IF($A79="","",IF(CFG_METODO="Teórico (Jackson)",IF(OR($Y79="",$Z79=""),0,IF(ABS($Z79-$Y79)&gt;=CFG_DENOMMIN,1,0)),IF(OR($T79="",$U79=""),0,IF(ABS($U79-$T79)&gt;=CFG_DENOMMIN,1,0))))</f>
        <v/>
      </c>
      <c r="AG79" s="48" t="str">
        <f aca="false">IF($A79="","",IF(AND($B79&lt;&gt;"",$C79&lt;&gt;"",$H79&lt;&gt;""),1,0))</f>
        <v/>
      </c>
      <c r="AH79" s="48" t="str">
        <f aca="false">IF($A79="","",IF(AND($AB79=1,$AC79=1,$AD79=1,$AE79=1,$AF79=1,$AG79=1),1,0))</f>
        <v/>
      </c>
      <c r="AI79" s="50" t="str">
        <f aca="false">IF($A79="","",IF($AH79&lt;&gt;1,"",IF(CFG_METODO="Teórico (Jackson)",$AA79,$V79)))</f>
        <v/>
      </c>
      <c r="AJ79" s="50" t="str">
        <f aca="false">IF($AI79="","",MAX(0,MIN(1,$AI79)))</f>
        <v/>
      </c>
      <c r="AK79" s="52" t="str">
        <f aca="false">IF($A79="","",IF($AG79=0,"Dados incompletos"&amp;IF($I79="SEM PAR"," — sem Tc no mesmo horário",""),IF($AB79=0,"Fora da janela horária",IF($AC79=0,"Radiação abaixo do mínimo",IF($AD79=0,"Vento fora da faixa",IF($AE79=0,"VPD abaixo do mínimo",IF($AF79=0,"Denominador muito pequeno","VÁLIDO")))))))</f>
        <v/>
      </c>
    </row>
    <row r="80" customFormat="false" ht="15" hidden="false" customHeight="false" outlineLevel="0" collapsed="false">
      <c r="A80" s="45" t="str">
        <f aca="false">IF(02_Estacao!A80="","",02_Estacao!A80)</f>
        <v/>
      </c>
      <c r="B80" s="46" t="str">
        <f aca="false">IF(OR($A80="",02_Estacao!B80=""),"",IF(CFG_UT="°F",(02_Estacao!B80-32)*5/9,02_Estacao!B80))</f>
        <v/>
      </c>
      <c r="C80" s="47" t="str">
        <f aca="false">IF(OR($A80="",02_Estacao!C80=""),"",IF(CFG_UUR="fração (0-1)",02_Estacao!C80*100,02_Estacao!C80))</f>
        <v/>
      </c>
      <c r="D80" s="48" t="str">
        <f aca="false">IF(OR($A80="",02_Estacao!D80=""),"",IF(CFG_URS="MJ/m²/h",02_Estacao!D80*277.7778,IF(CFG_URS="kW/m²",02_Estacao!D80*1000,02_Estacao!D80)))</f>
        <v/>
      </c>
      <c r="E80" s="46" t="str">
        <f aca="false">IF(OR($A80="",02_Estacao!E80=""),"",IF(CFG_UVEL="km/h",02_Estacao!E80/3.6,02_Estacao!E80))</f>
        <v/>
      </c>
      <c r="F80" s="46" t="str">
        <f aca="false">IF($A80="","",IF(02_Estacao!F80="",CFG_P,IF(CFG_UP="hPa (mbar)",02_Estacao!F80/10,IF(CFG_UP="Pa",02_Estacao!F80/1000,02_Estacao!F80))))</f>
        <v/>
      </c>
      <c r="G80" s="48" t="str">
        <f aca="false">IF($A80="","",IF(02_Estacao!G80&lt;&gt;"",02_Estacao!G80,IF($D80="","",(1-CFG_ALBEDO)*$D80-CFG_RNL)))</f>
        <v/>
      </c>
      <c r="H80" s="46" t="str">
        <f aca="false">IF($A80="","",IFERROR(IF(ISNUMBER(INDEX(03_Dossel!$F$6:$F$1005,MATCH($A80,03_Dossel!$A$6:$A$1005,0))),INDEX(03_Dossel!$F$6:$F$1005,MATCH($A80,03_Dossel!$A$6:$A$1005,0)),""),""))</f>
        <v/>
      </c>
      <c r="I80" s="49" t="str">
        <f aca="false">IF($A80="","",IF($H80="","SEM PAR","OK"))</f>
        <v/>
      </c>
      <c r="J80" s="50" t="str">
        <f aca="false">IF($B80="","",0.6108*EXP(17.27*$B80/($B80+237.3)))</f>
        <v/>
      </c>
      <c r="K80" s="50" t="str">
        <f aca="false">IF(OR($J80="",$C80=""),"",$J80*$C80/100)</f>
        <v/>
      </c>
      <c r="L80" s="50" t="str">
        <f aca="false">IF(OR($J80="",$K80=""),"",$J80-$K80)</f>
        <v/>
      </c>
      <c r="M80" s="50" t="str">
        <f aca="false">IF($J80="","",4098*$J80/($B80+237.3)^2)</f>
        <v/>
      </c>
      <c r="N80" s="51" t="str">
        <f aca="false">IF($F80="","",0.000665*$F80)</f>
        <v/>
      </c>
      <c r="O80" s="46" t="str">
        <f aca="false">IF($E80="","",IFERROR($E80*4.87/LN(67.8*CFG_ZANEM-5.42),""))</f>
        <v/>
      </c>
      <c r="P80" s="46" t="str">
        <f aca="false">IF(OR($B80="",$H80=""),"",$H80-$B80)</f>
        <v/>
      </c>
      <c r="Q80" s="46" t="str">
        <f aca="false">IF($A80="","",IF(ISNUMBER(CFG_A),CFG_A,""))</f>
        <v/>
      </c>
      <c r="R80" s="46" t="str">
        <f aca="false">IF($A80="","",IF(ISNUMBER(CFG_B),CFG_B,""))</f>
        <v/>
      </c>
      <c r="S80" s="50" t="str">
        <f aca="false">IF(OR($B80="",$Q80=""),"",0.6108*EXP(17.27*$B80/($B80+237.3))-0.6108*EXP(17.27*($B80+$Q80)/($B80+$Q80+237.3)))</f>
        <v/>
      </c>
      <c r="T80" s="46" t="str">
        <f aca="false">IF(OR($Q80="",$R80="",$L80=""),"",$Q80+$R80*$L80)</f>
        <v/>
      </c>
      <c r="U80" s="46" t="str">
        <f aca="false">IF(OR($Q80="",$R80="",$S80=""),"",$Q80+$R80*$S80)</f>
        <v/>
      </c>
      <c r="V80" s="50" t="str">
        <f aca="false">IF(OR($P80="",$T80="",$U80=""),"",IF(ABS($U80-$T80)&lt;CFG_DENOMMIN,"",($P80-$T80)/($U80-$T80)))</f>
        <v/>
      </c>
      <c r="W80" s="47" t="str">
        <f aca="false">IF($E80="","",IFERROR(LN((CFG_ZANEM-0.67*CFG_HDOSSEL)/(0.123*CFG_HDOSSEL))*LN((CFG_ZAR-0.67*CFG_HDOSSEL)/(0.0123*CFG_HDOSSEL))/(CFG_K^2*$E80),""))</f>
        <v/>
      </c>
      <c r="X80" s="50" t="str">
        <f aca="false">IF(OR($N80="",$W80="",$W80=0),"",$N80*(1+CFG_RC/$W80))</f>
        <v/>
      </c>
      <c r="Y80" s="46" t="str">
        <f aca="false">IF(OR($X80="",$M80="",$G80="",$L80=""),"",($W80*$G80/CFG_RHOCP)*($X80/($M80+$X80))-$L80/($M80+$X80))</f>
        <v/>
      </c>
      <c r="Z80" s="46" t="str">
        <f aca="false">IF(OR($W80="",$G80=""),"",$W80*$G80/CFG_RHOCP)</f>
        <v/>
      </c>
      <c r="AA80" s="50" t="str">
        <f aca="false">IF(OR($P80="",$Y80="",$Z80=""),"",IF(ABS($Z80-$Y80)&lt;CFG_DENOMMIN,"",($P80-$Y80)/($Z80-$Y80)))</f>
        <v/>
      </c>
      <c r="AB80" s="48" t="str">
        <f aca="false">IF($A80="","",IF(AND(HOUR($A80)&gt;=CFG_HINI,HOUR($A80)&lt;CFG_HFIM),1,0))</f>
        <v/>
      </c>
      <c r="AC80" s="48" t="str">
        <f aca="false">IF($A80="","",IF($D80="",0,IF($D80&gt;=CFG_RSMIN,1,0)))</f>
        <v/>
      </c>
      <c r="AD80" s="48" t="str">
        <f aca="false">IF($A80="","",IF($E80="",0,IF(AND($E80&gt;=CFG_UMIN,$E80&lt;=CFG_UMAX),1,0)))</f>
        <v/>
      </c>
      <c r="AE80" s="48" t="str">
        <f aca="false">IF($A80="","",IF($L80="",0,IF($L80&gt;=CFG_VPDMIN,1,0)))</f>
        <v/>
      </c>
      <c r="AF80" s="48" t="str">
        <f aca="false">IF($A80="","",IF(CFG_METODO="Teórico (Jackson)",IF(OR($Y80="",$Z80=""),0,IF(ABS($Z80-$Y80)&gt;=CFG_DENOMMIN,1,0)),IF(OR($T80="",$U80=""),0,IF(ABS($U80-$T80)&gt;=CFG_DENOMMIN,1,0))))</f>
        <v/>
      </c>
      <c r="AG80" s="48" t="str">
        <f aca="false">IF($A80="","",IF(AND($B80&lt;&gt;"",$C80&lt;&gt;"",$H80&lt;&gt;""),1,0))</f>
        <v/>
      </c>
      <c r="AH80" s="48" t="str">
        <f aca="false">IF($A80="","",IF(AND($AB80=1,$AC80=1,$AD80=1,$AE80=1,$AF80=1,$AG80=1),1,0))</f>
        <v/>
      </c>
      <c r="AI80" s="50" t="str">
        <f aca="false">IF($A80="","",IF($AH80&lt;&gt;1,"",IF(CFG_METODO="Teórico (Jackson)",$AA80,$V80)))</f>
        <v/>
      </c>
      <c r="AJ80" s="50" t="str">
        <f aca="false">IF($AI80="","",MAX(0,MIN(1,$AI80)))</f>
        <v/>
      </c>
      <c r="AK80" s="52" t="str">
        <f aca="false">IF($A80="","",IF($AG80=0,"Dados incompletos"&amp;IF($I80="SEM PAR"," — sem Tc no mesmo horário",""),IF($AB80=0,"Fora da janela horária",IF($AC80=0,"Radiação abaixo do mínimo",IF($AD80=0,"Vento fora da faixa",IF($AE80=0,"VPD abaixo do mínimo",IF($AF80=0,"Denominador muito pequeno","VÁLIDO")))))))</f>
        <v/>
      </c>
    </row>
    <row r="81" customFormat="false" ht="15" hidden="false" customHeight="false" outlineLevel="0" collapsed="false">
      <c r="A81" s="45" t="str">
        <f aca="false">IF(02_Estacao!A81="","",02_Estacao!A81)</f>
        <v/>
      </c>
      <c r="B81" s="46" t="str">
        <f aca="false">IF(OR($A81="",02_Estacao!B81=""),"",IF(CFG_UT="°F",(02_Estacao!B81-32)*5/9,02_Estacao!B81))</f>
        <v/>
      </c>
      <c r="C81" s="47" t="str">
        <f aca="false">IF(OR($A81="",02_Estacao!C81=""),"",IF(CFG_UUR="fração (0-1)",02_Estacao!C81*100,02_Estacao!C81))</f>
        <v/>
      </c>
      <c r="D81" s="48" t="str">
        <f aca="false">IF(OR($A81="",02_Estacao!D81=""),"",IF(CFG_URS="MJ/m²/h",02_Estacao!D81*277.7778,IF(CFG_URS="kW/m²",02_Estacao!D81*1000,02_Estacao!D81)))</f>
        <v/>
      </c>
      <c r="E81" s="46" t="str">
        <f aca="false">IF(OR($A81="",02_Estacao!E81=""),"",IF(CFG_UVEL="km/h",02_Estacao!E81/3.6,02_Estacao!E81))</f>
        <v/>
      </c>
      <c r="F81" s="46" t="str">
        <f aca="false">IF($A81="","",IF(02_Estacao!F81="",CFG_P,IF(CFG_UP="hPa (mbar)",02_Estacao!F81/10,IF(CFG_UP="Pa",02_Estacao!F81/1000,02_Estacao!F81))))</f>
        <v/>
      </c>
      <c r="G81" s="48" t="str">
        <f aca="false">IF($A81="","",IF(02_Estacao!G81&lt;&gt;"",02_Estacao!G81,IF($D81="","",(1-CFG_ALBEDO)*$D81-CFG_RNL)))</f>
        <v/>
      </c>
      <c r="H81" s="46" t="str">
        <f aca="false">IF($A81="","",IFERROR(IF(ISNUMBER(INDEX(03_Dossel!$F$6:$F$1005,MATCH($A81,03_Dossel!$A$6:$A$1005,0))),INDEX(03_Dossel!$F$6:$F$1005,MATCH($A81,03_Dossel!$A$6:$A$1005,0)),""),""))</f>
        <v/>
      </c>
      <c r="I81" s="49" t="str">
        <f aca="false">IF($A81="","",IF($H81="","SEM PAR","OK"))</f>
        <v/>
      </c>
      <c r="J81" s="50" t="str">
        <f aca="false">IF($B81="","",0.6108*EXP(17.27*$B81/($B81+237.3)))</f>
        <v/>
      </c>
      <c r="K81" s="50" t="str">
        <f aca="false">IF(OR($J81="",$C81=""),"",$J81*$C81/100)</f>
        <v/>
      </c>
      <c r="L81" s="50" t="str">
        <f aca="false">IF(OR($J81="",$K81=""),"",$J81-$K81)</f>
        <v/>
      </c>
      <c r="M81" s="50" t="str">
        <f aca="false">IF($J81="","",4098*$J81/($B81+237.3)^2)</f>
        <v/>
      </c>
      <c r="N81" s="51" t="str">
        <f aca="false">IF($F81="","",0.000665*$F81)</f>
        <v/>
      </c>
      <c r="O81" s="46" t="str">
        <f aca="false">IF($E81="","",IFERROR($E81*4.87/LN(67.8*CFG_ZANEM-5.42),""))</f>
        <v/>
      </c>
      <c r="P81" s="46" t="str">
        <f aca="false">IF(OR($B81="",$H81=""),"",$H81-$B81)</f>
        <v/>
      </c>
      <c r="Q81" s="46" t="str">
        <f aca="false">IF($A81="","",IF(ISNUMBER(CFG_A),CFG_A,""))</f>
        <v/>
      </c>
      <c r="R81" s="46" t="str">
        <f aca="false">IF($A81="","",IF(ISNUMBER(CFG_B),CFG_B,""))</f>
        <v/>
      </c>
      <c r="S81" s="50" t="str">
        <f aca="false">IF(OR($B81="",$Q81=""),"",0.6108*EXP(17.27*$B81/($B81+237.3))-0.6108*EXP(17.27*($B81+$Q81)/($B81+$Q81+237.3)))</f>
        <v/>
      </c>
      <c r="T81" s="46" t="str">
        <f aca="false">IF(OR($Q81="",$R81="",$L81=""),"",$Q81+$R81*$L81)</f>
        <v/>
      </c>
      <c r="U81" s="46" t="str">
        <f aca="false">IF(OR($Q81="",$R81="",$S81=""),"",$Q81+$R81*$S81)</f>
        <v/>
      </c>
      <c r="V81" s="50" t="str">
        <f aca="false">IF(OR($P81="",$T81="",$U81=""),"",IF(ABS($U81-$T81)&lt;CFG_DENOMMIN,"",($P81-$T81)/($U81-$T81)))</f>
        <v/>
      </c>
      <c r="W81" s="47" t="str">
        <f aca="false">IF($E81="","",IFERROR(LN((CFG_ZANEM-0.67*CFG_HDOSSEL)/(0.123*CFG_HDOSSEL))*LN((CFG_ZAR-0.67*CFG_HDOSSEL)/(0.0123*CFG_HDOSSEL))/(CFG_K^2*$E81),""))</f>
        <v/>
      </c>
      <c r="X81" s="50" t="str">
        <f aca="false">IF(OR($N81="",$W81="",$W81=0),"",$N81*(1+CFG_RC/$W81))</f>
        <v/>
      </c>
      <c r="Y81" s="46" t="str">
        <f aca="false">IF(OR($X81="",$M81="",$G81="",$L81=""),"",($W81*$G81/CFG_RHOCP)*($X81/($M81+$X81))-$L81/($M81+$X81))</f>
        <v/>
      </c>
      <c r="Z81" s="46" t="str">
        <f aca="false">IF(OR($W81="",$G81=""),"",$W81*$G81/CFG_RHOCP)</f>
        <v/>
      </c>
      <c r="AA81" s="50" t="str">
        <f aca="false">IF(OR($P81="",$Y81="",$Z81=""),"",IF(ABS($Z81-$Y81)&lt;CFG_DENOMMIN,"",($P81-$Y81)/($Z81-$Y81)))</f>
        <v/>
      </c>
      <c r="AB81" s="48" t="str">
        <f aca="false">IF($A81="","",IF(AND(HOUR($A81)&gt;=CFG_HINI,HOUR($A81)&lt;CFG_HFIM),1,0))</f>
        <v/>
      </c>
      <c r="AC81" s="48" t="str">
        <f aca="false">IF($A81="","",IF($D81="",0,IF($D81&gt;=CFG_RSMIN,1,0)))</f>
        <v/>
      </c>
      <c r="AD81" s="48" t="str">
        <f aca="false">IF($A81="","",IF($E81="",0,IF(AND($E81&gt;=CFG_UMIN,$E81&lt;=CFG_UMAX),1,0)))</f>
        <v/>
      </c>
      <c r="AE81" s="48" t="str">
        <f aca="false">IF($A81="","",IF($L81="",0,IF($L81&gt;=CFG_VPDMIN,1,0)))</f>
        <v/>
      </c>
      <c r="AF81" s="48" t="str">
        <f aca="false">IF($A81="","",IF(CFG_METODO="Teórico (Jackson)",IF(OR($Y81="",$Z81=""),0,IF(ABS($Z81-$Y81)&gt;=CFG_DENOMMIN,1,0)),IF(OR($T81="",$U81=""),0,IF(ABS($U81-$T81)&gt;=CFG_DENOMMIN,1,0))))</f>
        <v/>
      </c>
      <c r="AG81" s="48" t="str">
        <f aca="false">IF($A81="","",IF(AND($B81&lt;&gt;"",$C81&lt;&gt;"",$H81&lt;&gt;""),1,0))</f>
        <v/>
      </c>
      <c r="AH81" s="48" t="str">
        <f aca="false">IF($A81="","",IF(AND($AB81=1,$AC81=1,$AD81=1,$AE81=1,$AF81=1,$AG81=1),1,0))</f>
        <v/>
      </c>
      <c r="AI81" s="50" t="str">
        <f aca="false">IF($A81="","",IF($AH81&lt;&gt;1,"",IF(CFG_METODO="Teórico (Jackson)",$AA81,$V81)))</f>
        <v/>
      </c>
      <c r="AJ81" s="50" t="str">
        <f aca="false">IF($AI81="","",MAX(0,MIN(1,$AI81)))</f>
        <v/>
      </c>
      <c r="AK81" s="52" t="str">
        <f aca="false">IF($A81="","",IF($AG81=0,"Dados incompletos"&amp;IF($I81="SEM PAR"," — sem Tc no mesmo horário",""),IF($AB81=0,"Fora da janela horária",IF($AC81=0,"Radiação abaixo do mínimo",IF($AD81=0,"Vento fora da faixa",IF($AE81=0,"VPD abaixo do mínimo",IF($AF81=0,"Denominador muito pequeno","VÁLIDO")))))))</f>
        <v/>
      </c>
    </row>
    <row r="82" customFormat="false" ht="15" hidden="false" customHeight="false" outlineLevel="0" collapsed="false">
      <c r="A82" s="45" t="str">
        <f aca="false">IF(02_Estacao!A82="","",02_Estacao!A82)</f>
        <v/>
      </c>
      <c r="B82" s="46" t="str">
        <f aca="false">IF(OR($A82="",02_Estacao!B82=""),"",IF(CFG_UT="°F",(02_Estacao!B82-32)*5/9,02_Estacao!B82))</f>
        <v/>
      </c>
      <c r="C82" s="47" t="str">
        <f aca="false">IF(OR($A82="",02_Estacao!C82=""),"",IF(CFG_UUR="fração (0-1)",02_Estacao!C82*100,02_Estacao!C82))</f>
        <v/>
      </c>
      <c r="D82" s="48" t="str">
        <f aca="false">IF(OR($A82="",02_Estacao!D82=""),"",IF(CFG_URS="MJ/m²/h",02_Estacao!D82*277.7778,IF(CFG_URS="kW/m²",02_Estacao!D82*1000,02_Estacao!D82)))</f>
        <v/>
      </c>
      <c r="E82" s="46" t="str">
        <f aca="false">IF(OR($A82="",02_Estacao!E82=""),"",IF(CFG_UVEL="km/h",02_Estacao!E82/3.6,02_Estacao!E82))</f>
        <v/>
      </c>
      <c r="F82" s="46" t="str">
        <f aca="false">IF($A82="","",IF(02_Estacao!F82="",CFG_P,IF(CFG_UP="hPa (mbar)",02_Estacao!F82/10,IF(CFG_UP="Pa",02_Estacao!F82/1000,02_Estacao!F82))))</f>
        <v/>
      </c>
      <c r="G82" s="48" t="str">
        <f aca="false">IF($A82="","",IF(02_Estacao!G82&lt;&gt;"",02_Estacao!G82,IF($D82="","",(1-CFG_ALBEDO)*$D82-CFG_RNL)))</f>
        <v/>
      </c>
      <c r="H82" s="46" t="str">
        <f aca="false">IF($A82="","",IFERROR(IF(ISNUMBER(INDEX(03_Dossel!$F$6:$F$1005,MATCH($A82,03_Dossel!$A$6:$A$1005,0))),INDEX(03_Dossel!$F$6:$F$1005,MATCH($A82,03_Dossel!$A$6:$A$1005,0)),""),""))</f>
        <v/>
      </c>
      <c r="I82" s="49" t="str">
        <f aca="false">IF($A82="","",IF($H82="","SEM PAR","OK"))</f>
        <v/>
      </c>
      <c r="J82" s="50" t="str">
        <f aca="false">IF($B82="","",0.6108*EXP(17.27*$B82/($B82+237.3)))</f>
        <v/>
      </c>
      <c r="K82" s="50" t="str">
        <f aca="false">IF(OR($J82="",$C82=""),"",$J82*$C82/100)</f>
        <v/>
      </c>
      <c r="L82" s="50" t="str">
        <f aca="false">IF(OR($J82="",$K82=""),"",$J82-$K82)</f>
        <v/>
      </c>
      <c r="M82" s="50" t="str">
        <f aca="false">IF($J82="","",4098*$J82/($B82+237.3)^2)</f>
        <v/>
      </c>
      <c r="N82" s="51" t="str">
        <f aca="false">IF($F82="","",0.000665*$F82)</f>
        <v/>
      </c>
      <c r="O82" s="46" t="str">
        <f aca="false">IF($E82="","",IFERROR($E82*4.87/LN(67.8*CFG_ZANEM-5.42),""))</f>
        <v/>
      </c>
      <c r="P82" s="46" t="str">
        <f aca="false">IF(OR($B82="",$H82=""),"",$H82-$B82)</f>
        <v/>
      </c>
      <c r="Q82" s="46" t="str">
        <f aca="false">IF($A82="","",IF(ISNUMBER(CFG_A),CFG_A,""))</f>
        <v/>
      </c>
      <c r="R82" s="46" t="str">
        <f aca="false">IF($A82="","",IF(ISNUMBER(CFG_B),CFG_B,""))</f>
        <v/>
      </c>
      <c r="S82" s="50" t="str">
        <f aca="false">IF(OR($B82="",$Q82=""),"",0.6108*EXP(17.27*$B82/($B82+237.3))-0.6108*EXP(17.27*($B82+$Q82)/($B82+$Q82+237.3)))</f>
        <v/>
      </c>
      <c r="T82" s="46" t="str">
        <f aca="false">IF(OR($Q82="",$R82="",$L82=""),"",$Q82+$R82*$L82)</f>
        <v/>
      </c>
      <c r="U82" s="46" t="str">
        <f aca="false">IF(OR($Q82="",$R82="",$S82=""),"",$Q82+$R82*$S82)</f>
        <v/>
      </c>
      <c r="V82" s="50" t="str">
        <f aca="false">IF(OR($P82="",$T82="",$U82=""),"",IF(ABS($U82-$T82)&lt;CFG_DENOMMIN,"",($P82-$T82)/($U82-$T82)))</f>
        <v/>
      </c>
      <c r="W82" s="47" t="str">
        <f aca="false">IF($E82="","",IFERROR(LN((CFG_ZANEM-0.67*CFG_HDOSSEL)/(0.123*CFG_HDOSSEL))*LN((CFG_ZAR-0.67*CFG_HDOSSEL)/(0.0123*CFG_HDOSSEL))/(CFG_K^2*$E82),""))</f>
        <v/>
      </c>
      <c r="X82" s="50" t="str">
        <f aca="false">IF(OR($N82="",$W82="",$W82=0),"",$N82*(1+CFG_RC/$W82))</f>
        <v/>
      </c>
      <c r="Y82" s="46" t="str">
        <f aca="false">IF(OR($X82="",$M82="",$G82="",$L82=""),"",($W82*$G82/CFG_RHOCP)*($X82/($M82+$X82))-$L82/($M82+$X82))</f>
        <v/>
      </c>
      <c r="Z82" s="46" t="str">
        <f aca="false">IF(OR($W82="",$G82=""),"",$W82*$G82/CFG_RHOCP)</f>
        <v/>
      </c>
      <c r="AA82" s="50" t="str">
        <f aca="false">IF(OR($P82="",$Y82="",$Z82=""),"",IF(ABS($Z82-$Y82)&lt;CFG_DENOMMIN,"",($P82-$Y82)/($Z82-$Y82)))</f>
        <v/>
      </c>
      <c r="AB82" s="48" t="str">
        <f aca="false">IF($A82="","",IF(AND(HOUR($A82)&gt;=CFG_HINI,HOUR($A82)&lt;CFG_HFIM),1,0))</f>
        <v/>
      </c>
      <c r="AC82" s="48" t="str">
        <f aca="false">IF($A82="","",IF($D82="",0,IF($D82&gt;=CFG_RSMIN,1,0)))</f>
        <v/>
      </c>
      <c r="AD82" s="48" t="str">
        <f aca="false">IF($A82="","",IF($E82="",0,IF(AND($E82&gt;=CFG_UMIN,$E82&lt;=CFG_UMAX),1,0)))</f>
        <v/>
      </c>
      <c r="AE82" s="48" t="str">
        <f aca="false">IF($A82="","",IF($L82="",0,IF($L82&gt;=CFG_VPDMIN,1,0)))</f>
        <v/>
      </c>
      <c r="AF82" s="48" t="str">
        <f aca="false">IF($A82="","",IF(CFG_METODO="Teórico (Jackson)",IF(OR($Y82="",$Z82=""),0,IF(ABS($Z82-$Y82)&gt;=CFG_DENOMMIN,1,0)),IF(OR($T82="",$U82=""),0,IF(ABS($U82-$T82)&gt;=CFG_DENOMMIN,1,0))))</f>
        <v/>
      </c>
      <c r="AG82" s="48" t="str">
        <f aca="false">IF($A82="","",IF(AND($B82&lt;&gt;"",$C82&lt;&gt;"",$H82&lt;&gt;""),1,0))</f>
        <v/>
      </c>
      <c r="AH82" s="48" t="str">
        <f aca="false">IF($A82="","",IF(AND($AB82=1,$AC82=1,$AD82=1,$AE82=1,$AF82=1,$AG82=1),1,0))</f>
        <v/>
      </c>
      <c r="AI82" s="50" t="str">
        <f aca="false">IF($A82="","",IF($AH82&lt;&gt;1,"",IF(CFG_METODO="Teórico (Jackson)",$AA82,$V82)))</f>
        <v/>
      </c>
      <c r="AJ82" s="50" t="str">
        <f aca="false">IF($AI82="","",MAX(0,MIN(1,$AI82)))</f>
        <v/>
      </c>
      <c r="AK82" s="52" t="str">
        <f aca="false">IF($A82="","",IF($AG82=0,"Dados incompletos"&amp;IF($I82="SEM PAR"," — sem Tc no mesmo horário",""),IF($AB82=0,"Fora da janela horária",IF($AC82=0,"Radiação abaixo do mínimo",IF($AD82=0,"Vento fora da faixa",IF($AE82=0,"VPD abaixo do mínimo",IF($AF82=0,"Denominador muito pequeno","VÁLIDO")))))))</f>
        <v/>
      </c>
    </row>
    <row r="83" customFormat="false" ht="15" hidden="false" customHeight="false" outlineLevel="0" collapsed="false">
      <c r="A83" s="45" t="str">
        <f aca="false">IF(02_Estacao!A83="","",02_Estacao!A83)</f>
        <v/>
      </c>
      <c r="B83" s="46" t="str">
        <f aca="false">IF(OR($A83="",02_Estacao!B83=""),"",IF(CFG_UT="°F",(02_Estacao!B83-32)*5/9,02_Estacao!B83))</f>
        <v/>
      </c>
      <c r="C83" s="47" t="str">
        <f aca="false">IF(OR($A83="",02_Estacao!C83=""),"",IF(CFG_UUR="fração (0-1)",02_Estacao!C83*100,02_Estacao!C83))</f>
        <v/>
      </c>
      <c r="D83" s="48" t="str">
        <f aca="false">IF(OR($A83="",02_Estacao!D83=""),"",IF(CFG_URS="MJ/m²/h",02_Estacao!D83*277.7778,IF(CFG_URS="kW/m²",02_Estacao!D83*1000,02_Estacao!D83)))</f>
        <v/>
      </c>
      <c r="E83" s="46" t="str">
        <f aca="false">IF(OR($A83="",02_Estacao!E83=""),"",IF(CFG_UVEL="km/h",02_Estacao!E83/3.6,02_Estacao!E83))</f>
        <v/>
      </c>
      <c r="F83" s="46" t="str">
        <f aca="false">IF($A83="","",IF(02_Estacao!F83="",CFG_P,IF(CFG_UP="hPa (mbar)",02_Estacao!F83/10,IF(CFG_UP="Pa",02_Estacao!F83/1000,02_Estacao!F83))))</f>
        <v/>
      </c>
      <c r="G83" s="48" t="str">
        <f aca="false">IF($A83="","",IF(02_Estacao!G83&lt;&gt;"",02_Estacao!G83,IF($D83="","",(1-CFG_ALBEDO)*$D83-CFG_RNL)))</f>
        <v/>
      </c>
      <c r="H83" s="46" t="str">
        <f aca="false">IF($A83="","",IFERROR(IF(ISNUMBER(INDEX(03_Dossel!$F$6:$F$1005,MATCH($A83,03_Dossel!$A$6:$A$1005,0))),INDEX(03_Dossel!$F$6:$F$1005,MATCH($A83,03_Dossel!$A$6:$A$1005,0)),""),""))</f>
        <v/>
      </c>
      <c r="I83" s="49" t="str">
        <f aca="false">IF($A83="","",IF($H83="","SEM PAR","OK"))</f>
        <v/>
      </c>
      <c r="J83" s="50" t="str">
        <f aca="false">IF($B83="","",0.6108*EXP(17.27*$B83/($B83+237.3)))</f>
        <v/>
      </c>
      <c r="K83" s="50" t="str">
        <f aca="false">IF(OR($J83="",$C83=""),"",$J83*$C83/100)</f>
        <v/>
      </c>
      <c r="L83" s="50" t="str">
        <f aca="false">IF(OR($J83="",$K83=""),"",$J83-$K83)</f>
        <v/>
      </c>
      <c r="M83" s="50" t="str">
        <f aca="false">IF($J83="","",4098*$J83/($B83+237.3)^2)</f>
        <v/>
      </c>
      <c r="N83" s="51" t="str">
        <f aca="false">IF($F83="","",0.000665*$F83)</f>
        <v/>
      </c>
      <c r="O83" s="46" t="str">
        <f aca="false">IF($E83="","",IFERROR($E83*4.87/LN(67.8*CFG_ZANEM-5.42),""))</f>
        <v/>
      </c>
      <c r="P83" s="46" t="str">
        <f aca="false">IF(OR($B83="",$H83=""),"",$H83-$B83)</f>
        <v/>
      </c>
      <c r="Q83" s="46" t="str">
        <f aca="false">IF($A83="","",IF(ISNUMBER(CFG_A),CFG_A,""))</f>
        <v/>
      </c>
      <c r="R83" s="46" t="str">
        <f aca="false">IF($A83="","",IF(ISNUMBER(CFG_B),CFG_B,""))</f>
        <v/>
      </c>
      <c r="S83" s="50" t="str">
        <f aca="false">IF(OR($B83="",$Q83=""),"",0.6108*EXP(17.27*$B83/($B83+237.3))-0.6108*EXP(17.27*($B83+$Q83)/($B83+$Q83+237.3)))</f>
        <v/>
      </c>
      <c r="T83" s="46" t="str">
        <f aca="false">IF(OR($Q83="",$R83="",$L83=""),"",$Q83+$R83*$L83)</f>
        <v/>
      </c>
      <c r="U83" s="46" t="str">
        <f aca="false">IF(OR($Q83="",$R83="",$S83=""),"",$Q83+$R83*$S83)</f>
        <v/>
      </c>
      <c r="V83" s="50" t="str">
        <f aca="false">IF(OR($P83="",$T83="",$U83=""),"",IF(ABS($U83-$T83)&lt;CFG_DENOMMIN,"",($P83-$T83)/($U83-$T83)))</f>
        <v/>
      </c>
      <c r="W83" s="47" t="str">
        <f aca="false">IF($E83="","",IFERROR(LN((CFG_ZANEM-0.67*CFG_HDOSSEL)/(0.123*CFG_HDOSSEL))*LN((CFG_ZAR-0.67*CFG_HDOSSEL)/(0.0123*CFG_HDOSSEL))/(CFG_K^2*$E83),""))</f>
        <v/>
      </c>
      <c r="X83" s="50" t="str">
        <f aca="false">IF(OR($N83="",$W83="",$W83=0),"",$N83*(1+CFG_RC/$W83))</f>
        <v/>
      </c>
      <c r="Y83" s="46" t="str">
        <f aca="false">IF(OR($X83="",$M83="",$G83="",$L83=""),"",($W83*$G83/CFG_RHOCP)*($X83/($M83+$X83))-$L83/($M83+$X83))</f>
        <v/>
      </c>
      <c r="Z83" s="46" t="str">
        <f aca="false">IF(OR($W83="",$G83=""),"",$W83*$G83/CFG_RHOCP)</f>
        <v/>
      </c>
      <c r="AA83" s="50" t="str">
        <f aca="false">IF(OR($P83="",$Y83="",$Z83=""),"",IF(ABS($Z83-$Y83)&lt;CFG_DENOMMIN,"",($P83-$Y83)/($Z83-$Y83)))</f>
        <v/>
      </c>
      <c r="AB83" s="48" t="str">
        <f aca="false">IF($A83="","",IF(AND(HOUR($A83)&gt;=CFG_HINI,HOUR($A83)&lt;CFG_HFIM),1,0))</f>
        <v/>
      </c>
      <c r="AC83" s="48" t="str">
        <f aca="false">IF($A83="","",IF($D83="",0,IF($D83&gt;=CFG_RSMIN,1,0)))</f>
        <v/>
      </c>
      <c r="AD83" s="48" t="str">
        <f aca="false">IF($A83="","",IF($E83="",0,IF(AND($E83&gt;=CFG_UMIN,$E83&lt;=CFG_UMAX),1,0)))</f>
        <v/>
      </c>
      <c r="AE83" s="48" t="str">
        <f aca="false">IF($A83="","",IF($L83="",0,IF($L83&gt;=CFG_VPDMIN,1,0)))</f>
        <v/>
      </c>
      <c r="AF83" s="48" t="str">
        <f aca="false">IF($A83="","",IF(CFG_METODO="Teórico (Jackson)",IF(OR($Y83="",$Z83=""),0,IF(ABS($Z83-$Y83)&gt;=CFG_DENOMMIN,1,0)),IF(OR($T83="",$U83=""),0,IF(ABS($U83-$T83)&gt;=CFG_DENOMMIN,1,0))))</f>
        <v/>
      </c>
      <c r="AG83" s="48" t="str">
        <f aca="false">IF($A83="","",IF(AND($B83&lt;&gt;"",$C83&lt;&gt;"",$H83&lt;&gt;""),1,0))</f>
        <v/>
      </c>
      <c r="AH83" s="48" t="str">
        <f aca="false">IF($A83="","",IF(AND($AB83=1,$AC83=1,$AD83=1,$AE83=1,$AF83=1,$AG83=1),1,0))</f>
        <v/>
      </c>
      <c r="AI83" s="50" t="str">
        <f aca="false">IF($A83="","",IF($AH83&lt;&gt;1,"",IF(CFG_METODO="Teórico (Jackson)",$AA83,$V83)))</f>
        <v/>
      </c>
      <c r="AJ83" s="50" t="str">
        <f aca="false">IF($AI83="","",MAX(0,MIN(1,$AI83)))</f>
        <v/>
      </c>
      <c r="AK83" s="52" t="str">
        <f aca="false">IF($A83="","",IF($AG83=0,"Dados incompletos"&amp;IF($I83="SEM PAR"," — sem Tc no mesmo horário",""),IF($AB83=0,"Fora da janela horária",IF($AC83=0,"Radiação abaixo do mínimo",IF($AD83=0,"Vento fora da faixa",IF($AE83=0,"VPD abaixo do mínimo",IF($AF83=0,"Denominador muito pequeno","VÁLIDO")))))))</f>
        <v/>
      </c>
    </row>
    <row r="84" customFormat="false" ht="15" hidden="false" customHeight="false" outlineLevel="0" collapsed="false">
      <c r="A84" s="45" t="str">
        <f aca="false">IF(02_Estacao!A84="","",02_Estacao!A84)</f>
        <v/>
      </c>
      <c r="B84" s="46" t="str">
        <f aca="false">IF(OR($A84="",02_Estacao!B84=""),"",IF(CFG_UT="°F",(02_Estacao!B84-32)*5/9,02_Estacao!B84))</f>
        <v/>
      </c>
      <c r="C84" s="47" t="str">
        <f aca="false">IF(OR($A84="",02_Estacao!C84=""),"",IF(CFG_UUR="fração (0-1)",02_Estacao!C84*100,02_Estacao!C84))</f>
        <v/>
      </c>
      <c r="D84" s="48" t="str">
        <f aca="false">IF(OR($A84="",02_Estacao!D84=""),"",IF(CFG_URS="MJ/m²/h",02_Estacao!D84*277.7778,IF(CFG_URS="kW/m²",02_Estacao!D84*1000,02_Estacao!D84)))</f>
        <v/>
      </c>
      <c r="E84" s="46" t="str">
        <f aca="false">IF(OR($A84="",02_Estacao!E84=""),"",IF(CFG_UVEL="km/h",02_Estacao!E84/3.6,02_Estacao!E84))</f>
        <v/>
      </c>
      <c r="F84" s="46" t="str">
        <f aca="false">IF($A84="","",IF(02_Estacao!F84="",CFG_P,IF(CFG_UP="hPa (mbar)",02_Estacao!F84/10,IF(CFG_UP="Pa",02_Estacao!F84/1000,02_Estacao!F84))))</f>
        <v/>
      </c>
      <c r="G84" s="48" t="str">
        <f aca="false">IF($A84="","",IF(02_Estacao!G84&lt;&gt;"",02_Estacao!G84,IF($D84="","",(1-CFG_ALBEDO)*$D84-CFG_RNL)))</f>
        <v/>
      </c>
      <c r="H84" s="46" t="str">
        <f aca="false">IF($A84="","",IFERROR(IF(ISNUMBER(INDEX(03_Dossel!$F$6:$F$1005,MATCH($A84,03_Dossel!$A$6:$A$1005,0))),INDEX(03_Dossel!$F$6:$F$1005,MATCH($A84,03_Dossel!$A$6:$A$1005,0)),""),""))</f>
        <v/>
      </c>
      <c r="I84" s="49" t="str">
        <f aca="false">IF($A84="","",IF($H84="","SEM PAR","OK"))</f>
        <v/>
      </c>
      <c r="J84" s="50" t="str">
        <f aca="false">IF($B84="","",0.6108*EXP(17.27*$B84/($B84+237.3)))</f>
        <v/>
      </c>
      <c r="K84" s="50" t="str">
        <f aca="false">IF(OR($J84="",$C84=""),"",$J84*$C84/100)</f>
        <v/>
      </c>
      <c r="L84" s="50" t="str">
        <f aca="false">IF(OR($J84="",$K84=""),"",$J84-$K84)</f>
        <v/>
      </c>
      <c r="M84" s="50" t="str">
        <f aca="false">IF($J84="","",4098*$J84/($B84+237.3)^2)</f>
        <v/>
      </c>
      <c r="N84" s="51" t="str">
        <f aca="false">IF($F84="","",0.000665*$F84)</f>
        <v/>
      </c>
      <c r="O84" s="46" t="str">
        <f aca="false">IF($E84="","",IFERROR($E84*4.87/LN(67.8*CFG_ZANEM-5.42),""))</f>
        <v/>
      </c>
      <c r="P84" s="46" t="str">
        <f aca="false">IF(OR($B84="",$H84=""),"",$H84-$B84)</f>
        <v/>
      </c>
      <c r="Q84" s="46" t="str">
        <f aca="false">IF($A84="","",IF(ISNUMBER(CFG_A),CFG_A,""))</f>
        <v/>
      </c>
      <c r="R84" s="46" t="str">
        <f aca="false">IF($A84="","",IF(ISNUMBER(CFG_B),CFG_B,""))</f>
        <v/>
      </c>
      <c r="S84" s="50" t="str">
        <f aca="false">IF(OR($B84="",$Q84=""),"",0.6108*EXP(17.27*$B84/($B84+237.3))-0.6108*EXP(17.27*($B84+$Q84)/($B84+$Q84+237.3)))</f>
        <v/>
      </c>
      <c r="T84" s="46" t="str">
        <f aca="false">IF(OR($Q84="",$R84="",$L84=""),"",$Q84+$R84*$L84)</f>
        <v/>
      </c>
      <c r="U84" s="46" t="str">
        <f aca="false">IF(OR($Q84="",$R84="",$S84=""),"",$Q84+$R84*$S84)</f>
        <v/>
      </c>
      <c r="V84" s="50" t="str">
        <f aca="false">IF(OR($P84="",$T84="",$U84=""),"",IF(ABS($U84-$T84)&lt;CFG_DENOMMIN,"",($P84-$T84)/($U84-$T84)))</f>
        <v/>
      </c>
      <c r="W84" s="47" t="str">
        <f aca="false">IF($E84="","",IFERROR(LN((CFG_ZANEM-0.67*CFG_HDOSSEL)/(0.123*CFG_HDOSSEL))*LN((CFG_ZAR-0.67*CFG_HDOSSEL)/(0.0123*CFG_HDOSSEL))/(CFG_K^2*$E84),""))</f>
        <v/>
      </c>
      <c r="X84" s="50" t="str">
        <f aca="false">IF(OR($N84="",$W84="",$W84=0),"",$N84*(1+CFG_RC/$W84))</f>
        <v/>
      </c>
      <c r="Y84" s="46" t="str">
        <f aca="false">IF(OR($X84="",$M84="",$G84="",$L84=""),"",($W84*$G84/CFG_RHOCP)*($X84/($M84+$X84))-$L84/($M84+$X84))</f>
        <v/>
      </c>
      <c r="Z84" s="46" t="str">
        <f aca="false">IF(OR($W84="",$G84=""),"",$W84*$G84/CFG_RHOCP)</f>
        <v/>
      </c>
      <c r="AA84" s="50" t="str">
        <f aca="false">IF(OR($P84="",$Y84="",$Z84=""),"",IF(ABS($Z84-$Y84)&lt;CFG_DENOMMIN,"",($P84-$Y84)/($Z84-$Y84)))</f>
        <v/>
      </c>
      <c r="AB84" s="48" t="str">
        <f aca="false">IF($A84="","",IF(AND(HOUR($A84)&gt;=CFG_HINI,HOUR($A84)&lt;CFG_HFIM),1,0))</f>
        <v/>
      </c>
      <c r="AC84" s="48" t="str">
        <f aca="false">IF($A84="","",IF($D84="",0,IF($D84&gt;=CFG_RSMIN,1,0)))</f>
        <v/>
      </c>
      <c r="AD84" s="48" t="str">
        <f aca="false">IF($A84="","",IF($E84="",0,IF(AND($E84&gt;=CFG_UMIN,$E84&lt;=CFG_UMAX),1,0)))</f>
        <v/>
      </c>
      <c r="AE84" s="48" t="str">
        <f aca="false">IF($A84="","",IF($L84="",0,IF($L84&gt;=CFG_VPDMIN,1,0)))</f>
        <v/>
      </c>
      <c r="AF84" s="48" t="str">
        <f aca="false">IF($A84="","",IF(CFG_METODO="Teórico (Jackson)",IF(OR($Y84="",$Z84=""),0,IF(ABS($Z84-$Y84)&gt;=CFG_DENOMMIN,1,0)),IF(OR($T84="",$U84=""),0,IF(ABS($U84-$T84)&gt;=CFG_DENOMMIN,1,0))))</f>
        <v/>
      </c>
      <c r="AG84" s="48" t="str">
        <f aca="false">IF($A84="","",IF(AND($B84&lt;&gt;"",$C84&lt;&gt;"",$H84&lt;&gt;""),1,0))</f>
        <v/>
      </c>
      <c r="AH84" s="48" t="str">
        <f aca="false">IF($A84="","",IF(AND($AB84=1,$AC84=1,$AD84=1,$AE84=1,$AF84=1,$AG84=1),1,0))</f>
        <v/>
      </c>
      <c r="AI84" s="50" t="str">
        <f aca="false">IF($A84="","",IF($AH84&lt;&gt;1,"",IF(CFG_METODO="Teórico (Jackson)",$AA84,$V84)))</f>
        <v/>
      </c>
      <c r="AJ84" s="50" t="str">
        <f aca="false">IF($AI84="","",MAX(0,MIN(1,$AI84)))</f>
        <v/>
      </c>
      <c r="AK84" s="52" t="str">
        <f aca="false">IF($A84="","",IF($AG84=0,"Dados incompletos"&amp;IF($I84="SEM PAR"," — sem Tc no mesmo horário",""),IF($AB84=0,"Fora da janela horária",IF($AC84=0,"Radiação abaixo do mínimo",IF($AD84=0,"Vento fora da faixa",IF($AE84=0,"VPD abaixo do mínimo",IF($AF84=0,"Denominador muito pequeno","VÁLIDO")))))))</f>
        <v/>
      </c>
    </row>
    <row r="85" customFormat="false" ht="15" hidden="false" customHeight="false" outlineLevel="0" collapsed="false">
      <c r="A85" s="45" t="str">
        <f aca="false">IF(02_Estacao!A85="","",02_Estacao!A85)</f>
        <v/>
      </c>
      <c r="B85" s="46" t="str">
        <f aca="false">IF(OR($A85="",02_Estacao!B85=""),"",IF(CFG_UT="°F",(02_Estacao!B85-32)*5/9,02_Estacao!B85))</f>
        <v/>
      </c>
      <c r="C85" s="47" t="str">
        <f aca="false">IF(OR($A85="",02_Estacao!C85=""),"",IF(CFG_UUR="fração (0-1)",02_Estacao!C85*100,02_Estacao!C85))</f>
        <v/>
      </c>
      <c r="D85" s="48" t="str">
        <f aca="false">IF(OR($A85="",02_Estacao!D85=""),"",IF(CFG_URS="MJ/m²/h",02_Estacao!D85*277.7778,IF(CFG_URS="kW/m²",02_Estacao!D85*1000,02_Estacao!D85)))</f>
        <v/>
      </c>
      <c r="E85" s="46" t="str">
        <f aca="false">IF(OR($A85="",02_Estacao!E85=""),"",IF(CFG_UVEL="km/h",02_Estacao!E85/3.6,02_Estacao!E85))</f>
        <v/>
      </c>
      <c r="F85" s="46" t="str">
        <f aca="false">IF($A85="","",IF(02_Estacao!F85="",CFG_P,IF(CFG_UP="hPa (mbar)",02_Estacao!F85/10,IF(CFG_UP="Pa",02_Estacao!F85/1000,02_Estacao!F85))))</f>
        <v/>
      </c>
      <c r="G85" s="48" t="str">
        <f aca="false">IF($A85="","",IF(02_Estacao!G85&lt;&gt;"",02_Estacao!G85,IF($D85="","",(1-CFG_ALBEDO)*$D85-CFG_RNL)))</f>
        <v/>
      </c>
      <c r="H85" s="46" t="str">
        <f aca="false">IF($A85="","",IFERROR(IF(ISNUMBER(INDEX(03_Dossel!$F$6:$F$1005,MATCH($A85,03_Dossel!$A$6:$A$1005,0))),INDEX(03_Dossel!$F$6:$F$1005,MATCH($A85,03_Dossel!$A$6:$A$1005,0)),""),""))</f>
        <v/>
      </c>
      <c r="I85" s="49" t="str">
        <f aca="false">IF($A85="","",IF($H85="","SEM PAR","OK"))</f>
        <v/>
      </c>
      <c r="J85" s="50" t="str">
        <f aca="false">IF($B85="","",0.6108*EXP(17.27*$B85/($B85+237.3)))</f>
        <v/>
      </c>
      <c r="K85" s="50" t="str">
        <f aca="false">IF(OR($J85="",$C85=""),"",$J85*$C85/100)</f>
        <v/>
      </c>
      <c r="L85" s="50" t="str">
        <f aca="false">IF(OR($J85="",$K85=""),"",$J85-$K85)</f>
        <v/>
      </c>
      <c r="M85" s="50" t="str">
        <f aca="false">IF($J85="","",4098*$J85/($B85+237.3)^2)</f>
        <v/>
      </c>
      <c r="N85" s="51" t="str">
        <f aca="false">IF($F85="","",0.000665*$F85)</f>
        <v/>
      </c>
      <c r="O85" s="46" t="str">
        <f aca="false">IF($E85="","",IFERROR($E85*4.87/LN(67.8*CFG_ZANEM-5.42),""))</f>
        <v/>
      </c>
      <c r="P85" s="46" t="str">
        <f aca="false">IF(OR($B85="",$H85=""),"",$H85-$B85)</f>
        <v/>
      </c>
      <c r="Q85" s="46" t="str">
        <f aca="false">IF($A85="","",IF(ISNUMBER(CFG_A),CFG_A,""))</f>
        <v/>
      </c>
      <c r="R85" s="46" t="str">
        <f aca="false">IF($A85="","",IF(ISNUMBER(CFG_B),CFG_B,""))</f>
        <v/>
      </c>
      <c r="S85" s="50" t="str">
        <f aca="false">IF(OR($B85="",$Q85=""),"",0.6108*EXP(17.27*$B85/($B85+237.3))-0.6108*EXP(17.27*($B85+$Q85)/($B85+$Q85+237.3)))</f>
        <v/>
      </c>
      <c r="T85" s="46" t="str">
        <f aca="false">IF(OR($Q85="",$R85="",$L85=""),"",$Q85+$R85*$L85)</f>
        <v/>
      </c>
      <c r="U85" s="46" t="str">
        <f aca="false">IF(OR($Q85="",$R85="",$S85=""),"",$Q85+$R85*$S85)</f>
        <v/>
      </c>
      <c r="V85" s="50" t="str">
        <f aca="false">IF(OR($P85="",$T85="",$U85=""),"",IF(ABS($U85-$T85)&lt;CFG_DENOMMIN,"",($P85-$T85)/($U85-$T85)))</f>
        <v/>
      </c>
      <c r="W85" s="47" t="str">
        <f aca="false">IF($E85="","",IFERROR(LN((CFG_ZANEM-0.67*CFG_HDOSSEL)/(0.123*CFG_HDOSSEL))*LN((CFG_ZAR-0.67*CFG_HDOSSEL)/(0.0123*CFG_HDOSSEL))/(CFG_K^2*$E85),""))</f>
        <v/>
      </c>
      <c r="X85" s="50" t="str">
        <f aca="false">IF(OR($N85="",$W85="",$W85=0),"",$N85*(1+CFG_RC/$W85))</f>
        <v/>
      </c>
      <c r="Y85" s="46" t="str">
        <f aca="false">IF(OR($X85="",$M85="",$G85="",$L85=""),"",($W85*$G85/CFG_RHOCP)*($X85/($M85+$X85))-$L85/($M85+$X85))</f>
        <v/>
      </c>
      <c r="Z85" s="46" t="str">
        <f aca="false">IF(OR($W85="",$G85=""),"",$W85*$G85/CFG_RHOCP)</f>
        <v/>
      </c>
      <c r="AA85" s="50" t="str">
        <f aca="false">IF(OR($P85="",$Y85="",$Z85=""),"",IF(ABS($Z85-$Y85)&lt;CFG_DENOMMIN,"",($P85-$Y85)/($Z85-$Y85)))</f>
        <v/>
      </c>
      <c r="AB85" s="48" t="str">
        <f aca="false">IF($A85="","",IF(AND(HOUR($A85)&gt;=CFG_HINI,HOUR($A85)&lt;CFG_HFIM),1,0))</f>
        <v/>
      </c>
      <c r="AC85" s="48" t="str">
        <f aca="false">IF($A85="","",IF($D85="",0,IF($D85&gt;=CFG_RSMIN,1,0)))</f>
        <v/>
      </c>
      <c r="AD85" s="48" t="str">
        <f aca="false">IF($A85="","",IF($E85="",0,IF(AND($E85&gt;=CFG_UMIN,$E85&lt;=CFG_UMAX),1,0)))</f>
        <v/>
      </c>
      <c r="AE85" s="48" t="str">
        <f aca="false">IF($A85="","",IF($L85="",0,IF($L85&gt;=CFG_VPDMIN,1,0)))</f>
        <v/>
      </c>
      <c r="AF85" s="48" t="str">
        <f aca="false">IF($A85="","",IF(CFG_METODO="Teórico (Jackson)",IF(OR($Y85="",$Z85=""),0,IF(ABS($Z85-$Y85)&gt;=CFG_DENOMMIN,1,0)),IF(OR($T85="",$U85=""),0,IF(ABS($U85-$T85)&gt;=CFG_DENOMMIN,1,0))))</f>
        <v/>
      </c>
      <c r="AG85" s="48" t="str">
        <f aca="false">IF($A85="","",IF(AND($B85&lt;&gt;"",$C85&lt;&gt;"",$H85&lt;&gt;""),1,0))</f>
        <v/>
      </c>
      <c r="AH85" s="48" t="str">
        <f aca="false">IF($A85="","",IF(AND($AB85=1,$AC85=1,$AD85=1,$AE85=1,$AF85=1,$AG85=1),1,0))</f>
        <v/>
      </c>
      <c r="AI85" s="50" t="str">
        <f aca="false">IF($A85="","",IF($AH85&lt;&gt;1,"",IF(CFG_METODO="Teórico (Jackson)",$AA85,$V85)))</f>
        <v/>
      </c>
      <c r="AJ85" s="50" t="str">
        <f aca="false">IF($AI85="","",MAX(0,MIN(1,$AI85)))</f>
        <v/>
      </c>
      <c r="AK85" s="52" t="str">
        <f aca="false">IF($A85="","",IF($AG85=0,"Dados incompletos"&amp;IF($I85="SEM PAR"," — sem Tc no mesmo horário",""),IF($AB85=0,"Fora da janela horária",IF($AC85=0,"Radiação abaixo do mínimo",IF($AD85=0,"Vento fora da faixa",IF($AE85=0,"VPD abaixo do mínimo",IF($AF85=0,"Denominador muito pequeno","VÁLIDO")))))))</f>
        <v/>
      </c>
    </row>
    <row r="86" customFormat="false" ht="15" hidden="false" customHeight="false" outlineLevel="0" collapsed="false">
      <c r="A86" s="45" t="str">
        <f aca="false">IF(02_Estacao!A86="","",02_Estacao!A86)</f>
        <v/>
      </c>
      <c r="B86" s="46" t="str">
        <f aca="false">IF(OR($A86="",02_Estacao!B86=""),"",IF(CFG_UT="°F",(02_Estacao!B86-32)*5/9,02_Estacao!B86))</f>
        <v/>
      </c>
      <c r="C86" s="47" t="str">
        <f aca="false">IF(OR($A86="",02_Estacao!C86=""),"",IF(CFG_UUR="fração (0-1)",02_Estacao!C86*100,02_Estacao!C86))</f>
        <v/>
      </c>
      <c r="D86" s="48" t="str">
        <f aca="false">IF(OR($A86="",02_Estacao!D86=""),"",IF(CFG_URS="MJ/m²/h",02_Estacao!D86*277.7778,IF(CFG_URS="kW/m²",02_Estacao!D86*1000,02_Estacao!D86)))</f>
        <v/>
      </c>
      <c r="E86" s="46" t="str">
        <f aca="false">IF(OR($A86="",02_Estacao!E86=""),"",IF(CFG_UVEL="km/h",02_Estacao!E86/3.6,02_Estacao!E86))</f>
        <v/>
      </c>
      <c r="F86" s="46" t="str">
        <f aca="false">IF($A86="","",IF(02_Estacao!F86="",CFG_P,IF(CFG_UP="hPa (mbar)",02_Estacao!F86/10,IF(CFG_UP="Pa",02_Estacao!F86/1000,02_Estacao!F86))))</f>
        <v/>
      </c>
      <c r="G86" s="48" t="str">
        <f aca="false">IF($A86="","",IF(02_Estacao!G86&lt;&gt;"",02_Estacao!G86,IF($D86="","",(1-CFG_ALBEDO)*$D86-CFG_RNL)))</f>
        <v/>
      </c>
      <c r="H86" s="46" t="str">
        <f aca="false">IF($A86="","",IFERROR(IF(ISNUMBER(INDEX(03_Dossel!$F$6:$F$1005,MATCH($A86,03_Dossel!$A$6:$A$1005,0))),INDEX(03_Dossel!$F$6:$F$1005,MATCH($A86,03_Dossel!$A$6:$A$1005,0)),""),""))</f>
        <v/>
      </c>
      <c r="I86" s="49" t="str">
        <f aca="false">IF($A86="","",IF($H86="","SEM PAR","OK"))</f>
        <v/>
      </c>
      <c r="J86" s="50" t="str">
        <f aca="false">IF($B86="","",0.6108*EXP(17.27*$B86/($B86+237.3)))</f>
        <v/>
      </c>
      <c r="K86" s="50" t="str">
        <f aca="false">IF(OR($J86="",$C86=""),"",$J86*$C86/100)</f>
        <v/>
      </c>
      <c r="L86" s="50" t="str">
        <f aca="false">IF(OR($J86="",$K86=""),"",$J86-$K86)</f>
        <v/>
      </c>
      <c r="M86" s="50" t="str">
        <f aca="false">IF($J86="","",4098*$J86/($B86+237.3)^2)</f>
        <v/>
      </c>
      <c r="N86" s="51" t="str">
        <f aca="false">IF($F86="","",0.000665*$F86)</f>
        <v/>
      </c>
      <c r="O86" s="46" t="str">
        <f aca="false">IF($E86="","",IFERROR($E86*4.87/LN(67.8*CFG_ZANEM-5.42),""))</f>
        <v/>
      </c>
      <c r="P86" s="46" t="str">
        <f aca="false">IF(OR($B86="",$H86=""),"",$H86-$B86)</f>
        <v/>
      </c>
      <c r="Q86" s="46" t="str">
        <f aca="false">IF($A86="","",IF(ISNUMBER(CFG_A),CFG_A,""))</f>
        <v/>
      </c>
      <c r="R86" s="46" t="str">
        <f aca="false">IF($A86="","",IF(ISNUMBER(CFG_B),CFG_B,""))</f>
        <v/>
      </c>
      <c r="S86" s="50" t="str">
        <f aca="false">IF(OR($B86="",$Q86=""),"",0.6108*EXP(17.27*$B86/($B86+237.3))-0.6108*EXP(17.27*($B86+$Q86)/($B86+$Q86+237.3)))</f>
        <v/>
      </c>
      <c r="T86" s="46" t="str">
        <f aca="false">IF(OR($Q86="",$R86="",$L86=""),"",$Q86+$R86*$L86)</f>
        <v/>
      </c>
      <c r="U86" s="46" t="str">
        <f aca="false">IF(OR($Q86="",$R86="",$S86=""),"",$Q86+$R86*$S86)</f>
        <v/>
      </c>
      <c r="V86" s="50" t="str">
        <f aca="false">IF(OR($P86="",$T86="",$U86=""),"",IF(ABS($U86-$T86)&lt;CFG_DENOMMIN,"",($P86-$T86)/($U86-$T86)))</f>
        <v/>
      </c>
      <c r="W86" s="47" t="str">
        <f aca="false">IF($E86="","",IFERROR(LN((CFG_ZANEM-0.67*CFG_HDOSSEL)/(0.123*CFG_HDOSSEL))*LN((CFG_ZAR-0.67*CFG_HDOSSEL)/(0.0123*CFG_HDOSSEL))/(CFG_K^2*$E86),""))</f>
        <v/>
      </c>
      <c r="X86" s="50" t="str">
        <f aca="false">IF(OR($N86="",$W86="",$W86=0),"",$N86*(1+CFG_RC/$W86))</f>
        <v/>
      </c>
      <c r="Y86" s="46" t="str">
        <f aca="false">IF(OR($X86="",$M86="",$G86="",$L86=""),"",($W86*$G86/CFG_RHOCP)*($X86/($M86+$X86))-$L86/($M86+$X86))</f>
        <v/>
      </c>
      <c r="Z86" s="46" t="str">
        <f aca="false">IF(OR($W86="",$G86=""),"",$W86*$G86/CFG_RHOCP)</f>
        <v/>
      </c>
      <c r="AA86" s="50" t="str">
        <f aca="false">IF(OR($P86="",$Y86="",$Z86=""),"",IF(ABS($Z86-$Y86)&lt;CFG_DENOMMIN,"",($P86-$Y86)/($Z86-$Y86)))</f>
        <v/>
      </c>
      <c r="AB86" s="48" t="str">
        <f aca="false">IF($A86="","",IF(AND(HOUR($A86)&gt;=CFG_HINI,HOUR($A86)&lt;CFG_HFIM),1,0))</f>
        <v/>
      </c>
      <c r="AC86" s="48" t="str">
        <f aca="false">IF($A86="","",IF($D86="",0,IF($D86&gt;=CFG_RSMIN,1,0)))</f>
        <v/>
      </c>
      <c r="AD86" s="48" t="str">
        <f aca="false">IF($A86="","",IF($E86="",0,IF(AND($E86&gt;=CFG_UMIN,$E86&lt;=CFG_UMAX),1,0)))</f>
        <v/>
      </c>
      <c r="AE86" s="48" t="str">
        <f aca="false">IF($A86="","",IF($L86="",0,IF($L86&gt;=CFG_VPDMIN,1,0)))</f>
        <v/>
      </c>
      <c r="AF86" s="48" t="str">
        <f aca="false">IF($A86="","",IF(CFG_METODO="Teórico (Jackson)",IF(OR($Y86="",$Z86=""),0,IF(ABS($Z86-$Y86)&gt;=CFG_DENOMMIN,1,0)),IF(OR($T86="",$U86=""),0,IF(ABS($U86-$T86)&gt;=CFG_DENOMMIN,1,0))))</f>
        <v/>
      </c>
      <c r="AG86" s="48" t="str">
        <f aca="false">IF($A86="","",IF(AND($B86&lt;&gt;"",$C86&lt;&gt;"",$H86&lt;&gt;""),1,0))</f>
        <v/>
      </c>
      <c r="AH86" s="48" t="str">
        <f aca="false">IF($A86="","",IF(AND($AB86=1,$AC86=1,$AD86=1,$AE86=1,$AF86=1,$AG86=1),1,0))</f>
        <v/>
      </c>
      <c r="AI86" s="50" t="str">
        <f aca="false">IF($A86="","",IF($AH86&lt;&gt;1,"",IF(CFG_METODO="Teórico (Jackson)",$AA86,$V86)))</f>
        <v/>
      </c>
      <c r="AJ86" s="50" t="str">
        <f aca="false">IF($AI86="","",MAX(0,MIN(1,$AI86)))</f>
        <v/>
      </c>
      <c r="AK86" s="52" t="str">
        <f aca="false">IF($A86="","",IF($AG86=0,"Dados incompletos"&amp;IF($I86="SEM PAR"," — sem Tc no mesmo horário",""),IF($AB86=0,"Fora da janela horária",IF($AC86=0,"Radiação abaixo do mínimo",IF($AD86=0,"Vento fora da faixa",IF($AE86=0,"VPD abaixo do mínimo",IF($AF86=0,"Denominador muito pequeno","VÁLIDO")))))))</f>
        <v/>
      </c>
    </row>
    <row r="87" customFormat="false" ht="15" hidden="false" customHeight="false" outlineLevel="0" collapsed="false">
      <c r="A87" s="45" t="str">
        <f aca="false">IF(02_Estacao!A87="","",02_Estacao!A87)</f>
        <v/>
      </c>
      <c r="B87" s="46" t="str">
        <f aca="false">IF(OR($A87="",02_Estacao!B87=""),"",IF(CFG_UT="°F",(02_Estacao!B87-32)*5/9,02_Estacao!B87))</f>
        <v/>
      </c>
      <c r="C87" s="47" t="str">
        <f aca="false">IF(OR($A87="",02_Estacao!C87=""),"",IF(CFG_UUR="fração (0-1)",02_Estacao!C87*100,02_Estacao!C87))</f>
        <v/>
      </c>
      <c r="D87" s="48" t="str">
        <f aca="false">IF(OR($A87="",02_Estacao!D87=""),"",IF(CFG_URS="MJ/m²/h",02_Estacao!D87*277.7778,IF(CFG_URS="kW/m²",02_Estacao!D87*1000,02_Estacao!D87)))</f>
        <v/>
      </c>
      <c r="E87" s="46" t="str">
        <f aca="false">IF(OR($A87="",02_Estacao!E87=""),"",IF(CFG_UVEL="km/h",02_Estacao!E87/3.6,02_Estacao!E87))</f>
        <v/>
      </c>
      <c r="F87" s="46" t="str">
        <f aca="false">IF($A87="","",IF(02_Estacao!F87="",CFG_P,IF(CFG_UP="hPa (mbar)",02_Estacao!F87/10,IF(CFG_UP="Pa",02_Estacao!F87/1000,02_Estacao!F87))))</f>
        <v/>
      </c>
      <c r="G87" s="48" t="str">
        <f aca="false">IF($A87="","",IF(02_Estacao!G87&lt;&gt;"",02_Estacao!G87,IF($D87="","",(1-CFG_ALBEDO)*$D87-CFG_RNL)))</f>
        <v/>
      </c>
      <c r="H87" s="46" t="str">
        <f aca="false">IF($A87="","",IFERROR(IF(ISNUMBER(INDEX(03_Dossel!$F$6:$F$1005,MATCH($A87,03_Dossel!$A$6:$A$1005,0))),INDEX(03_Dossel!$F$6:$F$1005,MATCH($A87,03_Dossel!$A$6:$A$1005,0)),""),""))</f>
        <v/>
      </c>
      <c r="I87" s="49" t="str">
        <f aca="false">IF($A87="","",IF($H87="","SEM PAR","OK"))</f>
        <v/>
      </c>
      <c r="J87" s="50" t="str">
        <f aca="false">IF($B87="","",0.6108*EXP(17.27*$B87/($B87+237.3)))</f>
        <v/>
      </c>
      <c r="K87" s="50" t="str">
        <f aca="false">IF(OR($J87="",$C87=""),"",$J87*$C87/100)</f>
        <v/>
      </c>
      <c r="L87" s="50" t="str">
        <f aca="false">IF(OR($J87="",$K87=""),"",$J87-$K87)</f>
        <v/>
      </c>
      <c r="M87" s="50" t="str">
        <f aca="false">IF($J87="","",4098*$J87/($B87+237.3)^2)</f>
        <v/>
      </c>
      <c r="N87" s="51" t="str">
        <f aca="false">IF($F87="","",0.000665*$F87)</f>
        <v/>
      </c>
      <c r="O87" s="46" t="str">
        <f aca="false">IF($E87="","",IFERROR($E87*4.87/LN(67.8*CFG_ZANEM-5.42),""))</f>
        <v/>
      </c>
      <c r="P87" s="46" t="str">
        <f aca="false">IF(OR($B87="",$H87=""),"",$H87-$B87)</f>
        <v/>
      </c>
      <c r="Q87" s="46" t="str">
        <f aca="false">IF($A87="","",IF(ISNUMBER(CFG_A),CFG_A,""))</f>
        <v/>
      </c>
      <c r="R87" s="46" t="str">
        <f aca="false">IF($A87="","",IF(ISNUMBER(CFG_B),CFG_B,""))</f>
        <v/>
      </c>
      <c r="S87" s="50" t="str">
        <f aca="false">IF(OR($B87="",$Q87=""),"",0.6108*EXP(17.27*$B87/($B87+237.3))-0.6108*EXP(17.27*($B87+$Q87)/($B87+$Q87+237.3)))</f>
        <v/>
      </c>
      <c r="T87" s="46" t="str">
        <f aca="false">IF(OR($Q87="",$R87="",$L87=""),"",$Q87+$R87*$L87)</f>
        <v/>
      </c>
      <c r="U87" s="46" t="str">
        <f aca="false">IF(OR($Q87="",$R87="",$S87=""),"",$Q87+$R87*$S87)</f>
        <v/>
      </c>
      <c r="V87" s="50" t="str">
        <f aca="false">IF(OR($P87="",$T87="",$U87=""),"",IF(ABS($U87-$T87)&lt;CFG_DENOMMIN,"",($P87-$T87)/($U87-$T87)))</f>
        <v/>
      </c>
      <c r="W87" s="47" t="str">
        <f aca="false">IF($E87="","",IFERROR(LN((CFG_ZANEM-0.67*CFG_HDOSSEL)/(0.123*CFG_HDOSSEL))*LN((CFG_ZAR-0.67*CFG_HDOSSEL)/(0.0123*CFG_HDOSSEL))/(CFG_K^2*$E87),""))</f>
        <v/>
      </c>
      <c r="X87" s="50" t="str">
        <f aca="false">IF(OR($N87="",$W87="",$W87=0),"",$N87*(1+CFG_RC/$W87))</f>
        <v/>
      </c>
      <c r="Y87" s="46" t="str">
        <f aca="false">IF(OR($X87="",$M87="",$G87="",$L87=""),"",($W87*$G87/CFG_RHOCP)*($X87/($M87+$X87))-$L87/($M87+$X87))</f>
        <v/>
      </c>
      <c r="Z87" s="46" t="str">
        <f aca="false">IF(OR($W87="",$G87=""),"",$W87*$G87/CFG_RHOCP)</f>
        <v/>
      </c>
      <c r="AA87" s="50" t="str">
        <f aca="false">IF(OR($P87="",$Y87="",$Z87=""),"",IF(ABS($Z87-$Y87)&lt;CFG_DENOMMIN,"",($P87-$Y87)/($Z87-$Y87)))</f>
        <v/>
      </c>
      <c r="AB87" s="48" t="str">
        <f aca="false">IF($A87="","",IF(AND(HOUR($A87)&gt;=CFG_HINI,HOUR($A87)&lt;CFG_HFIM),1,0))</f>
        <v/>
      </c>
      <c r="AC87" s="48" t="str">
        <f aca="false">IF($A87="","",IF($D87="",0,IF($D87&gt;=CFG_RSMIN,1,0)))</f>
        <v/>
      </c>
      <c r="AD87" s="48" t="str">
        <f aca="false">IF($A87="","",IF($E87="",0,IF(AND($E87&gt;=CFG_UMIN,$E87&lt;=CFG_UMAX),1,0)))</f>
        <v/>
      </c>
      <c r="AE87" s="48" t="str">
        <f aca="false">IF($A87="","",IF($L87="",0,IF($L87&gt;=CFG_VPDMIN,1,0)))</f>
        <v/>
      </c>
      <c r="AF87" s="48" t="str">
        <f aca="false">IF($A87="","",IF(CFG_METODO="Teórico (Jackson)",IF(OR($Y87="",$Z87=""),0,IF(ABS($Z87-$Y87)&gt;=CFG_DENOMMIN,1,0)),IF(OR($T87="",$U87=""),0,IF(ABS($U87-$T87)&gt;=CFG_DENOMMIN,1,0))))</f>
        <v/>
      </c>
      <c r="AG87" s="48" t="str">
        <f aca="false">IF($A87="","",IF(AND($B87&lt;&gt;"",$C87&lt;&gt;"",$H87&lt;&gt;""),1,0))</f>
        <v/>
      </c>
      <c r="AH87" s="48" t="str">
        <f aca="false">IF($A87="","",IF(AND($AB87=1,$AC87=1,$AD87=1,$AE87=1,$AF87=1,$AG87=1),1,0))</f>
        <v/>
      </c>
      <c r="AI87" s="50" t="str">
        <f aca="false">IF($A87="","",IF($AH87&lt;&gt;1,"",IF(CFG_METODO="Teórico (Jackson)",$AA87,$V87)))</f>
        <v/>
      </c>
      <c r="AJ87" s="50" t="str">
        <f aca="false">IF($AI87="","",MAX(0,MIN(1,$AI87)))</f>
        <v/>
      </c>
      <c r="AK87" s="52" t="str">
        <f aca="false">IF($A87="","",IF($AG87=0,"Dados incompletos"&amp;IF($I87="SEM PAR"," — sem Tc no mesmo horário",""),IF($AB87=0,"Fora da janela horária",IF($AC87=0,"Radiação abaixo do mínimo",IF($AD87=0,"Vento fora da faixa",IF($AE87=0,"VPD abaixo do mínimo",IF($AF87=0,"Denominador muito pequeno","VÁLIDO")))))))</f>
        <v/>
      </c>
    </row>
    <row r="88" customFormat="false" ht="15" hidden="false" customHeight="false" outlineLevel="0" collapsed="false">
      <c r="A88" s="45" t="str">
        <f aca="false">IF(02_Estacao!A88="","",02_Estacao!A88)</f>
        <v/>
      </c>
      <c r="B88" s="46" t="str">
        <f aca="false">IF(OR($A88="",02_Estacao!B88=""),"",IF(CFG_UT="°F",(02_Estacao!B88-32)*5/9,02_Estacao!B88))</f>
        <v/>
      </c>
      <c r="C88" s="47" t="str">
        <f aca="false">IF(OR($A88="",02_Estacao!C88=""),"",IF(CFG_UUR="fração (0-1)",02_Estacao!C88*100,02_Estacao!C88))</f>
        <v/>
      </c>
      <c r="D88" s="48" t="str">
        <f aca="false">IF(OR($A88="",02_Estacao!D88=""),"",IF(CFG_URS="MJ/m²/h",02_Estacao!D88*277.7778,IF(CFG_URS="kW/m²",02_Estacao!D88*1000,02_Estacao!D88)))</f>
        <v/>
      </c>
      <c r="E88" s="46" t="str">
        <f aca="false">IF(OR($A88="",02_Estacao!E88=""),"",IF(CFG_UVEL="km/h",02_Estacao!E88/3.6,02_Estacao!E88))</f>
        <v/>
      </c>
      <c r="F88" s="46" t="str">
        <f aca="false">IF($A88="","",IF(02_Estacao!F88="",CFG_P,IF(CFG_UP="hPa (mbar)",02_Estacao!F88/10,IF(CFG_UP="Pa",02_Estacao!F88/1000,02_Estacao!F88))))</f>
        <v/>
      </c>
      <c r="G88" s="48" t="str">
        <f aca="false">IF($A88="","",IF(02_Estacao!G88&lt;&gt;"",02_Estacao!G88,IF($D88="","",(1-CFG_ALBEDO)*$D88-CFG_RNL)))</f>
        <v/>
      </c>
      <c r="H88" s="46" t="str">
        <f aca="false">IF($A88="","",IFERROR(IF(ISNUMBER(INDEX(03_Dossel!$F$6:$F$1005,MATCH($A88,03_Dossel!$A$6:$A$1005,0))),INDEX(03_Dossel!$F$6:$F$1005,MATCH($A88,03_Dossel!$A$6:$A$1005,0)),""),""))</f>
        <v/>
      </c>
      <c r="I88" s="49" t="str">
        <f aca="false">IF($A88="","",IF($H88="","SEM PAR","OK"))</f>
        <v/>
      </c>
      <c r="J88" s="50" t="str">
        <f aca="false">IF($B88="","",0.6108*EXP(17.27*$B88/($B88+237.3)))</f>
        <v/>
      </c>
      <c r="K88" s="50" t="str">
        <f aca="false">IF(OR($J88="",$C88=""),"",$J88*$C88/100)</f>
        <v/>
      </c>
      <c r="L88" s="50" t="str">
        <f aca="false">IF(OR($J88="",$K88=""),"",$J88-$K88)</f>
        <v/>
      </c>
      <c r="M88" s="50" t="str">
        <f aca="false">IF($J88="","",4098*$J88/($B88+237.3)^2)</f>
        <v/>
      </c>
      <c r="N88" s="51" t="str">
        <f aca="false">IF($F88="","",0.000665*$F88)</f>
        <v/>
      </c>
      <c r="O88" s="46" t="str">
        <f aca="false">IF($E88="","",IFERROR($E88*4.87/LN(67.8*CFG_ZANEM-5.42),""))</f>
        <v/>
      </c>
      <c r="P88" s="46" t="str">
        <f aca="false">IF(OR($B88="",$H88=""),"",$H88-$B88)</f>
        <v/>
      </c>
      <c r="Q88" s="46" t="str">
        <f aca="false">IF($A88="","",IF(ISNUMBER(CFG_A),CFG_A,""))</f>
        <v/>
      </c>
      <c r="R88" s="46" t="str">
        <f aca="false">IF($A88="","",IF(ISNUMBER(CFG_B),CFG_B,""))</f>
        <v/>
      </c>
      <c r="S88" s="50" t="str">
        <f aca="false">IF(OR($B88="",$Q88=""),"",0.6108*EXP(17.27*$B88/($B88+237.3))-0.6108*EXP(17.27*($B88+$Q88)/($B88+$Q88+237.3)))</f>
        <v/>
      </c>
      <c r="T88" s="46" t="str">
        <f aca="false">IF(OR($Q88="",$R88="",$L88=""),"",$Q88+$R88*$L88)</f>
        <v/>
      </c>
      <c r="U88" s="46" t="str">
        <f aca="false">IF(OR($Q88="",$R88="",$S88=""),"",$Q88+$R88*$S88)</f>
        <v/>
      </c>
      <c r="V88" s="50" t="str">
        <f aca="false">IF(OR($P88="",$T88="",$U88=""),"",IF(ABS($U88-$T88)&lt;CFG_DENOMMIN,"",($P88-$T88)/($U88-$T88)))</f>
        <v/>
      </c>
      <c r="W88" s="47" t="str">
        <f aca="false">IF($E88="","",IFERROR(LN((CFG_ZANEM-0.67*CFG_HDOSSEL)/(0.123*CFG_HDOSSEL))*LN((CFG_ZAR-0.67*CFG_HDOSSEL)/(0.0123*CFG_HDOSSEL))/(CFG_K^2*$E88),""))</f>
        <v/>
      </c>
      <c r="X88" s="50" t="str">
        <f aca="false">IF(OR($N88="",$W88="",$W88=0),"",$N88*(1+CFG_RC/$W88))</f>
        <v/>
      </c>
      <c r="Y88" s="46" t="str">
        <f aca="false">IF(OR($X88="",$M88="",$G88="",$L88=""),"",($W88*$G88/CFG_RHOCP)*($X88/($M88+$X88))-$L88/($M88+$X88))</f>
        <v/>
      </c>
      <c r="Z88" s="46" t="str">
        <f aca="false">IF(OR($W88="",$G88=""),"",$W88*$G88/CFG_RHOCP)</f>
        <v/>
      </c>
      <c r="AA88" s="50" t="str">
        <f aca="false">IF(OR($P88="",$Y88="",$Z88=""),"",IF(ABS($Z88-$Y88)&lt;CFG_DENOMMIN,"",($P88-$Y88)/($Z88-$Y88)))</f>
        <v/>
      </c>
      <c r="AB88" s="48" t="str">
        <f aca="false">IF($A88="","",IF(AND(HOUR($A88)&gt;=CFG_HINI,HOUR($A88)&lt;CFG_HFIM),1,0))</f>
        <v/>
      </c>
      <c r="AC88" s="48" t="str">
        <f aca="false">IF($A88="","",IF($D88="",0,IF($D88&gt;=CFG_RSMIN,1,0)))</f>
        <v/>
      </c>
      <c r="AD88" s="48" t="str">
        <f aca="false">IF($A88="","",IF($E88="",0,IF(AND($E88&gt;=CFG_UMIN,$E88&lt;=CFG_UMAX),1,0)))</f>
        <v/>
      </c>
      <c r="AE88" s="48" t="str">
        <f aca="false">IF($A88="","",IF($L88="",0,IF($L88&gt;=CFG_VPDMIN,1,0)))</f>
        <v/>
      </c>
      <c r="AF88" s="48" t="str">
        <f aca="false">IF($A88="","",IF(CFG_METODO="Teórico (Jackson)",IF(OR($Y88="",$Z88=""),0,IF(ABS($Z88-$Y88)&gt;=CFG_DENOMMIN,1,0)),IF(OR($T88="",$U88=""),0,IF(ABS($U88-$T88)&gt;=CFG_DENOMMIN,1,0))))</f>
        <v/>
      </c>
      <c r="AG88" s="48" t="str">
        <f aca="false">IF($A88="","",IF(AND($B88&lt;&gt;"",$C88&lt;&gt;"",$H88&lt;&gt;""),1,0))</f>
        <v/>
      </c>
      <c r="AH88" s="48" t="str">
        <f aca="false">IF($A88="","",IF(AND($AB88=1,$AC88=1,$AD88=1,$AE88=1,$AF88=1,$AG88=1),1,0))</f>
        <v/>
      </c>
      <c r="AI88" s="50" t="str">
        <f aca="false">IF($A88="","",IF($AH88&lt;&gt;1,"",IF(CFG_METODO="Teórico (Jackson)",$AA88,$V88)))</f>
        <v/>
      </c>
      <c r="AJ88" s="50" t="str">
        <f aca="false">IF($AI88="","",MAX(0,MIN(1,$AI88)))</f>
        <v/>
      </c>
      <c r="AK88" s="52" t="str">
        <f aca="false">IF($A88="","",IF($AG88=0,"Dados incompletos"&amp;IF($I88="SEM PAR"," — sem Tc no mesmo horário",""),IF($AB88=0,"Fora da janela horária",IF($AC88=0,"Radiação abaixo do mínimo",IF($AD88=0,"Vento fora da faixa",IF($AE88=0,"VPD abaixo do mínimo",IF($AF88=0,"Denominador muito pequeno","VÁLIDO")))))))</f>
        <v/>
      </c>
    </row>
    <row r="89" customFormat="false" ht="15" hidden="false" customHeight="false" outlineLevel="0" collapsed="false">
      <c r="A89" s="45" t="str">
        <f aca="false">IF(02_Estacao!A89="","",02_Estacao!A89)</f>
        <v/>
      </c>
      <c r="B89" s="46" t="str">
        <f aca="false">IF(OR($A89="",02_Estacao!B89=""),"",IF(CFG_UT="°F",(02_Estacao!B89-32)*5/9,02_Estacao!B89))</f>
        <v/>
      </c>
      <c r="C89" s="47" t="str">
        <f aca="false">IF(OR($A89="",02_Estacao!C89=""),"",IF(CFG_UUR="fração (0-1)",02_Estacao!C89*100,02_Estacao!C89))</f>
        <v/>
      </c>
      <c r="D89" s="48" t="str">
        <f aca="false">IF(OR($A89="",02_Estacao!D89=""),"",IF(CFG_URS="MJ/m²/h",02_Estacao!D89*277.7778,IF(CFG_URS="kW/m²",02_Estacao!D89*1000,02_Estacao!D89)))</f>
        <v/>
      </c>
      <c r="E89" s="46" t="str">
        <f aca="false">IF(OR($A89="",02_Estacao!E89=""),"",IF(CFG_UVEL="km/h",02_Estacao!E89/3.6,02_Estacao!E89))</f>
        <v/>
      </c>
      <c r="F89" s="46" t="str">
        <f aca="false">IF($A89="","",IF(02_Estacao!F89="",CFG_P,IF(CFG_UP="hPa (mbar)",02_Estacao!F89/10,IF(CFG_UP="Pa",02_Estacao!F89/1000,02_Estacao!F89))))</f>
        <v/>
      </c>
      <c r="G89" s="48" t="str">
        <f aca="false">IF($A89="","",IF(02_Estacao!G89&lt;&gt;"",02_Estacao!G89,IF($D89="","",(1-CFG_ALBEDO)*$D89-CFG_RNL)))</f>
        <v/>
      </c>
      <c r="H89" s="46" t="str">
        <f aca="false">IF($A89="","",IFERROR(IF(ISNUMBER(INDEX(03_Dossel!$F$6:$F$1005,MATCH($A89,03_Dossel!$A$6:$A$1005,0))),INDEX(03_Dossel!$F$6:$F$1005,MATCH($A89,03_Dossel!$A$6:$A$1005,0)),""),""))</f>
        <v/>
      </c>
      <c r="I89" s="49" t="str">
        <f aca="false">IF($A89="","",IF($H89="","SEM PAR","OK"))</f>
        <v/>
      </c>
      <c r="J89" s="50" t="str">
        <f aca="false">IF($B89="","",0.6108*EXP(17.27*$B89/($B89+237.3)))</f>
        <v/>
      </c>
      <c r="K89" s="50" t="str">
        <f aca="false">IF(OR($J89="",$C89=""),"",$J89*$C89/100)</f>
        <v/>
      </c>
      <c r="L89" s="50" t="str">
        <f aca="false">IF(OR($J89="",$K89=""),"",$J89-$K89)</f>
        <v/>
      </c>
      <c r="M89" s="50" t="str">
        <f aca="false">IF($J89="","",4098*$J89/($B89+237.3)^2)</f>
        <v/>
      </c>
      <c r="N89" s="51" t="str">
        <f aca="false">IF($F89="","",0.000665*$F89)</f>
        <v/>
      </c>
      <c r="O89" s="46" t="str">
        <f aca="false">IF($E89="","",IFERROR($E89*4.87/LN(67.8*CFG_ZANEM-5.42),""))</f>
        <v/>
      </c>
      <c r="P89" s="46" t="str">
        <f aca="false">IF(OR($B89="",$H89=""),"",$H89-$B89)</f>
        <v/>
      </c>
      <c r="Q89" s="46" t="str">
        <f aca="false">IF($A89="","",IF(ISNUMBER(CFG_A),CFG_A,""))</f>
        <v/>
      </c>
      <c r="R89" s="46" t="str">
        <f aca="false">IF($A89="","",IF(ISNUMBER(CFG_B),CFG_B,""))</f>
        <v/>
      </c>
      <c r="S89" s="50" t="str">
        <f aca="false">IF(OR($B89="",$Q89=""),"",0.6108*EXP(17.27*$B89/($B89+237.3))-0.6108*EXP(17.27*($B89+$Q89)/($B89+$Q89+237.3)))</f>
        <v/>
      </c>
      <c r="T89" s="46" t="str">
        <f aca="false">IF(OR($Q89="",$R89="",$L89=""),"",$Q89+$R89*$L89)</f>
        <v/>
      </c>
      <c r="U89" s="46" t="str">
        <f aca="false">IF(OR($Q89="",$R89="",$S89=""),"",$Q89+$R89*$S89)</f>
        <v/>
      </c>
      <c r="V89" s="50" t="str">
        <f aca="false">IF(OR($P89="",$T89="",$U89=""),"",IF(ABS($U89-$T89)&lt;CFG_DENOMMIN,"",($P89-$T89)/($U89-$T89)))</f>
        <v/>
      </c>
      <c r="W89" s="47" t="str">
        <f aca="false">IF($E89="","",IFERROR(LN((CFG_ZANEM-0.67*CFG_HDOSSEL)/(0.123*CFG_HDOSSEL))*LN((CFG_ZAR-0.67*CFG_HDOSSEL)/(0.0123*CFG_HDOSSEL))/(CFG_K^2*$E89),""))</f>
        <v/>
      </c>
      <c r="X89" s="50" t="str">
        <f aca="false">IF(OR($N89="",$W89="",$W89=0),"",$N89*(1+CFG_RC/$W89))</f>
        <v/>
      </c>
      <c r="Y89" s="46" t="str">
        <f aca="false">IF(OR($X89="",$M89="",$G89="",$L89=""),"",($W89*$G89/CFG_RHOCP)*($X89/($M89+$X89))-$L89/($M89+$X89))</f>
        <v/>
      </c>
      <c r="Z89" s="46" t="str">
        <f aca="false">IF(OR($W89="",$G89=""),"",$W89*$G89/CFG_RHOCP)</f>
        <v/>
      </c>
      <c r="AA89" s="50" t="str">
        <f aca="false">IF(OR($P89="",$Y89="",$Z89=""),"",IF(ABS($Z89-$Y89)&lt;CFG_DENOMMIN,"",($P89-$Y89)/($Z89-$Y89)))</f>
        <v/>
      </c>
      <c r="AB89" s="48" t="str">
        <f aca="false">IF($A89="","",IF(AND(HOUR($A89)&gt;=CFG_HINI,HOUR($A89)&lt;CFG_HFIM),1,0))</f>
        <v/>
      </c>
      <c r="AC89" s="48" t="str">
        <f aca="false">IF($A89="","",IF($D89="",0,IF($D89&gt;=CFG_RSMIN,1,0)))</f>
        <v/>
      </c>
      <c r="AD89" s="48" t="str">
        <f aca="false">IF($A89="","",IF($E89="",0,IF(AND($E89&gt;=CFG_UMIN,$E89&lt;=CFG_UMAX),1,0)))</f>
        <v/>
      </c>
      <c r="AE89" s="48" t="str">
        <f aca="false">IF($A89="","",IF($L89="",0,IF($L89&gt;=CFG_VPDMIN,1,0)))</f>
        <v/>
      </c>
      <c r="AF89" s="48" t="str">
        <f aca="false">IF($A89="","",IF(CFG_METODO="Teórico (Jackson)",IF(OR($Y89="",$Z89=""),0,IF(ABS($Z89-$Y89)&gt;=CFG_DENOMMIN,1,0)),IF(OR($T89="",$U89=""),0,IF(ABS($U89-$T89)&gt;=CFG_DENOMMIN,1,0))))</f>
        <v/>
      </c>
      <c r="AG89" s="48" t="str">
        <f aca="false">IF($A89="","",IF(AND($B89&lt;&gt;"",$C89&lt;&gt;"",$H89&lt;&gt;""),1,0))</f>
        <v/>
      </c>
      <c r="AH89" s="48" t="str">
        <f aca="false">IF($A89="","",IF(AND($AB89=1,$AC89=1,$AD89=1,$AE89=1,$AF89=1,$AG89=1),1,0))</f>
        <v/>
      </c>
      <c r="AI89" s="50" t="str">
        <f aca="false">IF($A89="","",IF($AH89&lt;&gt;1,"",IF(CFG_METODO="Teórico (Jackson)",$AA89,$V89)))</f>
        <v/>
      </c>
      <c r="AJ89" s="50" t="str">
        <f aca="false">IF($AI89="","",MAX(0,MIN(1,$AI89)))</f>
        <v/>
      </c>
      <c r="AK89" s="52" t="str">
        <f aca="false">IF($A89="","",IF($AG89=0,"Dados incompletos"&amp;IF($I89="SEM PAR"," — sem Tc no mesmo horário",""),IF($AB89=0,"Fora da janela horária",IF($AC89=0,"Radiação abaixo do mínimo",IF($AD89=0,"Vento fora da faixa",IF($AE89=0,"VPD abaixo do mínimo",IF($AF89=0,"Denominador muito pequeno","VÁLIDO")))))))</f>
        <v/>
      </c>
    </row>
    <row r="90" customFormat="false" ht="15" hidden="false" customHeight="false" outlineLevel="0" collapsed="false">
      <c r="A90" s="45" t="str">
        <f aca="false">IF(02_Estacao!A90="","",02_Estacao!A90)</f>
        <v/>
      </c>
      <c r="B90" s="46" t="str">
        <f aca="false">IF(OR($A90="",02_Estacao!B90=""),"",IF(CFG_UT="°F",(02_Estacao!B90-32)*5/9,02_Estacao!B90))</f>
        <v/>
      </c>
      <c r="C90" s="47" t="str">
        <f aca="false">IF(OR($A90="",02_Estacao!C90=""),"",IF(CFG_UUR="fração (0-1)",02_Estacao!C90*100,02_Estacao!C90))</f>
        <v/>
      </c>
      <c r="D90" s="48" t="str">
        <f aca="false">IF(OR($A90="",02_Estacao!D90=""),"",IF(CFG_URS="MJ/m²/h",02_Estacao!D90*277.7778,IF(CFG_URS="kW/m²",02_Estacao!D90*1000,02_Estacao!D90)))</f>
        <v/>
      </c>
      <c r="E90" s="46" t="str">
        <f aca="false">IF(OR($A90="",02_Estacao!E90=""),"",IF(CFG_UVEL="km/h",02_Estacao!E90/3.6,02_Estacao!E90))</f>
        <v/>
      </c>
      <c r="F90" s="46" t="str">
        <f aca="false">IF($A90="","",IF(02_Estacao!F90="",CFG_P,IF(CFG_UP="hPa (mbar)",02_Estacao!F90/10,IF(CFG_UP="Pa",02_Estacao!F90/1000,02_Estacao!F90))))</f>
        <v/>
      </c>
      <c r="G90" s="48" t="str">
        <f aca="false">IF($A90="","",IF(02_Estacao!G90&lt;&gt;"",02_Estacao!G90,IF($D90="","",(1-CFG_ALBEDO)*$D90-CFG_RNL)))</f>
        <v/>
      </c>
      <c r="H90" s="46" t="str">
        <f aca="false">IF($A90="","",IFERROR(IF(ISNUMBER(INDEX(03_Dossel!$F$6:$F$1005,MATCH($A90,03_Dossel!$A$6:$A$1005,0))),INDEX(03_Dossel!$F$6:$F$1005,MATCH($A90,03_Dossel!$A$6:$A$1005,0)),""),""))</f>
        <v/>
      </c>
      <c r="I90" s="49" t="str">
        <f aca="false">IF($A90="","",IF($H90="","SEM PAR","OK"))</f>
        <v/>
      </c>
      <c r="J90" s="50" t="str">
        <f aca="false">IF($B90="","",0.6108*EXP(17.27*$B90/($B90+237.3)))</f>
        <v/>
      </c>
      <c r="K90" s="50" t="str">
        <f aca="false">IF(OR($J90="",$C90=""),"",$J90*$C90/100)</f>
        <v/>
      </c>
      <c r="L90" s="50" t="str">
        <f aca="false">IF(OR($J90="",$K90=""),"",$J90-$K90)</f>
        <v/>
      </c>
      <c r="M90" s="50" t="str">
        <f aca="false">IF($J90="","",4098*$J90/($B90+237.3)^2)</f>
        <v/>
      </c>
      <c r="N90" s="51" t="str">
        <f aca="false">IF($F90="","",0.000665*$F90)</f>
        <v/>
      </c>
      <c r="O90" s="46" t="str">
        <f aca="false">IF($E90="","",IFERROR($E90*4.87/LN(67.8*CFG_ZANEM-5.42),""))</f>
        <v/>
      </c>
      <c r="P90" s="46" t="str">
        <f aca="false">IF(OR($B90="",$H90=""),"",$H90-$B90)</f>
        <v/>
      </c>
      <c r="Q90" s="46" t="str">
        <f aca="false">IF($A90="","",IF(ISNUMBER(CFG_A),CFG_A,""))</f>
        <v/>
      </c>
      <c r="R90" s="46" t="str">
        <f aca="false">IF($A90="","",IF(ISNUMBER(CFG_B),CFG_B,""))</f>
        <v/>
      </c>
      <c r="S90" s="50" t="str">
        <f aca="false">IF(OR($B90="",$Q90=""),"",0.6108*EXP(17.27*$B90/($B90+237.3))-0.6108*EXP(17.27*($B90+$Q90)/($B90+$Q90+237.3)))</f>
        <v/>
      </c>
      <c r="T90" s="46" t="str">
        <f aca="false">IF(OR($Q90="",$R90="",$L90=""),"",$Q90+$R90*$L90)</f>
        <v/>
      </c>
      <c r="U90" s="46" t="str">
        <f aca="false">IF(OR($Q90="",$R90="",$S90=""),"",$Q90+$R90*$S90)</f>
        <v/>
      </c>
      <c r="V90" s="50" t="str">
        <f aca="false">IF(OR($P90="",$T90="",$U90=""),"",IF(ABS($U90-$T90)&lt;CFG_DENOMMIN,"",($P90-$T90)/($U90-$T90)))</f>
        <v/>
      </c>
      <c r="W90" s="47" t="str">
        <f aca="false">IF($E90="","",IFERROR(LN((CFG_ZANEM-0.67*CFG_HDOSSEL)/(0.123*CFG_HDOSSEL))*LN((CFG_ZAR-0.67*CFG_HDOSSEL)/(0.0123*CFG_HDOSSEL))/(CFG_K^2*$E90),""))</f>
        <v/>
      </c>
      <c r="X90" s="50" t="str">
        <f aca="false">IF(OR($N90="",$W90="",$W90=0),"",$N90*(1+CFG_RC/$W90))</f>
        <v/>
      </c>
      <c r="Y90" s="46" t="str">
        <f aca="false">IF(OR($X90="",$M90="",$G90="",$L90=""),"",($W90*$G90/CFG_RHOCP)*($X90/($M90+$X90))-$L90/($M90+$X90))</f>
        <v/>
      </c>
      <c r="Z90" s="46" t="str">
        <f aca="false">IF(OR($W90="",$G90=""),"",$W90*$G90/CFG_RHOCP)</f>
        <v/>
      </c>
      <c r="AA90" s="50" t="str">
        <f aca="false">IF(OR($P90="",$Y90="",$Z90=""),"",IF(ABS($Z90-$Y90)&lt;CFG_DENOMMIN,"",($P90-$Y90)/($Z90-$Y90)))</f>
        <v/>
      </c>
      <c r="AB90" s="48" t="str">
        <f aca="false">IF($A90="","",IF(AND(HOUR($A90)&gt;=CFG_HINI,HOUR($A90)&lt;CFG_HFIM),1,0))</f>
        <v/>
      </c>
      <c r="AC90" s="48" t="str">
        <f aca="false">IF($A90="","",IF($D90="",0,IF($D90&gt;=CFG_RSMIN,1,0)))</f>
        <v/>
      </c>
      <c r="AD90" s="48" t="str">
        <f aca="false">IF($A90="","",IF($E90="",0,IF(AND($E90&gt;=CFG_UMIN,$E90&lt;=CFG_UMAX),1,0)))</f>
        <v/>
      </c>
      <c r="AE90" s="48" t="str">
        <f aca="false">IF($A90="","",IF($L90="",0,IF($L90&gt;=CFG_VPDMIN,1,0)))</f>
        <v/>
      </c>
      <c r="AF90" s="48" t="str">
        <f aca="false">IF($A90="","",IF(CFG_METODO="Teórico (Jackson)",IF(OR($Y90="",$Z90=""),0,IF(ABS($Z90-$Y90)&gt;=CFG_DENOMMIN,1,0)),IF(OR($T90="",$U90=""),0,IF(ABS($U90-$T90)&gt;=CFG_DENOMMIN,1,0))))</f>
        <v/>
      </c>
      <c r="AG90" s="48" t="str">
        <f aca="false">IF($A90="","",IF(AND($B90&lt;&gt;"",$C90&lt;&gt;"",$H90&lt;&gt;""),1,0))</f>
        <v/>
      </c>
      <c r="AH90" s="48" t="str">
        <f aca="false">IF($A90="","",IF(AND($AB90=1,$AC90=1,$AD90=1,$AE90=1,$AF90=1,$AG90=1),1,0))</f>
        <v/>
      </c>
      <c r="AI90" s="50" t="str">
        <f aca="false">IF($A90="","",IF($AH90&lt;&gt;1,"",IF(CFG_METODO="Teórico (Jackson)",$AA90,$V90)))</f>
        <v/>
      </c>
      <c r="AJ90" s="50" t="str">
        <f aca="false">IF($AI90="","",MAX(0,MIN(1,$AI90)))</f>
        <v/>
      </c>
      <c r="AK90" s="52" t="str">
        <f aca="false">IF($A90="","",IF($AG90=0,"Dados incompletos"&amp;IF($I90="SEM PAR"," — sem Tc no mesmo horário",""),IF($AB90=0,"Fora da janela horária",IF($AC90=0,"Radiação abaixo do mínimo",IF($AD90=0,"Vento fora da faixa",IF($AE90=0,"VPD abaixo do mínimo",IF($AF90=0,"Denominador muito pequeno","VÁLIDO")))))))</f>
        <v/>
      </c>
    </row>
    <row r="91" customFormat="false" ht="15" hidden="false" customHeight="false" outlineLevel="0" collapsed="false">
      <c r="A91" s="45" t="str">
        <f aca="false">IF(02_Estacao!A91="","",02_Estacao!A91)</f>
        <v/>
      </c>
      <c r="B91" s="46" t="str">
        <f aca="false">IF(OR($A91="",02_Estacao!B91=""),"",IF(CFG_UT="°F",(02_Estacao!B91-32)*5/9,02_Estacao!B91))</f>
        <v/>
      </c>
      <c r="C91" s="47" t="str">
        <f aca="false">IF(OR($A91="",02_Estacao!C91=""),"",IF(CFG_UUR="fração (0-1)",02_Estacao!C91*100,02_Estacao!C91))</f>
        <v/>
      </c>
      <c r="D91" s="48" t="str">
        <f aca="false">IF(OR($A91="",02_Estacao!D91=""),"",IF(CFG_URS="MJ/m²/h",02_Estacao!D91*277.7778,IF(CFG_URS="kW/m²",02_Estacao!D91*1000,02_Estacao!D91)))</f>
        <v/>
      </c>
      <c r="E91" s="46" t="str">
        <f aca="false">IF(OR($A91="",02_Estacao!E91=""),"",IF(CFG_UVEL="km/h",02_Estacao!E91/3.6,02_Estacao!E91))</f>
        <v/>
      </c>
      <c r="F91" s="46" t="str">
        <f aca="false">IF($A91="","",IF(02_Estacao!F91="",CFG_P,IF(CFG_UP="hPa (mbar)",02_Estacao!F91/10,IF(CFG_UP="Pa",02_Estacao!F91/1000,02_Estacao!F91))))</f>
        <v/>
      </c>
      <c r="G91" s="48" t="str">
        <f aca="false">IF($A91="","",IF(02_Estacao!G91&lt;&gt;"",02_Estacao!G91,IF($D91="","",(1-CFG_ALBEDO)*$D91-CFG_RNL)))</f>
        <v/>
      </c>
      <c r="H91" s="46" t="str">
        <f aca="false">IF($A91="","",IFERROR(IF(ISNUMBER(INDEX(03_Dossel!$F$6:$F$1005,MATCH($A91,03_Dossel!$A$6:$A$1005,0))),INDEX(03_Dossel!$F$6:$F$1005,MATCH($A91,03_Dossel!$A$6:$A$1005,0)),""),""))</f>
        <v/>
      </c>
      <c r="I91" s="49" t="str">
        <f aca="false">IF($A91="","",IF($H91="","SEM PAR","OK"))</f>
        <v/>
      </c>
      <c r="J91" s="50" t="str">
        <f aca="false">IF($B91="","",0.6108*EXP(17.27*$B91/($B91+237.3)))</f>
        <v/>
      </c>
      <c r="K91" s="50" t="str">
        <f aca="false">IF(OR($J91="",$C91=""),"",$J91*$C91/100)</f>
        <v/>
      </c>
      <c r="L91" s="50" t="str">
        <f aca="false">IF(OR($J91="",$K91=""),"",$J91-$K91)</f>
        <v/>
      </c>
      <c r="M91" s="50" t="str">
        <f aca="false">IF($J91="","",4098*$J91/($B91+237.3)^2)</f>
        <v/>
      </c>
      <c r="N91" s="51" t="str">
        <f aca="false">IF($F91="","",0.000665*$F91)</f>
        <v/>
      </c>
      <c r="O91" s="46" t="str">
        <f aca="false">IF($E91="","",IFERROR($E91*4.87/LN(67.8*CFG_ZANEM-5.42),""))</f>
        <v/>
      </c>
      <c r="P91" s="46" t="str">
        <f aca="false">IF(OR($B91="",$H91=""),"",$H91-$B91)</f>
        <v/>
      </c>
      <c r="Q91" s="46" t="str">
        <f aca="false">IF($A91="","",IF(ISNUMBER(CFG_A),CFG_A,""))</f>
        <v/>
      </c>
      <c r="R91" s="46" t="str">
        <f aca="false">IF($A91="","",IF(ISNUMBER(CFG_B),CFG_B,""))</f>
        <v/>
      </c>
      <c r="S91" s="50" t="str">
        <f aca="false">IF(OR($B91="",$Q91=""),"",0.6108*EXP(17.27*$B91/($B91+237.3))-0.6108*EXP(17.27*($B91+$Q91)/($B91+$Q91+237.3)))</f>
        <v/>
      </c>
      <c r="T91" s="46" t="str">
        <f aca="false">IF(OR($Q91="",$R91="",$L91=""),"",$Q91+$R91*$L91)</f>
        <v/>
      </c>
      <c r="U91" s="46" t="str">
        <f aca="false">IF(OR($Q91="",$R91="",$S91=""),"",$Q91+$R91*$S91)</f>
        <v/>
      </c>
      <c r="V91" s="50" t="str">
        <f aca="false">IF(OR($P91="",$T91="",$U91=""),"",IF(ABS($U91-$T91)&lt;CFG_DENOMMIN,"",($P91-$T91)/($U91-$T91)))</f>
        <v/>
      </c>
      <c r="W91" s="47" t="str">
        <f aca="false">IF($E91="","",IFERROR(LN((CFG_ZANEM-0.67*CFG_HDOSSEL)/(0.123*CFG_HDOSSEL))*LN((CFG_ZAR-0.67*CFG_HDOSSEL)/(0.0123*CFG_HDOSSEL))/(CFG_K^2*$E91),""))</f>
        <v/>
      </c>
      <c r="X91" s="50" t="str">
        <f aca="false">IF(OR($N91="",$W91="",$W91=0),"",$N91*(1+CFG_RC/$W91))</f>
        <v/>
      </c>
      <c r="Y91" s="46" t="str">
        <f aca="false">IF(OR($X91="",$M91="",$G91="",$L91=""),"",($W91*$G91/CFG_RHOCP)*($X91/($M91+$X91))-$L91/($M91+$X91))</f>
        <v/>
      </c>
      <c r="Z91" s="46" t="str">
        <f aca="false">IF(OR($W91="",$G91=""),"",$W91*$G91/CFG_RHOCP)</f>
        <v/>
      </c>
      <c r="AA91" s="50" t="str">
        <f aca="false">IF(OR($P91="",$Y91="",$Z91=""),"",IF(ABS($Z91-$Y91)&lt;CFG_DENOMMIN,"",($P91-$Y91)/($Z91-$Y91)))</f>
        <v/>
      </c>
      <c r="AB91" s="48" t="str">
        <f aca="false">IF($A91="","",IF(AND(HOUR($A91)&gt;=CFG_HINI,HOUR($A91)&lt;CFG_HFIM),1,0))</f>
        <v/>
      </c>
      <c r="AC91" s="48" t="str">
        <f aca="false">IF($A91="","",IF($D91="",0,IF($D91&gt;=CFG_RSMIN,1,0)))</f>
        <v/>
      </c>
      <c r="AD91" s="48" t="str">
        <f aca="false">IF($A91="","",IF($E91="",0,IF(AND($E91&gt;=CFG_UMIN,$E91&lt;=CFG_UMAX),1,0)))</f>
        <v/>
      </c>
      <c r="AE91" s="48" t="str">
        <f aca="false">IF($A91="","",IF($L91="",0,IF($L91&gt;=CFG_VPDMIN,1,0)))</f>
        <v/>
      </c>
      <c r="AF91" s="48" t="str">
        <f aca="false">IF($A91="","",IF(CFG_METODO="Teórico (Jackson)",IF(OR($Y91="",$Z91=""),0,IF(ABS($Z91-$Y91)&gt;=CFG_DENOMMIN,1,0)),IF(OR($T91="",$U91=""),0,IF(ABS($U91-$T91)&gt;=CFG_DENOMMIN,1,0))))</f>
        <v/>
      </c>
      <c r="AG91" s="48" t="str">
        <f aca="false">IF($A91="","",IF(AND($B91&lt;&gt;"",$C91&lt;&gt;"",$H91&lt;&gt;""),1,0))</f>
        <v/>
      </c>
      <c r="AH91" s="48" t="str">
        <f aca="false">IF($A91="","",IF(AND($AB91=1,$AC91=1,$AD91=1,$AE91=1,$AF91=1,$AG91=1),1,0))</f>
        <v/>
      </c>
      <c r="AI91" s="50" t="str">
        <f aca="false">IF($A91="","",IF($AH91&lt;&gt;1,"",IF(CFG_METODO="Teórico (Jackson)",$AA91,$V91)))</f>
        <v/>
      </c>
      <c r="AJ91" s="50" t="str">
        <f aca="false">IF($AI91="","",MAX(0,MIN(1,$AI91)))</f>
        <v/>
      </c>
      <c r="AK91" s="52" t="str">
        <f aca="false">IF($A91="","",IF($AG91=0,"Dados incompletos"&amp;IF($I91="SEM PAR"," — sem Tc no mesmo horário",""),IF($AB91=0,"Fora da janela horária",IF($AC91=0,"Radiação abaixo do mínimo",IF($AD91=0,"Vento fora da faixa",IF($AE91=0,"VPD abaixo do mínimo",IF($AF91=0,"Denominador muito pequeno","VÁLIDO")))))))</f>
        <v/>
      </c>
    </row>
    <row r="92" customFormat="false" ht="15" hidden="false" customHeight="false" outlineLevel="0" collapsed="false">
      <c r="A92" s="45" t="str">
        <f aca="false">IF(02_Estacao!A92="","",02_Estacao!A92)</f>
        <v/>
      </c>
      <c r="B92" s="46" t="str">
        <f aca="false">IF(OR($A92="",02_Estacao!B92=""),"",IF(CFG_UT="°F",(02_Estacao!B92-32)*5/9,02_Estacao!B92))</f>
        <v/>
      </c>
      <c r="C92" s="47" t="str">
        <f aca="false">IF(OR($A92="",02_Estacao!C92=""),"",IF(CFG_UUR="fração (0-1)",02_Estacao!C92*100,02_Estacao!C92))</f>
        <v/>
      </c>
      <c r="D92" s="48" t="str">
        <f aca="false">IF(OR($A92="",02_Estacao!D92=""),"",IF(CFG_URS="MJ/m²/h",02_Estacao!D92*277.7778,IF(CFG_URS="kW/m²",02_Estacao!D92*1000,02_Estacao!D92)))</f>
        <v/>
      </c>
      <c r="E92" s="46" t="str">
        <f aca="false">IF(OR($A92="",02_Estacao!E92=""),"",IF(CFG_UVEL="km/h",02_Estacao!E92/3.6,02_Estacao!E92))</f>
        <v/>
      </c>
      <c r="F92" s="46" t="str">
        <f aca="false">IF($A92="","",IF(02_Estacao!F92="",CFG_P,IF(CFG_UP="hPa (mbar)",02_Estacao!F92/10,IF(CFG_UP="Pa",02_Estacao!F92/1000,02_Estacao!F92))))</f>
        <v/>
      </c>
      <c r="G92" s="48" t="str">
        <f aca="false">IF($A92="","",IF(02_Estacao!G92&lt;&gt;"",02_Estacao!G92,IF($D92="","",(1-CFG_ALBEDO)*$D92-CFG_RNL)))</f>
        <v/>
      </c>
      <c r="H92" s="46" t="str">
        <f aca="false">IF($A92="","",IFERROR(IF(ISNUMBER(INDEX(03_Dossel!$F$6:$F$1005,MATCH($A92,03_Dossel!$A$6:$A$1005,0))),INDEX(03_Dossel!$F$6:$F$1005,MATCH($A92,03_Dossel!$A$6:$A$1005,0)),""),""))</f>
        <v/>
      </c>
      <c r="I92" s="49" t="str">
        <f aca="false">IF($A92="","",IF($H92="","SEM PAR","OK"))</f>
        <v/>
      </c>
      <c r="J92" s="50" t="str">
        <f aca="false">IF($B92="","",0.6108*EXP(17.27*$B92/($B92+237.3)))</f>
        <v/>
      </c>
      <c r="K92" s="50" t="str">
        <f aca="false">IF(OR($J92="",$C92=""),"",$J92*$C92/100)</f>
        <v/>
      </c>
      <c r="L92" s="50" t="str">
        <f aca="false">IF(OR($J92="",$K92=""),"",$J92-$K92)</f>
        <v/>
      </c>
      <c r="M92" s="50" t="str">
        <f aca="false">IF($J92="","",4098*$J92/($B92+237.3)^2)</f>
        <v/>
      </c>
      <c r="N92" s="51" t="str">
        <f aca="false">IF($F92="","",0.000665*$F92)</f>
        <v/>
      </c>
      <c r="O92" s="46" t="str">
        <f aca="false">IF($E92="","",IFERROR($E92*4.87/LN(67.8*CFG_ZANEM-5.42),""))</f>
        <v/>
      </c>
      <c r="P92" s="46" t="str">
        <f aca="false">IF(OR($B92="",$H92=""),"",$H92-$B92)</f>
        <v/>
      </c>
      <c r="Q92" s="46" t="str">
        <f aca="false">IF($A92="","",IF(ISNUMBER(CFG_A),CFG_A,""))</f>
        <v/>
      </c>
      <c r="R92" s="46" t="str">
        <f aca="false">IF($A92="","",IF(ISNUMBER(CFG_B),CFG_B,""))</f>
        <v/>
      </c>
      <c r="S92" s="50" t="str">
        <f aca="false">IF(OR($B92="",$Q92=""),"",0.6108*EXP(17.27*$B92/($B92+237.3))-0.6108*EXP(17.27*($B92+$Q92)/($B92+$Q92+237.3)))</f>
        <v/>
      </c>
      <c r="T92" s="46" t="str">
        <f aca="false">IF(OR($Q92="",$R92="",$L92=""),"",$Q92+$R92*$L92)</f>
        <v/>
      </c>
      <c r="U92" s="46" t="str">
        <f aca="false">IF(OR($Q92="",$R92="",$S92=""),"",$Q92+$R92*$S92)</f>
        <v/>
      </c>
      <c r="V92" s="50" t="str">
        <f aca="false">IF(OR($P92="",$T92="",$U92=""),"",IF(ABS($U92-$T92)&lt;CFG_DENOMMIN,"",($P92-$T92)/($U92-$T92)))</f>
        <v/>
      </c>
      <c r="W92" s="47" t="str">
        <f aca="false">IF($E92="","",IFERROR(LN((CFG_ZANEM-0.67*CFG_HDOSSEL)/(0.123*CFG_HDOSSEL))*LN((CFG_ZAR-0.67*CFG_HDOSSEL)/(0.0123*CFG_HDOSSEL))/(CFG_K^2*$E92),""))</f>
        <v/>
      </c>
      <c r="X92" s="50" t="str">
        <f aca="false">IF(OR($N92="",$W92="",$W92=0),"",$N92*(1+CFG_RC/$W92))</f>
        <v/>
      </c>
      <c r="Y92" s="46" t="str">
        <f aca="false">IF(OR($X92="",$M92="",$G92="",$L92=""),"",($W92*$G92/CFG_RHOCP)*($X92/($M92+$X92))-$L92/($M92+$X92))</f>
        <v/>
      </c>
      <c r="Z92" s="46" t="str">
        <f aca="false">IF(OR($W92="",$G92=""),"",$W92*$G92/CFG_RHOCP)</f>
        <v/>
      </c>
      <c r="AA92" s="50" t="str">
        <f aca="false">IF(OR($P92="",$Y92="",$Z92=""),"",IF(ABS($Z92-$Y92)&lt;CFG_DENOMMIN,"",($P92-$Y92)/($Z92-$Y92)))</f>
        <v/>
      </c>
      <c r="AB92" s="48" t="str">
        <f aca="false">IF($A92="","",IF(AND(HOUR($A92)&gt;=CFG_HINI,HOUR($A92)&lt;CFG_HFIM),1,0))</f>
        <v/>
      </c>
      <c r="AC92" s="48" t="str">
        <f aca="false">IF($A92="","",IF($D92="",0,IF($D92&gt;=CFG_RSMIN,1,0)))</f>
        <v/>
      </c>
      <c r="AD92" s="48" t="str">
        <f aca="false">IF($A92="","",IF($E92="",0,IF(AND($E92&gt;=CFG_UMIN,$E92&lt;=CFG_UMAX),1,0)))</f>
        <v/>
      </c>
      <c r="AE92" s="48" t="str">
        <f aca="false">IF($A92="","",IF($L92="",0,IF($L92&gt;=CFG_VPDMIN,1,0)))</f>
        <v/>
      </c>
      <c r="AF92" s="48" t="str">
        <f aca="false">IF($A92="","",IF(CFG_METODO="Teórico (Jackson)",IF(OR($Y92="",$Z92=""),0,IF(ABS($Z92-$Y92)&gt;=CFG_DENOMMIN,1,0)),IF(OR($T92="",$U92=""),0,IF(ABS($U92-$T92)&gt;=CFG_DENOMMIN,1,0))))</f>
        <v/>
      </c>
      <c r="AG92" s="48" t="str">
        <f aca="false">IF($A92="","",IF(AND($B92&lt;&gt;"",$C92&lt;&gt;"",$H92&lt;&gt;""),1,0))</f>
        <v/>
      </c>
      <c r="AH92" s="48" t="str">
        <f aca="false">IF($A92="","",IF(AND($AB92=1,$AC92=1,$AD92=1,$AE92=1,$AF92=1,$AG92=1),1,0))</f>
        <v/>
      </c>
      <c r="AI92" s="50" t="str">
        <f aca="false">IF($A92="","",IF($AH92&lt;&gt;1,"",IF(CFG_METODO="Teórico (Jackson)",$AA92,$V92)))</f>
        <v/>
      </c>
      <c r="AJ92" s="50" t="str">
        <f aca="false">IF($AI92="","",MAX(0,MIN(1,$AI92)))</f>
        <v/>
      </c>
      <c r="AK92" s="52" t="str">
        <f aca="false">IF($A92="","",IF($AG92=0,"Dados incompletos"&amp;IF($I92="SEM PAR"," — sem Tc no mesmo horário",""),IF($AB92=0,"Fora da janela horária",IF($AC92=0,"Radiação abaixo do mínimo",IF($AD92=0,"Vento fora da faixa",IF($AE92=0,"VPD abaixo do mínimo",IF($AF92=0,"Denominador muito pequeno","VÁLIDO")))))))</f>
        <v/>
      </c>
    </row>
    <row r="93" customFormat="false" ht="15" hidden="false" customHeight="false" outlineLevel="0" collapsed="false">
      <c r="A93" s="45" t="str">
        <f aca="false">IF(02_Estacao!A93="","",02_Estacao!A93)</f>
        <v/>
      </c>
      <c r="B93" s="46" t="str">
        <f aca="false">IF(OR($A93="",02_Estacao!B93=""),"",IF(CFG_UT="°F",(02_Estacao!B93-32)*5/9,02_Estacao!B93))</f>
        <v/>
      </c>
      <c r="C93" s="47" t="str">
        <f aca="false">IF(OR($A93="",02_Estacao!C93=""),"",IF(CFG_UUR="fração (0-1)",02_Estacao!C93*100,02_Estacao!C93))</f>
        <v/>
      </c>
      <c r="D93" s="48" t="str">
        <f aca="false">IF(OR($A93="",02_Estacao!D93=""),"",IF(CFG_URS="MJ/m²/h",02_Estacao!D93*277.7778,IF(CFG_URS="kW/m²",02_Estacao!D93*1000,02_Estacao!D93)))</f>
        <v/>
      </c>
      <c r="E93" s="46" t="str">
        <f aca="false">IF(OR($A93="",02_Estacao!E93=""),"",IF(CFG_UVEL="km/h",02_Estacao!E93/3.6,02_Estacao!E93))</f>
        <v/>
      </c>
      <c r="F93" s="46" t="str">
        <f aca="false">IF($A93="","",IF(02_Estacao!F93="",CFG_P,IF(CFG_UP="hPa (mbar)",02_Estacao!F93/10,IF(CFG_UP="Pa",02_Estacao!F93/1000,02_Estacao!F93))))</f>
        <v/>
      </c>
      <c r="G93" s="48" t="str">
        <f aca="false">IF($A93="","",IF(02_Estacao!G93&lt;&gt;"",02_Estacao!G93,IF($D93="","",(1-CFG_ALBEDO)*$D93-CFG_RNL)))</f>
        <v/>
      </c>
      <c r="H93" s="46" t="str">
        <f aca="false">IF($A93="","",IFERROR(IF(ISNUMBER(INDEX(03_Dossel!$F$6:$F$1005,MATCH($A93,03_Dossel!$A$6:$A$1005,0))),INDEX(03_Dossel!$F$6:$F$1005,MATCH($A93,03_Dossel!$A$6:$A$1005,0)),""),""))</f>
        <v/>
      </c>
      <c r="I93" s="49" t="str">
        <f aca="false">IF($A93="","",IF($H93="","SEM PAR","OK"))</f>
        <v/>
      </c>
      <c r="J93" s="50" t="str">
        <f aca="false">IF($B93="","",0.6108*EXP(17.27*$B93/($B93+237.3)))</f>
        <v/>
      </c>
      <c r="K93" s="50" t="str">
        <f aca="false">IF(OR($J93="",$C93=""),"",$J93*$C93/100)</f>
        <v/>
      </c>
      <c r="L93" s="50" t="str">
        <f aca="false">IF(OR($J93="",$K93=""),"",$J93-$K93)</f>
        <v/>
      </c>
      <c r="M93" s="50" t="str">
        <f aca="false">IF($J93="","",4098*$J93/($B93+237.3)^2)</f>
        <v/>
      </c>
      <c r="N93" s="51" t="str">
        <f aca="false">IF($F93="","",0.000665*$F93)</f>
        <v/>
      </c>
      <c r="O93" s="46" t="str">
        <f aca="false">IF($E93="","",IFERROR($E93*4.87/LN(67.8*CFG_ZANEM-5.42),""))</f>
        <v/>
      </c>
      <c r="P93" s="46" t="str">
        <f aca="false">IF(OR($B93="",$H93=""),"",$H93-$B93)</f>
        <v/>
      </c>
      <c r="Q93" s="46" t="str">
        <f aca="false">IF($A93="","",IF(ISNUMBER(CFG_A),CFG_A,""))</f>
        <v/>
      </c>
      <c r="R93" s="46" t="str">
        <f aca="false">IF($A93="","",IF(ISNUMBER(CFG_B),CFG_B,""))</f>
        <v/>
      </c>
      <c r="S93" s="50" t="str">
        <f aca="false">IF(OR($B93="",$Q93=""),"",0.6108*EXP(17.27*$B93/($B93+237.3))-0.6108*EXP(17.27*($B93+$Q93)/($B93+$Q93+237.3)))</f>
        <v/>
      </c>
      <c r="T93" s="46" t="str">
        <f aca="false">IF(OR($Q93="",$R93="",$L93=""),"",$Q93+$R93*$L93)</f>
        <v/>
      </c>
      <c r="U93" s="46" t="str">
        <f aca="false">IF(OR($Q93="",$R93="",$S93=""),"",$Q93+$R93*$S93)</f>
        <v/>
      </c>
      <c r="V93" s="50" t="str">
        <f aca="false">IF(OR($P93="",$T93="",$U93=""),"",IF(ABS($U93-$T93)&lt;CFG_DENOMMIN,"",($P93-$T93)/($U93-$T93)))</f>
        <v/>
      </c>
      <c r="W93" s="47" t="str">
        <f aca="false">IF($E93="","",IFERROR(LN((CFG_ZANEM-0.67*CFG_HDOSSEL)/(0.123*CFG_HDOSSEL))*LN((CFG_ZAR-0.67*CFG_HDOSSEL)/(0.0123*CFG_HDOSSEL))/(CFG_K^2*$E93),""))</f>
        <v/>
      </c>
      <c r="X93" s="50" t="str">
        <f aca="false">IF(OR($N93="",$W93="",$W93=0),"",$N93*(1+CFG_RC/$W93))</f>
        <v/>
      </c>
      <c r="Y93" s="46" t="str">
        <f aca="false">IF(OR($X93="",$M93="",$G93="",$L93=""),"",($W93*$G93/CFG_RHOCP)*($X93/($M93+$X93))-$L93/($M93+$X93))</f>
        <v/>
      </c>
      <c r="Z93" s="46" t="str">
        <f aca="false">IF(OR($W93="",$G93=""),"",$W93*$G93/CFG_RHOCP)</f>
        <v/>
      </c>
      <c r="AA93" s="50" t="str">
        <f aca="false">IF(OR($P93="",$Y93="",$Z93=""),"",IF(ABS($Z93-$Y93)&lt;CFG_DENOMMIN,"",($P93-$Y93)/($Z93-$Y93)))</f>
        <v/>
      </c>
      <c r="AB93" s="48" t="str">
        <f aca="false">IF($A93="","",IF(AND(HOUR($A93)&gt;=CFG_HINI,HOUR($A93)&lt;CFG_HFIM),1,0))</f>
        <v/>
      </c>
      <c r="AC93" s="48" t="str">
        <f aca="false">IF($A93="","",IF($D93="",0,IF($D93&gt;=CFG_RSMIN,1,0)))</f>
        <v/>
      </c>
      <c r="AD93" s="48" t="str">
        <f aca="false">IF($A93="","",IF($E93="",0,IF(AND($E93&gt;=CFG_UMIN,$E93&lt;=CFG_UMAX),1,0)))</f>
        <v/>
      </c>
      <c r="AE93" s="48" t="str">
        <f aca="false">IF($A93="","",IF($L93="",0,IF($L93&gt;=CFG_VPDMIN,1,0)))</f>
        <v/>
      </c>
      <c r="AF93" s="48" t="str">
        <f aca="false">IF($A93="","",IF(CFG_METODO="Teórico (Jackson)",IF(OR($Y93="",$Z93=""),0,IF(ABS($Z93-$Y93)&gt;=CFG_DENOMMIN,1,0)),IF(OR($T93="",$U93=""),0,IF(ABS($U93-$T93)&gt;=CFG_DENOMMIN,1,0))))</f>
        <v/>
      </c>
      <c r="AG93" s="48" t="str">
        <f aca="false">IF($A93="","",IF(AND($B93&lt;&gt;"",$C93&lt;&gt;"",$H93&lt;&gt;""),1,0))</f>
        <v/>
      </c>
      <c r="AH93" s="48" t="str">
        <f aca="false">IF($A93="","",IF(AND($AB93=1,$AC93=1,$AD93=1,$AE93=1,$AF93=1,$AG93=1),1,0))</f>
        <v/>
      </c>
      <c r="AI93" s="50" t="str">
        <f aca="false">IF($A93="","",IF($AH93&lt;&gt;1,"",IF(CFG_METODO="Teórico (Jackson)",$AA93,$V93)))</f>
        <v/>
      </c>
      <c r="AJ93" s="50" t="str">
        <f aca="false">IF($AI93="","",MAX(0,MIN(1,$AI93)))</f>
        <v/>
      </c>
      <c r="AK93" s="52" t="str">
        <f aca="false">IF($A93="","",IF($AG93=0,"Dados incompletos"&amp;IF($I93="SEM PAR"," — sem Tc no mesmo horário",""),IF($AB93=0,"Fora da janela horária",IF($AC93=0,"Radiação abaixo do mínimo",IF($AD93=0,"Vento fora da faixa",IF($AE93=0,"VPD abaixo do mínimo",IF($AF93=0,"Denominador muito pequeno","VÁLIDO")))))))</f>
        <v/>
      </c>
    </row>
    <row r="94" customFormat="false" ht="15" hidden="false" customHeight="false" outlineLevel="0" collapsed="false">
      <c r="A94" s="45" t="str">
        <f aca="false">IF(02_Estacao!A94="","",02_Estacao!A94)</f>
        <v/>
      </c>
      <c r="B94" s="46" t="str">
        <f aca="false">IF(OR($A94="",02_Estacao!B94=""),"",IF(CFG_UT="°F",(02_Estacao!B94-32)*5/9,02_Estacao!B94))</f>
        <v/>
      </c>
      <c r="C94" s="47" t="str">
        <f aca="false">IF(OR($A94="",02_Estacao!C94=""),"",IF(CFG_UUR="fração (0-1)",02_Estacao!C94*100,02_Estacao!C94))</f>
        <v/>
      </c>
      <c r="D94" s="48" t="str">
        <f aca="false">IF(OR($A94="",02_Estacao!D94=""),"",IF(CFG_URS="MJ/m²/h",02_Estacao!D94*277.7778,IF(CFG_URS="kW/m²",02_Estacao!D94*1000,02_Estacao!D94)))</f>
        <v/>
      </c>
      <c r="E94" s="46" t="str">
        <f aca="false">IF(OR($A94="",02_Estacao!E94=""),"",IF(CFG_UVEL="km/h",02_Estacao!E94/3.6,02_Estacao!E94))</f>
        <v/>
      </c>
      <c r="F94" s="46" t="str">
        <f aca="false">IF($A94="","",IF(02_Estacao!F94="",CFG_P,IF(CFG_UP="hPa (mbar)",02_Estacao!F94/10,IF(CFG_UP="Pa",02_Estacao!F94/1000,02_Estacao!F94))))</f>
        <v/>
      </c>
      <c r="G94" s="48" t="str">
        <f aca="false">IF($A94="","",IF(02_Estacao!G94&lt;&gt;"",02_Estacao!G94,IF($D94="","",(1-CFG_ALBEDO)*$D94-CFG_RNL)))</f>
        <v/>
      </c>
      <c r="H94" s="46" t="str">
        <f aca="false">IF($A94="","",IFERROR(IF(ISNUMBER(INDEX(03_Dossel!$F$6:$F$1005,MATCH($A94,03_Dossel!$A$6:$A$1005,0))),INDEX(03_Dossel!$F$6:$F$1005,MATCH($A94,03_Dossel!$A$6:$A$1005,0)),""),""))</f>
        <v/>
      </c>
      <c r="I94" s="49" t="str">
        <f aca="false">IF($A94="","",IF($H94="","SEM PAR","OK"))</f>
        <v/>
      </c>
      <c r="J94" s="50" t="str">
        <f aca="false">IF($B94="","",0.6108*EXP(17.27*$B94/($B94+237.3)))</f>
        <v/>
      </c>
      <c r="K94" s="50" t="str">
        <f aca="false">IF(OR($J94="",$C94=""),"",$J94*$C94/100)</f>
        <v/>
      </c>
      <c r="L94" s="50" t="str">
        <f aca="false">IF(OR($J94="",$K94=""),"",$J94-$K94)</f>
        <v/>
      </c>
      <c r="M94" s="50" t="str">
        <f aca="false">IF($J94="","",4098*$J94/($B94+237.3)^2)</f>
        <v/>
      </c>
      <c r="N94" s="51" t="str">
        <f aca="false">IF($F94="","",0.000665*$F94)</f>
        <v/>
      </c>
      <c r="O94" s="46" t="str">
        <f aca="false">IF($E94="","",IFERROR($E94*4.87/LN(67.8*CFG_ZANEM-5.42),""))</f>
        <v/>
      </c>
      <c r="P94" s="46" t="str">
        <f aca="false">IF(OR($B94="",$H94=""),"",$H94-$B94)</f>
        <v/>
      </c>
      <c r="Q94" s="46" t="str">
        <f aca="false">IF($A94="","",IF(ISNUMBER(CFG_A),CFG_A,""))</f>
        <v/>
      </c>
      <c r="R94" s="46" t="str">
        <f aca="false">IF($A94="","",IF(ISNUMBER(CFG_B),CFG_B,""))</f>
        <v/>
      </c>
      <c r="S94" s="50" t="str">
        <f aca="false">IF(OR($B94="",$Q94=""),"",0.6108*EXP(17.27*$B94/($B94+237.3))-0.6108*EXP(17.27*($B94+$Q94)/($B94+$Q94+237.3)))</f>
        <v/>
      </c>
      <c r="T94" s="46" t="str">
        <f aca="false">IF(OR($Q94="",$R94="",$L94=""),"",$Q94+$R94*$L94)</f>
        <v/>
      </c>
      <c r="U94" s="46" t="str">
        <f aca="false">IF(OR($Q94="",$R94="",$S94=""),"",$Q94+$R94*$S94)</f>
        <v/>
      </c>
      <c r="V94" s="50" t="str">
        <f aca="false">IF(OR($P94="",$T94="",$U94=""),"",IF(ABS($U94-$T94)&lt;CFG_DENOMMIN,"",($P94-$T94)/($U94-$T94)))</f>
        <v/>
      </c>
      <c r="W94" s="47" t="str">
        <f aca="false">IF($E94="","",IFERROR(LN((CFG_ZANEM-0.67*CFG_HDOSSEL)/(0.123*CFG_HDOSSEL))*LN((CFG_ZAR-0.67*CFG_HDOSSEL)/(0.0123*CFG_HDOSSEL))/(CFG_K^2*$E94),""))</f>
        <v/>
      </c>
      <c r="X94" s="50" t="str">
        <f aca="false">IF(OR($N94="",$W94="",$W94=0),"",$N94*(1+CFG_RC/$W94))</f>
        <v/>
      </c>
      <c r="Y94" s="46" t="str">
        <f aca="false">IF(OR($X94="",$M94="",$G94="",$L94=""),"",($W94*$G94/CFG_RHOCP)*($X94/($M94+$X94))-$L94/($M94+$X94))</f>
        <v/>
      </c>
      <c r="Z94" s="46" t="str">
        <f aca="false">IF(OR($W94="",$G94=""),"",$W94*$G94/CFG_RHOCP)</f>
        <v/>
      </c>
      <c r="AA94" s="50" t="str">
        <f aca="false">IF(OR($P94="",$Y94="",$Z94=""),"",IF(ABS($Z94-$Y94)&lt;CFG_DENOMMIN,"",($P94-$Y94)/($Z94-$Y94)))</f>
        <v/>
      </c>
      <c r="AB94" s="48" t="str">
        <f aca="false">IF($A94="","",IF(AND(HOUR($A94)&gt;=CFG_HINI,HOUR($A94)&lt;CFG_HFIM),1,0))</f>
        <v/>
      </c>
      <c r="AC94" s="48" t="str">
        <f aca="false">IF($A94="","",IF($D94="",0,IF($D94&gt;=CFG_RSMIN,1,0)))</f>
        <v/>
      </c>
      <c r="AD94" s="48" t="str">
        <f aca="false">IF($A94="","",IF($E94="",0,IF(AND($E94&gt;=CFG_UMIN,$E94&lt;=CFG_UMAX),1,0)))</f>
        <v/>
      </c>
      <c r="AE94" s="48" t="str">
        <f aca="false">IF($A94="","",IF($L94="",0,IF($L94&gt;=CFG_VPDMIN,1,0)))</f>
        <v/>
      </c>
      <c r="AF94" s="48" t="str">
        <f aca="false">IF($A94="","",IF(CFG_METODO="Teórico (Jackson)",IF(OR($Y94="",$Z94=""),0,IF(ABS($Z94-$Y94)&gt;=CFG_DENOMMIN,1,0)),IF(OR($T94="",$U94=""),0,IF(ABS($U94-$T94)&gt;=CFG_DENOMMIN,1,0))))</f>
        <v/>
      </c>
      <c r="AG94" s="48" t="str">
        <f aca="false">IF($A94="","",IF(AND($B94&lt;&gt;"",$C94&lt;&gt;"",$H94&lt;&gt;""),1,0))</f>
        <v/>
      </c>
      <c r="AH94" s="48" t="str">
        <f aca="false">IF($A94="","",IF(AND($AB94=1,$AC94=1,$AD94=1,$AE94=1,$AF94=1,$AG94=1),1,0))</f>
        <v/>
      </c>
      <c r="AI94" s="50" t="str">
        <f aca="false">IF($A94="","",IF($AH94&lt;&gt;1,"",IF(CFG_METODO="Teórico (Jackson)",$AA94,$V94)))</f>
        <v/>
      </c>
      <c r="AJ94" s="50" t="str">
        <f aca="false">IF($AI94="","",MAX(0,MIN(1,$AI94)))</f>
        <v/>
      </c>
      <c r="AK94" s="52" t="str">
        <f aca="false">IF($A94="","",IF($AG94=0,"Dados incompletos"&amp;IF($I94="SEM PAR"," — sem Tc no mesmo horário",""),IF($AB94=0,"Fora da janela horária",IF($AC94=0,"Radiação abaixo do mínimo",IF($AD94=0,"Vento fora da faixa",IF($AE94=0,"VPD abaixo do mínimo",IF($AF94=0,"Denominador muito pequeno","VÁLIDO")))))))</f>
        <v/>
      </c>
    </row>
    <row r="95" customFormat="false" ht="15" hidden="false" customHeight="false" outlineLevel="0" collapsed="false">
      <c r="A95" s="45" t="str">
        <f aca="false">IF(02_Estacao!A95="","",02_Estacao!A95)</f>
        <v/>
      </c>
      <c r="B95" s="46" t="str">
        <f aca="false">IF(OR($A95="",02_Estacao!B95=""),"",IF(CFG_UT="°F",(02_Estacao!B95-32)*5/9,02_Estacao!B95))</f>
        <v/>
      </c>
      <c r="C95" s="47" t="str">
        <f aca="false">IF(OR($A95="",02_Estacao!C95=""),"",IF(CFG_UUR="fração (0-1)",02_Estacao!C95*100,02_Estacao!C95))</f>
        <v/>
      </c>
      <c r="D95" s="48" t="str">
        <f aca="false">IF(OR($A95="",02_Estacao!D95=""),"",IF(CFG_URS="MJ/m²/h",02_Estacao!D95*277.7778,IF(CFG_URS="kW/m²",02_Estacao!D95*1000,02_Estacao!D95)))</f>
        <v/>
      </c>
      <c r="E95" s="46" t="str">
        <f aca="false">IF(OR($A95="",02_Estacao!E95=""),"",IF(CFG_UVEL="km/h",02_Estacao!E95/3.6,02_Estacao!E95))</f>
        <v/>
      </c>
      <c r="F95" s="46" t="str">
        <f aca="false">IF($A95="","",IF(02_Estacao!F95="",CFG_P,IF(CFG_UP="hPa (mbar)",02_Estacao!F95/10,IF(CFG_UP="Pa",02_Estacao!F95/1000,02_Estacao!F95))))</f>
        <v/>
      </c>
      <c r="G95" s="48" t="str">
        <f aca="false">IF($A95="","",IF(02_Estacao!G95&lt;&gt;"",02_Estacao!G95,IF($D95="","",(1-CFG_ALBEDO)*$D95-CFG_RNL)))</f>
        <v/>
      </c>
      <c r="H95" s="46" t="str">
        <f aca="false">IF($A95="","",IFERROR(IF(ISNUMBER(INDEX(03_Dossel!$F$6:$F$1005,MATCH($A95,03_Dossel!$A$6:$A$1005,0))),INDEX(03_Dossel!$F$6:$F$1005,MATCH($A95,03_Dossel!$A$6:$A$1005,0)),""),""))</f>
        <v/>
      </c>
      <c r="I95" s="49" t="str">
        <f aca="false">IF($A95="","",IF($H95="","SEM PAR","OK"))</f>
        <v/>
      </c>
      <c r="J95" s="50" t="str">
        <f aca="false">IF($B95="","",0.6108*EXP(17.27*$B95/($B95+237.3)))</f>
        <v/>
      </c>
      <c r="K95" s="50" t="str">
        <f aca="false">IF(OR($J95="",$C95=""),"",$J95*$C95/100)</f>
        <v/>
      </c>
      <c r="L95" s="50" t="str">
        <f aca="false">IF(OR($J95="",$K95=""),"",$J95-$K95)</f>
        <v/>
      </c>
      <c r="M95" s="50" t="str">
        <f aca="false">IF($J95="","",4098*$J95/($B95+237.3)^2)</f>
        <v/>
      </c>
      <c r="N95" s="51" t="str">
        <f aca="false">IF($F95="","",0.000665*$F95)</f>
        <v/>
      </c>
      <c r="O95" s="46" t="str">
        <f aca="false">IF($E95="","",IFERROR($E95*4.87/LN(67.8*CFG_ZANEM-5.42),""))</f>
        <v/>
      </c>
      <c r="P95" s="46" t="str">
        <f aca="false">IF(OR($B95="",$H95=""),"",$H95-$B95)</f>
        <v/>
      </c>
      <c r="Q95" s="46" t="str">
        <f aca="false">IF($A95="","",IF(ISNUMBER(CFG_A),CFG_A,""))</f>
        <v/>
      </c>
      <c r="R95" s="46" t="str">
        <f aca="false">IF($A95="","",IF(ISNUMBER(CFG_B),CFG_B,""))</f>
        <v/>
      </c>
      <c r="S95" s="50" t="str">
        <f aca="false">IF(OR($B95="",$Q95=""),"",0.6108*EXP(17.27*$B95/($B95+237.3))-0.6108*EXP(17.27*($B95+$Q95)/($B95+$Q95+237.3)))</f>
        <v/>
      </c>
      <c r="T95" s="46" t="str">
        <f aca="false">IF(OR($Q95="",$R95="",$L95=""),"",$Q95+$R95*$L95)</f>
        <v/>
      </c>
      <c r="U95" s="46" t="str">
        <f aca="false">IF(OR($Q95="",$R95="",$S95=""),"",$Q95+$R95*$S95)</f>
        <v/>
      </c>
      <c r="V95" s="50" t="str">
        <f aca="false">IF(OR($P95="",$T95="",$U95=""),"",IF(ABS($U95-$T95)&lt;CFG_DENOMMIN,"",($P95-$T95)/($U95-$T95)))</f>
        <v/>
      </c>
      <c r="W95" s="47" t="str">
        <f aca="false">IF($E95="","",IFERROR(LN((CFG_ZANEM-0.67*CFG_HDOSSEL)/(0.123*CFG_HDOSSEL))*LN((CFG_ZAR-0.67*CFG_HDOSSEL)/(0.0123*CFG_HDOSSEL))/(CFG_K^2*$E95),""))</f>
        <v/>
      </c>
      <c r="X95" s="50" t="str">
        <f aca="false">IF(OR($N95="",$W95="",$W95=0),"",$N95*(1+CFG_RC/$W95))</f>
        <v/>
      </c>
      <c r="Y95" s="46" t="str">
        <f aca="false">IF(OR($X95="",$M95="",$G95="",$L95=""),"",($W95*$G95/CFG_RHOCP)*($X95/($M95+$X95))-$L95/($M95+$X95))</f>
        <v/>
      </c>
      <c r="Z95" s="46" t="str">
        <f aca="false">IF(OR($W95="",$G95=""),"",$W95*$G95/CFG_RHOCP)</f>
        <v/>
      </c>
      <c r="AA95" s="50" t="str">
        <f aca="false">IF(OR($P95="",$Y95="",$Z95=""),"",IF(ABS($Z95-$Y95)&lt;CFG_DENOMMIN,"",($P95-$Y95)/($Z95-$Y95)))</f>
        <v/>
      </c>
      <c r="AB95" s="48" t="str">
        <f aca="false">IF($A95="","",IF(AND(HOUR($A95)&gt;=CFG_HINI,HOUR($A95)&lt;CFG_HFIM),1,0))</f>
        <v/>
      </c>
      <c r="AC95" s="48" t="str">
        <f aca="false">IF($A95="","",IF($D95="",0,IF($D95&gt;=CFG_RSMIN,1,0)))</f>
        <v/>
      </c>
      <c r="AD95" s="48" t="str">
        <f aca="false">IF($A95="","",IF($E95="",0,IF(AND($E95&gt;=CFG_UMIN,$E95&lt;=CFG_UMAX),1,0)))</f>
        <v/>
      </c>
      <c r="AE95" s="48" t="str">
        <f aca="false">IF($A95="","",IF($L95="",0,IF($L95&gt;=CFG_VPDMIN,1,0)))</f>
        <v/>
      </c>
      <c r="AF95" s="48" t="str">
        <f aca="false">IF($A95="","",IF(CFG_METODO="Teórico (Jackson)",IF(OR($Y95="",$Z95=""),0,IF(ABS($Z95-$Y95)&gt;=CFG_DENOMMIN,1,0)),IF(OR($T95="",$U95=""),0,IF(ABS($U95-$T95)&gt;=CFG_DENOMMIN,1,0))))</f>
        <v/>
      </c>
      <c r="AG95" s="48" t="str">
        <f aca="false">IF($A95="","",IF(AND($B95&lt;&gt;"",$C95&lt;&gt;"",$H95&lt;&gt;""),1,0))</f>
        <v/>
      </c>
      <c r="AH95" s="48" t="str">
        <f aca="false">IF($A95="","",IF(AND($AB95=1,$AC95=1,$AD95=1,$AE95=1,$AF95=1,$AG95=1),1,0))</f>
        <v/>
      </c>
      <c r="AI95" s="50" t="str">
        <f aca="false">IF($A95="","",IF($AH95&lt;&gt;1,"",IF(CFG_METODO="Teórico (Jackson)",$AA95,$V95)))</f>
        <v/>
      </c>
      <c r="AJ95" s="50" t="str">
        <f aca="false">IF($AI95="","",MAX(0,MIN(1,$AI95)))</f>
        <v/>
      </c>
      <c r="AK95" s="52" t="str">
        <f aca="false">IF($A95="","",IF($AG95=0,"Dados incompletos"&amp;IF($I95="SEM PAR"," — sem Tc no mesmo horário",""),IF($AB95=0,"Fora da janela horária",IF($AC95=0,"Radiação abaixo do mínimo",IF($AD95=0,"Vento fora da faixa",IF($AE95=0,"VPD abaixo do mínimo",IF($AF95=0,"Denominador muito pequeno","VÁLIDO")))))))</f>
        <v/>
      </c>
    </row>
    <row r="96" customFormat="false" ht="15" hidden="false" customHeight="false" outlineLevel="0" collapsed="false">
      <c r="A96" s="45" t="str">
        <f aca="false">IF(02_Estacao!A96="","",02_Estacao!A96)</f>
        <v/>
      </c>
      <c r="B96" s="46" t="str">
        <f aca="false">IF(OR($A96="",02_Estacao!B96=""),"",IF(CFG_UT="°F",(02_Estacao!B96-32)*5/9,02_Estacao!B96))</f>
        <v/>
      </c>
      <c r="C96" s="47" t="str">
        <f aca="false">IF(OR($A96="",02_Estacao!C96=""),"",IF(CFG_UUR="fração (0-1)",02_Estacao!C96*100,02_Estacao!C96))</f>
        <v/>
      </c>
      <c r="D96" s="48" t="str">
        <f aca="false">IF(OR($A96="",02_Estacao!D96=""),"",IF(CFG_URS="MJ/m²/h",02_Estacao!D96*277.7778,IF(CFG_URS="kW/m²",02_Estacao!D96*1000,02_Estacao!D96)))</f>
        <v/>
      </c>
      <c r="E96" s="46" t="str">
        <f aca="false">IF(OR($A96="",02_Estacao!E96=""),"",IF(CFG_UVEL="km/h",02_Estacao!E96/3.6,02_Estacao!E96))</f>
        <v/>
      </c>
      <c r="F96" s="46" t="str">
        <f aca="false">IF($A96="","",IF(02_Estacao!F96="",CFG_P,IF(CFG_UP="hPa (mbar)",02_Estacao!F96/10,IF(CFG_UP="Pa",02_Estacao!F96/1000,02_Estacao!F96))))</f>
        <v/>
      </c>
      <c r="G96" s="48" t="str">
        <f aca="false">IF($A96="","",IF(02_Estacao!G96&lt;&gt;"",02_Estacao!G96,IF($D96="","",(1-CFG_ALBEDO)*$D96-CFG_RNL)))</f>
        <v/>
      </c>
      <c r="H96" s="46" t="str">
        <f aca="false">IF($A96="","",IFERROR(IF(ISNUMBER(INDEX(03_Dossel!$F$6:$F$1005,MATCH($A96,03_Dossel!$A$6:$A$1005,0))),INDEX(03_Dossel!$F$6:$F$1005,MATCH($A96,03_Dossel!$A$6:$A$1005,0)),""),""))</f>
        <v/>
      </c>
      <c r="I96" s="49" t="str">
        <f aca="false">IF($A96="","",IF($H96="","SEM PAR","OK"))</f>
        <v/>
      </c>
      <c r="J96" s="50" t="str">
        <f aca="false">IF($B96="","",0.6108*EXP(17.27*$B96/($B96+237.3)))</f>
        <v/>
      </c>
      <c r="K96" s="50" t="str">
        <f aca="false">IF(OR($J96="",$C96=""),"",$J96*$C96/100)</f>
        <v/>
      </c>
      <c r="L96" s="50" t="str">
        <f aca="false">IF(OR($J96="",$K96=""),"",$J96-$K96)</f>
        <v/>
      </c>
      <c r="M96" s="50" t="str">
        <f aca="false">IF($J96="","",4098*$J96/($B96+237.3)^2)</f>
        <v/>
      </c>
      <c r="N96" s="51" t="str">
        <f aca="false">IF($F96="","",0.000665*$F96)</f>
        <v/>
      </c>
      <c r="O96" s="46" t="str">
        <f aca="false">IF($E96="","",IFERROR($E96*4.87/LN(67.8*CFG_ZANEM-5.42),""))</f>
        <v/>
      </c>
      <c r="P96" s="46" t="str">
        <f aca="false">IF(OR($B96="",$H96=""),"",$H96-$B96)</f>
        <v/>
      </c>
      <c r="Q96" s="46" t="str">
        <f aca="false">IF($A96="","",IF(ISNUMBER(CFG_A),CFG_A,""))</f>
        <v/>
      </c>
      <c r="R96" s="46" t="str">
        <f aca="false">IF($A96="","",IF(ISNUMBER(CFG_B),CFG_B,""))</f>
        <v/>
      </c>
      <c r="S96" s="50" t="str">
        <f aca="false">IF(OR($B96="",$Q96=""),"",0.6108*EXP(17.27*$B96/($B96+237.3))-0.6108*EXP(17.27*($B96+$Q96)/($B96+$Q96+237.3)))</f>
        <v/>
      </c>
      <c r="T96" s="46" t="str">
        <f aca="false">IF(OR($Q96="",$R96="",$L96=""),"",$Q96+$R96*$L96)</f>
        <v/>
      </c>
      <c r="U96" s="46" t="str">
        <f aca="false">IF(OR($Q96="",$R96="",$S96=""),"",$Q96+$R96*$S96)</f>
        <v/>
      </c>
      <c r="V96" s="50" t="str">
        <f aca="false">IF(OR($P96="",$T96="",$U96=""),"",IF(ABS($U96-$T96)&lt;CFG_DENOMMIN,"",($P96-$T96)/($U96-$T96)))</f>
        <v/>
      </c>
      <c r="W96" s="47" t="str">
        <f aca="false">IF($E96="","",IFERROR(LN((CFG_ZANEM-0.67*CFG_HDOSSEL)/(0.123*CFG_HDOSSEL))*LN((CFG_ZAR-0.67*CFG_HDOSSEL)/(0.0123*CFG_HDOSSEL))/(CFG_K^2*$E96),""))</f>
        <v/>
      </c>
      <c r="X96" s="50" t="str">
        <f aca="false">IF(OR($N96="",$W96="",$W96=0),"",$N96*(1+CFG_RC/$W96))</f>
        <v/>
      </c>
      <c r="Y96" s="46" t="str">
        <f aca="false">IF(OR($X96="",$M96="",$G96="",$L96=""),"",($W96*$G96/CFG_RHOCP)*($X96/($M96+$X96))-$L96/($M96+$X96))</f>
        <v/>
      </c>
      <c r="Z96" s="46" t="str">
        <f aca="false">IF(OR($W96="",$G96=""),"",$W96*$G96/CFG_RHOCP)</f>
        <v/>
      </c>
      <c r="AA96" s="50" t="str">
        <f aca="false">IF(OR($P96="",$Y96="",$Z96=""),"",IF(ABS($Z96-$Y96)&lt;CFG_DENOMMIN,"",($P96-$Y96)/($Z96-$Y96)))</f>
        <v/>
      </c>
      <c r="AB96" s="48" t="str">
        <f aca="false">IF($A96="","",IF(AND(HOUR($A96)&gt;=CFG_HINI,HOUR($A96)&lt;CFG_HFIM),1,0))</f>
        <v/>
      </c>
      <c r="AC96" s="48" t="str">
        <f aca="false">IF($A96="","",IF($D96="",0,IF($D96&gt;=CFG_RSMIN,1,0)))</f>
        <v/>
      </c>
      <c r="AD96" s="48" t="str">
        <f aca="false">IF($A96="","",IF($E96="",0,IF(AND($E96&gt;=CFG_UMIN,$E96&lt;=CFG_UMAX),1,0)))</f>
        <v/>
      </c>
      <c r="AE96" s="48" t="str">
        <f aca="false">IF($A96="","",IF($L96="",0,IF($L96&gt;=CFG_VPDMIN,1,0)))</f>
        <v/>
      </c>
      <c r="AF96" s="48" t="str">
        <f aca="false">IF($A96="","",IF(CFG_METODO="Teórico (Jackson)",IF(OR($Y96="",$Z96=""),0,IF(ABS($Z96-$Y96)&gt;=CFG_DENOMMIN,1,0)),IF(OR($T96="",$U96=""),0,IF(ABS($U96-$T96)&gt;=CFG_DENOMMIN,1,0))))</f>
        <v/>
      </c>
      <c r="AG96" s="48" t="str">
        <f aca="false">IF($A96="","",IF(AND($B96&lt;&gt;"",$C96&lt;&gt;"",$H96&lt;&gt;""),1,0))</f>
        <v/>
      </c>
      <c r="AH96" s="48" t="str">
        <f aca="false">IF($A96="","",IF(AND($AB96=1,$AC96=1,$AD96=1,$AE96=1,$AF96=1,$AG96=1),1,0))</f>
        <v/>
      </c>
      <c r="AI96" s="50" t="str">
        <f aca="false">IF($A96="","",IF($AH96&lt;&gt;1,"",IF(CFG_METODO="Teórico (Jackson)",$AA96,$V96)))</f>
        <v/>
      </c>
      <c r="AJ96" s="50" t="str">
        <f aca="false">IF($AI96="","",MAX(0,MIN(1,$AI96)))</f>
        <v/>
      </c>
      <c r="AK96" s="52" t="str">
        <f aca="false">IF($A96="","",IF($AG96=0,"Dados incompletos"&amp;IF($I96="SEM PAR"," — sem Tc no mesmo horário",""),IF($AB96=0,"Fora da janela horária",IF($AC96=0,"Radiação abaixo do mínimo",IF($AD96=0,"Vento fora da faixa",IF($AE96=0,"VPD abaixo do mínimo",IF($AF96=0,"Denominador muito pequeno","VÁLIDO")))))))</f>
        <v/>
      </c>
    </row>
    <row r="97" customFormat="false" ht="15" hidden="false" customHeight="false" outlineLevel="0" collapsed="false">
      <c r="A97" s="45" t="str">
        <f aca="false">IF(02_Estacao!A97="","",02_Estacao!A97)</f>
        <v/>
      </c>
      <c r="B97" s="46" t="str">
        <f aca="false">IF(OR($A97="",02_Estacao!B97=""),"",IF(CFG_UT="°F",(02_Estacao!B97-32)*5/9,02_Estacao!B97))</f>
        <v/>
      </c>
      <c r="C97" s="47" t="str">
        <f aca="false">IF(OR($A97="",02_Estacao!C97=""),"",IF(CFG_UUR="fração (0-1)",02_Estacao!C97*100,02_Estacao!C97))</f>
        <v/>
      </c>
      <c r="D97" s="48" t="str">
        <f aca="false">IF(OR($A97="",02_Estacao!D97=""),"",IF(CFG_URS="MJ/m²/h",02_Estacao!D97*277.7778,IF(CFG_URS="kW/m²",02_Estacao!D97*1000,02_Estacao!D97)))</f>
        <v/>
      </c>
      <c r="E97" s="46" t="str">
        <f aca="false">IF(OR($A97="",02_Estacao!E97=""),"",IF(CFG_UVEL="km/h",02_Estacao!E97/3.6,02_Estacao!E97))</f>
        <v/>
      </c>
      <c r="F97" s="46" t="str">
        <f aca="false">IF($A97="","",IF(02_Estacao!F97="",CFG_P,IF(CFG_UP="hPa (mbar)",02_Estacao!F97/10,IF(CFG_UP="Pa",02_Estacao!F97/1000,02_Estacao!F97))))</f>
        <v/>
      </c>
      <c r="G97" s="48" t="str">
        <f aca="false">IF($A97="","",IF(02_Estacao!G97&lt;&gt;"",02_Estacao!G97,IF($D97="","",(1-CFG_ALBEDO)*$D97-CFG_RNL)))</f>
        <v/>
      </c>
      <c r="H97" s="46" t="str">
        <f aca="false">IF($A97="","",IFERROR(IF(ISNUMBER(INDEX(03_Dossel!$F$6:$F$1005,MATCH($A97,03_Dossel!$A$6:$A$1005,0))),INDEX(03_Dossel!$F$6:$F$1005,MATCH($A97,03_Dossel!$A$6:$A$1005,0)),""),""))</f>
        <v/>
      </c>
      <c r="I97" s="49" t="str">
        <f aca="false">IF($A97="","",IF($H97="","SEM PAR","OK"))</f>
        <v/>
      </c>
      <c r="J97" s="50" t="str">
        <f aca="false">IF($B97="","",0.6108*EXP(17.27*$B97/($B97+237.3)))</f>
        <v/>
      </c>
      <c r="K97" s="50" t="str">
        <f aca="false">IF(OR($J97="",$C97=""),"",$J97*$C97/100)</f>
        <v/>
      </c>
      <c r="L97" s="50" t="str">
        <f aca="false">IF(OR($J97="",$K97=""),"",$J97-$K97)</f>
        <v/>
      </c>
      <c r="M97" s="50" t="str">
        <f aca="false">IF($J97="","",4098*$J97/($B97+237.3)^2)</f>
        <v/>
      </c>
      <c r="N97" s="51" t="str">
        <f aca="false">IF($F97="","",0.000665*$F97)</f>
        <v/>
      </c>
      <c r="O97" s="46" t="str">
        <f aca="false">IF($E97="","",IFERROR($E97*4.87/LN(67.8*CFG_ZANEM-5.42),""))</f>
        <v/>
      </c>
      <c r="P97" s="46" t="str">
        <f aca="false">IF(OR($B97="",$H97=""),"",$H97-$B97)</f>
        <v/>
      </c>
      <c r="Q97" s="46" t="str">
        <f aca="false">IF($A97="","",IF(ISNUMBER(CFG_A),CFG_A,""))</f>
        <v/>
      </c>
      <c r="R97" s="46" t="str">
        <f aca="false">IF($A97="","",IF(ISNUMBER(CFG_B),CFG_B,""))</f>
        <v/>
      </c>
      <c r="S97" s="50" t="str">
        <f aca="false">IF(OR($B97="",$Q97=""),"",0.6108*EXP(17.27*$B97/($B97+237.3))-0.6108*EXP(17.27*($B97+$Q97)/($B97+$Q97+237.3)))</f>
        <v/>
      </c>
      <c r="T97" s="46" t="str">
        <f aca="false">IF(OR($Q97="",$R97="",$L97=""),"",$Q97+$R97*$L97)</f>
        <v/>
      </c>
      <c r="U97" s="46" t="str">
        <f aca="false">IF(OR($Q97="",$R97="",$S97=""),"",$Q97+$R97*$S97)</f>
        <v/>
      </c>
      <c r="V97" s="50" t="str">
        <f aca="false">IF(OR($P97="",$T97="",$U97=""),"",IF(ABS($U97-$T97)&lt;CFG_DENOMMIN,"",($P97-$T97)/($U97-$T97)))</f>
        <v/>
      </c>
      <c r="W97" s="47" t="str">
        <f aca="false">IF($E97="","",IFERROR(LN((CFG_ZANEM-0.67*CFG_HDOSSEL)/(0.123*CFG_HDOSSEL))*LN((CFG_ZAR-0.67*CFG_HDOSSEL)/(0.0123*CFG_HDOSSEL))/(CFG_K^2*$E97),""))</f>
        <v/>
      </c>
      <c r="X97" s="50" t="str">
        <f aca="false">IF(OR($N97="",$W97="",$W97=0),"",$N97*(1+CFG_RC/$W97))</f>
        <v/>
      </c>
      <c r="Y97" s="46" t="str">
        <f aca="false">IF(OR($X97="",$M97="",$G97="",$L97=""),"",($W97*$G97/CFG_RHOCP)*($X97/($M97+$X97))-$L97/($M97+$X97))</f>
        <v/>
      </c>
      <c r="Z97" s="46" t="str">
        <f aca="false">IF(OR($W97="",$G97=""),"",$W97*$G97/CFG_RHOCP)</f>
        <v/>
      </c>
      <c r="AA97" s="50" t="str">
        <f aca="false">IF(OR($P97="",$Y97="",$Z97=""),"",IF(ABS($Z97-$Y97)&lt;CFG_DENOMMIN,"",($P97-$Y97)/($Z97-$Y97)))</f>
        <v/>
      </c>
      <c r="AB97" s="48" t="str">
        <f aca="false">IF($A97="","",IF(AND(HOUR($A97)&gt;=CFG_HINI,HOUR($A97)&lt;CFG_HFIM),1,0))</f>
        <v/>
      </c>
      <c r="AC97" s="48" t="str">
        <f aca="false">IF($A97="","",IF($D97="",0,IF($D97&gt;=CFG_RSMIN,1,0)))</f>
        <v/>
      </c>
      <c r="AD97" s="48" t="str">
        <f aca="false">IF($A97="","",IF($E97="",0,IF(AND($E97&gt;=CFG_UMIN,$E97&lt;=CFG_UMAX),1,0)))</f>
        <v/>
      </c>
      <c r="AE97" s="48" t="str">
        <f aca="false">IF($A97="","",IF($L97="",0,IF($L97&gt;=CFG_VPDMIN,1,0)))</f>
        <v/>
      </c>
      <c r="AF97" s="48" t="str">
        <f aca="false">IF($A97="","",IF(CFG_METODO="Teórico (Jackson)",IF(OR($Y97="",$Z97=""),0,IF(ABS($Z97-$Y97)&gt;=CFG_DENOMMIN,1,0)),IF(OR($T97="",$U97=""),0,IF(ABS($U97-$T97)&gt;=CFG_DENOMMIN,1,0))))</f>
        <v/>
      </c>
      <c r="AG97" s="48" t="str">
        <f aca="false">IF($A97="","",IF(AND($B97&lt;&gt;"",$C97&lt;&gt;"",$H97&lt;&gt;""),1,0))</f>
        <v/>
      </c>
      <c r="AH97" s="48" t="str">
        <f aca="false">IF($A97="","",IF(AND($AB97=1,$AC97=1,$AD97=1,$AE97=1,$AF97=1,$AG97=1),1,0))</f>
        <v/>
      </c>
      <c r="AI97" s="50" t="str">
        <f aca="false">IF($A97="","",IF($AH97&lt;&gt;1,"",IF(CFG_METODO="Teórico (Jackson)",$AA97,$V97)))</f>
        <v/>
      </c>
      <c r="AJ97" s="50" t="str">
        <f aca="false">IF($AI97="","",MAX(0,MIN(1,$AI97)))</f>
        <v/>
      </c>
      <c r="AK97" s="52" t="str">
        <f aca="false">IF($A97="","",IF($AG97=0,"Dados incompletos"&amp;IF($I97="SEM PAR"," — sem Tc no mesmo horário",""),IF($AB97=0,"Fora da janela horária",IF($AC97=0,"Radiação abaixo do mínimo",IF($AD97=0,"Vento fora da faixa",IF($AE97=0,"VPD abaixo do mínimo",IF($AF97=0,"Denominador muito pequeno","VÁLIDO")))))))</f>
        <v/>
      </c>
    </row>
    <row r="98" customFormat="false" ht="15" hidden="false" customHeight="false" outlineLevel="0" collapsed="false">
      <c r="A98" s="45" t="str">
        <f aca="false">IF(02_Estacao!A98="","",02_Estacao!A98)</f>
        <v/>
      </c>
      <c r="B98" s="46" t="str">
        <f aca="false">IF(OR($A98="",02_Estacao!B98=""),"",IF(CFG_UT="°F",(02_Estacao!B98-32)*5/9,02_Estacao!B98))</f>
        <v/>
      </c>
      <c r="C98" s="47" t="str">
        <f aca="false">IF(OR($A98="",02_Estacao!C98=""),"",IF(CFG_UUR="fração (0-1)",02_Estacao!C98*100,02_Estacao!C98))</f>
        <v/>
      </c>
      <c r="D98" s="48" t="str">
        <f aca="false">IF(OR($A98="",02_Estacao!D98=""),"",IF(CFG_URS="MJ/m²/h",02_Estacao!D98*277.7778,IF(CFG_URS="kW/m²",02_Estacao!D98*1000,02_Estacao!D98)))</f>
        <v/>
      </c>
      <c r="E98" s="46" t="str">
        <f aca="false">IF(OR($A98="",02_Estacao!E98=""),"",IF(CFG_UVEL="km/h",02_Estacao!E98/3.6,02_Estacao!E98))</f>
        <v/>
      </c>
      <c r="F98" s="46" t="str">
        <f aca="false">IF($A98="","",IF(02_Estacao!F98="",CFG_P,IF(CFG_UP="hPa (mbar)",02_Estacao!F98/10,IF(CFG_UP="Pa",02_Estacao!F98/1000,02_Estacao!F98))))</f>
        <v/>
      </c>
      <c r="G98" s="48" t="str">
        <f aca="false">IF($A98="","",IF(02_Estacao!G98&lt;&gt;"",02_Estacao!G98,IF($D98="","",(1-CFG_ALBEDO)*$D98-CFG_RNL)))</f>
        <v/>
      </c>
      <c r="H98" s="46" t="str">
        <f aca="false">IF($A98="","",IFERROR(IF(ISNUMBER(INDEX(03_Dossel!$F$6:$F$1005,MATCH($A98,03_Dossel!$A$6:$A$1005,0))),INDEX(03_Dossel!$F$6:$F$1005,MATCH($A98,03_Dossel!$A$6:$A$1005,0)),""),""))</f>
        <v/>
      </c>
      <c r="I98" s="49" t="str">
        <f aca="false">IF($A98="","",IF($H98="","SEM PAR","OK"))</f>
        <v/>
      </c>
      <c r="J98" s="50" t="str">
        <f aca="false">IF($B98="","",0.6108*EXP(17.27*$B98/($B98+237.3)))</f>
        <v/>
      </c>
      <c r="K98" s="50" t="str">
        <f aca="false">IF(OR($J98="",$C98=""),"",$J98*$C98/100)</f>
        <v/>
      </c>
      <c r="L98" s="50" t="str">
        <f aca="false">IF(OR($J98="",$K98=""),"",$J98-$K98)</f>
        <v/>
      </c>
      <c r="M98" s="50" t="str">
        <f aca="false">IF($J98="","",4098*$J98/($B98+237.3)^2)</f>
        <v/>
      </c>
      <c r="N98" s="51" t="str">
        <f aca="false">IF($F98="","",0.000665*$F98)</f>
        <v/>
      </c>
      <c r="O98" s="46" t="str">
        <f aca="false">IF($E98="","",IFERROR($E98*4.87/LN(67.8*CFG_ZANEM-5.42),""))</f>
        <v/>
      </c>
      <c r="P98" s="46" t="str">
        <f aca="false">IF(OR($B98="",$H98=""),"",$H98-$B98)</f>
        <v/>
      </c>
      <c r="Q98" s="46" t="str">
        <f aca="false">IF($A98="","",IF(ISNUMBER(CFG_A),CFG_A,""))</f>
        <v/>
      </c>
      <c r="R98" s="46" t="str">
        <f aca="false">IF($A98="","",IF(ISNUMBER(CFG_B),CFG_B,""))</f>
        <v/>
      </c>
      <c r="S98" s="50" t="str">
        <f aca="false">IF(OR($B98="",$Q98=""),"",0.6108*EXP(17.27*$B98/($B98+237.3))-0.6108*EXP(17.27*($B98+$Q98)/($B98+$Q98+237.3)))</f>
        <v/>
      </c>
      <c r="T98" s="46" t="str">
        <f aca="false">IF(OR($Q98="",$R98="",$L98=""),"",$Q98+$R98*$L98)</f>
        <v/>
      </c>
      <c r="U98" s="46" t="str">
        <f aca="false">IF(OR($Q98="",$R98="",$S98=""),"",$Q98+$R98*$S98)</f>
        <v/>
      </c>
      <c r="V98" s="50" t="str">
        <f aca="false">IF(OR($P98="",$T98="",$U98=""),"",IF(ABS($U98-$T98)&lt;CFG_DENOMMIN,"",($P98-$T98)/($U98-$T98)))</f>
        <v/>
      </c>
      <c r="W98" s="47" t="str">
        <f aca="false">IF($E98="","",IFERROR(LN((CFG_ZANEM-0.67*CFG_HDOSSEL)/(0.123*CFG_HDOSSEL))*LN((CFG_ZAR-0.67*CFG_HDOSSEL)/(0.0123*CFG_HDOSSEL))/(CFG_K^2*$E98),""))</f>
        <v/>
      </c>
      <c r="X98" s="50" t="str">
        <f aca="false">IF(OR($N98="",$W98="",$W98=0),"",$N98*(1+CFG_RC/$W98))</f>
        <v/>
      </c>
      <c r="Y98" s="46" t="str">
        <f aca="false">IF(OR($X98="",$M98="",$G98="",$L98=""),"",($W98*$G98/CFG_RHOCP)*($X98/($M98+$X98))-$L98/($M98+$X98))</f>
        <v/>
      </c>
      <c r="Z98" s="46" t="str">
        <f aca="false">IF(OR($W98="",$G98=""),"",$W98*$G98/CFG_RHOCP)</f>
        <v/>
      </c>
      <c r="AA98" s="50" t="str">
        <f aca="false">IF(OR($P98="",$Y98="",$Z98=""),"",IF(ABS($Z98-$Y98)&lt;CFG_DENOMMIN,"",($P98-$Y98)/($Z98-$Y98)))</f>
        <v/>
      </c>
      <c r="AB98" s="48" t="str">
        <f aca="false">IF($A98="","",IF(AND(HOUR($A98)&gt;=CFG_HINI,HOUR($A98)&lt;CFG_HFIM),1,0))</f>
        <v/>
      </c>
      <c r="AC98" s="48" t="str">
        <f aca="false">IF($A98="","",IF($D98="",0,IF($D98&gt;=CFG_RSMIN,1,0)))</f>
        <v/>
      </c>
      <c r="AD98" s="48" t="str">
        <f aca="false">IF($A98="","",IF($E98="",0,IF(AND($E98&gt;=CFG_UMIN,$E98&lt;=CFG_UMAX),1,0)))</f>
        <v/>
      </c>
      <c r="AE98" s="48" t="str">
        <f aca="false">IF($A98="","",IF($L98="",0,IF($L98&gt;=CFG_VPDMIN,1,0)))</f>
        <v/>
      </c>
      <c r="AF98" s="48" t="str">
        <f aca="false">IF($A98="","",IF(CFG_METODO="Teórico (Jackson)",IF(OR($Y98="",$Z98=""),0,IF(ABS($Z98-$Y98)&gt;=CFG_DENOMMIN,1,0)),IF(OR($T98="",$U98=""),0,IF(ABS($U98-$T98)&gt;=CFG_DENOMMIN,1,0))))</f>
        <v/>
      </c>
      <c r="AG98" s="48" t="str">
        <f aca="false">IF($A98="","",IF(AND($B98&lt;&gt;"",$C98&lt;&gt;"",$H98&lt;&gt;""),1,0))</f>
        <v/>
      </c>
      <c r="AH98" s="48" t="str">
        <f aca="false">IF($A98="","",IF(AND($AB98=1,$AC98=1,$AD98=1,$AE98=1,$AF98=1,$AG98=1),1,0))</f>
        <v/>
      </c>
      <c r="AI98" s="50" t="str">
        <f aca="false">IF($A98="","",IF($AH98&lt;&gt;1,"",IF(CFG_METODO="Teórico (Jackson)",$AA98,$V98)))</f>
        <v/>
      </c>
      <c r="AJ98" s="50" t="str">
        <f aca="false">IF($AI98="","",MAX(0,MIN(1,$AI98)))</f>
        <v/>
      </c>
      <c r="AK98" s="52" t="str">
        <f aca="false">IF($A98="","",IF($AG98=0,"Dados incompletos"&amp;IF($I98="SEM PAR"," — sem Tc no mesmo horário",""),IF($AB98=0,"Fora da janela horária",IF($AC98=0,"Radiação abaixo do mínimo",IF($AD98=0,"Vento fora da faixa",IF($AE98=0,"VPD abaixo do mínimo",IF($AF98=0,"Denominador muito pequeno","VÁLIDO")))))))</f>
        <v/>
      </c>
    </row>
    <row r="99" customFormat="false" ht="15" hidden="false" customHeight="false" outlineLevel="0" collapsed="false">
      <c r="A99" s="45" t="str">
        <f aca="false">IF(02_Estacao!A99="","",02_Estacao!A99)</f>
        <v/>
      </c>
      <c r="B99" s="46" t="str">
        <f aca="false">IF(OR($A99="",02_Estacao!B99=""),"",IF(CFG_UT="°F",(02_Estacao!B99-32)*5/9,02_Estacao!B99))</f>
        <v/>
      </c>
      <c r="C99" s="47" t="str">
        <f aca="false">IF(OR($A99="",02_Estacao!C99=""),"",IF(CFG_UUR="fração (0-1)",02_Estacao!C99*100,02_Estacao!C99))</f>
        <v/>
      </c>
      <c r="D99" s="48" t="str">
        <f aca="false">IF(OR($A99="",02_Estacao!D99=""),"",IF(CFG_URS="MJ/m²/h",02_Estacao!D99*277.7778,IF(CFG_URS="kW/m²",02_Estacao!D99*1000,02_Estacao!D99)))</f>
        <v/>
      </c>
      <c r="E99" s="46" t="str">
        <f aca="false">IF(OR($A99="",02_Estacao!E99=""),"",IF(CFG_UVEL="km/h",02_Estacao!E99/3.6,02_Estacao!E99))</f>
        <v/>
      </c>
      <c r="F99" s="46" t="str">
        <f aca="false">IF($A99="","",IF(02_Estacao!F99="",CFG_P,IF(CFG_UP="hPa (mbar)",02_Estacao!F99/10,IF(CFG_UP="Pa",02_Estacao!F99/1000,02_Estacao!F99))))</f>
        <v/>
      </c>
      <c r="G99" s="48" t="str">
        <f aca="false">IF($A99="","",IF(02_Estacao!G99&lt;&gt;"",02_Estacao!G99,IF($D99="","",(1-CFG_ALBEDO)*$D99-CFG_RNL)))</f>
        <v/>
      </c>
      <c r="H99" s="46" t="str">
        <f aca="false">IF($A99="","",IFERROR(IF(ISNUMBER(INDEX(03_Dossel!$F$6:$F$1005,MATCH($A99,03_Dossel!$A$6:$A$1005,0))),INDEX(03_Dossel!$F$6:$F$1005,MATCH($A99,03_Dossel!$A$6:$A$1005,0)),""),""))</f>
        <v/>
      </c>
      <c r="I99" s="49" t="str">
        <f aca="false">IF($A99="","",IF($H99="","SEM PAR","OK"))</f>
        <v/>
      </c>
      <c r="J99" s="50" t="str">
        <f aca="false">IF($B99="","",0.6108*EXP(17.27*$B99/($B99+237.3)))</f>
        <v/>
      </c>
      <c r="K99" s="50" t="str">
        <f aca="false">IF(OR($J99="",$C99=""),"",$J99*$C99/100)</f>
        <v/>
      </c>
      <c r="L99" s="50" t="str">
        <f aca="false">IF(OR($J99="",$K99=""),"",$J99-$K99)</f>
        <v/>
      </c>
      <c r="M99" s="50" t="str">
        <f aca="false">IF($J99="","",4098*$J99/($B99+237.3)^2)</f>
        <v/>
      </c>
      <c r="N99" s="51" t="str">
        <f aca="false">IF($F99="","",0.000665*$F99)</f>
        <v/>
      </c>
      <c r="O99" s="46" t="str">
        <f aca="false">IF($E99="","",IFERROR($E99*4.87/LN(67.8*CFG_ZANEM-5.42),""))</f>
        <v/>
      </c>
      <c r="P99" s="46" t="str">
        <f aca="false">IF(OR($B99="",$H99=""),"",$H99-$B99)</f>
        <v/>
      </c>
      <c r="Q99" s="46" t="str">
        <f aca="false">IF($A99="","",IF(ISNUMBER(CFG_A),CFG_A,""))</f>
        <v/>
      </c>
      <c r="R99" s="46" t="str">
        <f aca="false">IF($A99="","",IF(ISNUMBER(CFG_B),CFG_B,""))</f>
        <v/>
      </c>
      <c r="S99" s="50" t="str">
        <f aca="false">IF(OR($B99="",$Q99=""),"",0.6108*EXP(17.27*$B99/($B99+237.3))-0.6108*EXP(17.27*($B99+$Q99)/($B99+$Q99+237.3)))</f>
        <v/>
      </c>
      <c r="T99" s="46" t="str">
        <f aca="false">IF(OR($Q99="",$R99="",$L99=""),"",$Q99+$R99*$L99)</f>
        <v/>
      </c>
      <c r="U99" s="46" t="str">
        <f aca="false">IF(OR($Q99="",$R99="",$S99=""),"",$Q99+$R99*$S99)</f>
        <v/>
      </c>
      <c r="V99" s="50" t="str">
        <f aca="false">IF(OR($P99="",$T99="",$U99=""),"",IF(ABS($U99-$T99)&lt;CFG_DENOMMIN,"",($P99-$T99)/($U99-$T99)))</f>
        <v/>
      </c>
      <c r="W99" s="47" t="str">
        <f aca="false">IF($E99="","",IFERROR(LN((CFG_ZANEM-0.67*CFG_HDOSSEL)/(0.123*CFG_HDOSSEL))*LN((CFG_ZAR-0.67*CFG_HDOSSEL)/(0.0123*CFG_HDOSSEL))/(CFG_K^2*$E99),""))</f>
        <v/>
      </c>
      <c r="X99" s="50" t="str">
        <f aca="false">IF(OR($N99="",$W99="",$W99=0),"",$N99*(1+CFG_RC/$W99))</f>
        <v/>
      </c>
      <c r="Y99" s="46" t="str">
        <f aca="false">IF(OR($X99="",$M99="",$G99="",$L99=""),"",($W99*$G99/CFG_RHOCP)*($X99/($M99+$X99))-$L99/($M99+$X99))</f>
        <v/>
      </c>
      <c r="Z99" s="46" t="str">
        <f aca="false">IF(OR($W99="",$G99=""),"",$W99*$G99/CFG_RHOCP)</f>
        <v/>
      </c>
      <c r="AA99" s="50" t="str">
        <f aca="false">IF(OR($P99="",$Y99="",$Z99=""),"",IF(ABS($Z99-$Y99)&lt;CFG_DENOMMIN,"",($P99-$Y99)/($Z99-$Y99)))</f>
        <v/>
      </c>
      <c r="AB99" s="48" t="str">
        <f aca="false">IF($A99="","",IF(AND(HOUR($A99)&gt;=CFG_HINI,HOUR($A99)&lt;CFG_HFIM),1,0))</f>
        <v/>
      </c>
      <c r="AC99" s="48" t="str">
        <f aca="false">IF($A99="","",IF($D99="",0,IF($D99&gt;=CFG_RSMIN,1,0)))</f>
        <v/>
      </c>
      <c r="AD99" s="48" t="str">
        <f aca="false">IF($A99="","",IF($E99="",0,IF(AND($E99&gt;=CFG_UMIN,$E99&lt;=CFG_UMAX),1,0)))</f>
        <v/>
      </c>
      <c r="AE99" s="48" t="str">
        <f aca="false">IF($A99="","",IF($L99="",0,IF($L99&gt;=CFG_VPDMIN,1,0)))</f>
        <v/>
      </c>
      <c r="AF99" s="48" t="str">
        <f aca="false">IF($A99="","",IF(CFG_METODO="Teórico (Jackson)",IF(OR($Y99="",$Z99=""),0,IF(ABS($Z99-$Y99)&gt;=CFG_DENOMMIN,1,0)),IF(OR($T99="",$U99=""),0,IF(ABS($U99-$T99)&gt;=CFG_DENOMMIN,1,0))))</f>
        <v/>
      </c>
      <c r="AG99" s="48" t="str">
        <f aca="false">IF($A99="","",IF(AND($B99&lt;&gt;"",$C99&lt;&gt;"",$H99&lt;&gt;""),1,0))</f>
        <v/>
      </c>
      <c r="AH99" s="48" t="str">
        <f aca="false">IF($A99="","",IF(AND($AB99=1,$AC99=1,$AD99=1,$AE99=1,$AF99=1,$AG99=1),1,0))</f>
        <v/>
      </c>
      <c r="AI99" s="50" t="str">
        <f aca="false">IF($A99="","",IF($AH99&lt;&gt;1,"",IF(CFG_METODO="Teórico (Jackson)",$AA99,$V99)))</f>
        <v/>
      </c>
      <c r="AJ99" s="50" t="str">
        <f aca="false">IF($AI99="","",MAX(0,MIN(1,$AI99)))</f>
        <v/>
      </c>
      <c r="AK99" s="52" t="str">
        <f aca="false">IF($A99="","",IF($AG99=0,"Dados incompletos"&amp;IF($I99="SEM PAR"," — sem Tc no mesmo horário",""),IF($AB99=0,"Fora da janela horária",IF($AC99=0,"Radiação abaixo do mínimo",IF($AD99=0,"Vento fora da faixa",IF($AE99=0,"VPD abaixo do mínimo",IF($AF99=0,"Denominador muito pequeno","VÁLIDO")))))))</f>
        <v/>
      </c>
    </row>
    <row r="100" customFormat="false" ht="15" hidden="false" customHeight="false" outlineLevel="0" collapsed="false">
      <c r="A100" s="45" t="str">
        <f aca="false">IF(02_Estacao!A100="","",02_Estacao!A100)</f>
        <v/>
      </c>
      <c r="B100" s="46" t="str">
        <f aca="false">IF(OR($A100="",02_Estacao!B100=""),"",IF(CFG_UT="°F",(02_Estacao!B100-32)*5/9,02_Estacao!B100))</f>
        <v/>
      </c>
      <c r="C100" s="47" t="str">
        <f aca="false">IF(OR($A100="",02_Estacao!C100=""),"",IF(CFG_UUR="fração (0-1)",02_Estacao!C100*100,02_Estacao!C100))</f>
        <v/>
      </c>
      <c r="D100" s="48" t="str">
        <f aca="false">IF(OR($A100="",02_Estacao!D100=""),"",IF(CFG_URS="MJ/m²/h",02_Estacao!D100*277.7778,IF(CFG_URS="kW/m²",02_Estacao!D100*1000,02_Estacao!D100)))</f>
        <v/>
      </c>
      <c r="E100" s="46" t="str">
        <f aca="false">IF(OR($A100="",02_Estacao!E100=""),"",IF(CFG_UVEL="km/h",02_Estacao!E100/3.6,02_Estacao!E100))</f>
        <v/>
      </c>
      <c r="F100" s="46" t="str">
        <f aca="false">IF($A100="","",IF(02_Estacao!F100="",CFG_P,IF(CFG_UP="hPa (mbar)",02_Estacao!F100/10,IF(CFG_UP="Pa",02_Estacao!F100/1000,02_Estacao!F100))))</f>
        <v/>
      </c>
      <c r="G100" s="48" t="str">
        <f aca="false">IF($A100="","",IF(02_Estacao!G100&lt;&gt;"",02_Estacao!G100,IF($D100="","",(1-CFG_ALBEDO)*$D100-CFG_RNL)))</f>
        <v/>
      </c>
      <c r="H100" s="46" t="str">
        <f aca="false">IF($A100="","",IFERROR(IF(ISNUMBER(INDEX(03_Dossel!$F$6:$F$1005,MATCH($A100,03_Dossel!$A$6:$A$1005,0))),INDEX(03_Dossel!$F$6:$F$1005,MATCH($A100,03_Dossel!$A$6:$A$1005,0)),""),""))</f>
        <v/>
      </c>
      <c r="I100" s="49" t="str">
        <f aca="false">IF($A100="","",IF($H100="","SEM PAR","OK"))</f>
        <v/>
      </c>
      <c r="J100" s="50" t="str">
        <f aca="false">IF($B100="","",0.6108*EXP(17.27*$B100/($B100+237.3)))</f>
        <v/>
      </c>
      <c r="K100" s="50" t="str">
        <f aca="false">IF(OR($J100="",$C100=""),"",$J100*$C100/100)</f>
        <v/>
      </c>
      <c r="L100" s="50" t="str">
        <f aca="false">IF(OR($J100="",$K100=""),"",$J100-$K100)</f>
        <v/>
      </c>
      <c r="M100" s="50" t="str">
        <f aca="false">IF($J100="","",4098*$J100/($B100+237.3)^2)</f>
        <v/>
      </c>
      <c r="N100" s="51" t="str">
        <f aca="false">IF($F100="","",0.000665*$F100)</f>
        <v/>
      </c>
      <c r="O100" s="46" t="str">
        <f aca="false">IF($E100="","",IFERROR($E100*4.87/LN(67.8*CFG_ZANEM-5.42),""))</f>
        <v/>
      </c>
      <c r="P100" s="46" t="str">
        <f aca="false">IF(OR($B100="",$H100=""),"",$H100-$B100)</f>
        <v/>
      </c>
      <c r="Q100" s="46" t="str">
        <f aca="false">IF($A100="","",IF(ISNUMBER(CFG_A),CFG_A,""))</f>
        <v/>
      </c>
      <c r="R100" s="46" t="str">
        <f aca="false">IF($A100="","",IF(ISNUMBER(CFG_B),CFG_B,""))</f>
        <v/>
      </c>
      <c r="S100" s="50" t="str">
        <f aca="false">IF(OR($B100="",$Q100=""),"",0.6108*EXP(17.27*$B100/($B100+237.3))-0.6108*EXP(17.27*($B100+$Q100)/($B100+$Q100+237.3)))</f>
        <v/>
      </c>
      <c r="T100" s="46" t="str">
        <f aca="false">IF(OR($Q100="",$R100="",$L100=""),"",$Q100+$R100*$L100)</f>
        <v/>
      </c>
      <c r="U100" s="46" t="str">
        <f aca="false">IF(OR($Q100="",$R100="",$S100=""),"",$Q100+$R100*$S100)</f>
        <v/>
      </c>
      <c r="V100" s="50" t="str">
        <f aca="false">IF(OR($P100="",$T100="",$U100=""),"",IF(ABS($U100-$T100)&lt;CFG_DENOMMIN,"",($P100-$T100)/($U100-$T100)))</f>
        <v/>
      </c>
      <c r="W100" s="47" t="str">
        <f aca="false">IF($E100="","",IFERROR(LN((CFG_ZANEM-0.67*CFG_HDOSSEL)/(0.123*CFG_HDOSSEL))*LN((CFG_ZAR-0.67*CFG_HDOSSEL)/(0.0123*CFG_HDOSSEL))/(CFG_K^2*$E100),""))</f>
        <v/>
      </c>
      <c r="X100" s="50" t="str">
        <f aca="false">IF(OR($N100="",$W100="",$W100=0),"",$N100*(1+CFG_RC/$W100))</f>
        <v/>
      </c>
      <c r="Y100" s="46" t="str">
        <f aca="false">IF(OR($X100="",$M100="",$G100="",$L100=""),"",($W100*$G100/CFG_RHOCP)*($X100/($M100+$X100))-$L100/($M100+$X100))</f>
        <v/>
      </c>
      <c r="Z100" s="46" t="str">
        <f aca="false">IF(OR($W100="",$G100=""),"",$W100*$G100/CFG_RHOCP)</f>
        <v/>
      </c>
      <c r="AA100" s="50" t="str">
        <f aca="false">IF(OR($P100="",$Y100="",$Z100=""),"",IF(ABS($Z100-$Y100)&lt;CFG_DENOMMIN,"",($P100-$Y100)/($Z100-$Y100)))</f>
        <v/>
      </c>
      <c r="AB100" s="48" t="str">
        <f aca="false">IF($A100="","",IF(AND(HOUR($A100)&gt;=CFG_HINI,HOUR($A100)&lt;CFG_HFIM),1,0))</f>
        <v/>
      </c>
      <c r="AC100" s="48" t="str">
        <f aca="false">IF($A100="","",IF($D100="",0,IF($D100&gt;=CFG_RSMIN,1,0)))</f>
        <v/>
      </c>
      <c r="AD100" s="48" t="str">
        <f aca="false">IF($A100="","",IF($E100="",0,IF(AND($E100&gt;=CFG_UMIN,$E100&lt;=CFG_UMAX),1,0)))</f>
        <v/>
      </c>
      <c r="AE100" s="48" t="str">
        <f aca="false">IF($A100="","",IF($L100="",0,IF($L100&gt;=CFG_VPDMIN,1,0)))</f>
        <v/>
      </c>
      <c r="AF100" s="48" t="str">
        <f aca="false">IF($A100="","",IF(CFG_METODO="Teórico (Jackson)",IF(OR($Y100="",$Z100=""),0,IF(ABS($Z100-$Y100)&gt;=CFG_DENOMMIN,1,0)),IF(OR($T100="",$U100=""),0,IF(ABS($U100-$T100)&gt;=CFG_DENOMMIN,1,0))))</f>
        <v/>
      </c>
      <c r="AG100" s="48" t="str">
        <f aca="false">IF($A100="","",IF(AND($B100&lt;&gt;"",$C100&lt;&gt;"",$H100&lt;&gt;""),1,0))</f>
        <v/>
      </c>
      <c r="AH100" s="48" t="str">
        <f aca="false">IF($A100="","",IF(AND($AB100=1,$AC100=1,$AD100=1,$AE100=1,$AF100=1,$AG100=1),1,0))</f>
        <v/>
      </c>
      <c r="AI100" s="50" t="str">
        <f aca="false">IF($A100="","",IF($AH100&lt;&gt;1,"",IF(CFG_METODO="Teórico (Jackson)",$AA100,$V100)))</f>
        <v/>
      </c>
      <c r="AJ100" s="50" t="str">
        <f aca="false">IF($AI100="","",MAX(0,MIN(1,$AI100)))</f>
        <v/>
      </c>
      <c r="AK100" s="52" t="str">
        <f aca="false">IF($A100="","",IF($AG100=0,"Dados incompletos"&amp;IF($I100="SEM PAR"," — sem Tc no mesmo horário",""),IF($AB100=0,"Fora da janela horária",IF($AC100=0,"Radiação abaixo do mínimo",IF($AD100=0,"Vento fora da faixa",IF($AE100=0,"VPD abaixo do mínimo",IF($AF100=0,"Denominador muito pequeno","VÁLIDO")))))))</f>
        <v/>
      </c>
    </row>
    <row r="101" customFormat="false" ht="15" hidden="false" customHeight="false" outlineLevel="0" collapsed="false">
      <c r="A101" s="45" t="str">
        <f aca="false">IF(02_Estacao!A101="","",02_Estacao!A101)</f>
        <v/>
      </c>
      <c r="B101" s="46" t="str">
        <f aca="false">IF(OR($A101="",02_Estacao!B101=""),"",IF(CFG_UT="°F",(02_Estacao!B101-32)*5/9,02_Estacao!B101))</f>
        <v/>
      </c>
      <c r="C101" s="47" t="str">
        <f aca="false">IF(OR($A101="",02_Estacao!C101=""),"",IF(CFG_UUR="fração (0-1)",02_Estacao!C101*100,02_Estacao!C101))</f>
        <v/>
      </c>
      <c r="D101" s="48" t="str">
        <f aca="false">IF(OR($A101="",02_Estacao!D101=""),"",IF(CFG_URS="MJ/m²/h",02_Estacao!D101*277.7778,IF(CFG_URS="kW/m²",02_Estacao!D101*1000,02_Estacao!D101)))</f>
        <v/>
      </c>
      <c r="E101" s="46" t="str">
        <f aca="false">IF(OR($A101="",02_Estacao!E101=""),"",IF(CFG_UVEL="km/h",02_Estacao!E101/3.6,02_Estacao!E101))</f>
        <v/>
      </c>
      <c r="F101" s="46" t="str">
        <f aca="false">IF($A101="","",IF(02_Estacao!F101="",CFG_P,IF(CFG_UP="hPa (mbar)",02_Estacao!F101/10,IF(CFG_UP="Pa",02_Estacao!F101/1000,02_Estacao!F101))))</f>
        <v/>
      </c>
      <c r="G101" s="48" t="str">
        <f aca="false">IF($A101="","",IF(02_Estacao!G101&lt;&gt;"",02_Estacao!G101,IF($D101="","",(1-CFG_ALBEDO)*$D101-CFG_RNL)))</f>
        <v/>
      </c>
      <c r="H101" s="46" t="str">
        <f aca="false">IF($A101="","",IFERROR(IF(ISNUMBER(INDEX(03_Dossel!$F$6:$F$1005,MATCH($A101,03_Dossel!$A$6:$A$1005,0))),INDEX(03_Dossel!$F$6:$F$1005,MATCH($A101,03_Dossel!$A$6:$A$1005,0)),""),""))</f>
        <v/>
      </c>
      <c r="I101" s="49" t="str">
        <f aca="false">IF($A101="","",IF($H101="","SEM PAR","OK"))</f>
        <v/>
      </c>
      <c r="J101" s="50" t="str">
        <f aca="false">IF($B101="","",0.6108*EXP(17.27*$B101/($B101+237.3)))</f>
        <v/>
      </c>
      <c r="K101" s="50" t="str">
        <f aca="false">IF(OR($J101="",$C101=""),"",$J101*$C101/100)</f>
        <v/>
      </c>
      <c r="L101" s="50" t="str">
        <f aca="false">IF(OR($J101="",$K101=""),"",$J101-$K101)</f>
        <v/>
      </c>
      <c r="M101" s="50" t="str">
        <f aca="false">IF($J101="","",4098*$J101/($B101+237.3)^2)</f>
        <v/>
      </c>
      <c r="N101" s="51" t="str">
        <f aca="false">IF($F101="","",0.000665*$F101)</f>
        <v/>
      </c>
      <c r="O101" s="46" t="str">
        <f aca="false">IF($E101="","",IFERROR($E101*4.87/LN(67.8*CFG_ZANEM-5.42),""))</f>
        <v/>
      </c>
      <c r="P101" s="46" t="str">
        <f aca="false">IF(OR($B101="",$H101=""),"",$H101-$B101)</f>
        <v/>
      </c>
      <c r="Q101" s="46" t="str">
        <f aca="false">IF($A101="","",IF(ISNUMBER(CFG_A),CFG_A,""))</f>
        <v/>
      </c>
      <c r="R101" s="46" t="str">
        <f aca="false">IF($A101="","",IF(ISNUMBER(CFG_B),CFG_B,""))</f>
        <v/>
      </c>
      <c r="S101" s="50" t="str">
        <f aca="false">IF(OR($B101="",$Q101=""),"",0.6108*EXP(17.27*$B101/($B101+237.3))-0.6108*EXP(17.27*($B101+$Q101)/($B101+$Q101+237.3)))</f>
        <v/>
      </c>
      <c r="T101" s="46" t="str">
        <f aca="false">IF(OR($Q101="",$R101="",$L101=""),"",$Q101+$R101*$L101)</f>
        <v/>
      </c>
      <c r="U101" s="46" t="str">
        <f aca="false">IF(OR($Q101="",$R101="",$S101=""),"",$Q101+$R101*$S101)</f>
        <v/>
      </c>
      <c r="V101" s="50" t="str">
        <f aca="false">IF(OR($P101="",$T101="",$U101=""),"",IF(ABS($U101-$T101)&lt;CFG_DENOMMIN,"",($P101-$T101)/($U101-$T101)))</f>
        <v/>
      </c>
      <c r="W101" s="47" t="str">
        <f aca="false">IF($E101="","",IFERROR(LN((CFG_ZANEM-0.67*CFG_HDOSSEL)/(0.123*CFG_HDOSSEL))*LN((CFG_ZAR-0.67*CFG_HDOSSEL)/(0.0123*CFG_HDOSSEL))/(CFG_K^2*$E101),""))</f>
        <v/>
      </c>
      <c r="X101" s="50" t="str">
        <f aca="false">IF(OR($N101="",$W101="",$W101=0),"",$N101*(1+CFG_RC/$W101))</f>
        <v/>
      </c>
      <c r="Y101" s="46" t="str">
        <f aca="false">IF(OR($X101="",$M101="",$G101="",$L101=""),"",($W101*$G101/CFG_RHOCP)*($X101/($M101+$X101))-$L101/($M101+$X101))</f>
        <v/>
      </c>
      <c r="Z101" s="46" t="str">
        <f aca="false">IF(OR($W101="",$G101=""),"",$W101*$G101/CFG_RHOCP)</f>
        <v/>
      </c>
      <c r="AA101" s="50" t="str">
        <f aca="false">IF(OR($P101="",$Y101="",$Z101=""),"",IF(ABS($Z101-$Y101)&lt;CFG_DENOMMIN,"",($P101-$Y101)/($Z101-$Y101)))</f>
        <v/>
      </c>
      <c r="AB101" s="48" t="str">
        <f aca="false">IF($A101="","",IF(AND(HOUR($A101)&gt;=CFG_HINI,HOUR($A101)&lt;CFG_HFIM),1,0))</f>
        <v/>
      </c>
      <c r="AC101" s="48" t="str">
        <f aca="false">IF($A101="","",IF($D101="",0,IF($D101&gt;=CFG_RSMIN,1,0)))</f>
        <v/>
      </c>
      <c r="AD101" s="48" t="str">
        <f aca="false">IF($A101="","",IF($E101="",0,IF(AND($E101&gt;=CFG_UMIN,$E101&lt;=CFG_UMAX),1,0)))</f>
        <v/>
      </c>
      <c r="AE101" s="48" t="str">
        <f aca="false">IF($A101="","",IF($L101="",0,IF($L101&gt;=CFG_VPDMIN,1,0)))</f>
        <v/>
      </c>
      <c r="AF101" s="48" t="str">
        <f aca="false">IF($A101="","",IF(CFG_METODO="Teórico (Jackson)",IF(OR($Y101="",$Z101=""),0,IF(ABS($Z101-$Y101)&gt;=CFG_DENOMMIN,1,0)),IF(OR($T101="",$U101=""),0,IF(ABS($U101-$T101)&gt;=CFG_DENOMMIN,1,0))))</f>
        <v/>
      </c>
      <c r="AG101" s="48" t="str">
        <f aca="false">IF($A101="","",IF(AND($B101&lt;&gt;"",$C101&lt;&gt;"",$H101&lt;&gt;""),1,0))</f>
        <v/>
      </c>
      <c r="AH101" s="48" t="str">
        <f aca="false">IF($A101="","",IF(AND($AB101=1,$AC101=1,$AD101=1,$AE101=1,$AF101=1,$AG101=1),1,0))</f>
        <v/>
      </c>
      <c r="AI101" s="50" t="str">
        <f aca="false">IF($A101="","",IF($AH101&lt;&gt;1,"",IF(CFG_METODO="Teórico (Jackson)",$AA101,$V101)))</f>
        <v/>
      </c>
      <c r="AJ101" s="50" t="str">
        <f aca="false">IF($AI101="","",MAX(0,MIN(1,$AI101)))</f>
        <v/>
      </c>
      <c r="AK101" s="52" t="str">
        <f aca="false">IF($A101="","",IF($AG101=0,"Dados incompletos"&amp;IF($I101="SEM PAR"," — sem Tc no mesmo horário",""),IF($AB101=0,"Fora da janela horária",IF($AC101=0,"Radiação abaixo do mínimo",IF($AD101=0,"Vento fora da faixa",IF($AE101=0,"VPD abaixo do mínimo",IF($AF101=0,"Denominador muito pequeno","VÁLIDO")))))))</f>
        <v/>
      </c>
    </row>
    <row r="102" customFormat="false" ht="15" hidden="false" customHeight="false" outlineLevel="0" collapsed="false">
      <c r="A102" s="45" t="str">
        <f aca="false">IF(02_Estacao!A102="","",02_Estacao!A102)</f>
        <v/>
      </c>
      <c r="B102" s="46" t="str">
        <f aca="false">IF(OR($A102="",02_Estacao!B102=""),"",IF(CFG_UT="°F",(02_Estacao!B102-32)*5/9,02_Estacao!B102))</f>
        <v/>
      </c>
      <c r="C102" s="47" t="str">
        <f aca="false">IF(OR($A102="",02_Estacao!C102=""),"",IF(CFG_UUR="fração (0-1)",02_Estacao!C102*100,02_Estacao!C102))</f>
        <v/>
      </c>
      <c r="D102" s="48" t="str">
        <f aca="false">IF(OR($A102="",02_Estacao!D102=""),"",IF(CFG_URS="MJ/m²/h",02_Estacao!D102*277.7778,IF(CFG_URS="kW/m²",02_Estacao!D102*1000,02_Estacao!D102)))</f>
        <v/>
      </c>
      <c r="E102" s="46" t="str">
        <f aca="false">IF(OR($A102="",02_Estacao!E102=""),"",IF(CFG_UVEL="km/h",02_Estacao!E102/3.6,02_Estacao!E102))</f>
        <v/>
      </c>
      <c r="F102" s="46" t="str">
        <f aca="false">IF($A102="","",IF(02_Estacao!F102="",CFG_P,IF(CFG_UP="hPa (mbar)",02_Estacao!F102/10,IF(CFG_UP="Pa",02_Estacao!F102/1000,02_Estacao!F102))))</f>
        <v/>
      </c>
      <c r="G102" s="48" t="str">
        <f aca="false">IF($A102="","",IF(02_Estacao!G102&lt;&gt;"",02_Estacao!G102,IF($D102="","",(1-CFG_ALBEDO)*$D102-CFG_RNL)))</f>
        <v/>
      </c>
      <c r="H102" s="46" t="str">
        <f aca="false">IF($A102="","",IFERROR(IF(ISNUMBER(INDEX(03_Dossel!$F$6:$F$1005,MATCH($A102,03_Dossel!$A$6:$A$1005,0))),INDEX(03_Dossel!$F$6:$F$1005,MATCH($A102,03_Dossel!$A$6:$A$1005,0)),""),""))</f>
        <v/>
      </c>
      <c r="I102" s="49" t="str">
        <f aca="false">IF($A102="","",IF($H102="","SEM PAR","OK"))</f>
        <v/>
      </c>
      <c r="J102" s="50" t="str">
        <f aca="false">IF($B102="","",0.6108*EXP(17.27*$B102/($B102+237.3)))</f>
        <v/>
      </c>
      <c r="K102" s="50" t="str">
        <f aca="false">IF(OR($J102="",$C102=""),"",$J102*$C102/100)</f>
        <v/>
      </c>
      <c r="L102" s="50" t="str">
        <f aca="false">IF(OR($J102="",$K102=""),"",$J102-$K102)</f>
        <v/>
      </c>
      <c r="M102" s="50" t="str">
        <f aca="false">IF($J102="","",4098*$J102/($B102+237.3)^2)</f>
        <v/>
      </c>
      <c r="N102" s="51" t="str">
        <f aca="false">IF($F102="","",0.000665*$F102)</f>
        <v/>
      </c>
      <c r="O102" s="46" t="str">
        <f aca="false">IF($E102="","",IFERROR($E102*4.87/LN(67.8*CFG_ZANEM-5.42),""))</f>
        <v/>
      </c>
      <c r="P102" s="46" t="str">
        <f aca="false">IF(OR($B102="",$H102=""),"",$H102-$B102)</f>
        <v/>
      </c>
      <c r="Q102" s="46" t="str">
        <f aca="false">IF($A102="","",IF(ISNUMBER(CFG_A),CFG_A,""))</f>
        <v/>
      </c>
      <c r="R102" s="46" t="str">
        <f aca="false">IF($A102="","",IF(ISNUMBER(CFG_B),CFG_B,""))</f>
        <v/>
      </c>
      <c r="S102" s="50" t="str">
        <f aca="false">IF(OR($B102="",$Q102=""),"",0.6108*EXP(17.27*$B102/($B102+237.3))-0.6108*EXP(17.27*($B102+$Q102)/($B102+$Q102+237.3)))</f>
        <v/>
      </c>
      <c r="T102" s="46" t="str">
        <f aca="false">IF(OR($Q102="",$R102="",$L102=""),"",$Q102+$R102*$L102)</f>
        <v/>
      </c>
      <c r="U102" s="46" t="str">
        <f aca="false">IF(OR($Q102="",$R102="",$S102=""),"",$Q102+$R102*$S102)</f>
        <v/>
      </c>
      <c r="V102" s="50" t="str">
        <f aca="false">IF(OR($P102="",$T102="",$U102=""),"",IF(ABS($U102-$T102)&lt;CFG_DENOMMIN,"",($P102-$T102)/($U102-$T102)))</f>
        <v/>
      </c>
      <c r="W102" s="47" t="str">
        <f aca="false">IF($E102="","",IFERROR(LN((CFG_ZANEM-0.67*CFG_HDOSSEL)/(0.123*CFG_HDOSSEL))*LN((CFG_ZAR-0.67*CFG_HDOSSEL)/(0.0123*CFG_HDOSSEL))/(CFG_K^2*$E102),""))</f>
        <v/>
      </c>
      <c r="X102" s="50" t="str">
        <f aca="false">IF(OR($N102="",$W102="",$W102=0),"",$N102*(1+CFG_RC/$W102))</f>
        <v/>
      </c>
      <c r="Y102" s="46" t="str">
        <f aca="false">IF(OR($X102="",$M102="",$G102="",$L102=""),"",($W102*$G102/CFG_RHOCP)*($X102/($M102+$X102))-$L102/($M102+$X102))</f>
        <v/>
      </c>
      <c r="Z102" s="46" t="str">
        <f aca="false">IF(OR($W102="",$G102=""),"",$W102*$G102/CFG_RHOCP)</f>
        <v/>
      </c>
      <c r="AA102" s="50" t="str">
        <f aca="false">IF(OR($P102="",$Y102="",$Z102=""),"",IF(ABS($Z102-$Y102)&lt;CFG_DENOMMIN,"",($P102-$Y102)/($Z102-$Y102)))</f>
        <v/>
      </c>
      <c r="AB102" s="48" t="str">
        <f aca="false">IF($A102="","",IF(AND(HOUR($A102)&gt;=CFG_HINI,HOUR($A102)&lt;CFG_HFIM),1,0))</f>
        <v/>
      </c>
      <c r="AC102" s="48" t="str">
        <f aca="false">IF($A102="","",IF($D102="",0,IF($D102&gt;=CFG_RSMIN,1,0)))</f>
        <v/>
      </c>
      <c r="AD102" s="48" t="str">
        <f aca="false">IF($A102="","",IF($E102="",0,IF(AND($E102&gt;=CFG_UMIN,$E102&lt;=CFG_UMAX),1,0)))</f>
        <v/>
      </c>
      <c r="AE102" s="48" t="str">
        <f aca="false">IF($A102="","",IF($L102="",0,IF($L102&gt;=CFG_VPDMIN,1,0)))</f>
        <v/>
      </c>
      <c r="AF102" s="48" t="str">
        <f aca="false">IF($A102="","",IF(CFG_METODO="Teórico (Jackson)",IF(OR($Y102="",$Z102=""),0,IF(ABS($Z102-$Y102)&gt;=CFG_DENOMMIN,1,0)),IF(OR($T102="",$U102=""),0,IF(ABS($U102-$T102)&gt;=CFG_DENOMMIN,1,0))))</f>
        <v/>
      </c>
      <c r="AG102" s="48" t="str">
        <f aca="false">IF($A102="","",IF(AND($B102&lt;&gt;"",$C102&lt;&gt;"",$H102&lt;&gt;""),1,0))</f>
        <v/>
      </c>
      <c r="AH102" s="48" t="str">
        <f aca="false">IF($A102="","",IF(AND($AB102=1,$AC102=1,$AD102=1,$AE102=1,$AF102=1,$AG102=1),1,0))</f>
        <v/>
      </c>
      <c r="AI102" s="50" t="str">
        <f aca="false">IF($A102="","",IF($AH102&lt;&gt;1,"",IF(CFG_METODO="Teórico (Jackson)",$AA102,$V102)))</f>
        <v/>
      </c>
      <c r="AJ102" s="50" t="str">
        <f aca="false">IF($AI102="","",MAX(0,MIN(1,$AI102)))</f>
        <v/>
      </c>
      <c r="AK102" s="52" t="str">
        <f aca="false">IF($A102="","",IF($AG102=0,"Dados incompletos"&amp;IF($I102="SEM PAR"," — sem Tc no mesmo horário",""),IF($AB102=0,"Fora da janela horária",IF($AC102=0,"Radiação abaixo do mínimo",IF($AD102=0,"Vento fora da faixa",IF($AE102=0,"VPD abaixo do mínimo",IF($AF102=0,"Denominador muito pequeno","VÁLIDO")))))))</f>
        <v/>
      </c>
    </row>
    <row r="103" customFormat="false" ht="15" hidden="false" customHeight="false" outlineLevel="0" collapsed="false">
      <c r="A103" s="45" t="str">
        <f aca="false">IF(02_Estacao!A103="","",02_Estacao!A103)</f>
        <v/>
      </c>
      <c r="B103" s="46" t="str">
        <f aca="false">IF(OR($A103="",02_Estacao!B103=""),"",IF(CFG_UT="°F",(02_Estacao!B103-32)*5/9,02_Estacao!B103))</f>
        <v/>
      </c>
      <c r="C103" s="47" t="str">
        <f aca="false">IF(OR($A103="",02_Estacao!C103=""),"",IF(CFG_UUR="fração (0-1)",02_Estacao!C103*100,02_Estacao!C103))</f>
        <v/>
      </c>
      <c r="D103" s="48" t="str">
        <f aca="false">IF(OR($A103="",02_Estacao!D103=""),"",IF(CFG_URS="MJ/m²/h",02_Estacao!D103*277.7778,IF(CFG_URS="kW/m²",02_Estacao!D103*1000,02_Estacao!D103)))</f>
        <v/>
      </c>
      <c r="E103" s="46" t="str">
        <f aca="false">IF(OR($A103="",02_Estacao!E103=""),"",IF(CFG_UVEL="km/h",02_Estacao!E103/3.6,02_Estacao!E103))</f>
        <v/>
      </c>
      <c r="F103" s="46" t="str">
        <f aca="false">IF($A103="","",IF(02_Estacao!F103="",CFG_P,IF(CFG_UP="hPa (mbar)",02_Estacao!F103/10,IF(CFG_UP="Pa",02_Estacao!F103/1000,02_Estacao!F103))))</f>
        <v/>
      </c>
      <c r="G103" s="48" t="str">
        <f aca="false">IF($A103="","",IF(02_Estacao!G103&lt;&gt;"",02_Estacao!G103,IF($D103="","",(1-CFG_ALBEDO)*$D103-CFG_RNL)))</f>
        <v/>
      </c>
      <c r="H103" s="46" t="str">
        <f aca="false">IF($A103="","",IFERROR(IF(ISNUMBER(INDEX(03_Dossel!$F$6:$F$1005,MATCH($A103,03_Dossel!$A$6:$A$1005,0))),INDEX(03_Dossel!$F$6:$F$1005,MATCH($A103,03_Dossel!$A$6:$A$1005,0)),""),""))</f>
        <v/>
      </c>
      <c r="I103" s="49" t="str">
        <f aca="false">IF($A103="","",IF($H103="","SEM PAR","OK"))</f>
        <v/>
      </c>
      <c r="J103" s="50" t="str">
        <f aca="false">IF($B103="","",0.6108*EXP(17.27*$B103/($B103+237.3)))</f>
        <v/>
      </c>
      <c r="K103" s="50" t="str">
        <f aca="false">IF(OR($J103="",$C103=""),"",$J103*$C103/100)</f>
        <v/>
      </c>
      <c r="L103" s="50" t="str">
        <f aca="false">IF(OR($J103="",$K103=""),"",$J103-$K103)</f>
        <v/>
      </c>
      <c r="M103" s="50" t="str">
        <f aca="false">IF($J103="","",4098*$J103/($B103+237.3)^2)</f>
        <v/>
      </c>
      <c r="N103" s="51" t="str">
        <f aca="false">IF($F103="","",0.000665*$F103)</f>
        <v/>
      </c>
      <c r="O103" s="46" t="str">
        <f aca="false">IF($E103="","",IFERROR($E103*4.87/LN(67.8*CFG_ZANEM-5.42),""))</f>
        <v/>
      </c>
      <c r="P103" s="46" t="str">
        <f aca="false">IF(OR($B103="",$H103=""),"",$H103-$B103)</f>
        <v/>
      </c>
      <c r="Q103" s="46" t="str">
        <f aca="false">IF($A103="","",IF(ISNUMBER(CFG_A),CFG_A,""))</f>
        <v/>
      </c>
      <c r="R103" s="46" t="str">
        <f aca="false">IF($A103="","",IF(ISNUMBER(CFG_B),CFG_B,""))</f>
        <v/>
      </c>
      <c r="S103" s="50" t="str">
        <f aca="false">IF(OR($B103="",$Q103=""),"",0.6108*EXP(17.27*$B103/($B103+237.3))-0.6108*EXP(17.27*($B103+$Q103)/($B103+$Q103+237.3)))</f>
        <v/>
      </c>
      <c r="T103" s="46" t="str">
        <f aca="false">IF(OR($Q103="",$R103="",$L103=""),"",$Q103+$R103*$L103)</f>
        <v/>
      </c>
      <c r="U103" s="46" t="str">
        <f aca="false">IF(OR($Q103="",$R103="",$S103=""),"",$Q103+$R103*$S103)</f>
        <v/>
      </c>
      <c r="V103" s="50" t="str">
        <f aca="false">IF(OR($P103="",$T103="",$U103=""),"",IF(ABS($U103-$T103)&lt;CFG_DENOMMIN,"",($P103-$T103)/($U103-$T103)))</f>
        <v/>
      </c>
      <c r="W103" s="47" t="str">
        <f aca="false">IF($E103="","",IFERROR(LN((CFG_ZANEM-0.67*CFG_HDOSSEL)/(0.123*CFG_HDOSSEL))*LN((CFG_ZAR-0.67*CFG_HDOSSEL)/(0.0123*CFG_HDOSSEL))/(CFG_K^2*$E103),""))</f>
        <v/>
      </c>
      <c r="X103" s="50" t="str">
        <f aca="false">IF(OR($N103="",$W103="",$W103=0),"",$N103*(1+CFG_RC/$W103))</f>
        <v/>
      </c>
      <c r="Y103" s="46" t="str">
        <f aca="false">IF(OR($X103="",$M103="",$G103="",$L103=""),"",($W103*$G103/CFG_RHOCP)*($X103/($M103+$X103))-$L103/($M103+$X103))</f>
        <v/>
      </c>
      <c r="Z103" s="46" t="str">
        <f aca="false">IF(OR($W103="",$G103=""),"",$W103*$G103/CFG_RHOCP)</f>
        <v/>
      </c>
      <c r="AA103" s="50" t="str">
        <f aca="false">IF(OR($P103="",$Y103="",$Z103=""),"",IF(ABS($Z103-$Y103)&lt;CFG_DENOMMIN,"",($P103-$Y103)/($Z103-$Y103)))</f>
        <v/>
      </c>
      <c r="AB103" s="48" t="str">
        <f aca="false">IF($A103="","",IF(AND(HOUR($A103)&gt;=CFG_HINI,HOUR($A103)&lt;CFG_HFIM),1,0))</f>
        <v/>
      </c>
      <c r="AC103" s="48" t="str">
        <f aca="false">IF($A103="","",IF($D103="",0,IF($D103&gt;=CFG_RSMIN,1,0)))</f>
        <v/>
      </c>
      <c r="AD103" s="48" t="str">
        <f aca="false">IF($A103="","",IF($E103="",0,IF(AND($E103&gt;=CFG_UMIN,$E103&lt;=CFG_UMAX),1,0)))</f>
        <v/>
      </c>
      <c r="AE103" s="48" t="str">
        <f aca="false">IF($A103="","",IF($L103="",0,IF($L103&gt;=CFG_VPDMIN,1,0)))</f>
        <v/>
      </c>
      <c r="AF103" s="48" t="str">
        <f aca="false">IF($A103="","",IF(CFG_METODO="Teórico (Jackson)",IF(OR($Y103="",$Z103=""),0,IF(ABS($Z103-$Y103)&gt;=CFG_DENOMMIN,1,0)),IF(OR($T103="",$U103=""),0,IF(ABS($U103-$T103)&gt;=CFG_DENOMMIN,1,0))))</f>
        <v/>
      </c>
      <c r="AG103" s="48" t="str">
        <f aca="false">IF($A103="","",IF(AND($B103&lt;&gt;"",$C103&lt;&gt;"",$H103&lt;&gt;""),1,0))</f>
        <v/>
      </c>
      <c r="AH103" s="48" t="str">
        <f aca="false">IF($A103="","",IF(AND($AB103=1,$AC103=1,$AD103=1,$AE103=1,$AF103=1,$AG103=1),1,0))</f>
        <v/>
      </c>
      <c r="AI103" s="50" t="str">
        <f aca="false">IF($A103="","",IF($AH103&lt;&gt;1,"",IF(CFG_METODO="Teórico (Jackson)",$AA103,$V103)))</f>
        <v/>
      </c>
      <c r="AJ103" s="50" t="str">
        <f aca="false">IF($AI103="","",MAX(0,MIN(1,$AI103)))</f>
        <v/>
      </c>
      <c r="AK103" s="52" t="str">
        <f aca="false">IF($A103="","",IF($AG103=0,"Dados incompletos"&amp;IF($I103="SEM PAR"," — sem Tc no mesmo horário",""),IF($AB103=0,"Fora da janela horária",IF($AC103=0,"Radiação abaixo do mínimo",IF($AD103=0,"Vento fora da faixa",IF($AE103=0,"VPD abaixo do mínimo",IF($AF103=0,"Denominador muito pequeno","VÁLIDO")))))))</f>
        <v/>
      </c>
    </row>
    <row r="104" customFormat="false" ht="15" hidden="false" customHeight="false" outlineLevel="0" collapsed="false">
      <c r="A104" s="45" t="str">
        <f aca="false">IF(02_Estacao!A104="","",02_Estacao!A104)</f>
        <v/>
      </c>
      <c r="B104" s="46" t="str">
        <f aca="false">IF(OR($A104="",02_Estacao!B104=""),"",IF(CFG_UT="°F",(02_Estacao!B104-32)*5/9,02_Estacao!B104))</f>
        <v/>
      </c>
      <c r="C104" s="47" t="str">
        <f aca="false">IF(OR($A104="",02_Estacao!C104=""),"",IF(CFG_UUR="fração (0-1)",02_Estacao!C104*100,02_Estacao!C104))</f>
        <v/>
      </c>
      <c r="D104" s="48" t="str">
        <f aca="false">IF(OR($A104="",02_Estacao!D104=""),"",IF(CFG_URS="MJ/m²/h",02_Estacao!D104*277.7778,IF(CFG_URS="kW/m²",02_Estacao!D104*1000,02_Estacao!D104)))</f>
        <v/>
      </c>
      <c r="E104" s="46" t="str">
        <f aca="false">IF(OR($A104="",02_Estacao!E104=""),"",IF(CFG_UVEL="km/h",02_Estacao!E104/3.6,02_Estacao!E104))</f>
        <v/>
      </c>
      <c r="F104" s="46" t="str">
        <f aca="false">IF($A104="","",IF(02_Estacao!F104="",CFG_P,IF(CFG_UP="hPa (mbar)",02_Estacao!F104/10,IF(CFG_UP="Pa",02_Estacao!F104/1000,02_Estacao!F104))))</f>
        <v/>
      </c>
      <c r="G104" s="48" t="str">
        <f aca="false">IF($A104="","",IF(02_Estacao!G104&lt;&gt;"",02_Estacao!G104,IF($D104="","",(1-CFG_ALBEDO)*$D104-CFG_RNL)))</f>
        <v/>
      </c>
      <c r="H104" s="46" t="str">
        <f aca="false">IF($A104="","",IFERROR(IF(ISNUMBER(INDEX(03_Dossel!$F$6:$F$1005,MATCH($A104,03_Dossel!$A$6:$A$1005,0))),INDEX(03_Dossel!$F$6:$F$1005,MATCH($A104,03_Dossel!$A$6:$A$1005,0)),""),""))</f>
        <v/>
      </c>
      <c r="I104" s="49" t="str">
        <f aca="false">IF($A104="","",IF($H104="","SEM PAR","OK"))</f>
        <v/>
      </c>
      <c r="J104" s="50" t="str">
        <f aca="false">IF($B104="","",0.6108*EXP(17.27*$B104/($B104+237.3)))</f>
        <v/>
      </c>
      <c r="K104" s="50" t="str">
        <f aca="false">IF(OR($J104="",$C104=""),"",$J104*$C104/100)</f>
        <v/>
      </c>
      <c r="L104" s="50" t="str">
        <f aca="false">IF(OR($J104="",$K104=""),"",$J104-$K104)</f>
        <v/>
      </c>
      <c r="M104" s="50" t="str">
        <f aca="false">IF($J104="","",4098*$J104/($B104+237.3)^2)</f>
        <v/>
      </c>
      <c r="N104" s="51" t="str">
        <f aca="false">IF($F104="","",0.000665*$F104)</f>
        <v/>
      </c>
      <c r="O104" s="46" t="str">
        <f aca="false">IF($E104="","",IFERROR($E104*4.87/LN(67.8*CFG_ZANEM-5.42),""))</f>
        <v/>
      </c>
      <c r="P104" s="46" t="str">
        <f aca="false">IF(OR($B104="",$H104=""),"",$H104-$B104)</f>
        <v/>
      </c>
      <c r="Q104" s="46" t="str">
        <f aca="false">IF($A104="","",IF(ISNUMBER(CFG_A),CFG_A,""))</f>
        <v/>
      </c>
      <c r="R104" s="46" t="str">
        <f aca="false">IF($A104="","",IF(ISNUMBER(CFG_B),CFG_B,""))</f>
        <v/>
      </c>
      <c r="S104" s="50" t="str">
        <f aca="false">IF(OR($B104="",$Q104=""),"",0.6108*EXP(17.27*$B104/($B104+237.3))-0.6108*EXP(17.27*($B104+$Q104)/($B104+$Q104+237.3)))</f>
        <v/>
      </c>
      <c r="T104" s="46" t="str">
        <f aca="false">IF(OR($Q104="",$R104="",$L104=""),"",$Q104+$R104*$L104)</f>
        <v/>
      </c>
      <c r="U104" s="46" t="str">
        <f aca="false">IF(OR($Q104="",$R104="",$S104=""),"",$Q104+$R104*$S104)</f>
        <v/>
      </c>
      <c r="V104" s="50" t="str">
        <f aca="false">IF(OR($P104="",$T104="",$U104=""),"",IF(ABS($U104-$T104)&lt;CFG_DENOMMIN,"",($P104-$T104)/($U104-$T104)))</f>
        <v/>
      </c>
      <c r="W104" s="47" t="str">
        <f aca="false">IF($E104="","",IFERROR(LN((CFG_ZANEM-0.67*CFG_HDOSSEL)/(0.123*CFG_HDOSSEL))*LN((CFG_ZAR-0.67*CFG_HDOSSEL)/(0.0123*CFG_HDOSSEL))/(CFG_K^2*$E104),""))</f>
        <v/>
      </c>
      <c r="X104" s="50" t="str">
        <f aca="false">IF(OR($N104="",$W104="",$W104=0),"",$N104*(1+CFG_RC/$W104))</f>
        <v/>
      </c>
      <c r="Y104" s="46" t="str">
        <f aca="false">IF(OR($X104="",$M104="",$G104="",$L104=""),"",($W104*$G104/CFG_RHOCP)*($X104/($M104+$X104))-$L104/($M104+$X104))</f>
        <v/>
      </c>
      <c r="Z104" s="46" t="str">
        <f aca="false">IF(OR($W104="",$G104=""),"",$W104*$G104/CFG_RHOCP)</f>
        <v/>
      </c>
      <c r="AA104" s="50" t="str">
        <f aca="false">IF(OR($P104="",$Y104="",$Z104=""),"",IF(ABS($Z104-$Y104)&lt;CFG_DENOMMIN,"",($P104-$Y104)/($Z104-$Y104)))</f>
        <v/>
      </c>
      <c r="AB104" s="48" t="str">
        <f aca="false">IF($A104="","",IF(AND(HOUR($A104)&gt;=CFG_HINI,HOUR($A104)&lt;CFG_HFIM),1,0))</f>
        <v/>
      </c>
      <c r="AC104" s="48" t="str">
        <f aca="false">IF($A104="","",IF($D104="",0,IF($D104&gt;=CFG_RSMIN,1,0)))</f>
        <v/>
      </c>
      <c r="AD104" s="48" t="str">
        <f aca="false">IF($A104="","",IF($E104="",0,IF(AND($E104&gt;=CFG_UMIN,$E104&lt;=CFG_UMAX),1,0)))</f>
        <v/>
      </c>
      <c r="AE104" s="48" t="str">
        <f aca="false">IF($A104="","",IF($L104="",0,IF($L104&gt;=CFG_VPDMIN,1,0)))</f>
        <v/>
      </c>
      <c r="AF104" s="48" t="str">
        <f aca="false">IF($A104="","",IF(CFG_METODO="Teórico (Jackson)",IF(OR($Y104="",$Z104=""),0,IF(ABS($Z104-$Y104)&gt;=CFG_DENOMMIN,1,0)),IF(OR($T104="",$U104=""),0,IF(ABS($U104-$T104)&gt;=CFG_DENOMMIN,1,0))))</f>
        <v/>
      </c>
      <c r="AG104" s="48" t="str">
        <f aca="false">IF($A104="","",IF(AND($B104&lt;&gt;"",$C104&lt;&gt;"",$H104&lt;&gt;""),1,0))</f>
        <v/>
      </c>
      <c r="AH104" s="48" t="str">
        <f aca="false">IF($A104="","",IF(AND($AB104=1,$AC104=1,$AD104=1,$AE104=1,$AF104=1,$AG104=1),1,0))</f>
        <v/>
      </c>
      <c r="AI104" s="50" t="str">
        <f aca="false">IF($A104="","",IF($AH104&lt;&gt;1,"",IF(CFG_METODO="Teórico (Jackson)",$AA104,$V104)))</f>
        <v/>
      </c>
      <c r="AJ104" s="50" t="str">
        <f aca="false">IF($AI104="","",MAX(0,MIN(1,$AI104)))</f>
        <v/>
      </c>
      <c r="AK104" s="52" t="str">
        <f aca="false">IF($A104="","",IF($AG104=0,"Dados incompletos"&amp;IF($I104="SEM PAR"," — sem Tc no mesmo horário",""),IF($AB104=0,"Fora da janela horária",IF($AC104=0,"Radiação abaixo do mínimo",IF($AD104=0,"Vento fora da faixa",IF($AE104=0,"VPD abaixo do mínimo",IF($AF104=0,"Denominador muito pequeno","VÁLIDO")))))))</f>
        <v/>
      </c>
    </row>
    <row r="105" customFormat="false" ht="15" hidden="false" customHeight="false" outlineLevel="0" collapsed="false">
      <c r="A105" s="45" t="str">
        <f aca="false">IF(02_Estacao!A105="","",02_Estacao!A105)</f>
        <v/>
      </c>
      <c r="B105" s="46" t="str">
        <f aca="false">IF(OR($A105="",02_Estacao!B105=""),"",IF(CFG_UT="°F",(02_Estacao!B105-32)*5/9,02_Estacao!B105))</f>
        <v/>
      </c>
      <c r="C105" s="47" t="str">
        <f aca="false">IF(OR($A105="",02_Estacao!C105=""),"",IF(CFG_UUR="fração (0-1)",02_Estacao!C105*100,02_Estacao!C105))</f>
        <v/>
      </c>
      <c r="D105" s="48" t="str">
        <f aca="false">IF(OR($A105="",02_Estacao!D105=""),"",IF(CFG_URS="MJ/m²/h",02_Estacao!D105*277.7778,IF(CFG_URS="kW/m²",02_Estacao!D105*1000,02_Estacao!D105)))</f>
        <v/>
      </c>
      <c r="E105" s="46" t="str">
        <f aca="false">IF(OR($A105="",02_Estacao!E105=""),"",IF(CFG_UVEL="km/h",02_Estacao!E105/3.6,02_Estacao!E105))</f>
        <v/>
      </c>
      <c r="F105" s="46" t="str">
        <f aca="false">IF($A105="","",IF(02_Estacao!F105="",CFG_P,IF(CFG_UP="hPa (mbar)",02_Estacao!F105/10,IF(CFG_UP="Pa",02_Estacao!F105/1000,02_Estacao!F105))))</f>
        <v/>
      </c>
      <c r="G105" s="48" t="str">
        <f aca="false">IF($A105="","",IF(02_Estacao!G105&lt;&gt;"",02_Estacao!G105,IF($D105="","",(1-CFG_ALBEDO)*$D105-CFG_RNL)))</f>
        <v/>
      </c>
      <c r="H105" s="46" t="str">
        <f aca="false">IF($A105="","",IFERROR(IF(ISNUMBER(INDEX(03_Dossel!$F$6:$F$1005,MATCH($A105,03_Dossel!$A$6:$A$1005,0))),INDEX(03_Dossel!$F$6:$F$1005,MATCH($A105,03_Dossel!$A$6:$A$1005,0)),""),""))</f>
        <v/>
      </c>
      <c r="I105" s="49" t="str">
        <f aca="false">IF($A105="","",IF($H105="","SEM PAR","OK"))</f>
        <v/>
      </c>
      <c r="J105" s="50" t="str">
        <f aca="false">IF($B105="","",0.6108*EXP(17.27*$B105/($B105+237.3)))</f>
        <v/>
      </c>
      <c r="K105" s="50" t="str">
        <f aca="false">IF(OR($J105="",$C105=""),"",$J105*$C105/100)</f>
        <v/>
      </c>
      <c r="L105" s="50" t="str">
        <f aca="false">IF(OR($J105="",$K105=""),"",$J105-$K105)</f>
        <v/>
      </c>
      <c r="M105" s="50" t="str">
        <f aca="false">IF($J105="","",4098*$J105/($B105+237.3)^2)</f>
        <v/>
      </c>
      <c r="N105" s="51" t="str">
        <f aca="false">IF($F105="","",0.000665*$F105)</f>
        <v/>
      </c>
      <c r="O105" s="46" t="str">
        <f aca="false">IF($E105="","",IFERROR($E105*4.87/LN(67.8*CFG_ZANEM-5.42),""))</f>
        <v/>
      </c>
      <c r="P105" s="46" t="str">
        <f aca="false">IF(OR($B105="",$H105=""),"",$H105-$B105)</f>
        <v/>
      </c>
      <c r="Q105" s="46" t="str">
        <f aca="false">IF($A105="","",IF(ISNUMBER(CFG_A),CFG_A,""))</f>
        <v/>
      </c>
      <c r="R105" s="46" t="str">
        <f aca="false">IF($A105="","",IF(ISNUMBER(CFG_B),CFG_B,""))</f>
        <v/>
      </c>
      <c r="S105" s="50" t="str">
        <f aca="false">IF(OR($B105="",$Q105=""),"",0.6108*EXP(17.27*$B105/($B105+237.3))-0.6108*EXP(17.27*($B105+$Q105)/($B105+$Q105+237.3)))</f>
        <v/>
      </c>
      <c r="T105" s="46" t="str">
        <f aca="false">IF(OR($Q105="",$R105="",$L105=""),"",$Q105+$R105*$L105)</f>
        <v/>
      </c>
      <c r="U105" s="46" t="str">
        <f aca="false">IF(OR($Q105="",$R105="",$S105=""),"",$Q105+$R105*$S105)</f>
        <v/>
      </c>
      <c r="V105" s="50" t="str">
        <f aca="false">IF(OR($P105="",$T105="",$U105=""),"",IF(ABS($U105-$T105)&lt;CFG_DENOMMIN,"",($P105-$T105)/($U105-$T105)))</f>
        <v/>
      </c>
      <c r="W105" s="47" t="str">
        <f aca="false">IF($E105="","",IFERROR(LN((CFG_ZANEM-0.67*CFG_HDOSSEL)/(0.123*CFG_HDOSSEL))*LN((CFG_ZAR-0.67*CFG_HDOSSEL)/(0.0123*CFG_HDOSSEL))/(CFG_K^2*$E105),""))</f>
        <v/>
      </c>
      <c r="X105" s="50" t="str">
        <f aca="false">IF(OR($N105="",$W105="",$W105=0),"",$N105*(1+CFG_RC/$W105))</f>
        <v/>
      </c>
      <c r="Y105" s="46" t="str">
        <f aca="false">IF(OR($X105="",$M105="",$G105="",$L105=""),"",($W105*$G105/CFG_RHOCP)*($X105/($M105+$X105))-$L105/($M105+$X105))</f>
        <v/>
      </c>
      <c r="Z105" s="46" t="str">
        <f aca="false">IF(OR($W105="",$G105=""),"",$W105*$G105/CFG_RHOCP)</f>
        <v/>
      </c>
      <c r="AA105" s="50" t="str">
        <f aca="false">IF(OR($P105="",$Y105="",$Z105=""),"",IF(ABS($Z105-$Y105)&lt;CFG_DENOMMIN,"",($P105-$Y105)/($Z105-$Y105)))</f>
        <v/>
      </c>
      <c r="AB105" s="48" t="str">
        <f aca="false">IF($A105="","",IF(AND(HOUR($A105)&gt;=CFG_HINI,HOUR($A105)&lt;CFG_HFIM),1,0))</f>
        <v/>
      </c>
      <c r="AC105" s="48" t="str">
        <f aca="false">IF($A105="","",IF($D105="",0,IF($D105&gt;=CFG_RSMIN,1,0)))</f>
        <v/>
      </c>
      <c r="AD105" s="48" t="str">
        <f aca="false">IF($A105="","",IF($E105="",0,IF(AND($E105&gt;=CFG_UMIN,$E105&lt;=CFG_UMAX),1,0)))</f>
        <v/>
      </c>
      <c r="AE105" s="48" t="str">
        <f aca="false">IF($A105="","",IF($L105="",0,IF($L105&gt;=CFG_VPDMIN,1,0)))</f>
        <v/>
      </c>
      <c r="AF105" s="48" t="str">
        <f aca="false">IF($A105="","",IF(CFG_METODO="Teórico (Jackson)",IF(OR($Y105="",$Z105=""),0,IF(ABS($Z105-$Y105)&gt;=CFG_DENOMMIN,1,0)),IF(OR($T105="",$U105=""),0,IF(ABS($U105-$T105)&gt;=CFG_DENOMMIN,1,0))))</f>
        <v/>
      </c>
      <c r="AG105" s="48" t="str">
        <f aca="false">IF($A105="","",IF(AND($B105&lt;&gt;"",$C105&lt;&gt;"",$H105&lt;&gt;""),1,0))</f>
        <v/>
      </c>
      <c r="AH105" s="48" t="str">
        <f aca="false">IF($A105="","",IF(AND($AB105=1,$AC105=1,$AD105=1,$AE105=1,$AF105=1,$AG105=1),1,0))</f>
        <v/>
      </c>
      <c r="AI105" s="50" t="str">
        <f aca="false">IF($A105="","",IF($AH105&lt;&gt;1,"",IF(CFG_METODO="Teórico (Jackson)",$AA105,$V105)))</f>
        <v/>
      </c>
      <c r="AJ105" s="50" t="str">
        <f aca="false">IF($AI105="","",MAX(0,MIN(1,$AI105)))</f>
        <v/>
      </c>
      <c r="AK105" s="52" t="str">
        <f aca="false">IF($A105="","",IF($AG105=0,"Dados incompletos"&amp;IF($I105="SEM PAR"," — sem Tc no mesmo horário",""),IF($AB105=0,"Fora da janela horária",IF($AC105=0,"Radiação abaixo do mínimo",IF($AD105=0,"Vento fora da faixa",IF($AE105=0,"VPD abaixo do mínimo",IF($AF105=0,"Denominador muito pequeno","VÁLIDO")))))))</f>
        <v/>
      </c>
    </row>
    <row r="106" customFormat="false" ht="15" hidden="false" customHeight="false" outlineLevel="0" collapsed="false">
      <c r="A106" s="45" t="str">
        <f aca="false">IF(02_Estacao!A106="","",02_Estacao!A106)</f>
        <v/>
      </c>
      <c r="B106" s="46" t="str">
        <f aca="false">IF(OR($A106="",02_Estacao!B106=""),"",IF(CFG_UT="°F",(02_Estacao!B106-32)*5/9,02_Estacao!B106))</f>
        <v/>
      </c>
      <c r="C106" s="47" t="str">
        <f aca="false">IF(OR($A106="",02_Estacao!C106=""),"",IF(CFG_UUR="fração (0-1)",02_Estacao!C106*100,02_Estacao!C106))</f>
        <v/>
      </c>
      <c r="D106" s="48" t="str">
        <f aca="false">IF(OR($A106="",02_Estacao!D106=""),"",IF(CFG_URS="MJ/m²/h",02_Estacao!D106*277.7778,IF(CFG_URS="kW/m²",02_Estacao!D106*1000,02_Estacao!D106)))</f>
        <v/>
      </c>
      <c r="E106" s="46" t="str">
        <f aca="false">IF(OR($A106="",02_Estacao!E106=""),"",IF(CFG_UVEL="km/h",02_Estacao!E106/3.6,02_Estacao!E106))</f>
        <v/>
      </c>
      <c r="F106" s="46" t="str">
        <f aca="false">IF($A106="","",IF(02_Estacao!F106="",CFG_P,IF(CFG_UP="hPa (mbar)",02_Estacao!F106/10,IF(CFG_UP="Pa",02_Estacao!F106/1000,02_Estacao!F106))))</f>
        <v/>
      </c>
      <c r="G106" s="48" t="str">
        <f aca="false">IF($A106="","",IF(02_Estacao!G106&lt;&gt;"",02_Estacao!G106,IF($D106="","",(1-CFG_ALBEDO)*$D106-CFG_RNL)))</f>
        <v/>
      </c>
      <c r="H106" s="46" t="str">
        <f aca="false">IF($A106="","",IFERROR(IF(ISNUMBER(INDEX(03_Dossel!$F$6:$F$1005,MATCH($A106,03_Dossel!$A$6:$A$1005,0))),INDEX(03_Dossel!$F$6:$F$1005,MATCH($A106,03_Dossel!$A$6:$A$1005,0)),""),""))</f>
        <v/>
      </c>
      <c r="I106" s="49" t="str">
        <f aca="false">IF($A106="","",IF($H106="","SEM PAR","OK"))</f>
        <v/>
      </c>
      <c r="J106" s="50" t="str">
        <f aca="false">IF($B106="","",0.6108*EXP(17.27*$B106/($B106+237.3)))</f>
        <v/>
      </c>
      <c r="K106" s="50" t="str">
        <f aca="false">IF(OR($J106="",$C106=""),"",$J106*$C106/100)</f>
        <v/>
      </c>
      <c r="L106" s="50" t="str">
        <f aca="false">IF(OR($J106="",$K106=""),"",$J106-$K106)</f>
        <v/>
      </c>
      <c r="M106" s="50" t="str">
        <f aca="false">IF($J106="","",4098*$J106/($B106+237.3)^2)</f>
        <v/>
      </c>
      <c r="N106" s="51" t="str">
        <f aca="false">IF($F106="","",0.000665*$F106)</f>
        <v/>
      </c>
      <c r="O106" s="46" t="str">
        <f aca="false">IF($E106="","",IFERROR($E106*4.87/LN(67.8*CFG_ZANEM-5.42),""))</f>
        <v/>
      </c>
      <c r="P106" s="46" t="str">
        <f aca="false">IF(OR($B106="",$H106=""),"",$H106-$B106)</f>
        <v/>
      </c>
      <c r="Q106" s="46" t="str">
        <f aca="false">IF($A106="","",IF(ISNUMBER(CFG_A),CFG_A,""))</f>
        <v/>
      </c>
      <c r="R106" s="46" t="str">
        <f aca="false">IF($A106="","",IF(ISNUMBER(CFG_B),CFG_B,""))</f>
        <v/>
      </c>
      <c r="S106" s="50" t="str">
        <f aca="false">IF(OR($B106="",$Q106=""),"",0.6108*EXP(17.27*$B106/($B106+237.3))-0.6108*EXP(17.27*($B106+$Q106)/($B106+$Q106+237.3)))</f>
        <v/>
      </c>
      <c r="T106" s="46" t="str">
        <f aca="false">IF(OR($Q106="",$R106="",$L106=""),"",$Q106+$R106*$L106)</f>
        <v/>
      </c>
      <c r="U106" s="46" t="str">
        <f aca="false">IF(OR($Q106="",$R106="",$S106=""),"",$Q106+$R106*$S106)</f>
        <v/>
      </c>
      <c r="V106" s="50" t="str">
        <f aca="false">IF(OR($P106="",$T106="",$U106=""),"",IF(ABS($U106-$T106)&lt;CFG_DENOMMIN,"",($P106-$T106)/($U106-$T106)))</f>
        <v/>
      </c>
      <c r="W106" s="47" t="str">
        <f aca="false">IF($E106="","",IFERROR(LN((CFG_ZANEM-0.67*CFG_HDOSSEL)/(0.123*CFG_HDOSSEL))*LN((CFG_ZAR-0.67*CFG_HDOSSEL)/(0.0123*CFG_HDOSSEL))/(CFG_K^2*$E106),""))</f>
        <v/>
      </c>
      <c r="X106" s="50" t="str">
        <f aca="false">IF(OR($N106="",$W106="",$W106=0),"",$N106*(1+CFG_RC/$W106))</f>
        <v/>
      </c>
      <c r="Y106" s="46" t="str">
        <f aca="false">IF(OR($X106="",$M106="",$G106="",$L106=""),"",($W106*$G106/CFG_RHOCP)*($X106/($M106+$X106))-$L106/($M106+$X106))</f>
        <v/>
      </c>
      <c r="Z106" s="46" t="str">
        <f aca="false">IF(OR($W106="",$G106=""),"",$W106*$G106/CFG_RHOCP)</f>
        <v/>
      </c>
      <c r="AA106" s="50" t="str">
        <f aca="false">IF(OR($P106="",$Y106="",$Z106=""),"",IF(ABS($Z106-$Y106)&lt;CFG_DENOMMIN,"",($P106-$Y106)/($Z106-$Y106)))</f>
        <v/>
      </c>
      <c r="AB106" s="48" t="str">
        <f aca="false">IF($A106="","",IF(AND(HOUR($A106)&gt;=CFG_HINI,HOUR($A106)&lt;CFG_HFIM),1,0))</f>
        <v/>
      </c>
      <c r="AC106" s="48" t="str">
        <f aca="false">IF($A106="","",IF($D106="",0,IF($D106&gt;=CFG_RSMIN,1,0)))</f>
        <v/>
      </c>
      <c r="AD106" s="48" t="str">
        <f aca="false">IF($A106="","",IF($E106="",0,IF(AND($E106&gt;=CFG_UMIN,$E106&lt;=CFG_UMAX),1,0)))</f>
        <v/>
      </c>
      <c r="AE106" s="48" t="str">
        <f aca="false">IF($A106="","",IF($L106="",0,IF($L106&gt;=CFG_VPDMIN,1,0)))</f>
        <v/>
      </c>
      <c r="AF106" s="48" t="str">
        <f aca="false">IF($A106="","",IF(CFG_METODO="Teórico (Jackson)",IF(OR($Y106="",$Z106=""),0,IF(ABS($Z106-$Y106)&gt;=CFG_DENOMMIN,1,0)),IF(OR($T106="",$U106=""),0,IF(ABS($U106-$T106)&gt;=CFG_DENOMMIN,1,0))))</f>
        <v/>
      </c>
      <c r="AG106" s="48" t="str">
        <f aca="false">IF($A106="","",IF(AND($B106&lt;&gt;"",$C106&lt;&gt;"",$H106&lt;&gt;""),1,0))</f>
        <v/>
      </c>
      <c r="AH106" s="48" t="str">
        <f aca="false">IF($A106="","",IF(AND($AB106=1,$AC106=1,$AD106=1,$AE106=1,$AF106=1,$AG106=1),1,0))</f>
        <v/>
      </c>
      <c r="AI106" s="50" t="str">
        <f aca="false">IF($A106="","",IF($AH106&lt;&gt;1,"",IF(CFG_METODO="Teórico (Jackson)",$AA106,$V106)))</f>
        <v/>
      </c>
      <c r="AJ106" s="50" t="str">
        <f aca="false">IF($AI106="","",MAX(0,MIN(1,$AI106)))</f>
        <v/>
      </c>
      <c r="AK106" s="52" t="str">
        <f aca="false">IF($A106="","",IF($AG106=0,"Dados incompletos"&amp;IF($I106="SEM PAR"," — sem Tc no mesmo horário",""),IF($AB106=0,"Fora da janela horária",IF($AC106=0,"Radiação abaixo do mínimo",IF($AD106=0,"Vento fora da faixa",IF($AE106=0,"VPD abaixo do mínimo",IF($AF106=0,"Denominador muito pequeno","VÁLIDO")))))))</f>
        <v/>
      </c>
    </row>
    <row r="107" customFormat="false" ht="15" hidden="false" customHeight="false" outlineLevel="0" collapsed="false">
      <c r="A107" s="45" t="str">
        <f aca="false">IF(02_Estacao!A107="","",02_Estacao!A107)</f>
        <v/>
      </c>
      <c r="B107" s="46" t="str">
        <f aca="false">IF(OR($A107="",02_Estacao!B107=""),"",IF(CFG_UT="°F",(02_Estacao!B107-32)*5/9,02_Estacao!B107))</f>
        <v/>
      </c>
      <c r="C107" s="47" t="str">
        <f aca="false">IF(OR($A107="",02_Estacao!C107=""),"",IF(CFG_UUR="fração (0-1)",02_Estacao!C107*100,02_Estacao!C107))</f>
        <v/>
      </c>
      <c r="D107" s="48" t="str">
        <f aca="false">IF(OR($A107="",02_Estacao!D107=""),"",IF(CFG_URS="MJ/m²/h",02_Estacao!D107*277.7778,IF(CFG_URS="kW/m²",02_Estacao!D107*1000,02_Estacao!D107)))</f>
        <v/>
      </c>
      <c r="E107" s="46" t="str">
        <f aca="false">IF(OR($A107="",02_Estacao!E107=""),"",IF(CFG_UVEL="km/h",02_Estacao!E107/3.6,02_Estacao!E107))</f>
        <v/>
      </c>
      <c r="F107" s="46" t="str">
        <f aca="false">IF($A107="","",IF(02_Estacao!F107="",CFG_P,IF(CFG_UP="hPa (mbar)",02_Estacao!F107/10,IF(CFG_UP="Pa",02_Estacao!F107/1000,02_Estacao!F107))))</f>
        <v/>
      </c>
      <c r="G107" s="48" t="str">
        <f aca="false">IF($A107="","",IF(02_Estacao!G107&lt;&gt;"",02_Estacao!G107,IF($D107="","",(1-CFG_ALBEDO)*$D107-CFG_RNL)))</f>
        <v/>
      </c>
      <c r="H107" s="46" t="str">
        <f aca="false">IF($A107="","",IFERROR(IF(ISNUMBER(INDEX(03_Dossel!$F$6:$F$1005,MATCH($A107,03_Dossel!$A$6:$A$1005,0))),INDEX(03_Dossel!$F$6:$F$1005,MATCH($A107,03_Dossel!$A$6:$A$1005,0)),""),""))</f>
        <v/>
      </c>
      <c r="I107" s="49" t="str">
        <f aca="false">IF($A107="","",IF($H107="","SEM PAR","OK"))</f>
        <v/>
      </c>
      <c r="J107" s="50" t="str">
        <f aca="false">IF($B107="","",0.6108*EXP(17.27*$B107/($B107+237.3)))</f>
        <v/>
      </c>
      <c r="K107" s="50" t="str">
        <f aca="false">IF(OR($J107="",$C107=""),"",$J107*$C107/100)</f>
        <v/>
      </c>
      <c r="L107" s="50" t="str">
        <f aca="false">IF(OR($J107="",$K107=""),"",$J107-$K107)</f>
        <v/>
      </c>
      <c r="M107" s="50" t="str">
        <f aca="false">IF($J107="","",4098*$J107/($B107+237.3)^2)</f>
        <v/>
      </c>
      <c r="N107" s="51" t="str">
        <f aca="false">IF($F107="","",0.000665*$F107)</f>
        <v/>
      </c>
      <c r="O107" s="46" t="str">
        <f aca="false">IF($E107="","",IFERROR($E107*4.87/LN(67.8*CFG_ZANEM-5.42),""))</f>
        <v/>
      </c>
      <c r="P107" s="46" t="str">
        <f aca="false">IF(OR($B107="",$H107=""),"",$H107-$B107)</f>
        <v/>
      </c>
      <c r="Q107" s="46" t="str">
        <f aca="false">IF($A107="","",IF(ISNUMBER(CFG_A),CFG_A,""))</f>
        <v/>
      </c>
      <c r="R107" s="46" t="str">
        <f aca="false">IF($A107="","",IF(ISNUMBER(CFG_B),CFG_B,""))</f>
        <v/>
      </c>
      <c r="S107" s="50" t="str">
        <f aca="false">IF(OR($B107="",$Q107=""),"",0.6108*EXP(17.27*$B107/($B107+237.3))-0.6108*EXP(17.27*($B107+$Q107)/($B107+$Q107+237.3)))</f>
        <v/>
      </c>
      <c r="T107" s="46" t="str">
        <f aca="false">IF(OR($Q107="",$R107="",$L107=""),"",$Q107+$R107*$L107)</f>
        <v/>
      </c>
      <c r="U107" s="46" t="str">
        <f aca="false">IF(OR($Q107="",$R107="",$S107=""),"",$Q107+$R107*$S107)</f>
        <v/>
      </c>
      <c r="V107" s="50" t="str">
        <f aca="false">IF(OR($P107="",$T107="",$U107=""),"",IF(ABS($U107-$T107)&lt;CFG_DENOMMIN,"",($P107-$T107)/($U107-$T107)))</f>
        <v/>
      </c>
      <c r="W107" s="47" t="str">
        <f aca="false">IF($E107="","",IFERROR(LN((CFG_ZANEM-0.67*CFG_HDOSSEL)/(0.123*CFG_HDOSSEL))*LN((CFG_ZAR-0.67*CFG_HDOSSEL)/(0.0123*CFG_HDOSSEL))/(CFG_K^2*$E107),""))</f>
        <v/>
      </c>
      <c r="X107" s="50" t="str">
        <f aca="false">IF(OR($N107="",$W107="",$W107=0),"",$N107*(1+CFG_RC/$W107))</f>
        <v/>
      </c>
      <c r="Y107" s="46" t="str">
        <f aca="false">IF(OR($X107="",$M107="",$G107="",$L107=""),"",($W107*$G107/CFG_RHOCP)*($X107/($M107+$X107))-$L107/($M107+$X107))</f>
        <v/>
      </c>
      <c r="Z107" s="46" t="str">
        <f aca="false">IF(OR($W107="",$G107=""),"",$W107*$G107/CFG_RHOCP)</f>
        <v/>
      </c>
      <c r="AA107" s="50" t="str">
        <f aca="false">IF(OR($P107="",$Y107="",$Z107=""),"",IF(ABS($Z107-$Y107)&lt;CFG_DENOMMIN,"",($P107-$Y107)/($Z107-$Y107)))</f>
        <v/>
      </c>
      <c r="AB107" s="48" t="str">
        <f aca="false">IF($A107="","",IF(AND(HOUR($A107)&gt;=CFG_HINI,HOUR($A107)&lt;CFG_HFIM),1,0))</f>
        <v/>
      </c>
      <c r="AC107" s="48" t="str">
        <f aca="false">IF($A107="","",IF($D107="",0,IF($D107&gt;=CFG_RSMIN,1,0)))</f>
        <v/>
      </c>
      <c r="AD107" s="48" t="str">
        <f aca="false">IF($A107="","",IF($E107="",0,IF(AND($E107&gt;=CFG_UMIN,$E107&lt;=CFG_UMAX),1,0)))</f>
        <v/>
      </c>
      <c r="AE107" s="48" t="str">
        <f aca="false">IF($A107="","",IF($L107="",0,IF($L107&gt;=CFG_VPDMIN,1,0)))</f>
        <v/>
      </c>
      <c r="AF107" s="48" t="str">
        <f aca="false">IF($A107="","",IF(CFG_METODO="Teórico (Jackson)",IF(OR($Y107="",$Z107=""),0,IF(ABS($Z107-$Y107)&gt;=CFG_DENOMMIN,1,0)),IF(OR($T107="",$U107=""),0,IF(ABS($U107-$T107)&gt;=CFG_DENOMMIN,1,0))))</f>
        <v/>
      </c>
      <c r="AG107" s="48" t="str">
        <f aca="false">IF($A107="","",IF(AND($B107&lt;&gt;"",$C107&lt;&gt;"",$H107&lt;&gt;""),1,0))</f>
        <v/>
      </c>
      <c r="AH107" s="48" t="str">
        <f aca="false">IF($A107="","",IF(AND($AB107=1,$AC107=1,$AD107=1,$AE107=1,$AF107=1,$AG107=1),1,0))</f>
        <v/>
      </c>
      <c r="AI107" s="50" t="str">
        <f aca="false">IF($A107="","",IF($AH107&lt;&gt;1,"",IF(CFG_METODO="Teórico (Jackson)",$AA107,$V107)))</f>
        <v/>
      </c>
      <c r="AJ107" s="50" t="str">
        <f aca="false">IF($AI107="","",MAX(0,MIN(1,$AI107)))</f>
        <v/>
      </c>
      <c r="AK107" s="52" t="str">
        <f aca="false">IF($A107="","",IF($AG107=0,"Dados incompletos"&amp;IF($I107="SEM PAR"," — sem Tc no mesmo horário",""),IF($AB107=0,"Fora da janela horária",IF($AC107=0,"Radiação abaixo do mínimo",IF($AD107=0,"Vento fora da faixa",IF($AE107=0,"VPD abaixo do mínimo",IF($AF107=0,"Denominador muito pequeno","VÁLIDO")))))))</f>
        <v/>
      </c>
    </row>
    <row r="108" customFormat="false" ht="15" hidden="false" customHeight="false" outlineLevel="0" collapsed="false">
      <c r="A108" s="45" t="str">
        <f aca="false">IF(02_Estacao!A108="","",02_Estacao!A108)</f>
        <v/>
      </c>
      <c r="B108" s="46" t="str">
        <f aca="false">IF(OR($A108="",02_Estacao!B108=""),"",IF(CFG_UT="°F",(02_Estacao!B108-32)*5/9,02_Estacao!B108))</f>
        <v/>
      </c>
      <c r="C108" s="47" t="str">
        <f aca="false">IF(OR($A108="",02_Estacao!C108=""),"",IF(CFG_UUR="fração (0-1)",02_Estacao!C108*100,02_Estacao!C108))</f>
        <v/>
      </c>
      <c r="D108" s="48" t="str">
        <f aca="false">IF(OR($A108="",02_Estacao!D108=""),"",IF(CFG_URS="MJ/m²/h",02_Estacao!D108*277.7778,IF(CFG_URS="kW/m²",02_Estacao!D108*1000,02_Estacao!D108)))</f>
        <v/>
      </c>
      <c r="E108" s="46" t="str">
        <f aca="false">IF(OR($A108="",02_Estacao!E108=""),"",IF(CFG_UVEL="km/h",02_Estacao!E108/3.6,02_Estacao!E108))</f>
        <v/>
      </c>
      <c r="F108" s="46" t="str">
        <f aca="false">IF($A108="","",IF(02_Estacao!F108="",CFG_P,IF(CFG_UP="hPa (mbar)",02_Estacao!F108/10,IF(CFG_UP="Pa",02_Estacao!F108/1000,02_Estacao!F108))))</f>
        <v/>
      </c>
      <c r="G108" s="48" t="str">
        <f aca="false">IF($A108="","",IF(02_Estacao!G108&lt;&gt;"",02_Estacao!G108,IF($D108="","",(1-CFG_ALBEDO)*$D108-CFG_RNL)))</f>
        <v/>
      </c>
      <c r="H108" s="46" t="str">
        <f aca="false">IF($A108="","",IFERROR(IF(ISNUMBER(INDEX(03_Dossel!$F$6:$F$1005,MATCH($A108,03_Dossel!$A$6:$A$1005,0))),INDEX(03_Dossel!$F$6:$F$1005,MATCH($A108,03_Dossel!$A$6:$A$1005,0)),""),""))</f>
        <v/>
      </c>
      <c r="I108" s="49" t="str">
        <f aca="false">IF($A108="","",IF($H108="","SEM PAR","OK"))</f>
        <v/>
      </c>
      <c r="J108" s="50" t="str">
        <f aca="false">IF($B108="","",0.6108*EXP(17.27*$B108/($B108+237.3)))</f>
        <v/>
      </c>
      <c r="K108" s="50" t="str">
        <f aca="false">IF(OR($J108="",$C108=""),"",$J108*$C108/100)</f>
        <v/>
      </c>
      <c r="L108" s="50" t="str">
        <f aca="false">IF(OR($J108="",$K108=""),"",$J108-$K108)</f>
        <v/>
      </c>
      <c r="M108" s="50" t="str">
        <f aca="false">IF($J108="","",4098*$J108/($B108+237.3)^2)</f>
        <v/>
      </c>
      <c r="N108" s="51" t="str">
        <f aca="false">IF($F108="","",0.000665*$F108)</f>
        <v/>
      </c>
      <c r="O108" s="46" t="str">
        <f aca="false">IF($E108="","",IFERROR($E108*4.87/LN(67.8*CFG_ZANEM-5.42),""))</f>
        <v/>
      </c>
      <c r="P108" s="46" t="str">
        <f aca="false">IF(OR($B108="",$H108=""),"",$H108-$B108)</f>
        <v/>
      </c>
      <c r="Q108" s="46" t="str">
        <f aca="false">IF($A108="","",IF(ISNUMBER(CFG_A),CFG_A,""))</f>
        <v/>
      </c>
      <c r="R108" s="46" t="str">
        <f aca="false">IF($A108="","",IF(ISNUMBER(CFG_B),CFG_B,""))</f>
        <v/>
      </c>
      <c r="S108" s="50" t="str">
        <f aca="false">IF(OR($B108="",$Q108=""),"",0.6108*EXP(17.27*$B108/($B108+237.3))-0.6108*EXP(17.27*($B108+$Q108)/($B108+$Q108+237.3)))</f>
        <v/>
      </c>
      <c r="T108" s="46" t="str">
        <f aca="false">IF(OR($Q108="",$R108="",$L108=""),"",$Q108+$R108*$L108)</f>
        <v/>
      </c>
      <c r="U108" s="46" t="str">
        <f aca="false">IF(OR($Q108="",$R108="",$S108=""),"",$Q108+$R108*$S108)</f>
        <v/>
      </c>
      <c r="V108" s="50" t="str">
        <f aca="false">IF(OR($P108="",$T108="",$U108=""),"",IF(ABS($U108-$T108)&lt;CFG_DENOMMIN,"",($P108-$T108)/($U108-$T108)))</f>
        <v/>
      </c>
      <c r="W108" s="47" t="str">
        <f aca="false">IF($E108="","",IFERROR(LN((CFG_ZANEM-0.67*CFG_HDOSSEL)/(0.123*CFG_HDOSSEL))*LN((CFG_ZAR-0.67*CFG_HDOSSEL)/(0.0123*CFG_HDOSSEL))/(CFG_K^2*$E108),""))</f>
        <v/>
      </c>
      <c r="X108" s="50" t="str">
        <f aca="false">IF(OR($N108="",$W108="",$W108=0),"",$N108*(1+CFG_RC/$W108))</f>
        <v/>
      </c>
      <c r="Y108" s="46" t="str">
        <f aca="false">IF(OR($X108="",$M108="",$G108="",$L108=""),"",($W108*$G108/CFG_RHOCP)*($X108/($M108+$X108))-$L108/($M108+$X108))</f>
        <v/>
      </c>
      <c r="Z108" s="46" t="str">
        <f aca="false">IF(OR($W108="",$G108=""),"",$W108*$G108/CFG_RHOCP)</f>
        <v/>
      </c>
      <c r="AA108" s="50" t="str">
        <f aca="false">IF(OR($P108="",$Y108="",$Z108=""),"",IF(ABS($Z108-$Y108)&lt;CFG_DENOMMIN,"",($P108-$Y108)/($Z108-$Y108)))</f>
        <v/>
      </c>
      <c r="AB108" s="48" t="str">
        <f aca="false">IF($A108="","",IF(AND(HOUR($A108)&gt;=CFG_HINI,HOUR($A108)&lt;CFG_HFIM),1,0))</f>
        <v/>
      </c>
      <c r="AC108" s="48" t="str">
        <f aca="false">IF($A108="","",IF($D108="",0,IF($D108&gt;=CFG_RSMIN,1,0)))</f>
        <v/>
      </c>
      <c r="AD108" s="48" t="str">
        <f aca="false">IF($A108="","",IF($E108="",0,IF(AND($E108&gt;=CFG_UMIN,$E108&lt;=CFG_UMAX),1,0)))</f>
        <v/>
      </c>
      <c r="AE108" s="48" t="str">
        <f aca="false">IF($A108="","",IF($L108="",0,IF($L108&gt;=CFG_VPDMIN,1,0)))</f>
        <v/>
      </c>
      <c r="AF108" s="48" t="str">
        <f aca="false">IF($A108="","",IF(CFG_METODO="Teórico (Jackson)",IF(OR($Y108="",$Z108=""),0,IF(ABS($Z108-$Y108)&gt;=CFG_DENOMMIN,1,0)),IF(OR($T108="",$U108=""),0,IF(ABS($U108-$T108)&gt;=CFG_DENOMMIN,1,0))))</f>
        <v/>
      </c>
      <c r="AG108" s="48" t="str">
        <f aca="false">IF($A108="","",IF(AND($B108&lt;&gt;"",$C108&lt;&gt;"",$H108&lt;&gt;""),1,0))</f>
        <v/>
      </c>
      <c r="AH108" s="48" t="str">
        <f aca="false">IF($A108="","",IF(AND($AB108=1,$AC108=1,$AD108=1,$AE108=1,$AF108=1,$AG108=1),1,0))</f>
        <v/>
      </c>
      <c r="AI108" s="50" t="str">
        <f aca="false">IF($A108="","",IF($AH108&lt;&gt;1,"",IF(CFG_METODO="Teórico (Jackson)",$AA108,$V108)))</f>
        <v/>
      </c>
      <c r="AJ108" s="50" t="str">
        <f aca="false">IF($AI108="","",MAX(0,MIN(1,$AI108)))</f>
        <v/>
      </c>
      <c r="AK108" s="52" t="str">
        <f aca="false">IF($A108="","",IF($AG108=0,"Dados incompletos"&amp;IF($I108="SEM PAR"," — sem Tc no mesmo horário",""),IF($AB108=0,"Fora da janela horária",IF($AC108=0,"Radiação abaixo do mínimo",IF($AD108=0,"Vento fora da faixa",IF($AE108=0,"VPD abaixo do mínimo",IF($AF108=0,"Denominador muito pequeno","VÁLIDO")))))))</f>
        <v/>
      </c>
    </row>
    <row r="109" customFormat="false" ht="15" hidden="false" customHeight="false" outlineLevel="0" collapsed="false">
      <c r="A109" s="45" t="str">
        <f aca="false">IF(02_Estacao!A109="","",02_Estacao!A109)</f>
        <v/>
      </c>
      <c r="B109" s="46" t="str">
        <f aca="false">IF(OR($A109="",02_Estacao!B109=""),"",IF(CFG_UT="°F",(02_Estacao!B109-32)*5/9,02_Estacao!B109))</f>
        <v/>
      </c>
      <c r="C109" s="47" t="str">
        <f aca="false">IF(OR($A109="",02_Estacao!C109=""),"",IF(CFG_UUR="fração (0-1)",02_Estacao!C109*100,02_Estacao!C109))</f>
        <v/>
      </c>
      <c r="D109" s="48" t="str">
        <f aca="false">IF(OR($A109="",02_Estacao!D109=""),"",IF(CFG_URS="MJ/m²/h",02_Estacao!D109*277.7778,IF(CFG_URS="kW/m²",02_Estacao!D109*1000,02_Estacao!D109)))</f>
        <v/>
      </c>
      <c r="E109" s="46" t="str">
        <f aca="false">IF(OR($A109="",02_Estacao!E109=""),"",IF(CFG_UVEL="km/h",02_Estacao!E109/3.6,02_Estacao!E109))</f>
        <v/>
      </c>
      <c r="F109" s="46" t="str">
        <f aca="false">IF($A109="","",IF(02_Estacao!F109="",CFG_P,IF(CFG_UP="hPa (mbar)",02_Estacao!F109/10,IF(CFG_UP="Pa",02_Estacao!F109/1000,02_Estacao!F109))))</f>
        <v/>
      </c>
      <c r="G109" s="48" t="str">
        <f aca="false">IF($A109="","",IF(02_Estacao!G109&lt;&gt;"",02_Estacao!G109,IF($D109="","",(1-CFG_ALBEDO)*$D109-CFG_RNL)))</f>
        <v/>
      </c>
      <c r="H109" s="46" t="str">
        <f aca="false">IF($A109="","",IFERROR(IF(ISNUMBER(INDEX(03_Dossel!$F$6:$F$1005,MATCH($A109,03_Dossel!$A$6:$A$1005,0))),INDEX(03_Dossel!$F$6:$F$1005,MATCH($A109,03_Dossel!$A$6:$A$1005,0)),""),""))</f>
        <v/>
      </c>
      <c r="I109" s="49" t="str">
        <f aca="false">IF($A109="","",IF($H109="","SEM PAR","OK"))</f>
        <v/>
      </c>
      <c r="J109" s="50" t="str">
        <f aca="false">IF($B109="","",0.6108*EXP(17.27*$B109/($B109+237.3)))</f>
        <v/>
      </c>
      <c r="K109" s="50" t="str">
        <f aca="false">IF(OR($J109="",$C109=""),"",$J109*$C109/100)</f>
        <v/>
      </c>
      <c r="L109" s="50" t="str">
        <f aca="false">IF(OR($J109="",$K109=""),"",$J109-$K109)</f>
        <v/>
      </c>
      <c r="M109" s="50" t="str">
        <f aca="false">IF($J109="","",4098*$J109/($B109+237.3)^2)</f>
        <v/>
      </c>
      <c r="N109" s="51" t="str">
        <f aca="false">IF($F109="","",0.000665*$F109)</f>
        <v/>
      </c>
      <c r="O109" s="46" t="str">
        <f aca="false">IF($E109="","",IFERROR($E109*4.87/LN(67.8*CFG_ZANEM-5.42),""))</f>
        <v/>
      </c>
      <c r="P109" s="46" t="str">
        <f aca="false">IF(OR($B109="",$H109=""),"",$H109-$B109)</f>
        <v/>
      </c>
      <c r="Q109" s="46" t="str">
        <f aca="false">IF($A109="","",IF(ISNUMBER(CFG_A),CFG_A,""))</f>
        <v/>
      </c>
      <c r="R109" s="46" t="str">
        <f aca="false">IF($A109="","",IF(ISNUMBER(CFG_B),CFG_B,""))</f>
        <v/>
      </c>
      <c r="S109" s="50" t="str">
        <f aca="false">IF(OR($B109="",$Q109=""),"",0.6108*EXP(17.27*$B109/($B109+237.3))-0.6108*EXP(17.27*($B109+$Q109)/($B109+$Q109+237.3)))</f>
        <v/>
      </c>
      <c r="T109" s="46" t="str">
        <f aca="false">IF(OR($Q109="",$R109="",$L109=""),"",$Q109+$R109*$L109)</f>
        <v/>
      </c>
      <c r="U109" s="46" t="str">
        <f aca="false">IF(OR($Q109="",$R109="",$S109=""),"",$Q109+$R109*$S109)</f>
        <v/>
      </c>
      <c r="V109" s="50" t="str">
        <f aca="false">IF(OR($P109="",$T109="",$U109=""),"",IF(ABS($U109-$T109)&lt;CFG_DENOMMIN,"",($P109-$T109)/($U109-$T109)))</f>
        <v/>
      </c>
      <c r="W109" s="47" t="str">
        <f aca="false">IF($E109="","",IFERROR(LN((CFG_ZANEM-0.67*CFG_HDOSSEL)/(0.123*CFG_HDOSSEL))*LN((CFG_ZAR-0.67*CFG_HDOSSEL)/(0.0123*CFG_HDOSSEL))/(CFG_K^2*$E109),""))</f>
        <v/>
      </c>
      <c r="X109" s="50" t="str">
        <f aca="false">IF(OR($N109="",$W109="",$W109=0),"",$N109*(1+CFG_RC/$W109))</f>
        <v/>
      </c>
      <c r="Y109" s="46" t="str">
        <f aca="false">IF(OR($X109="",$M109="",$G109="",$L109=""),"",($W109*$G109/CFG_RHOCP)*($X109/($M109+$X109))-$L109/($M109+$X109))</f>
        <v/>
      </c>
      <c r="Z109" s="46" t="str">
        <f aca="false">IF(OR($W109="",$G109=""),"",$W109*$G109/CFG_RHOCP)</f>
        <v/>
      </c>
      <c r="AA109" s="50" t="str">
        <f aca="false">IF(OR($P109="",$Y109="",$Z109=""),"",IF(ABS($Z109-$Y109)&lt;CFG_DENOMMIN,"",($P109-$Y109)/($Z109-$Y109)))</f>
        <v/>
      </c>
      <c r="AB109" s="48" t="str">
        <f aca="false">IF($A109="","",IF(AND(HOUR($A109)&gt;=CFG_HINI,HOUR($A109)&lt;CFG_HFIM),1,0))</f>
        <v/>
      </c>
      <c r="AC109" s="48" t="str">
        <f aca="false">IF($A109="","",IF($D109="",0,IF($D109&gt;=CFG_RSMIN,1,0)))</f>
        <v/>
      </c>
      <c r="AD109" s="48" t="str">
        <f aca="false">IF($A109="","",IF($E109="",0,IF(AND($E109&gt;=CFG_UMIN,$E109&lt;=CFG_UMAX),1,0)))</f>
        <v/>
      </c>
      <c r="AE109" s="48" t="str">
        <f aca="false">IF($A109="","",IF($L109="",0,IF($L109&gt;=CFG_VPDMIN,1,0)))</f>
        <v/>
      </c>
      <c r="AF109" s="48" t="str">
        <f aca="false">IF($A109="","",IF(CFG_METODO="Teórico (Jackson)",IF(OR($Y109="",$Z109=""),0,IF(ABS($Z109-$Y109)&gt;=CFG_DENOMMIN,1,0)),IF(OR($T109="",$U109=""),0,IF(ABS($U109-$T109)&gt;=CFG_DENOMMIN,1,0))))</f>
        <v/>
      </c>
      <c r="AG109" s="48" t="str">
        <f aca="false">IF($A109="","",IF(AND($B109&lt;&gt;"",$C109&lt;&gt;"",$H109&lt;&gt;""),1,0))</f>
        <v/>
      </c>
      <c r="AH109" s="48" t="str">
        <f aca="false">IF($A109="","",IF(AND($AB109=1,$AC109=1,$AD109=1,$AE109=1,$AF109=1,$AG109=1),1,0))</f>
        <v/>
      </c>
      <c r="AI109" s="50" t="str">
        <f aca="false">IF($A109="","",IF($AH109&lt;&gt;1,"",IF(CFG_METODO="Teórico (Jackson)",$AA109,$V109)))</f>
        <v/>
      </c>
      <c r="AJ109" s="50" t="str">
        <f aca="false">IF($AI109="","",MAX(0,MIN(1,$AI109)))</f>
        <v/>
      </c>
      <c r="AK109" s="52" t="str">
        <f aca="false">IF($A109="","",IF($AG109=0,"Dados incompletos"&amp;IF($I109="SEM PAR"," — sem Tc no mesmo horário",""),IF($AB109=0,"Fora da janela horária",IF($AC109=0,"Radiação abaixo do mínimo",IF($AD109=0,"Vento fora da faixa",IF($AE109=0,"VPD abaixo do mínimo",IF($AF109=0,"Denominador muito pequeno","VÁLIDO")))))))</f>
        <v/>
      </c>
    </row>
    <row r="110" customFormat="false" ht="15" hidden="false" customHeight="false" outlineLevel="0" collapsed="false">
      <c r="A110" s="45" t="str">
        <f aca="false">IF(02_Estacao!A110="","",02_Estacao!A110)</f>
        <v/>
      </c>
      <c r="B110" s="46" t="str">
        <f aca="false">IF(OR($A110="",02_Estacao!B110=""),"",IF(CFG_UT="°F",(02_Estacao!B110-32)*5/9,02_Estacao!B110))</f>
        <v/>
      </c>
      <c r="C110" s="47" t="str">
        <f aca="false">IF(OR($A110="",02_Estacao!C110=""),"",IF(CFG_UUR="fração (0-1)",02_Estacao!C110*100,02_Estacao!C110))</f>
        <v/>
      </c>
      <c r="D110" s="48" t="str">
        <f aca="false">IF(OR($A110="",02_Estacao!D110=""),"",IF(CFG_URS="MJ/m²/h",02_Estacao!D110*277.7778,IF(CFG_URS="kW/m²",02_Estacao!D110*1000,02_Estacao!D110)))</f>
        <v/>
      </c>
      <c r="E110" s="46" t="str">
        <f aca="false">IF(OR($A110="",02_Estacao!E110=""),"",IF(CFG_UVEL="km/h",02_Estacao!E110/3.6,02_Estacao!E110))</f>
        <v/>
      </c>
      <c r="F110" s="46" t="str">
        <f aca="false">IF($A110="","",IF(02_Estacao!F110="",CFG_P,IF(CFG_UP="hPa (mbar)",02_Estacao!F110/10,IF(CFG_UP="Pa",02_Estacao!F110/1000,02_Estacao!F110))))</f>
        <v/>
      </c>
      <c r="G110" s="48" t="str">
        <f aca="false">IF($A110="","",IF(02_Estacao!G110&lt;&gt;"",02_Estacao!G110,IF($D110="","",(1-CFG_ALBEDO)*$D110-CFG_RNL)))</f>
        <v/>
      </c>
      <c r="H110" s="46" t="str">
        <f aca="false">IF($A110="","",IFERROR(IF(ISNUMBER(INDEX(03_Dossel!$F$6:$F$1005,MATCH($A110,03_Dossel!$A$6:$A$1005,0))),INDEX(03_Dossel!$F$6:$F$1005,MATCH($A110,03_Dossel!$A$6:$A$1005,0)),""),""))</f>
        <v/>
      </c>
      <c r="I110" s="49" t="str">
        <f aca="false">IF($A110="","",IF($H110="","SEM PAR","OK"))</f>
        <v/>
      </c>
      <c r="J110" s="50" t="str">
        <f aca="false">IF($B110="","",0.6108*EXP(17.27*$B110/($B110+237.3)))</f>
        <v/>
      </c>
      <c r="K110" s="50" t="str">
        <f aca="false">IF(OR($J110="",$C110=""),"",$J110*$C110/100)</f>
        <v/>
      </c>
      <c r="L110" s="50" t="str">
        <f aca="false">IF(OR($J110="",$K110=""),"",$J110-$K110)</f>
        <v/>
      </c>
      <c r="M110" s="50" t="str">
        <f aca="false">IF($J110="","",4098*$J110/($B110+237.3)^2)</f>
        <v/>
      </c>
      <c r="N110" s="51" t="str">
        <f aca="false">IF($F110="","",0.000665*$F110)</f>
        <v/>
      </c>
      <c r="O110" s="46" t="str">
        <f aca="false">IF($E110="","",IFERROR($E110*4.87/LN(67.8*CFG_ZANEM-5.42),""))</f>
        <v/>
      </c>
      <c r="P110" s="46" t="str">
        <f aca="false">IF(OR($B110="",$H110=""),"",$H110-$B110)</f>
        <v/>
      </c>
      <c r="Q110" s="46" t="str">
        <f aca="false">IF($A110="","",IF(ISNUMBER(CFG_A),CFG_A,""))</f>
        <v/>
      </c>
      <c r="R110" s="46" t="str">
        <f aca="false">IF($A110="","",IF(ISNUMBER(CFG_B),CFG_B,""))</f>
        <v/>
      </c>
      <c r="S110" s="50" t="str">
        <f aca="false">IF(OR($B110="",$Q110=""),"",0.6108*EXP(17.27*$B110/($B110+237.3))-0.6108*EXP(17.27*($B110+$Q110)/($B110+$Q110+237.3)))</f>
        <v/>
      </c>
      <c r="T110" s="46" t="str">
        <f aca="false">IF(OR($Q110="",$R110="",$L110=""),"",$Q110+$R110*$L110)</f>
        <v/>
      </c>
      <c r="U110" s="46" t="str">
        <f aca="false">IF(OR($Q110="",$R110="",$S110=""),"",$Q110+$R110*$S110)</f>
        <v/>
      </c>
      <c r="V110" s="50" t="str">
        <f aca="false">IF(OR($P110="",$T110="",$U110=""),"",IF(ABS($U110-$T110)&lt;CFG_DENOMMIN,"",($P110-$T110)/($U110-$T110)))</f>
        <v/>
      </c>
      <c r="W110" s="47" t="str">
        <f aca="false">IF($E110="","",IFERROR(LN((CFG_ZANEM-0.67*CFG_HDOSSEL)/(0.123*CFG_HDOSSEL))*LN((CFG_ZAR-0.67*CFG_HDOSSEL)/(0.0123*CFG_HDOSSEL))/(CFG_K^2*$E110),""))</f>
        <v/>
      </c>
      <c r="X110" s="50" t="str">
        <f aca="false">IF(OR($N110="",$W110="",$W110=0),"",$N110*(1+CFG_RC/$W110))</f>
        <v/>
      </c>
      <c r="Y110" s="46" t="str">
        <f aca="false">IF(OR($X110="",$M110="",$G110="",$L110=""),"",($W110*$G110/CFG_RHOCP)*($X110/($M110+$X110))-$L110/($M110+$X110))</f>
        <v/>
      </c>
      <c r="Z110" s="46" t="str">
        <f aca="false">IF(OR($W110="",$G110=""),"",$W110*$G110/CFG_RHOCP)</f>
        <v/>
      </c>
      <c r="AA110" s="50" t="str">
        <f aca="false">IF(OR($P110="",$Y110="",$Z110=""),"",IF(ABS($Z110-$Y110)&lt;CFG_DENOMMIN,"",($P110-$Y110)/($Z110-$Y110)))</f>
        <v/>
      </c>
      <c r="AB110" s="48" t="str">
        <f aca="false">IF($A110="","",IF(AND(HOUR($A110)&gt;=CFG_HINI,HOUR($A110)&lt;CFG_HFIM),1,0))</f>
        <v/>
      </c>
      <c r="AC110" s="48" t="str">
        <f aca="false">IF($A110="","",IF($D110="",0,IF($D110&gt;=CFG_RSMIN,1,0)))</f>
        <v/>
      </c>
      <c r="AD110" s="48" t="str">
        <f aca="false">IF($A110="","",IF($E110="",0,IF(AND($E110&gt;=CFG_UMIN,$E110&lt;=CFG_UMAX),1,0)))</f>
        <v/>
      </c>
      <c r="AE110" s="48" t="str">
        <f aca="false">IF($A110="","",IF($L110="",0,IF($L110&gt;=CFG_VPDMIN,1,0)))</f>
        <v/>
      </c>
      <c r="AF110" s="48" t="str">
        <f aca="false">IF($A110="","",IF(CFG_METODO="Teórico (Jackson)",IF(OR($Y110="",$Z110=""),0,IF(ABS($Z110-$Y110)&gt;=CFG_DENOMMIN,1,0)),IF(OR($T110="",$U110=""),0,IF(ABS($U110-$T110)&gt;=CFG_DENOMMIN,1,0))))</f>
        <v/>
      </c>
      <c r="AG110" s="48" t="str">
        <f aca="false">IF($A110="","",IF(AND($B110&lt;&gt;"",$C110&lt;&gt;"",$H110&lt;&gt;""),1,0))</f>
        <v/>
      </c>
      <c r="AH110" s="48" t="str">
        <f aca="false">IF($A110="","",IF(AND($AB110=1,$AC110=1,$AD110=1,$AE110=1,$AF110=1,$AG110=1),1,0))</f>
        <v/>
      </c>
      <c r="AI110" s="50" t="str">
        <f aca="false">IF($A110="","",IF($AH110&lt;&gt;1,"",IF(CFG_METODO="Teórico (Jackson)",$AA110,$V110)))</f>
        <v/>
      </c>
      <c r="AJ110" s="50" t="str">
        <f aca="false">IF($AI110="","",MAX(0,MIN(1,$AI110)))</f>
        <v/>
      </c>
      <c r="AK110" s="52" t="str">
        <f aca="false">IF($A110="","",IF($AG110=0,"Dados incompletos"&amp;IF($I110="SEM PAR"," — sem Tc no mesmo horário",""),IF($AB110=0,"Fora da janela horária",IF($AC110=0,"Radiação abaixo do mínimo",IF($AD110=0,"Vento fora da faixa",IF($AE110=0,"VPD abaixo do mínimo",IF($AF110=0,"Denominador muito pequeno","VÁLIDO")))))))</f>
        <v/>
      </c>
    </row>
    <row r="111" customFormat="false" ht="15" hidden="false" customHeight="false" outlineLevel="0" collapsed="false">
      <c r="A111" s="45" t="str">
        <f aca="false">IF(02_Estacao!A111="","",02_Estacao!A111)</f>
        <v/>
      </c>
      <c r="B111" s="46" t="str">
        <f aca="false">IF(OR($A111="",02_Estacao!B111=""),"",IF(CFG_UT="°F",(02_Estacao!B111-32)*5/9,02_Estacao!B111))</f>
        <v/>
      </c>
      <c r="C111" s="47" t="str">
        <f aca="false">IF(OR($A111="",02_Estacao!C111=""),"",IF(CFG_UUR="fração (0-1)",02_Estacao!C111*100,02_Estacao!C111))</f>
        <v/>
      </c>
      <c r="D111" s="48" t="str">
        <f aca="false">IF(OR($A111="",02_Estacao!D111=""),"",IF(CFG_URS="MJ/m²/h",02_Estacao!D111*277.7778,IF(CFG_URS="kW/m²",02_Estacao!D111*1000,02_Estacao!D111)))</f>
        <v/>
      </c>
      <c r="E111" s="46" t="str">
        <f aca="false">IF(OR($A111="",02_Estacao!E111=""),"",IF(CFG_UVEL="km/h",02_Estacao!E111/3.6,02_Estacao!E111))</f>
        <v/>
      </c>
      <c r="F111" s="46" t="str">
        <f aca="false">IF($A111="","",IF(02_Estacao!F111="",CFG_P,IF(CFG_UP="hPa (mbar)",02_Estacao!F111/10,IF(CFG_UP="Pa",02_Estacao!F111/1000,02_Estacao!F111))))</f>
        <v/>
      </c>
      <c r="G111" s="48" t="str">
        <f aca="false">IF($A111="","",IF(02_Estacao!G111&lt;&gt;"",02_Estacao!G111,IF($D111="","",(1-CFG_ALBEDO)*$D111-CFG_RNL)))</f>
        <v/>
      </c>
      <c r="H111" s="46" t="str">
        <f aca="false">IF($A111="","",IFERROR(IF(ISNUMBER(INDEX(03_Dossel!$F$6:$F$1005,MATCH($A111,03_Dossel!$A$6:$A$1005,0))),INDEX(03_Dossel!$F$6:$F$1005,MATCH($A111,03_Dossel!$A$6:$A$1005,0)),""),""))</f>
        <v/>
      </c>
      <c r="I111" s="49" t="str">
        <f aca="false">IF($A111="","",IF($H111="","SEM PAR","OK"))</f>
        <v/>
      </c>
      <c r="J111" s="50" t="str">
        <f aca="false">IF($B111="","",0.6108*EXP(17.27*$B111/($B111+237.3)))</f>
        <v/>
      </c>
      <c r="K111" s="50" t="str">
        <f aca="false">IF(OR($J111="",$C111=""),"",$J111*$C111/100)</f>
        <v/>
      </c>
      <c r="L111" s="50" t="str">
        <f aca="false">IF(OR($J111="",$K111=""),"",$J111-$K111)</f>
        <v/>
      </c>
      <c r="M111" s="50" t="str">
        <f aca="false">IF($J111="","",4098*$J111/($B111+237.3)^2)</f>
        <v/>
      </c>
      <c r="N111" s="51" t="str">
        <f aca="false">IF($F111="","",0.000665*$F111)</f>
        <v/>
      </c>
      <c r="O111" s="46" t="str">
        <f aca="false">IF($E111="","",IFERROR($E111*4.87/LN(67.8*CFG_ZANEM-5.42),""))</f>
        <v/>
      </c>
      <c r="P111" s="46" t="str">
        <f aca="false">IF(OR($B111="",$H111=""),"",$H111-$B111)</f>
        <v/>
      </c>
      <c r="Q111" s="46" t="str">
        <f aca="false">IF($A111="","",IF(ISNUMBER(CFG_A),CFG_A,""))</f>
        <v/>
      </c>
      <c r="R111" s="46" t="str">
        <f aca="false">IF($A111="","",IF(ISNUMBER(CFG_B),CFG_B,""))</f>
        <v/>
      </c>
      <c r="S111" s="50" t="str">
        <f aca="false">IF(OR($B111="",$Q111=""),"",0.6108*EXP(17.27*$B111/($B111+237.3))-0.6108*EXP(17.27*($B111+$Q111)/($B111+$Q111+237.3)))</f>
        <v/>
      </c>
      <c r="T111" s="46" t="str">
        <f aca="false">IF(OR($Q111="",$R111="",$L111=""),"",$Q111+$R111*$L111)</f>
        <v/>
      </c>
      <c r="U111" s="46" t="str">
        <f aca="false">IF(OR($Q111="",$R111="",$S111=""),"",$Q111+$R111*$S111)</f>
        <v/>
      </c>
      <c r="V111" s="50" t="str">
        <f aca="false">IF(OR($P111="",$T111="",$U111=""),"",IF(ABS($U111-$T111)&lt;CFG_DENOMMIN,"",($P111-$T111)/($U111-$T111)))</f>
        <v/>
      </c>
      <c r="W111" s="47" t="str">
        <f aca="false">IF($E111="","",IFERROR(LN((CFG_ZANEM-0.67*CFG_HDOSSEL)/(0.123*CFG_HDOSSEL))*LN((CFG_ZAR-0.67*CFG_HDOSSEL)/(0.0123*CFG_HDOSSEL))/(CFG_K^2*$E111),""))</f>
        <v/>
      </c>
      <c r="X111" s="50" t="str">
        <f aca="false">IF(OR($N111="",$W111="",$W111=0),"",$N111*(1+CFG_RC/$W111))</f>
        <v/>
      </c>
      <c r="Y111" s="46" t="str">
        <f aca="false">IF(OR($X111="",$M111="",$G111="",$L111=""),"",($W111*$G111/CFG_RHOCP)*($X111/($M111+$X111))-$L111/($M111+$X111))</f>
        <v/>
      </c>
      <c r="Z111" s="46" t="str">
        <f aca="false">IF(OR($W111="",$G111=""),"",$W111*$G111/CFG_RHOCP)</f>
        <v/>
      </c>
      <c r="AA111" s="50" t="str">
        <f aca="false">IF(OR($P111="",$Y111="",$Z111=""),"",IF(ABS($Z111-$Y111)&lt;CFG_DENOMMIN,"",($P111-$Y111)/($Z111-$Y111)))</f>
        <v/>
      </c>
      <c r="AB111" s="48" t="str">
        <f aca="false">IF($A111="","",IF(AND(HOUR($A111)&gt;=CFG_HINI,HOUR($A111)&lt;CFG_HFIM),1,0))</f>
        <v/>
      </c>
      <c r="AC111" s="48" t="str">
        <f aca="false">IF($A111="","",IF($D111="",0,IF($D111&gt;=CFG_RSMIN,1,0)))</f>
        <v/>
      </c>
      <c r="AD111" s="48" t="str">
        <f aca="false">IF($A111="","",IF($E111="",0,IF(AND($E111&gt;=CFG_UMIN,$E111&lt;=CFG_UMAX),1,0)))</f>
        <v/>
      </c>
      <c r="AE111" s="48" t="str">
        <f aca="false">IF($A111="","",IF($L111="",0,IF($L111&gt;=CFG_VPDMIN,1,0)))</f>
        <v/>
      </c>
      <c r="AF111" s="48" t="str">
        <f aca="false">IF($A111="","",IF(CFG_METODO="Teórico (Jackson)",IF(OR($Y111="",$Z111=""),0,IF(ABS($Z111-$Y111)&gt;=CFG_DENOMMIN,1,0)),IF(OR($T111="",$U111=""),0,IF(ABS($U111-$T111)&gt;=CFG_DENOMMIN,1,0))))</f>
        <v/>
      </c>
      <c r="AG111" s="48" t="str">
        <f aca="false">IF($A111="","",IF(AND($B111&lt;&gt;"",$C111&lt;&gt;"",$H111&lt;&gt;""),1,0))</f>
        <v/>
      </c>
      <c r="AH111" s="48" t="str">
        <f aca="false">IF($A111="","",IF(AND($AB111=1,$AC111=1,$AD111=1,$AE111=1,$AF111=1,$AG111=1),1,0))</f>
        <v/>
      </c>
      <c r="AI111" s="50" t="str">
        <f aca="false">IF($A111="","",IF($AH111&lt;&gt;1,"",IF(CFG_METODO="Teórico (Jackson)",$AA111,$V111)))</f>
        <v/>
      </c>
      <c r="AJ111" s="50" t="str">
        <f aca="false">IF($AI111="","",MAX(0,MIN(1,$AI111)))</f>
        <v/>
      </c>
      <c r="AK111" s="52" t="str">
        <f aca="false">IF($A111="","",IF($AG111=0,"Dados incompletos"&amp;IF($I111="SEM PAR"," — sem Tc no mesmo horário",""),IF($AB111=0,"Fora da janela horária",IF($AC111=0,"Radiação abaixo do mínimo",IF($AD111=0,"Vento fora da faixa",IF($AE111=0,"VPD abaixo do mínimo",IF($AF111=0,"Denominador muito pequeno","VÁLIDO")))))))</f>
        <v/>
      </c>
    </row>
    <row r="112" customFormat="false" ht="15" hidden="false" customHeight="false" outlineLevel="0" collapsed="false">
      <c r="A112" s="45" t="str">
        <f aca="false">IF(02_Estacao!A112="","",02_Estacao!A112)</f>
        <v/>
      </c>
      <c r="B112" s="46" t="str">
        <f aca="false">IF(OR($A112="",02_Estacao!B112=""),"",IF(CFG_UT="°F",(02_Estacao!B112-32)*5/9,02_Estacao!B112))</f>
        <v/>
      </c>
      <c r="C112" s="47" t="str">
        <f aca="false">IF(OR($A112="",02_Estacao!C112=""),"",IF(CFG_UUR="fração (0-1)",02_Estacao!C112*100,02_Estacao!C112))</f>
        <v/>
      </c>
      <c r="D112" s="48" t="str">
        <f aca="false">IF(OR($A112="",02_Estacao!D112=""),"",IF(CFG_URS="MJ/m²/h",02_Estacao!D112*277.7778,IF(CFG_URS="kW/m²",02_Estacao!D112*1000,02_Estacao!D112)))</f>
        <v/>
      </c>
      <c r="E112" s="46" t="str">
        <f aca="false">IF(OR($A112="",02_Estacao!E112=""),"",IF(CFG_UVEL="km/h",02_Estacao!E112/3.6,02_Estacao!E112))</f>
        <v/>
      </c>
      <c r="F112" s="46" t="str">
        <f aca="false">IF($A112="","",IF(02_Estacao!F112="",CFG_P,IF(CFG_UP="hPa (mbar)",02_Estacao!F112/10,IF(CFG_UP="Pa",02_Estacao!F112/1000,02_Estacao!F112))))</f>
        <v/>
      </c>
      <c r="G112" s="48" t="str">
        <f aca="false">IF($A112="","",IF(02_Estacao!G112&lt;&gt;"",02_Estacao!G112,IF($D112="","",(1-CFG_ALBEDO)*$D112-CFG_RNL)))</f>
        <v/>
      </c>
      <c r="H112" s="46" t="str">
        <f aca="false">IF($A112="","",IFERROR(IF(ISNUMBER(INDEX(03_Dossel!$F$6:$F$1005,MATCH($A112,03_Dossel!$A$6:$A$1005,0))),INDEX(03_Dossel!$F$6:$F$1005,MATCH($A112,03_Dossel!$A$6:$A$1005,0)),""),""))</f>
        <v/>
      </c>
      <c r="I112" s="49" t="str">
        <f aca="false">IF($A112="","",IF($H112="","SEM PAR","OK"))</f>
        <v/>
      </c>
      <c r="J112" s="50" t="str">
        <f aca="false">IF($B112="","",0.6108*EXP(17.27*$B112/($B112+237.3)))</f>
        <v/>
      </c>
      <c r="K112" s="50" t="str">
        <f aca="false">IF(OR($J112="",$C112=""),"",$J112*$C112/100)</f>
        <v/>
      </c>
      <c r="L112" s="50" t="str">
        <f aca="false">IF(OR($J112="",$K112=""),"",$J112-$K112)</f>
        <v/>
      </c>
      <c r="M112" s="50" t="str">
        <f aca="false">IF($J112="","",4098*$J112/($B112+237.3)^2)</f>
        <v/>
      </c>
      <c r="N112" s="51" t="str">
        <f aca="false">IF($F112="","",0.000665*$F112)</f>
        <v/>
      </c>
      <c r="O112" s="46" t="str">
        <f aca="false">IF($E112="","",IFERROR($E112*4.87/LN(67.8*CFG_ZANEM-5.42),""))</f>
        <v/>
      </c>
      <c r="P112" s="46" t="str">
        <f aca="false">IF(OR($B112="",$H112=""),"",$H112-$B112)</f>
        <v/>
      </c>
      <c r="Q112" s="46" t="str">
        <f aca="false">IF($A112="","",IF(ISNUMBER(CFG_A),CFG_A,""))</f>
        <v/>
      </c>
      <c r="R112" s="46" t="str">
        <f aca="false">IF($A112="","",IF(ISNUMBER(CFG_B),CFG_B,""))</f>
        <v/>
      </c>
      <c r="S112" s="50" t="str">
        <f aca="false">IF(OR($B112="",$Q112=""),"",0.6108*EXP(17.27*$B112/($B112+237.3))-0.6108*EXP(17.27*($B112+$Q112)/($B112+$Q112+237.3)))</f>
        <v/>
      </c>
      <c r="T112" s="46" t="str">
        <f aca="false">IF(OR($Q112="",$R112="",$L112=""),"",$Q112+$R112*$L112)</f>
        <v/>
      </c>
      <c r="U112" s="46" t="str">
        <f aca="false">IF(OR($Q112="",$R112="",$S112=""),"",$Q112+$R112*$S112)</f>
        <v/>
      </c>
      <c r="V112" s="50" t="str">
        <f aca="false">IF(OR($P112="",$T112="",$U112=""),"",IF(ABS($U112-$T112)&lt;CFG_DENOMMIN,"",($P112-$T112)/($U112-$T112)))</f>
        <v/>
      </c>
      <c r="W112" s="47" t="str">
        <f aca="false">IF($E112="","",IFERROR(LN((CFG_ZANEM-0.67*CFG_HDOSSEL)/(0.123*CFG_HDOSSEL))*LN((CFG_ZAR-0.67*CFG_HDOSSEL)/(0.0123*CFG_HDOSSEL))/(CFG_K^2*$E112),""))</f>
        <v/>
      </c>
      <c r="X112" s="50" t="str">
        <f aca="false">IF(OR($N112="",$W112="",$W112=0),"",$N112*(1+CFG_RC/$W112))</f>
        <v/>
      </c>
      <c r="Y112" s="46" t="str">
        <f aca="false">IF(OR($X112="",$M112="",$G112="",$L112=""),"",($W112*$G112/CFG_RHOCP)*($X112/($M112+$X112))-$L112/($M112+$X112))</f>
        <v/>
      </c>
      <c r="Z112" s="46" t="str">
        <f aca="false">IF(OR($W112="",$G112=""),"",$W112*$G112/CFG_RHOCP)</f>
        <v/>
      </c>
      <c r="AA112" s="50" t="str">
        <f aca="false">IF(OR($P112="",$Y112="",$Z112=""),"",IF(ABS($Z112-$Y112)&lt;CFG_DENOMMIN,"",($P112-$Y112)/($Z112-$Y112)))</f>
        <v/>
      </c>
      <c r="AB112" s="48" t="str">
        <f aca="false">IF($A112="","",IF(AND(HOUR($A112)&gt;=CFG_HINI,HOUR($A112)&lt;CFG_HFIM),1,0))</f>
        <v/>
      </c>
      <c r="AC112" s="48" t="str">
        <f aca="false">IF($A112="","",IF($D112="",0,IF($D112&gt;=CFG_RSMIN,1,0)))</f>
        <v/>
      </c>
      <c r="AD112" s="48" t="str">
        <f aca="false">IF($A112="","",IF($E112="",0,IF(AND($E112&gt;=CFG_UMIN,$E112&lt;=CFG_UMAX),1,0)))</f>
        <v/>
      </c>
      <c r="AE112" s="48" t="str">
        <f aca="false">IF($A112="","",IF($L112="",0,IF($L112&gt;=CFG_VPDMIN,1,0)))</f>
        <v/>
      </c>
      <c r="AF112" s="48" t="str">
        <f aca="false">IF($A112="","",IF(CFG_METODO="Teórico (Jackson)",IF(OR($Y112="",$Z112=""),0,IF(ABS($Z112-$Y112)&gt;=CFG_DENOMMIN,1,0)),IF(OR($T112="",$U112=""),0,IF(ABS($U112-$T112)&gt;=CFG_DENOMMIN,1,0))))</f>
        <v/>
      </c>
      <c r="AG112" s="48" t="str">
        <f aca="false">IF($A112="","",IF(AND($B112&lt;&gt;"",$C112&lt;&gt;"",$H112&lt;&gt;""),1,0))</f>
        <v/>
      </c>
      <c r="AH112" s="48" t="str">
        <f aca="false">IF($A112="","",IF(AND($AB112=1,$AC112=1,$AD112=1,$AE112=1,$AF112=1,$AG112=1),1,0))</f>
        <v/>
      </c>
      <c r="AI112" s="50" t="str">
        <f aca="false">IF($A112="","",IF($AH112&lt;&gt;1,"",IF(CFG_METODO="Teórico (Jackson)",$AA112,$V112)))</f>
        <v/>
      </c>
      <c r="AJ112" s="50" t="str">
        <f aca="false">IF($AI112="","",MAX(0,MIN(1,$AI112)))</f>
        <v/>
      </c>
      <c r="AK112" s="52" t="str">
        <f aca="false">IF($A112="","",IF($AG112=0,"Dados incompletos"&amp;IF($I112="SEM PAR"," — sem Tc no mesmo horário",""),IF($AB112=0,"Fora da janela horária",IF($AC112=0,"Radiação abaixo do mínimo",IF($AD112=0,"Vento fora da faixa",IF($AE112=0,"VPD abaixo do mínimo",IF($AF112=0,"Denominador muito pequeno","VÁLIDO")))))))</f>
        <v/>
      </c>
    </row>
    <row r="113" customFormat="false" ht="15" hidden="false" customHeight="false" outlineLevel="0" collapsed="false">
      <c r="A113" s="45" t="str">
        <f aca="false">IF(02_Estacao!A113="","",02_Estacao!A113)</f>
        <v/>
      </c>
      <c r="B113" s="46" t="str">
        <f aca="false">IF(OR($A113="",02_Estacao!B113=""),"",IF(CFG_UT="°F",(02_Estacao!B113-32)*5/9,02_Estacao!B113))</f>
        <v/>
      </c>
      <c r="C113" s="47" t="str">
        <f aca="false">IF(OR($A113="",02_Estacao!C113=""),"",IF(CFG_UUR="fração (0-1)",02_Estacao!C113*100,02_Estacao!C113))</f>
        <v/>
      </c>
      <c r="D113" s="48" t="str">
        <f aca="false">IF(OR($A113="",02_Estacao!D113=""),"",IF(CFG_URS="MJ/m²/h",02_Estacao!D113*277.7778,IF(CFG_URS="kW/m²",02_Estacao!D113*1000,02_Estacao!D113)))</f>
        <v/>
      </c>
      <c r="E113" s="46" t="str">
        <f aca="false">IF(OR($A113="",02_Estacao!E113=""),"",IF(CFG_UVEL="km/h",02_Estacao!E113/3.6,02_Estacao!E113))</f>
        <v/>
      </c>
      <c r="F113" s="46" t="str">
        <f aca="false">IF($A113="","",IF(02_Estacao!F113="",CFG_P,IF(CFG_UP="hPa (mbar)",02_Estacao!F113/10,IF(CFG_UP="Pa",02_Estacao!F113/1000,02_Estacao!F113))))</f>
        <v/>
      </c>
      <c r="G113" s="48" t="str">
        <f aca="false">IF($A113="","",IF(02_Estacao!G113&lt;&gt;"",02_Estacao!G113,IF($D113="","",(1-CFG_ALBEDO)*$D113-CFG_RNL)))</f>
        <v/>
      </c>
      <c r="H113" s="46" t="str">
        <f aca="false">IF($A113="","",IFERROR(IF(ISNUMBER(INDEX(03_Dossel!$F$6:$F$1005,MATCH($A113,03_Dossel!$A$6:$A$1005,0))),INDEX(03_Dossel!$F$6:$F$1005,MATCH($A113,03_Dossel!$A$6:$A$1005,0)),""),""))</f>
        <v/>
      </c>
      <c r="I113" s="49" t="str">
        <f aca="false">IF($A113="","",IF($H113="","SEM PAR","OK"))</f>
        <v/>
      </c>
      <c r="J113" s="50" t="str">
        <f aca="false">IF($B113="","",0.6108*EXP(17.27*$B113/($B113+237.3)))</f>
        <v/>
      </c>
      <c r="K113" s="50" t="str">
        <f aca="false">IF(OR($J113="",$C113=""),"",$J113*$C113/100)</f>
        <v/>
      </c>
      <c r="L113" s="50" t="str">
        <f aca="false">IF(OR($J113="",$K113=""),"",$J113-$K113)</f>
        <v/>
      </c>
      <c r="M113" s="50" t="str">
        <f aca="false">IF($J113="","",4098*$J113/($B113+237.3)^2)</f>
        <v/>
      </c>
      <c r="N113" s="51" t="str">
        <f aca="false">IF($F113="","",0.000665*$F113)</f>
        <v/>
      </c>
      <c r="O113" s="46" t="str">
        <f aca="false">IF($E113="","",IFERROR($E113*4.87/LN(67.8*CFG_ZANEM-5.42),""))</f>
        <v/>
      </c>
      <c r="P113" s="46" t="str">
        <f aca="false">IF(OR($B113="",$H113=""),"",$H113-$B113)</f>
        <v/>
      </c>
      <c r="Q113" s="46" t="str">
        <f aca="false">IF($A113="","",IF(ISNUMBER(CFG_A),CFG_A,""))</f>
        <v/>
      </c>
      <c r="R113" s="46" t="str">
        <f aca="false">IF($A113="","",IF(ISNUMBER(CFG_B),CFG_B,""))</f>
        <v/>
      </c>
      <c r="S113" s="50" t="str">
        <f aca="false">IF(OR($B113="",$Q113=""),"",0.6108*EXP(17.27*$B113/($B113+237.3))-0.6108*EXP(17.27*($B113+$Q113)/($B113+$Q113+237.3)))</f>
        <v/>
      </c>
      <c r="T113" s="46" t="str">
        <f aca="false">IF(OR($Q113="",$R113="",$L113=""),"",$Q113+$R113*$L113)</f>
        <v/>
      </c>
      <c r="U113" s="46" t="str">
        <f aca="false">IF(OR($Q113="",$R113="",$S113=""),"",$Q113+$R113*$S113)</f>
        <v/>
      </c>
      <c r="V113" s="50" t="str">
        <f aca="false">IF(OR($P113="",$T113="",$U113=""),"",IF(ABS($U113-$T113)&lt;CFG_DENOMMIN,"",($P113-$T113)/($U113-$T113)))</f>
        <v/>
      </c>
      <c r="W113" s="47" t="str">
        <f aca="false">IF($E113="","",IFERROR(LN((CFG_ZANEM-0.67*CFG_HDOSSEL)/(0.123*CFG_HDOSSEL))*LN((CFG_ZAR-0.67*CFG_HDOSSEL)/(0.0123*CFG_HDOSSEL))/(CFG_K^2*$E113),""))</f>
        <v/>
      </c>
      <c r="X113" s="50" t="str">
        <f aca="false">IF(OR($N113="",$W113="",$W113=0),"",$N113*(1+CFG_RC/$W113))</f>
        <v/>
      </c>
      <c r="Y113" s="46" t="str">
        <f aca="false">IF(OR($X113="",$M113="",$G113="",$L113=""),"",($W113*$G113/CFG_RHOCP)*($X113/($M113+$X113))-$L113/($M113+$X113))</f>
        <v/>
      </c>
      <c r="Z113" s="46" t="str">
        <f aca="false">IF(OR($W113="",$G113=""),"",$W113*$G113/CFG_RHOCP)</f>
        <v/>
      </c>
      <c r="AA113" s="50" t="str">
        <f aca="false">IF(OR($P113="",$Y113="",$Z113=""),"",IF(ABS($Z113-$Y113)&lt;CFG_DENOMMIN,"",($P113-$Y113)/($Z113-$Y113)))</f>
        <v/>
      </c>
      <c r="AB113" s="48" t="str">
        <f aca="false">IF($A113="","",IF(AND(HOUR($A113)&gt;=CFG_HINI,HOUR($A113)&lt;CFG_HFIM),1,0))</f>
        <v/>
      </c>
      <c r="AC113" s="48" t="str">
        <f aca="false">IF($A113="","",IF($D113="",0,IF($D113&gt;=CFG_RSMIN,1,0)))</f>
        <v/>
      </c>
      <c r="AD113" s="48" t="str">
        <f aca="false">IF($A113="","",IF($E113="",0,IF(AND($E113&gt;=CFG_UMIN,$E113&lt;=CFG_UMAX),1,0)))</f>
        <v/>
      </c>
      <c r="AE113" s="48" t="str">
        <f aca="false">IF($A113="","",IF($L113="",0,IF($L113&gt;=CFG_VPDMIN,1,0)))</f>
        <v/>
      </c>
      <c r="AF113" s="48" t="str">
        <f aca="false">IF($A113="","",IF(CFG_METODO="Teórico (Jackson)",IF(OR($Y113="",$Z113=""),0,IF(ABS($Z113-$Y113)&gt;=CFG_DENOMMIN,1,0)),IF(OR($T113="",$U113=""),0,IF(ABS($U113-$T113)&gt;=CFG_DENOMMIN,1,0))))</f>
        <v/>
      </c>
      <c r="AG113" s="48" t="str">
        <f aca="false">IF($A113="","",IF(AND($B113&lt;&gt;"",$C113&lt;&gt;"",$H113&lt;&gt;""),1,0))</f>
        <v/>
      </c>
      <c r="AH113" s="48" t="str">
        <f aca="false">IF($A113="","",IF(AND($AB113=1,$AC113=1,$AD113=1,$AE113=1,$AF113=1,$AG113=1),1,0))</f>
        <v/>
      </c>
      <c r="AI113" s="50" t="str">
        <f aca="false">IF($A113="","",IF($AH113&lt;&gt;1,"",IF(CFG_METODO="Teórico (Jackson)",$AA113,$V113)))</f>
        <v/>
      </c>
      <c r="AJ113" s="50" t="str">
        <f aca="false">IF($AI113="","",MAX(0,MIN(1,$AI113)))</f>
        <v/>
      </c>
      <c r="AK113" s="52" t="str">
        <f aca="false">IF($A113="","",IF($AG113=0,"Dados incompletos"&amp;IF($I113="SEM PAR"," — sem Tc no mesmo horário",""),IF($AB113=0,"Fora da janela horária",IF($AC113=0,"Radiação abaixo do mínimo",IF($AD113=0,"Vento fora da faixa",IF($AE113=0,"VPD abaixo do mínimo",IF($AF113=0,"Denominador muito pequeno","VÁLIDO")))))))</f>
        <v/>
      </c>
    </row>
    <row r="114" customFormat="false" ht="15" hidden="false" customHeight="false" outlineLevel="0" collapsed="false">
      <c r="A114" s="45" t="str">
        <f aca="false">IF(02_Estacao!A114="","",02_Estacao!A114)</f>
        <v/>
      </c>
      <c r="B114" s="46" t="str">
        <f aca="false">IF(OR($A114="",02_Estacao!B114=""),"",IF(CFG_UT="°F",(02_Estacao!B114-32)*5/9,02_Estacao!B114))</f>
        <v/>
      </c>
      <c r="C114" s="47" t="str">
        <f aca="false">IF(OR($A114="",02_Estacao!C114=""),"",IF(CFG_UUR="fração (0-1)",02_Estacao!C114*100,02_Estacao!C114))</f>
        <v/>
      </c>
      <c r="D114" s="48" t="str">
        <f aca="false">IF(OR($A114="",02_Estacao!D114=""),"",IF(CFG_URS="MJ/m²/h",02_Estacao!D114*277.7778,IF(CFG_URS="kW/m²",02_Estacao!D114*1000,02_Estacao!D114)))</f>
        <v/>
      </c>
      <c r="E114" s="46" t="str">
        <f aca="false">IF(OR($A114="",02_Estacao!E114=""),"",IF(CFG_UVEL="km/h",02_Estacao!E114/3.6,02_Estacao!E114))</f>
        <v/>
      </c>
      <c r="F114" s="46" t="str">
        <f aca="false">IF($A114="","",IF(02_Estacao!F114="",CFG_P,IF(CFG_UP="hPa (mbar)",02_Estacao!F114/10,IF(CFG_UP="Pa",02_Estacao!F114/1000,02_Estacao!F114))))</f>
        <v/>
      </c>
      <c r="G114" s="48" t="str">
        <f aca="false">IF($A114="","",IF(02_Estacao!G114&lt;&gt;"",02_Estacao!G114,IF($D114="","",(1-CFG_ALBEDO)*$D114-CFG_RNL)))</f>
        <v/>
      </c>
      <c r="H114" s="46" t="str">
        <f aca="false">IF($A114="","",IFERROR(IF(ISNUMBER(INDEX(03_Dossel!$F$6:$F$1005,MATCH($A114,03_Dossel!$A$6:$A$1005,0))),INDEX(03_Dossel!$F$6:$F$1005,MATCH($A114,03_Dossel!$A$6:$A$1005,0)),""),""))</f>
        <v/>
      </c>
      <c r="I114" s="49" t="str">
        <f aca="false">IF($A114="","",IF($H114="","SEM PAR","OK"))</f>
        <v/>
      </c>
      <c r="J114" s="50" t="str">
        <f aca="false">IF($B114="","",0.6108*EXP(17.27*$B114/($B114+237.3)))</f>
        <v/>
      </c>
      <c r="K114" s="50" t="str">
        <f aca="false">IF(OR($J114="",$C114=""),"",$J114*$C114/100)</f>
        <v/>
      </c>
      <c r="L114" s="50" t="str">
        <f aca="false">IF(OR($J114="",$K114=""),"",$J114-$K114)</f>
        <v/>
      </c>
      <c r="M114" s="50" t="str">
        <f aca="false">IF($J114="","",4098*$J114/($B114+237.3)^2)</f>
        <v/>
      </c>
      <c r="N114" s="51" t="str">
        <f aca="false">IF($F114="","",0.000665*$F114)</f>
        <v/>
      </c>
      <c r="O114" s="46" t="str">
        <f aca="false">IF($E114="","",IFERROR($E114*4.87/LN(67.8*CFG_ZANEM-5.42),""))</f>
        <v/>
      </c>
      <c r="P114" s="46" t="str">
        <f aca="false">IF(OR($B114="",$H114=""),"",$H114-$B114)</f>
        <v/>
      </c>
      <c r="Q114" s="46" t="str">
        <f aca="false">IF($A114="","",IF(ISNUMBER(CFG_A),CFG_A,""))</f>
        <v/>
      </c>
      <c r="R114" s="46" t="str">
        <f aca="false">IF($A114="","",IF(ISNUMBER(CFG_B),CFG_B,""))</f>
        <v/>
      </c>
      <c r="S114" s="50" t="str">
        <f aca="false">IF(OR($B114="",$Q114=""),"",0.6108*EXP(17.27*$B114/($B114+237.3))-0.6108*EXP(17.27*($B114+$Q114)/($B114+$Q114+237.3)))</f>
        <v/>
      </c>
      <c r="T114" s="46" t="str">
        <f aca="false">IF(OR($Q114="",$R114="",$L114=""),"",$Q114+$R114*$L114)</f>
        <v/>
      </c>
      <c r="U114" s="46" t="str">
        <f aca="false">IF(OR($Q114="",$R114="",$S114=""),"",$Q114+$R114*$S114)</f>
        <v/>
      </c>
      <c r="V114" s="50" t="str">
        <f aca="false">IF(OR($P114="",$T114="",$U114=""),"",IF(ABS($U114-$T114)&lt;CFG_DENOMMIN,"",($P114-$T114)/($U114-$T114)))</f>
        <v/>
      </c>
      <c r="W114" s="47" t="str">
        <f aca="false">IF($E114="","",IFERROR(LN((CFG_ZANEM-0.67*CFG_HDOSSEL)/(0.123*CFG_HDOSSEL))*LN((CFG_ZAR-0.67*CFG_HDOSSEL)/(0.0123*CFG_HDOSSEL))/(CFG_K^2*$E114),""))</f>
        <v/>
      </c>
      <c r="X114" s="50" t="str">
        <f aca="false">IF(OR($N114="",$W114="",$W114=0),"",$N114*(1+CFG_RC/$W114))</f>
        <v/>
      </c>
      <c r="Y114" s="46" t="str">
        <f aca="false">IF(OR($X114="",$M114="",$G114="",$L114=""),"",($W114*$G114/CFG_RHOCP)*($X114/($M114+$X114))-$L114/($M114+$X114))</f>
        <v/>
      </c>
      <c r="Z114" s="46" t="str">
        <f aca="false">IF(OR($W114="",$G114=""),"",$W114*$G114/CFG_RHOCP)</f>
        <v/>
      </c>
      <c r="AA114" s="50" t="str">
        <f aca="false">IF(OR($P114="",$Y114="",$Z114=""),"",IF(ABS($Z114-$Y114)&lt;CFG_DENOMMIN,"",($P114-$Y114)/($Z114-$Y114)))</f>
        <v/>
      </c>
      <c r="AB114" s="48" t="str">
        <f aca="false">IF($A114="","",IF(AND(HOUR($A114)&gt;=CFG_HINI,HOUR($A114)&lt;CFG_HFIM),1,0))</f>
        <v/>
      </c>
      <c r="AC114" s="48" t="str">
        <f aca="false">IF($A114="","",IF($D114="",0,IF($D114&gt;=CFG_RSMIN,1,0)))</f>
        <v/>
      </c>
      <c r="AD114" s="48" t="str">
        <f aca="false">IF($A114="","",IF($E114="",0,IF(AND($E114&gt;=CFG_UMIN,$E114&lt;=CFG_UMAX),1,0)))</f>
        <v/>
      </c>
      <c r="AE114" s="48" t="str">
        <f aca="false">IF($A114="","",IF($L114="",0,IF($L114&gt;=CFG_VPDMIN,1,0)))</f>
        <v/>
      </c>
      <c r="AF114" s="48" t="str">
        <f aca="false">IF($A114="","",IF(CFG_METODO="Teórico (Jackson)",IF(OR($Y114="",$Z114=""),0,IF(ABS($Z114-$Y114)&gt;=CFG_DENOMMIN,1,0)),IF(OR($T114="",$U114=""),0,IF(ABS($U114-$T114)&gt;=CFG_DENOMMIN,1,0))))</f>
        <v/>
      </c>
      <c r="AG114" s="48" t="str">
        <f aca="false">IF($A114="","",IF(AND($B114&lt;&gt;"",$C114&lt;&gt;"",$H114&lt;&gt;""),1,0))</f>
        <v/>
      </c>
      <c r="AH114" s="48" t="str">
        <f aca="false">IF($A114="","",IF(AND($AB114=1,$AC114=1,$AD114=1,$AE114=1,$AF114=1,$AG114=1),1,0))</f>
        <v/>
      </c>
      <c r="AI114" s="50" t="str">
        <f aca="false">IF($A114="","",IF($AH114&lt;&gt;1,"",IF(CFG_METODO="Teórico (Jackson)",$AA114,$V114)))</f>
        <v/>
      </c>
      <c r="AJ114" s="50" t="str">
        <f aca="false">IF($AI114="","",MAX(0,MIN(1,$AI114)))</f>
        <v/>
      </c>
      <c r="AK114" s="52" t="str">
        <f aca="false">IF($A114="","",IF($AG114=0,"Dados incompletos"&amp;IF($I114="SEM PAR"," — sem Tc no mesmo horário",""),IF($AB114=0,"Fora da janela horária",IF($AC114=0,"Radiação abaixo do mínimo",IF($AD114=0,"Vento fora da faixa",IF($AE114=0,"VPD abaixo do mínimo",IF($AF114=0,"Denominador muito pequeno","VÁLIDO")))))))</f>
        <v/>
      </c>
    </row>
    <row r="115" customFormat="false" ht="15" hidden="false" customHeight="false" outlineLevel="0" collapsed="false">
      <c r="A115" s="45" t="str">
        <f aca="false">IF(02_Estacao!A115="","",02_Estacao!A115)</f>
        <v/>
      </c>
      <c r="B115" s="46" t="str">
        <f aca="false">IF(OR($A115="",02_Estacao!B115=""),"",IF(CFG_UT="°F",(02_Estacao!B115-32)*5/9,02_Estacao!B115))</f>
        <v/>
      </c>
      <c r="C115" s="47" t="str">
        <f aca="false">IF(OR($A115="",02_Estacao!C115=""),"",IF(CFG_UUR="fração (0-1)",02_Estacao!C115*100,02_Estacao!C115))</f>
        <v/>
      </c>
      <c r="D115" s="48" t="str">
        <f aca="false">IF(OR($A115="",02_Estacao!D115=""),"",IF(CFG_URS="MJ/m²/h",02_Estacao!D115*277.7778,IF(CFG_URS="kW/m²",02_Estacao!D115*1000,02_Estacao!D115)))</f>
        <v/>
      </c>
      <c r="E115" s="46" t="str">
        <f aca="false">IF(OR($A115="",02_Estacao!E115=""),"",IF(CFG_UVEL="km/h",02_Estacao!E115/3.6,02_Estacao!E115))</f>
        <v/>
      </c>
      <c r="F115" s="46" t="str">
        <f aca="false">IF($A115="","",IF(02_Estacao!F115="",CFG_P,IF(CFG_UP="hPa (mbar)",02_Estacao!F115/10,IF(CFG_UP="Pa",02_Estacao!F115/1000,02_Estacao!F115))))</f>
        <v/>
      </c>
      <c r="G115" s="48" t="str">
        <f aca="false">IF($A115="","",IF(02_Estacao!G115&lt;&gt;"",02_Estacao!G115,IF($D115="","",(1-CFG_ALBEDO)*$D115-CFG_RNL)))</f>
        <v/>
      </c>
      <c r="H115" s="46" t="str">
        <f aca="false">IF($A115="","",IFERROR(IF(ISNUMBER(INDEX(03_Dossel!$F$6:$F$1005,MATCH($A115,03_Dossel!$A$6:$A$1005,0))),INDEX(03_Dossel!$F$6:$F$1005,MATCH($A115,03_Dossel!$A$6:$A$1005,0)),""),""))</f>
        <v/>
      </c>
      <c r="I115" s="49" t="str">
        <f aca="false">IF($A115="","",IF($H115="","SEM PAR","OK"))</f>
        <v/>
      </c>
      <c r="J115" s="50" t="str">
        <f aca="false">IF($B115="","",0.6108*EXP(17.27*$B115/($B115+237.3)))</f>
        <v/>
      </c>
      <c r="K115" s="50" t="str">
        <f aca="false">IF(OR($J115="",$C115=""),"",$J115*$C115/100)</f>
        <v/>
      </c>
      <c r="L115" s="50" t="str">
        <f aca="false">IF(OR($J115="",$K115=""),"",$J115-$K115)</f>
        <v/>
      </c>
      <c r="M115" s="50" t="str">
        <f aca="false">IF($J115="","",4098*$J115/($B115+237.3)^2)</f>
        <v/>
      </c>
      <c r="N115" s="51" t="str">
        <f aca="false">IF($F115="","",0.000665*$F115)</f>
        <v/>
      </c>
      <c r="O115" s="46" t="str">
        <f aca="false">IF($E115="","",IFERROR($E115*4.87/LN(67.8*CFG_ZANEM-5.42),""))</f>
        <v/>
      </c>
      <c r="P115" s="46" t="str">
        <f aca="false">IF(OR($B115="",$H115=""),"",$H115-$B115)</f>
        <v/>
      </c>
      <c r="Q115" s="46" t="str">
        <f aca="false">IF($A115="","",IF(ISNUMBER(CFG_A),CFG_A,""))</f>
        <v/>
      </c>
      <c r="R115" s="46" t="str">
        <f aca="false">IF($A115="","",IF(ISNUMBER(CFG_B),CFG_B,""))</f>
        <v/>
      </c>
      <c r="S115" s="50" t="str">
        <f aca="false">IF(OR($B115="",$Q115=""),"",0.6108*EXP(17.27*$B115/($B115+237.3))-0.6108*EXP(17.27*($B115+$Q115)/($B115+$Q115+237.3)))</f>
        <v/>
      </c>
      <c r="T115" s="46" t="str">
        <f aca="false">IF(OR($Q115="",$R115="",$L115=""),"",$Q115+$R115*$L115)</f>
        <v/>
      </c>
      <c r="U115" s="46" t="str">
        <f aca="false">IF(OR($Q115="",$R115="",$S115=""),"",$Q115+$R115*$S115)</f>
        <v/>
      </c>
      <c r="V115" s="50" t="str">
        <f aca="false">IF(OR($P115="",$T115="",$U115=""),"",IF(ABS($U115-$T115)&lt;CFG_DENOMMIN,"",($P115-$T115)/($U115-$T115)))</f>
        <v/>
      </c>
      <c r="W115" s="47" t="str">
        <f aca="false">IF($E115="","",IFERROR(LN((CFG_ZANEM-0.67*CFG_HDOSSEL)/(0.123*CFG_HDOSSEL))*LN((CFG_ZAR-0.67*CFG_HDOSSEL)/(0.0123*CFG_HDOSSEL))/(CFG_K^2*$E115),""))</f>
        <v/>
      </c>
      <c r="X115" s="50" t="str">
        <f aca="false">IF(OR($N115="",$W115="",$W115=0),"",$N115*(1+CFG_RC/$W115))</f>
        <v/>
      </c>
      <c r="Y115" s="46" t="str">
        <f aca="false">IF(OR($X115="",$M115="",$G115="",$L115=""),"",($W115*$G115/CFG_RHOCP)*($X115/($M115+$X115))-$L115/($M115+$X115))</f>
        <v/>
      </c>
      <c r="Z115" s="46" t="str">
        <f aca="false">IF(OR($W115="",$G115=""),"",$W115*$G115/CFG_RHOCP)</f>
        <v/>
      </c>
      <c r="AA115" s="50" t="str">
        <f aca="false">IF(OR($P115="",$Y115="",$Z115=""),"",IF(ABS($Z115-$Y115)&lt;CFG_DENOMMIN,"",($P115-$Y115)/($Z115-$Y115)))</f>
        <v/>
      </c>
      <c r="AB115" s="48" t="str">
        <f aca="false">IF($A115="","",IF(AND(HOUR($A115)&gt;=CFG_HINI,HOUR($A115)&lt;CFG_HFIM),1,0))</f>
        <v/>
      </c>
      <c r="AC115" s="48" t="str">
        <f aca="false">IF($A115="","",IF($D115="",0,IF($D115&gt;=CFG_RSMIN,1,0)))</f>
        <v/>
      </c>
      <c r="AD115" s="48" t="str">
        <f aca="false">IF($A115="","",IF($E115="",0,IF(AND($E115&gt;=CFG_UMIN,$E115&lt;=CFG_UMAX),1,0)))</f>
        <v/>
      </c>
      <c r="AE115" s="48" t="str">
        <f aca="false">IF($A115="","",IF($L115="",0,IF($L115&gt;=CFG_VPDMIN,1,0)))</f>
        <v/>
      </c>
      <c r="AF115" s="48" t="str">
        <f aca="false">IF($A115="","",IF(CFG_METODO="Teórico (Jackson)",IF(OR($Y115="",$Z115=""),0,IF(ABS($Z115-$Y115)&gt;=CFG_DENOMMIN,1,0)),IF(OR($T115="",$U115=""),0,IF(ABS($U115-$T115)&gt;=CFG_DENOMMIN,1,0))))</f>
        <v/>
      </c>
      <c r="AG115" s="48" t="str">
        <f aca="false">IF($A115="","",IF(AND($B115&lt;&gt;"",$C115&lt;&gt;"",$H115&lt;&gt;""),1,0))</f>
        <v/>
      </c>
      <c r="AH115" s="48" t="str">
        <f aca="false">IF($A115="","",IF(AND($AB115=1,$AC115=1,$AD115=1,$AE115=1,$AF115=1,$AG115=1),1,0))</f>
        <v/>
      </c>
      <c r="AI115" s="50" t="str">
        <f aca="false">IF($A115="","",IF($AH115&lt;&gt;1,"",IF(CFG_METODO="Teórico (Jackson)",$AA115,$V115)))</f>
        <v/>
      </c>
      <c r="AJ115" s="50" t="str">
        <f aca="false">IF($AI115="","",MAX(0,MIN(1,$AI115)))</f>
        <v/>
      </c>
      <c r="AK115" s="52" t="str">
        <f aca="false">IF($A115="","",IF($AG115=0,"Dados incompletos"&amp;IF($I115="SEM PAR"," — sem Tc no mesmo horário",""),IF($AB115=0,"Fora da janela horária",IF($AC115=0,"Radiação abaixo do mínimo",IF($AD115=0,"Vento fora da faixa",IF($AE115=0,"VPD abaixo do mínimo",IF($AF115=0,"Denominador muito pequeno","VÁLIDO")))))))</f>
        <v/>
      </c>
    </row>
    <row r="116" customFormat="false" ht="15" hidden="false" customHeight="false" outlineLevel="0" collapsed="false">
      <c r="A116" s="45" t="str">
        <f aca="false">IF(02_Estacao!A116="","",02_Estacao!A116)</f>
        <v/>
      </c>
      <c r="B116" s="46" t="str">
        <f aca="false">IF(OR($A116="",02_Estacao!B116=""),"",IF(CFG_UT="°F",(02_Estacao!B116-32)*5/9,02_Estacao!B116))</f>
        <v/>
      </c>
      <c r="C116" s="47" t="str">
        <f aca="false">IF(OR($A116="",02_Estacao!C116=""),"",IF(CFG_UUR="fração (0-1)",02_Estacao!C116*100,02_Estacao!C116))</f>
        <v/>
      </c>
      <c r="D116" s="48" t="str">
        <f aca="false">IF(OR($A116="",02_Estacao!D116=""),"",IF(CFG_URS="MJ/m²/h",02_Estacao!D116*277.7778,IF(CFG_URS="kW/m²",02_Estacao!D116*1000,02_Estacao!D116)))</f>
        <v/>
      </c>
      <c r="E116" s="46" t="str">
        <f aca="false">IF(OR($A116="",02_Estacao!E116=""),"",IF(CFG_UVEL="km/h",02_Estacao!E116/3.6,02_Estacao!E116))</f>
        <v/>
      </c>
      <c r="F116" s="46" t="str">
        <f aca="false">IF($A116="","",IF(02_Estacao!F116="",CFG_P,IF(CFG_UP="hPa (mbar)",02_Estacao!F116/10,IF(CFG_UP="Pa",02_Estacao!F116/1000,02_Estacao!F116))))</f>
        <v/>
      </c>
      <c r="G116" s="48" t="str">
        <f aca="false">IF($A116="","",IF(02_Estacao!G116&lt;&gt;"",02_Estacao!G116,IF($D116="","",(1-CFG_ALBEDO)*$D116-CFG_RNL)))</f>
        <v/>
      </c>
      <c r="H116" s="46" t="str">
        <f aca="false">IF($A116="","",IFERROR(IF(ISNUMBER(INDEX(03_Dossel!$F$6:$F$1005,MATCH($A116,03_Dossel!$A$6:$A$1005,0))),INDEX(03_Dossel!$F$6:$F$1005,MATCH($A116,03_Dossel!$A$6:$A$1005,0)),""),""))</f>
        <v/>
      </c>
      <c r="I116" s="49" t="str">
        <f aca="false">IF($A116="","",IF($H116="","SEM PAR","OK"))</f>
        <v/>
      </c>
      <c r="J116" s="50" t="str">
        <f aca="false">IF($B116="","",0.6108*EXP(17.27*$B116/($B116+237.3)))</f>
        <v/>
      </c>
      <c r="K116" s="50" t="str">
        <f aca="false">IF(OR($J116="",$C116=""),"",$J116*$C116/100)</f>
        <v/>
      </c>
      <c r="L116" s="50" t="str">
        <f aca="false">IF(OR($J116="",$K116=""),"",$J116-$K116)</f>
        <v/>
      </c>
      <c r="M116" s="50" t="str">
        <f aca="false">IF($J116="","",4098*$J116/($B116+237.3)^2)</f>
        <v/>
      </c>
      <c r="N116" s="51" t="str">
        <f aca="false">IF($F116="","",0.000665*$F116)</f>
        <v/>
      </c>
      <c r="O116" s="46" t="str">
        <f aca="false">IF($E116="","",IFERROR($E116*4.87/LN(67.8*CFG_ZANEM-5.42),""))</f>
        <v/>
      </c>
      <c r="P116" s="46" t="str">
        <f aca="false">IF(OR($B116="",$H116=""),"",$H116-$B116)</f>
        <v/>
      </c>
      <c r="Q116" s="46" t="str">
        <f aca="false">IF($A116="","",IF(ISNUMBER(CFG_A),CFG_A,""))</f>
        <v/>
      </c>
      <c r="R116" s="46" t="str">
        <f aca="false">IF($A116="","",IF(ISNUMBER(CFG_B),CFG_B,""))</f>
        <v/>
      </c>
      <c r="S116" s="50" t="str">
        <f aca="false">IF(OR($B116="",$Q116=""),"",0.6108*EXP(17.27*$B116/($B116+237.3))-0.6108*EXP(17.27*($B116+$Q116)/($B116+$Q116+237.3)))</f>
        <v/>
      </c>
      <c r="T116" s="46" t="str">
        <f aca="false">IF(OR($Q116="",$R116="",$L116=""),"",$Q116+$R116*$L116)</f>
        <v/>
      </c>
      <c r="U116" s="46" t="str">
        <f aca="false">IF(OR($Q116="",$R116="",$S116=""),"",$Q116+$R116*$S116)</f>
        <v/>
      </c>
      <c r="V116" s="50" t="str">
        <f aca="false">IF(OR($P116="",$T116="",$U116=""),"",IF(ABS($U116-$T116)&lt;CFG_DENOMMIN,"",($P116-$T116)/($U116-$T116)))</f>
        <v/>
      </c>
      <c r="W116" s="47" t="str">
        <f aca="false">IF($E116="","",IFERROR(LN((CFG_ZANEM-0.67*CFG_HDOSSEL)/(0.123*CFG_HDOSSEL))*LN((CFG_ZAR-0.67*CFG_HDOSSEL)/(0.0123*CFG_HDOSSEL))/(CFG_K^2*$E116),""))</f>
        <v/>
      </c>
      <c r="X116" s="50" t="str">
        <f aca="false">IF(OR($N116="",$W116="",$W116=0),"",$N116*(1+CFG_RC/$W116))</f>
        <v/>
      </c>
      <c r="Y116" s="46" t="str">
        <f aca="false">IF(OR($X116="",$M116="",$G116="",$L116=""),"",($W116*$G116/CFG_RHOCP)*($X116/($M116+$X116))-$L116/($M116+$X116))</f>
        <v/>
      </c>
      <c r="Z116" s="46" t="str">
        <f aca="false">IF(OR($W116="",$G116=""),"",$W116*$G116/CFG_RHOCP)</f>
        <v/>
      </c>
      <c r="AA116" s="50" t="str">
        <f aca="false">IF(OR($P116="",$Y116="",$Z116=""),"",IF(ABS($Z116-$Y116)&lt;CFG_DENOMMIN,"",($P116-$Y116)/($Z116-$Y116)))</f>
        <v/>
      </c>
      <c r="AB116" s="48" t="str">
        <f aca="false">IF($A116="","",IF(AND(HOUR($A116)&gt;=CFG_HINI,HOUR($A116)&lt;CFG_HFIM),1,0))</f>
        <v/>
      </c>
      <c r="AC116" s="48" t="str">
        <f aca="false">IF($A116="","",IF($D116="",0,IF($D116&gt;=CFG_RSMIN,1,0)))</f>
        <v/>
      </c>
      <c r="AD116" s="48" t="str">
        <f aca="false">IF($A116="","",IF($E116="",0,IF(AND($E116&gt;=CFG_UMIN,$E116&lt;=CFG_UMAX),1,0)))</f>
        <v/>
      </c>
      <c r="AE116" s="48" t="str">
        <f aca="false">IF($A116="","",IF($L116="",0,IF($L116&gt;=CFG_VPDMIN,1,0)))</f>
        <v/>
      </c>
      <c r="AF116" s="48" t="str">
        <f aca="false">IF($A116="","",IF(CFG_METODO="Teórico (Jackson)",IF(OR($Y116="",$Z116=""),0,IF(ABS($Z116-$Y116)&gt;=CFG_DENOMMIN,1,0)),IF(OR($T116="",$U116=""),0,IF(ABS($U116-$T116)&gt;=CFG_DENOMMIN,1,0))))</f>
        <v/>
      </c>
      <c r="AG116" s="48" t="str">
        <f aca="false">IF($A116="","",IF(AND($B116&lt;&gt;"",$C116&lt;&gt;"",$H116&lt;&gt;""),1,0))</f>
        <v/>
      </c>
      <c r="AH116" s="48" t="str">
        <f aca="false">IF($A116="","",IF(AND($AB116=1,$AC116=1,$AD116=1,$AE116=1,$AF116=1,$AG116=1),1,0))</f>
        <v/>
      </c>
      <c r="AI116" s="50" t="str">
        <f aca="false">IF($A116="","",IF($AH116&lt;&gt;1,"",IF(CFG_METODO="Teórico (Jackson)",$AA116,$V116)))</f>
        <v/>
      </c>
      <c r="AJ116" s="50" t="str">
        <f aca="false">IF($AI116="","",MAX(0,MIN(1,$AI116)))</f>
        <v/>
      </c>
      <c r="AK116" s="52" t="str">
        <f aca="false">IF($A116="","",IF($AG116=0,"Dados incompletos"&amp;IF($I116="SEM PAR"," — sem Tc no mesmo horário",""),IF($AB116=0,"Fora da janela horária",IF($AC116=0,"Radiação abaixo do mínimo",IF($AD116=0,"Vento fora da faixa",IF($AE116=0,"VPD abaixo do mínimo",IF($AF116=0,"Denominador muito pequeno","VÁLIDO")))))))</f>
        <v/>
      </c>
    </row>
    <row r="117" customFormat="false" ht="15" hidden="false" customHeight="false" outlineLevel="0" collapsed="false">
      <c r="A117" s="45" t="str">
        <f aca="false">IF(02_Estacao!A117="","",02_Estacao!A117)</f>
        <v/>
      </c>
      <c r="B117" s="46" t="str">
        <f aca="false">IF(OR($A117="",02_Estacao!B117=""),"",IF(CFG_UT="°F",(02_Estacao!B117-32)*5/9,02_Estacao!B117))</f>
        <v/>
      </c>
      <c r="C117" s="47" t="str">
        <f aca="false">IF(OR($A117="",02_Estacao!C117=""),"",IF(CFG_UUR="fração (0-1)",02_Estacao!C117*100,02_Estacao!C117))</f>
        <v/>
      </c>
      <c r="D117" s="48" t="str">
        <f aca="false">IF(OR($A117="",02_Estacao!D117=""),"",IF(CFG_URS="MJ/m²/h",02_Estacao!D117*277.7778,IF(CFG_URS="kW/m²",02_Estacao!D117*1000,02_Estacao!D117)))</f>
        <v/>
      </c>
      <c r="E117" s="46" t="str">
        <f aca="false">IF(OR($A117="",02_Estacao!E117=""),"",IF(CFG_UVEL="km/h",02_Estacao!E117/3.6,02_Estacao!E117))</f>
        <v/>
      </c>
      <c r="F117" s="46" t="str">
        <f aca="false">IF($A117="","",IF(02_Estacao!F117="",CFG_P,IF(CFG_UP="hPa (mbar)",02_Estacao!F117/10,IF(CFG_UP="Pa",02_Estacao!F117/1000,02_Estacao!F117))))</f>
        <v/>
      </c>
      <c r="G117" s="48" t="str">
        <f aca="false">IF($A117="","",IF(02_Estacao!G117&lt;&gt;"",02_Estacao!G117,IF($D117="","",(1-CFG_ALBEDO)*$D117-CFG_RNL)))</f>
        <v/>
      </c>
      <c r="H117" s="46" t="str">
        <f aca="false">IF($A117="","",IFERROR(IF(ISNUMBER(INDEX(03_Dossel!$F$6:$F$1005,MATCH($A117,03_Dossel!$A$6:$A$1005,0))),INDEX(03_Dossel!$F$6:$F$1005,MATCH($A117,03_Dossel!$A$6:$A$1005,0)),""),""))</f>
        <v/>
      </c>
      <c r="I117" s="49" t="str">
        <f aca="false">IF($A117="","",IF($H117="","SEM PAR","OK"))</f>
        <v/>
      </c>
      <c r="J117" s="50" t="str">
        <f aca="false">IF($B117="","",0.6108*EXP(17.27*$B117/($B117+237.3)))</f>
        <v/>
      </c>
      <c r="K117" s="50" t="str">
        <f aca="false">IF(OR($J117="",$C117=""),"",$J117*$C117/100)</f>
        <v/>
      </c>
      <c r="L117" s="50" t="str">
        <f aca="false">IF(OR($J117="",$K117=""),"",$J117-$K117)</f>
        <v/>
      </c>
      <c r="M117" s="50" t="str">
        <f aca="false">IF($J117="","",4098*$J117/($B117+237.3)^2)</f>
        <v/>
      </c>
      <c r="N117" s="51" t="str">
        <f aca="false">IF($F117="","",0.000665*$F117)</f>
        <v/>
      </c>
      <c r="O117" s="46" t="str">
        <f aca="false">IF($E117="","",IFERROR($E117*4.87/LN(67.8*CFG_ZANEM-5.42),""))</f>
        <v/>
      </c>
      <c r="P117" s="46" t="str">
        <f aca="false">IF(OR($B117="",$H117=""),"",$H117-$B117)</f>
        <v/>
      </c>
      <c r="Q117" s="46" t="str">
        <f aca="false">IF($A117="","",IF(ISNUMBER(CFG_A),CFG_A,""))</f>
        <v/>
      </c>
      <c r="R117" s="46" t="str">
        <f aca="false">IF($A117="","",IF(ISNUMBER(CFG_B),CFG_B,""))</f>
        <v/>
      </c>
      <c r="S117" s="50" t="str">
        <f aca="false">IF(OR($B117="",$Q117=""),"",0.6108*EXP(17.27*$B117/($B117+237.3))-0.6108*EXP(17.27*($B117+$Q117)/($B117+$Q117+237.3)))</f>
        <v/>
      </c>
      <c r="T117" s="46" t="str">
        <f aca="false">IF(OR($Q117="",$R117="",$L117=""),"",$Q117+$R117*$L117)</f>
        <v/>
      </c>
      <c r="U117" s="46" t="str">
        <f aca="false">IF(OR($Q117="",$R117="",$S117=""),"",$Q117+$R117*$S117)</f>
        <v/>
      </c>
      <c r="V117" s="50" t="str">
        <f aca="false">IF(OR($P117="",$T117="",$U117=""),"",IF(ABS($U117-$T117)&lt;CFG_DENOMMIN,"",($P117-$T117)/($U117-$T117)))</f>
        <v/>
      </c>
      <c r="W117" s="47" t="str">
        <f aca="false">IF($E117="","",IFERROR(LN((CFG_ZANEM-0.67*CFG_HDOSSEL)/(0.123*CFG_HDOSSEL))*LN((CFG_ZAR-0.67*CFG_HDOSSEL)/(0.0123*CFG_HDOSSEL))/(CFG_K^2*$E117),""))</f>
        <v/>
      </c>
      <c r="X117" s="50" t="str">
        <f aca="false">IF(OR($N117="",$W117="",$W117=0),"",$N117*(1+CFG_RC/$W117))</f>
        <v/>
      </c>
      <c r="Y117" s="46" t="str">
        <f aca="false">IF(OR($X117="",$M117="",$G117="",$L117=""),"",($W117*$G117/CFG_RHOCP)*($X117/($M117+$X117))-$L117/($M117+$X117))</f>
        <v/>
      </c>
      <c r="Z117" s="46" t="str">
        <f aca="false">IF(OR($W117="",$G117=""),"",$W117*$G117/CFG_RHOCP)</f>
        <v/>
      </c>
      <c r="AA117" s="50" t="str">
        <f aca="false">IF(OR($P117="",$Y117="",$Z117=""),"",IF(ABS($Z117-$Y117)&lt;CFG_DENOMMIN,"",($P117-$Y117)/($Z117-$Y117)))</f>
        <v/>
      </c>
      <c r="AB117" s="48" t="str">
        <f aca="false">IF($A117="","",IF(AND(HOUR($A117)&gt;=CFG_HINI,HOUR($A117)&lt;CFG_HFIM),1,0))</f>
        <v/>
      </c>
      <c r="AC117" s="48" t="str">
        <f aca="false">IF($A117="","",IF($D117="",0,IF($D117&gt;=CFG_RSMIN,1,0)))</f>
        <v/>
      </c>
      <c r="AD117" s="48" t="str">
        <f aca="false">IF($A117="","",IF($E117="",0,IF(AND($E117&gt;=CFG_UMIN,$E117&lt;=CFG_UMAX),1,0)))</f>
        <v/>
      </c>
      <c r="AE117" s="48" t="str">
        <f aca="false">IF($A117="","",IF($L117="",0,IF($L117&gt;=CFG_VPDMIN,1,0)))</f>
        <v/>
      </c>
      <c r="AF117" s="48" t="str">
        <f aca="false">IF($A117="","",IF(CFG_METODO="Teórico (Jackson)",IF(OR($Y117="",$Z117=""),0,IF(ABS($Z117-$Y117)&gt;=CFG_DENOMMIN,1,0)),IF(OR($T117="",$U117=""),0,IF(ABS($U117-$T117)&gt;=CFG_DENOMMIN,1,0))))</f>
        <v/>
      </c>
      <c r="AG117" s="48" t="str">
        <f aca="false">IF($A117="","",IF(AND($B117&lt;&gt;"",$C117&lt;&gt;"",$H117&lt;&gt;""),1,0))</f>
        <v/>
      </c>
      <c r="AH117" s="48" t="str">
        <f aca="false">IF($A117="","",IF(AND($AB117=1,$AC117=1,$AD117=1,$AE117=1,$AF117=1,$AG117=1),1,0))</f>
        <v/>
      </c>
      <c r="AI117" s="50" t="str">
        <f aca="false">IF($A117="","",IF($AH117&lt;&gt;1,"",IF(CFG_METODO="Teórico (Jackson)",$AA117,$V117)))</f>
        <v/>
      </c>
      <c r="AJ117" s="50" t="str">
        <f aca="false">IF($AI117="","",MAX(0,MIN(1,$AI117)))</f>
        <v/>
      </c>
      <c r="AK117" s="52" t="str">
        <f aca="false">IF($A117="","",IF($AG117=0,"Dados incompletos"&amp;IF($I117="SEM PAR"," — sem Tc no mesmo horário",""),IF($AB117=0,"Fora da janela horária",IF($AC117=0,"Radiação abaixo do mínimo",IF($AD117=0,"Vento fora da faixa",IF($AE117=0,"VPD abaixo do mínimo",IF($AF117=0,"Denominador muito pequeno","VÁLIDO")))))))</f>
        <v/>
      </c>
    </row>
    <row r="118" customFormat="false" ht="15" hidden="false" customHeight="false" outlineLevel="0" collapsed="false">
      <c r="A118" s="45" t="str">
        <f aca="false">IF(02_Estacao!A118="","",02_Estacao!A118)</f>
        <v/>
      </c>
      <c r="B118" s="46" t="str">
        <f aca="false">IF(OR($A118="",02_Estacao!B118=""),"",IF(CFG_UT="°F",(02_Estacao!B118-32)*5/9,02_Estacao!B118))</f>
        <v/>
      </c>
      <c r="C118" s="47" t="str">
        <f aca="false">IF(OR($A118="",02_Estacao!C118=""),"",IF(CFG_UUR="fração (0-1)",02_Estacao!C118*100,02_Estacao!C118))</f>
        <v/>
      </c>
      <c r="D118" s="48" t="str">
        <f aca="false">IF(OR($A118="",02_Estacao!D118=""),"",IF(CFG_URS="MJ/m²/h",02_Estacao!D118*277.7778,IF(CFG_URS="kW/m²",02_Estacao!D118*1000,02_Estacao!D118)))</f>
        <v/>
      </c>
      <c r="E118" s="46" t="str">
        <f aca="false">IF(OR($A118="",02_Estacao!E118=""),"",IF(CFG_UVEL="km/h",02_Estacao!E118/3.6,02_Estacao!E118))</f>
        <v/>
      </c>
      <c r="F118" s="46" t="str">
        <f aca="false">IF($A118="","",IF(02_Estacao!F118="",CFG_P,IF(CFG_UP="hPa (mbar)",02_Estacao!F118/10,IF(CFG_UP="Pa",02_Estacao!F118/1000,02_Estacao!F118))))</f>
        <v/>
      </c>
      <c r="G118" s="48" t="str">
        <f aca="false">IF($A118="","",IF(02_Estacao!G118&lt;&gt;"",02_Estacao!G118,IF($D118="","",(1-CFG_ALBEDO)*$D118-CFG_RNL)))</f>
        <v/>
      </c>
      <c r="H118" s="46" t="str">
        <f aca="false">IF($A118="","",IFERROR(IF(ISNUMBER(INDEX(03_Dossel!$F$6:$F$1005,MATCH($A118,03_Dossel!$A$6:$A$1005,0))),INDEX(03_Dossel!$F$6:$F$1005,MATCH($A118,03_Dossel!$A$6:$A$1005,0)),""),""))</f>
        <v/>
      </c>
      <c r="I118" s="49" t="str">
        <f aca="false">IF($A118="","",IF($H118="","SEM PAR","OK"))</f>
        <v/>
      </c>
      <c r="J118" s="50" t="str">
        <f aca="false">IF($B118="","",0.6108*EXP(17.27*$B118/($B118+237.3)))</f>
        <v/>
      </c>
      <c r="K118" s="50" t="str">
        <f aca="false">IF(OR($J118="",$C118=""),"",$J118*$C118/100)</f>
        <v/>
      </c>
      <c r="L118" s="50" t="str">
        <f aca="false">IF(OR($J118="",$K118=""),"",$J118-$K118)</f>
        <v/>
      </c>
      <c r="M118" s="50" t="str">
        <f aca="false">IF($J118="","",4098*$J118/($B118+237.3)^2)</f>
        <v/>
      </c>
      <c r="N118" s="51" t="str">
        <f aca="false">IF($F118="","",0.000665*$F118)</f>
        <v/>
      </c>
      <c r="O118" s="46" t="str">
        <f aca="false">IF($E118="","",IFERROR($E118*4.87/LN(67.8*CFG_ZANEM-5.42),""))</f>
        <v/>
      </c>
      <c r="P118" s="46" t="str">
        <f aca="false">IF(OR($B118="",$H118=""),"",$H118-$B118)</f>
        <v/>
      </c>
      <c r="Q118" s="46" t="str">
        <f aca="false">IF($A118="","",IF(ISNUMBER(CFG_A),CFG_A,""))</f>
        <v/>
      </c>
      <c r="R118" s="46" t="str">
        <f aca="false">IF($A118="","",IF(ISNUMBER(CFG_B),CFG_B,""))</f>
        <v/>
      </c>
      <c r="S118" s="50" t="str">
        <f aca="false">IF(OR($B118="",$Q118=""),"",0.6108*EXP(17.27*$B118/($B118+237.3))-0.6108*EXP(17.27*($B118+$Q118)/($B118+$Q118+237.3)))</f>
        <v/>
      </c>
      <c r="T118" s="46" t="str">
        <f aca="false">IF(OR($Q118="",$R118="",$L118=""),"",$Q118+$R118*$L118)</f>
        <v/>
      </c>
      <c r="U118" s="46" t="str">
        <f aca="false">IF(OR($Q118="",$R118="",$S118=""),"",$Q118+$R118*$S118)</f>
        <v/>
      </c>
      <c r="V118" s="50" t="str">
        <f aca="false">IF(OR($P118="",$T118="",$U118=""),"",IF(ABS($U118-$T118)&lt;CFG_DENOMMIN,"",($P118-$T118)/($U118-$T118)))</f>
        <v/>
      </c>
      <c r="W118" s="47" t="str">
        <f aca="false">IF($E118="","",IFERROR(LN((CFG_ZANEM-0.67*CFG_HDOSSEL)/(0.123*CFG_HDOSSEL))*LN((CFG_ZAR-0.67*CFG_HDOSSEL)/(0.0123*CFG_HDOSSEL))/(CFG_K^2*$E118),""))</f>
        <v/>
      </c>
      <c r="X118" s="50" t="str">
        <f aca="false">IF(OR($N118="",$W118="",$W118=0),"",$N118*(1+CFG_RC/$W118))</f>
        <v/>
      </c>
      <c r="Y118" s="46" t="str">
        <f aca="false">IF(OR($X118="",$M118="",$G118="",$L118=""),"",($W118*$G118/CFG_RHOCP)*($X118/($M118+$X118))-$L118/($M118+$X118))</f>
        <v/>
      </c>
      <c r="Z118" s="46" t="str">
        <f aca="false">IF(OR($W118="",$G118=""),"",$W118*$G118/CFG_RHOCP)</f>
        <v/>
      </c>
      <c r="AA118" s="50" t="str">
        <f aca="false">IF(OR($P118="",$Y118="",$Z118=""),"",IF(ABS($Z118-$Y118)&lt;CFG_DENOMMIN,"",($P118-$Y118)/($Z118-$Y118)))</f>
        <v/>
      </c>
      <c r="AB118" s="48" t="str">
        <f aca="false">IF($A118="","",IF(AND(HOUR($A118)&gt;=CFG_HINI,HOUR($A118)&lt;CFG_HFIM),1,0))</f>
        <v/>
      </c>
      <c r="AC118" s="48" t="str">
        <f aca="false">IF($A118="","",IF($D118="",0,IF($D118&gt;=CFG_RSMIN,1,0)))</f>
        <v/>
      </c>
      <c r="AD118" s="48" t="str">
        <f aca="false">IF($A118="","",IF($E118="",0,IF(AND($E118&gt;=CFG_UMIN,$E118&lt;=CFG_UMAX),1,0)))</f>
        <v/>
      </c>
      <c r="AE118" s="48" t="str">
        <f aca="false">IF($A118="","",IF($L118="",0,IF($L118&gt;=CFG_VPDMIN,1,0)))</f>
        <v/>
      </c>
      <c r="AF118" s="48" t="str">
        <f aca="false">IF($A118="","",IF(CFG_METODO="Teórico (Jackson)",IF(OR($Y118="",$Z118=""),0,IF(ABS($Z118-$Y118)&gt;=CFG_DENOMMIN,1,0)),IF(OR($T118="",$U118=""),0,IF(ABS($U118-$T118)&gt;=CFG_DENOMMIN,1,0))))</f>
        <v/>
      </c>
      <c r="AG118" s="48" t="str">
        <f aca="false">IF($A118="","",IF(AND($B118&lt;&gt;"",$C118&lt;&gt;"",$H118&lt;&gt;""),1,0))</f>
        <v/>
      </c>
      <c r="AH118" s="48" t="str">
        <f aca="false">IF($A118="","",IF(AND($AB118=1,$AC118=1,$AD118=1,$AE118=1,$AF118=1,$AG118=1),1,0))</f>
        <v/>
      </c>
      <c r="AI118" s="50" t="str">
        <f aca="false">IF($A118="","",IF($AH118&lt;&gt;1,"",IF(CFG_METODO="Teórico (Jackson)",$AA118,$V118)))</f>
        <v/>
      </c>
      <c r="AJ118" s="50" t="str">
        <f aca="false">IF($AI118="","",MAX(0,MIN(1,$AI118)))</f>
        <v/>
      </c>
      <c r="AK118" s="52" t="str">
        <f aca="false">IF($A118="","",IF($AG118=0,"Dados incompletos"&amp;IF($I118="SEM PAR"," — sem Tc no mesmo horário",""),IF($AB118=0,"Fora da janela horária",IF($AC118=0,"Radiação abaixo do mínimo",IF($AD118=0,"Vento fora da faixa",IF($AE118=0,"VPD abaixo do mínimo",IF($AF118=0,"Denominador muito pequeno","VÁLIDO")))))))</f>
        <v/>
      </c>
    </row>
    <row r="119" customFormat="false" ht="15" hidden="false" customHeight="false" outlineLevel="0" collapsed="false">
      <c r="A119" s="45" t="str">
        <f aca="false">IF(02_Estacao!A119="","",02_Estacao!A119)</f>
        <v/>
      </c>
      <c r="B119" s="46" t="str">
        <f aca="false">IF(OR($A119="",02_Estacao!B119=""),"",IF(CFG_UT="°F",(02_Estacao!B119-32)*5/9,02_Estacao!B119))</f>
        <v/>
      </c>
      <c r="C119" s="47" t="str">
        <f aca="false">IF(OR($A119="",02_Estacao!C119=""),"",IF(CFG_UUR="fração (0-1)",02_Estacao!C119*100,02_Estacao!C119))</f>
        <v/>
      </c>
      <c r="D119" s="48" t="str">
        <f aca="false">IF(OR($A119="",02_Estacao!D119=""),"",IF(CFG_URS="MJ/m²/h",02_Estacao!D119*277.7778,IF(CFG_URS="kW/m²",02_Estacao!D119*1000,02_Estacao!D119)))</f>
        <v/>
      </c>
      <c r="E119" s="46" t="str">
        <f aca="false">IF(OR($A119="",02_Estacao!E119=""),"",IF(CFG_UVEL="km/h",02_Estacao!E119/3.6,02_Estacao!E119))</f>
        <v/>
      </c>
      <c r="F119" s="46" t="str">
        <f aca="false">IF($A119="","",IF(02_Estacao!F119="",CFG_P,IF(CFG_UP="hPa (mbar)",02_Estacao!F119/10,IF(CFG_UP="Pa",02_Estacao!F119/1000,02_Estacao!F119))))</f>
        <v/>
      </c>
      <c r="G119" s="48" t="str">
        <f aca="false">IF($A119="","",IF(02_Estacao!G119&lt;&gt;"",02_Estacao!G119,IF($D119="","",(1-CFG_ALBEDO)*$D119-CFG_RNL)))</f>
        <v/>
      </c>
      <c r="H119" s="46" t="str">
        <f aca="false">IF($A119="","",IFERROR(IF(ISNUMBER(INDEX(03_Dossel!$F$6:$F$1005,MATCH($A119,03_Dossel!$A$6:$A$1005,0))),INDEX(03_Dossel!$F$6:$F$1005,MATCH($A119,03_Dossel!$A$6:$A$1005,0)),""),""))</f>
        <v/>
      </c>
      <c r="I119" s="49" t="str">
        <f aca="false">IF($A119="","",IF($H119="","SEM PAR","OK"))</f>
        <v/>
      </c>
      <c r="J119" s="50" t="str">
        <f aca="false">IF($B119="","",0.6108*EXP(17.27*$B119/($B119+237.3)))</f>
        <v/>
      </c>
      <c r="K119" s="50" t="str">
        <f aca="false">IF(OR($J119="",$C119=""),"",$J119*$C119/100)</f>
        <v/>
      </c>
      <c r="L119" s="50" t="str">
        <f aca="false">IF(OR($J119="",$K119=""),"",$J119-$K119)</f>
        <v/>
      </c>
      <c r="M119" s="50" t="str">
        <f aca="false">IF($J119="","",4098*$J119/($B119+237.3)^2)</f>
        <v/>
      </c>
      <c r="N119" s="51" t="str">
        <f aca="false">IF($F119="","",0.000665*$F119)</f>
        <v/>
      </c>
      <c r="O119" s="46" t="str">
        <f aca="false">IF($E119="","",IFERROR($E119*4.87/LN(67.8*CFG_ZANEM-5.42),""))</f>
        <v/>
      </c>
      <c r="P119" s="46" t="str">
        <f aca="false">IF(OR($B119="",$H119=""),"",$H119-$B119)</f>
        <v/>
      </c>
      <c r="Q119" s="46" t="str">
        <f aca="false">IF($A119="","",IF(ISNUMBER(CFG_A),CFG_A,""))</f>
        <v/>
      </c>
      <c r="R119" s="46" t="str">
        <f aca="false">IF($A119="","",IF(ISNUMBER(CFG_B),CFG_B,""))</f>
        <v/>
      </c>
      <c r="S119" s="50" t="str">
        <f aca="false">IF(OR($B119="",$Q119=""),"",0.6108*EXP(17.27*$B119/($B119+237.3))-0.6108*EXP(17.27*($B119+$Q119)/($B119+$Q119+237.3)))</f>
        <v/>
      </c>
      <c r="T119" s="46" t="str">
        <f aca="false">IF(OR($Q119="",$R119="",$L119=""),"",$Q119+$R119*$L119)</f>
        <v/>
      </c>
      <c r="U119" s="46" t="str">
        <f aca="false">IF(OR($Q119="",$R119="",$S119=""),"",$Q119+$R119*$S119)</f>
        <v/>
      </c>
      <c r="V119" s="50" t="str">
        <f aca="false">IF(OR($P119="",$T119="",$U119=""),"",IF(ABS($U119-$T119)&lt;CFG_DENOMMIN,"",($P119-$T119)/($U119-$T119)))</f>
        <v/>
      </c>
      <c r="W119" s="47" t="str">
        <f aca="false">IF($E119="","",IFERROR(LN((CFG_ZANEM-0.67*CFG_HDOSSEL)/(0.123*CFG_HDOSSEL))*LN((CFG_ZAR-0.67*CFG_HDOSSEL)/(0.0123*CFG_HDOSSEL))/(CFG_K^2*$E119),""))</f>
        <v/>
      </c>
      <c r="X119" s="50" t="str">
        <f aca="false">IF(OR($N119="",$W119="",$W119=0),"",$N119*(1+CFG_RC/$W119))</f>
        <v/>
      </c>
      <c r="Y119" s="46" t="str">
        <f aca="false">IF(OR($X119="",$M119="",$G119="",$L119=""),"",($W119*$G119/CFG_RHOCP)*($X119/($M119+$X119))-$L119/($M119+$X119))</f>
        <v/>
      </c>
      <c r="Z119" s="46" t="str">
        <f aca="false">IF(OR($W119="",$G119=""),"",$W119*$G119/CFG_RHOCP)</f>
        <v/>
      </c>
      <c r="AA119" s="50" t="str">
        <f aca="false">IF(OR($P119="",$Y119="",$Z119=""),"",IF(ABS($Z119-$Y119)&lt;CFG_DENOMMIN,"",($P119-$Y119)/($Z119-$Y119)))</f>
        <v/>
      </c>
      <c r="AB119" s="48" t="str">
        <f aca="false">IF($A119="","",IF(AND(HOUR($A119)&gt;=CFG_HINI,HOUR($A119)&lt;CFG_HFIM),1,0))</f>
        <v/>
      </c>
      <c r="AC119" s="48" t="str">
        <f aca="false">IF($A119="","",IF($D119="",0,IF($D119&gt;=CFG_RSMIN,1,0)))</f>
        <v/>
      </c>
      <c r="AD119" s="48" t="str">
        <f aca="false">IF($A119="","",IF($E119="",0,IF(AND($E119&gt;=CFG_UMIN,$E119&lt;=CFG_UMAX),1,0)))</f>
        <v/>
      </c>
      <c r="AE119" s="48" t="str">
        <f aca="false">IF($A119="","",IF($L119="",0,IF($L119&gt;=CFG_VPDMIN,1,0)))</f>
        <v/>
      </c>
      <c r="AF119" s="48" t="str">
        <f aca="false">IF($A119="","",IF(CFG_METODO="Teórico (Jackson)",IF(OR($Y119="",$Z119=""),0,IF(ABS($Z119-$Y119)&gt;=CFG_DENOMMIN,1,0)),IF(OR($T119="",$U119=""),0,IF(ABS($U119-$T119)&gt;=CFG_DENOMMIN,1,0))))</f>
        <v/>
      </c>
      <c r="AG119" s="48" t="str">
        <f aca="false">IF($A119="","",IF(AND($B119&lt;&gt;"",$C119&lt;&gt;"",$H119&lt;&gt;""),1,0))</f>
        <v/>
      </c>
      <c r="AH119" s="48" t="str">
        <f aca="false">IF($A119="","",IF(AND($AB119=1,$AC119=1,$AD119=1,$AE119=1,$AF119=1,$AG119=1),1,0))</f>
        <v/>
      </c>
      <c r="AI119" s="50" t="str">
        <f aca="false">IF($A119="","",IF($AH119&lt;&gt;1,"",IF(CFG_METODO="Teórico (Jackson)",$AA119,$V119)))</f>
        <v/>
      </c>
      <c r="AJ119" s="50" t="str">
        <f aca="false">IF($AI119="","",MAX(0,MIN(1,$AI119)))</f>
        <v/>
      </c>
      <c r="AK119" s="52" t="str">
        <f aca="false">IF($A119="","",IF($AG119=0,"Dados incompletos"&amp;IF($I119="SEM PAR"," — sem Tc no mesmo horário",""),IF($AB119=0,"Fora da janela horária",IF($AC119=0,"Radiação abaixo do mínimo",IF($AD119=0,"Vento fora da faixa",IF($AE119=0,"VPD abaixo do mínimo",IF($AF119=0,"Denominador muito pequeno","VÁLIDO")))))))</f>
        <v/>
      </c>
    </row>
    <row r="120" customFormat="false" ht="15" hidden="false" customHeight="false" outlineLevel="0" collapsed="false">
      <c r="A120" s="45" t="str">
        <f aca="false">IF(02_Estacao!A120="","",02_Estacao!A120)</f>
        <v/>
      </c>
      <c r="B120" s="46" t="str">
        <f aca="false">IF(OR($A120="",02_Estacao!B120=""),"",IF(CFG_UT="°F",(02_Estacao!B120-32)*5/9,02_Estacao!B120))</f>
        <v/>
      </c>
      <c r="C120" s="47" t="str">
        <f aca="false">IF(OR($A120="",02_Estacao!C120=""),"",IF(CFG_UUR="fração (0-1)",02_Estacao!C120*100,02_Estacao!C120))</f>
        <v/>
      </c>
      <c r="D120" s="48" t="str">
        <f aca="false">IF(OR($A120="",02_Estacao!D120=""),"",IF(CFG_URS="MJ/m²/h",02_Estacao!D120*277.7778,IF(CFG_URS="kW/m²",02_Estacao!D120*1000,02_Estacao!D120)))</f>
        <v/>
      </c>
      <c r="E120" s="46" t="str">
        <f aca="false">IF(OR($A120="",02_Estacao!E120=""),"",IF(CFG_UVEL="km/h",02_Estacao!E120/3.6,02_Estacao!E120))</f>
        <v/>
      </c>
      <c r="F120" s="46" t="str">
        <f aca="false">IF($A120="","",IF(02_Estacao!F120="",CFG_P,IF(CFG_UP="hPa (mbar)",02_Estacao!F120/10,IF(CFG_UP="Pa",02_Estacao!F120/1000,02_Estacao!F120))))</f>
        <v/>
      </c>
      <c r="G120" s="48" t="str">
        <f aca="false">IF($A120="","",IF(02_Estacao!G120&lt;&gt;"",02_Estacao!G120,IF($D120="","",(1-CFG_ALBEDO)*$D120-CFG_RNL)))</f>
        <v/>
      </c>
      <c r="H120" s="46" t="str">
        <f aca="false">IF($A120="","",IFERROR(IF(ISNUMBER(INDEX(03_Dossel!$F$6:$F$1005,MATCH($A120,03_Dossel!$A$6:$A$1005,0))),INDEX(03_Dossel!$F$6:$F$1005,MATCH($A120,03_Dossel!$A$6:$A$1005,0)),""),""))</f>
        <v/>
      </c>
      <c r="I120" s="49" t="str">
        <f aca="false">IF($A120="","",IF($H120="","SEM PAR","OK"))</f>
        <v/>
      </c>
      <c r="J120" s="50" t="str">
        <f aca="false">IF($B120="","",0.6108*EXP(17.27*$B120/($B120+237.3)))</f>
        <v/>
      </c>
      <c r="K120" s="50" t="str">
        <f aca="false">IF(OR($J120="",$C120=""),"",$J120*$C120/100)</f>
        <v/>
      </c>
      <c r="L120" s="50" t="str">
        <f aca="false">IF(OR($J120="",$K120=""),"",$J120-$K120)</f>
        <v/>
      </c>
      <c r="M120" s="50" t="str">
        <f aca="false">IF($J120="","",4098*$J120/($B120+237.3)^2)</f>
        <v/>
      </c>
      <c r="N120" s="51" t="str">
        <f aca="false">IF($F120="","",0.000665*$F120)</f>
        <v/>
      </c>
      <c r="O120" s="46" t="str">
        <f aca="false">IF($E120="","",IFERROR($E120*4.87/LN(67.8*CFG_ZANEM-5.42),""))</f>
        <v/>
      </c>
      <c r="P120" s="46" t="str">
        <f aca="false">IF(OR($B120="",$H120=""),"",$H120-$B120)</f>
        <v/>
      </c>
      <c r="Q120" s="46" t="str">
        <f aca="false">IF($A120="","",IF(ISNUMBER(CFG_A),CFG_A,""))</f>
        <v/>
      </c>
      <c r="R120" s="46" t="str">
        <f aca="false">IF($A120="","",IF(ISNUMBER(CFG_B),CFG_B,""))</f>
        <v/>
      </c>
      <c r="S120" s="50" t="str">
        <f aca="false">IF(OR($B120="",$Q120=""),"",0.6108*EXP(17.27*$B120/($B120+237.3))-0.6108*EXP(17.27*($B120+$Q120)/($B120+$Q120+237.3)))</f>
        <v/>
      </c>
      <c r="T120" s="46" t="str">
        <f aca="false">IF(OR($Q120="",$R120="",$L120=""),"",$Q120+$R120*$L120)</f>
        <v/>
      </c>
      <c r="U120" s="46" t="str">
        <f aca="false">IF(OR($Q120="",$R120="",$S120=""),"",$Q120+$R120*$S120)</f>
        <v/>
      </c>
      <c r="V120" s="50" t="str">
        <f aca="false">IF(OR($P120="",$T120="",$U120=""),"",IF(ABS($U120-$T120)&lt;CFG_DENOMMIN,"",($P120-$T120)/($U120-$T120)))</f>
        <v/>
      </c>
      <c r="W120" s="47" t="str">
        <f aca="false">IF($E120="","",IFERROR(LN((CFG_ZANEM-0.67*CFG_HDOSSEL)/(0.123*CFG_HDOSSEL))*LN((CFG_ZAR-0.67*CFG_HDOSSEL)/(0.0123*CFG_HDOSSEL))/(CFG_K^2*$E120),""))</f>
        <v/>
      </c>
      <c r="X120" s="50" t="str">
        <f aca="false">IF(OR($N120="",$W120="",$W120=0),"",$N120*(1+CFG_RC/$W120))</f>
        <v/>
      </c>
      <c r="Y120" s="46" t="str">
        <f aca="false">IF(OR($X120="",$M120="",$G120="",$L120=""),"",($W120*$G120/CFG_RHOCP)*($X120/($M120+$X120))-$L120/($M120+$X120))</f>
        <v/>
      </c>
      <c r="Z120" s="46" t="str">
        <f aca="false">IF(OR($W120="",$G120=""),"",$W120*$G120/CFG_RHOCP)</f>
        <v/>
      </c>
      <c r="AA120" s="50" t="str">
        <f aca="false">IF(OR($P120="",$Y120="",$Z120=""),"",IF(ABS($Z120-$Y120)&lt;CFG_DENOMMIN,"",($P120-$Y120)/($Z120-$Y120)))</f>
        <v/>
      </c>
      <c r="AB120" s="48" t="str">
        <f aca="false">IF($A120="","",IF(AND(HOUR($A120)&gt;=CFG_HINI,HOUR($A120)&lt;CFG_HFIM),1,0))</f>
        <v/>
      </c>
      <c r="AC120" s="48" t="str">
        <f aca="false">IF($A120="","",IF($D120="",0,IF($D120&gt;=CFG_RSMIN,1,0)))</f>
        <v/>
      </c>
      <c r="AD120" s="48" t="str">
        <f aca="false">IF($A120="","",IF($E120="",0,IF(AND($E120&gt;=CFG_UMIN,$E120&lt;=CFG_UMAX),1,0)))</f>
        <v/>
      </c>
      <c r="AE120" s="48" t="str">
        <f aca="false">IF($A120="","",IF($L120="",0,IF($L120&gt;=CFG_VPDMIN,1,0)))</f>
        <v/>
      </c>
      <c r="AF120" s="48" t="str">
        <f aca="false">IF($A120="","",IF(CFG_METODO="Teórico (Jackson)",IF(OR($Y120="",$Z120=""),0,IF(ABS($Z120-$Y120)&gt;=CFG_DENOMMIN,1,0)),IF(OR($T120="",$U120=""),0,IF(ABS($U120-$T120)&gt;=CFG_DENOMMIN,1,0))))</f>
        <v/>
      </c>
      <c r="AG120" s="48" t="str">
        <f aca="false">IF($A120="","",IF(AND($B120&lt;&gt;"",$C120&lt;&gt;"",$H120&lt;&gt;""),1,0))</f>
        <v/>
      </c>
      <c r="AH120" s="48" t="str">
        <f aca="false">IF($A120="","",IF(AND($AB120=1,$AC120=1,$AD120=1,$AE120=1,$AF120=1,$AG120=1),1,0))</f>
        <v/>
      </c>
      <c r="AI120" s="50" t="str">
        <f aca="false">IF($A120="","",IF($AH120&lt;&gt;1,"",IF(CFG_METODO="Teórico (Jackson)",$AA120,$V120)))</f>
        <v/>
      </c>
      <c r="AJ120" s="50" t="str">
        <f aca="false">IF($AI120="","",MAX(0,MIN(1,$AI120)))</f>
        <v/>
      </c>
      <c r="AK120" s="52" t="str">
        <f aca="false">IF($A120="","",IF($AG120=0,"Dados incompletos"&amp;IF($I120="SEM PAR"," — sem Tc no mesmo horário",""),IF($AB120=0,"Fora da janela horária",IF($AC120=0,"Radiação abaixo do mínimo",IF($AD120=0,"Vento fora da faixa",IF($AE120=0,"VPD abaixo do mínimo",IF($AF120=0,"Denominador muito pequeno","VÁLIDO")))))))</f>
        <v/>
      </c>
    </row>
    <row r="121" customFormat="false" ht="15" hidden="false" customHeight="false" outlineLevel="0" collapsed="false">
      <c r="A121" s="45" t="str">
        <f aca="false">IF(02_Estacao!A121="","",02_Estacao!A121)</f>
        <v/>
      </c>
      <c r="B121" s="46" t="str">
        <f aca="false">IF(OR($A121="",02_Estacao!B121=""),"",IF(CFG_UT="°F",(02_Estacao!B121-32)*5/9,02_Estacao!B121))</f>
        <v/>
      </c>
      <c r="C121" s="47" t="str">
        <f aca="false">IF(OR($A121="",02_Estacao!C121=""),"",IF(CFG_UUR="fração (0-1)",02_Estacao!C121*100,02_Estacao!C121))</f>
        <v/>
      </c>
      <c r="D121" s="48" t="str">
        <f aca="false">IF(OR($A121="",02_Estacao!D121=""),"",IF(CFG_URS="MJ/m²/h",02_Estacao!D121*277.7778,IF(CFG_URS="kW/m²",02_Estacao!D121*1000,02_Estacao!D121)))</f>
        <v/>
      </c>
      <c r="E121" s="46" t="str">
        <f aca="false">IF(OR($A121="",02_Estacao!E121=""),"",IF(CFG_UVEL="km/h",02_Estacao!E121/3.6,02_Estacao!E121))</f>
        <v/>
      </c>
      <c r="F121" s="46" t="str">
        <f aca="false">IF($A121="","",IF(02_Estacao!F121="",CFG_P,IF(CFG_UP="hPa (mbar)",02_Estacao!F121/10,IF(CFG_UP="Pa",02_Estacao!F121/1000,02_Estacao!F121))))</f>
        <v/>
      </c>
      <c r="G121" s="48" t="str">
        <f aca="false">IF($A121="","",IF(02_Estacao!G121&lt;&gt;"",02_Estacao!G121,IF($D121="","",(1-CFG_ALBEDO)*$D121-CFG_RNL)))</f>
        <v/>
      </c>
      <c r="H121" s="46" t="str">
        <f aca="false">IF($A121="","",IFERROR(IF(ISNUMBER(INDEX(03_Dossel!$F$6:$F$1005,MATCH($A121,03_Dossel!$A$6:$A$1005,0))),INDEX(03_Dossel!$F$6:$F$1005,MATCH($A121,03_Dossel!$A$6:$A$1005,0)),""),""))</f>
        <v/>
      </c>
      <c r="I121" s="49" t="str">
        <f aca="false">IF($A121="","",IF($H121="","SEM PAR","OK"))</f>
        <v/>
      </c>
      <c r="J121" s="50" t="str">
        <f aca="false">IF($B121="","",0.6108*EXP(17.27*$B121/($B121+237.3)))</f>
        <v/>
      </c>
      <c r="K121" s="50" t="str">
        <f aca="false">IF(OR($J121="",$C121=""),"",$J121*$C121/100)</f>
        <v/>
      </c>
      <c r="L121" s="50" t="str">
        <f aca="false">IF(OR($J121="",$K121=""),"",$J121-$K121)</f>
        <v/>
      </c>
      <c r="M121" s="50" t="str">
        <f aca="false">IF($J121="","",4098*$J121/($B121+237.3)^2)</f>
        <v/>
      </c>
      <c r="N121" s="51" t="str">
        <f aca="false">IF($F121="","",0.000665*$F121)</f>
        <v/>
      </c>
      <c r="O121" s="46" t="str">
        <f aca="false">IF($E121="","",IFERROR($E121*4.87/LN(67.8*CFG_ZANEM-5.42),""))</f>
        <v/>
      </c>
      <c r="P121" s="46" t="str">
        <f aca="false">IF(OR($B121="",$H121=""),"",$H121-$B121)</f>
        <v/>
      </c>
      <c r="Q121" s="46" t="str">
        <f aca="false">IF($A121="","",IF(ISNUMBER(CFG_A),CFG_A,""))</f>
        <v/>
      </c>
      <c r="R121" s="46" t="str">
        <f aca="false">IF($A121="","",IF(ISNUMBER(CFG_B),CFG_B,""))</f>
        <v/>
      </c>
      <c r="S121" s="50" t="str">
        <f aca="false">IF(OR($B121="",$Q121=""),"",0.6108*EXP(17.27*$B121/($B121+237.3))-0.6108*EXP(17.27*($B121+$Q121)/($B121+$Q121+237.3)))</f>
        <v/>
      </c>
      <c r="T121" s="46" t="str">
        <f aca="false">IF(OR($Q121="",$R121="",$L121=""),"",$Q121+$R121*$L121)</f>
        <v/>
      </c>
      <c r="U121" s="46" t="str">
        <f aca="false">IF(OR($Q121="",$R121="",$S121=""),"",$Q121+$R121*$S121)</f>
        <v/>
      </c>
      <c r="V121" s="50" t="str">
        <f aca="false">IF(OR($P121="",$T121="",$U121=""),"",IF(ABS($U121-$T121)&lt;CFG_DENOMMIN,"",($P121-$T121)/($U121-$T121)))</f>
        <v/>
      </c>
      <c r="W121" s="47" t="str">
        <f aca="false">IF($E121="","",IFERROR(LN((CFG_ZANEM-0.67*CFG_HDOSSEL)/(0.123*CFG_HDOSSEL))*LN((CFG_ZAR-0.67*CFG_HDOSSEL)/(0.0123*CFG_HDOSSEL))/(CFG_K^2*$E121),""))</f>
        <v/>
      </c>
      <c r="X121" s="50" t="str">
        <f aca="false">IF(OR($N121="",$W121="",$W121=0),"",$N121*(1+CFG_RC/$W121))</f>
        <v/>
      </c>
      <c r="Y121" s="46" t="str">
        <f aca="false">IF(OR($X121="",$M121="",$G121="",$L121=""),"",($W121*$G121/CFG_RHOCP)*($X121/($M121+$X121))-$L121/($M121+$X121))</f>
        <v/>
      </c>
      <c r="Z121" s="46" t="str">
        <f aca="false">IF(OR($W121="",$G121=""),"",$W121*$G121/CFG_RHOCP)</f>
        <v/>
      </c>
      <c r="AA121" s="50" t="str">
        <f aca="false">IF(OR($P121="",$Y121="",$Z121=""),"",IF(ABS($Z121-$Y121)&lt;CFG_DENOMMIN,"",($P121-$Y121)/($Z121-$Y121)))</f>
        <v/>
      </c>
      <c r="AB121" s="48" t="str">
        <f aca="false">IF($A121="","",IF(AND(HOUR($A121)&gt;=CFG_HINI,HOUR($A121)&lt;CFG_HFIM),1,0))</f>
        <v/>
      </c>
      <c r="AC121" s="48" t="str">
        <f aca="false">IF($A121="","",IF($D121="",0,IF($D121&gt;=CFG_RSMIN,1,0)))</f>
        <v/>
      </c>
      <c r="AD121" s="48" t="str">
        <f aca="false">IF($A121="","",IF($E121="",0,IF(AND($E121&gt;=CFG_UMIN,$E121&lt;=CFG_UMAX),1,0)))</f>
        <v/>
      </c>
      <c r="AE121" s="48" t="str">
        <f aca="false">IF($A121="","",IF($L121="",0,IF($L121&gt;=CFG_VPDMIN,1,0)))</f>
        <v/>
      </c>
      <c r="AF121" s="48" t="str">
        <f aca="false">IF($A121="","",IF(CFG_METODO="Teórico (Jackson)",IF(OR($Y121="",$Z121=""),0,IF(ABS($Z121-$Y121)&gt;=CFG_DENOMMIN,1,0)),IF(OR($T121="",$U121=""),0,IF(ABS($U121-$T121)&gt;=CFG_DENOMMIN,1,0))))</f>
        <v/>
      </c>
      <c r="AG121" s="48" t="str">
        <f aca="false">IF($A121="","",IF(AND($B121&lt;&gt;"",$C121&lt;&gt;"",$H121&lt;&gt;""),1,0))</f>
        <v/>
      </c>
      <c r="AH121" s="48" t="str">
        <f aca="false">IF($A121="","",IF(AND($AB121=1,$AC121=1,$AD121=1,$AE121=1,$AF121=1,$AG121=1),1,0))</f>
        <v/>
      </c>
      <c r="AI121" s="50" t="str">
        <f aca="false">IF($A121="","",IF($AH121&lt;&gt;1,"",IF(CFG_METODO="Teórico (Jackson)",$AA121,$V121)))</f>
        <v/>
      </c>
      <c r="AJ121" s="50" t="str">
        <f aca="false">IF($AI121="","",MAX(0,MIN(1,$AI121)))</f>
        <v/>
      </c>
      <c r="AK121" s="52" t="str">
        <f aca="false">IF($A121="","",IF($AG121=0,"Dados incompletos"&amp;IF($I121="SEM PAR"," — sem Tc no mesmo horário",""),IF($AB121=0,"Fora da janela horária",IF($AC121=0,"Radiação abaixo do mínimo",IF($AD121=0,"Vento fora da faixa",IF($AE121=0,"VPD abaixo do mínimo",IF($AF121=0,"Denominador muito pequeno","VÁLIDO")))))))</f>
        <v/>
      </c>
    </row>
    <row r="122" customFormat="false" ht="15" hidden="false" customHeight="false" outlineLevel="0" collapsed="false">
      <c r="A122" s="45" t="str">
        <f aca="false">IF(02_Estacao!A122="","",02_Estacao!A122)</f>
        <v/>
      </c>
      <c r="B122" s="46" t="str">
        <f aca="false">IF(OR($A122="",02_Estacao!B122=""),"",IF(CFG_UT="°F",(02_Estacao!B122-32)*5/9,02_Estacao!B122))</f>
        <v/>
      </c>
      <c r="C122" s="47" t="str">
        <f aca="false">IF(OR($A122="",02_Estacao!C122=""),"",IF(CFG_UUR="fração (0-1)",02_Estacao!C122*100,02_Estacao!C122))</f>
        <v/>
      </c>
      <c r="D122" s="48" t="str">
        <f aca="false">IF(OR($A122="",02_Estacao!D122=""),"",IF(CFG_URS="MJ/m²/h",02_Estacao!D122*277.7778,IF(CFG_URS="kW/m²",02_Estacao!D122*1000,02_Estacao!D122)))</f>
        <v/>
      </c>
      <c r="E122" s="46" t="str">
        <f aca="false">IF(OR($A122="",02_Estacao!E122=""),"",IF(CFG_UVEL="km/h",02_Estacao!E122/3.6,02_Estacao!E122))</f>
        <v/>
      </c>
      <c r="F122" s="46" t="str">
        <f aca="false">IF($A122="","",IF(02_Estacao!F122="",CFG_P,IF(CFG_UP="hPa (mbar)",02_Estacao!F122/10,IF(CFG_UP="Pa",02_Estacao!F122/1000,02_Estacao!F122))))</f>
        <v/>
      </c>
      <c r="G122" s="48" t="str">
        <f aca="false">IF($A122="","",IF(02_Estacao!G122&lt;&gt;"",02_Estacao!G122,IF($D122="","",(1-CFG_ALBEDO)*$D122-CFG_RNL)))</f>
        <v/>
      </c>
      <c r="H122" s="46" t="str">
        <f aca="false">IF($A122="","",IFERROR(IF(ISNUMBER(INDEX(03_Dossel!$F$6:$F$1005,MATCH($A122,03_Dossel!$A$6:$A$1005,0))),INDEX(03_Dossel!$F$6:$F$1005,MATCH($A122,03_Dossel!$A$6:$A$1005,0)),""),""))</f>
        <v/>
      </c>
      <c r="I122" s="49" t="str">
        <f aca="false">IF($A122="","",IF($H122="","SEM PAR","OK"))</f>
        <v/>
      </c>
      <c r="J122" s="50" t="str">
        <f aca="false">IF($B122="","",0.6108*EXP(17.27*$B122/($B122+237.3)))</f>
        <v/>
      </c>
      <c r="K122" s="50" t="str">
        <f aca="false">IF(OR($J122="",$C122=""),"",$J122*$C122/100)</f>
        <v/>
      </c>
      <c r="L122" s="50" t="str">
        <f aca="false">IF(OR($J122="",$K122=""),"",$J122-$K122)</f>
        <v/>
      </c>
      <c r="M122" s="50" t="str">
        <f aca="false">IF($J122="","",4098*$J122/($B122+237.3)^2)</f>
        <v/>
      </c>
      <c r="N122" s="51" t="str">
        <f aca="false">IF($F122="","",0.000665*$F122)</f>
        <v/>
      </c>
      <c r="O122" s="46" t="str">
        <f aca="false">IF($E122="","",IFERROR($E122*4.87/LN(67.8*CFG_ZANEM-5.42),""))</f>
        <v/>
      </c>
      <c r="P122" s="46" t="str">
        <f aca="false">IF(OR($B122="",$H122=""),"",$H122-$B122)</f>
        <v/>
      </c>
      <c r="Q122" s="46" t="str">
        <f aca="false">IF($A122="","",IF(ISNUMBER(CFG_A),CFG_A,""))</f>
        <v/>
      </c>
      <c r="R122" s="46" t="str">
        <f aca="false">IF($A122="","",IF(ISNUMBER(CFG_B),CFG_B,""))</f>
        <v/>
      </c>
      <c r="S122" s="50" t="str">
        <f aca="false">IF(OR($B122="",$Q122=""),"",0.6108*EXP(17.27*$B122/($B122+237.3))-0.6108*EXP(17.27*($B122+$Q122)/($B122+$Q122+237.3)))</f>
        <v/>
      </c>
      <c r="T122" s="46" t="str">
        <f aca="false">IF(OR($Q122="",$R122="",$L122=""),"",$Q122+$R122*$L122)</f>
        <v/>
      </c>
      <c r="U122" s="46" t="str">
        <f aca="false">IF(OR($Q122="",$R122="",$S122=""),"",$Q122+$R122*$S122)</f>
        <v/>
      </c>
      <c r="V122" s="50" t="str">
        <f aca="false">IF(OR($P122="",$T122="",$U122=""),"",IF(ABS($U122-$T122)&lt;CFG_DENOMMIN,"",($P122-$T122)/($U122-$T122)))</f>
        <v/>
      </c>
      <c r="W122" s="47" t="str">
        <f aca="false">IF($E122="","",IFERROR(LN((CFG_ZANEM-0.67*CFG_HDOSSEL)/(0.123*CFG_HDOSSEL))*LN((CFG_ZAR-0.67*CFG_HDOSSEL)/(0.0123*CFG_HDOSSEL))/(CFG_K^2*$E122),""))</f>
        <v/>
      </c>
      <c r="X122" s="50" t="str">
        <f aca="false">IF(OR($N122="",$W122="",$W122=0),"",$N122*(1+CFG_RC/$W122))</f>
        <v/>
      </c>
      <c r="Y122" s="46" t="str">
        <f aca="false">IF(OR($X122="",$M122="",$G122="",$L122=""),"",($W122*$G122/CFG_RHOCP)*($X122/($M122+$X122))-$L122/($M122+$X122))</f>
        <v/>
      </c>
      <c r="Z122" s="46" t="str">
        <f aca="false">IF(OR($W122="",$G122=""),"",$W122*$G122/CFG_RHOCP)</f>
        <v/>
      </c>
      <c r="AA122" s="50" t="str">
        <f aca="false">IF(OR($P122="",$Y122="",$Z122=""),"",IF(ABS($Z122-$Y122)&lt;CFG_DENOMMIN,"",($P122-$Y122)/($Z122-$Y122)))</f>
        <v/>
      </c>
      <c r="AB122" s="48" t="str">
        <f aca="false">IF($A122="","",IF(AND(HOUR($A122)&gt;=CFG_HINI,HOUR($A122)&lt;CFG_HFIM),1,0))</f>
        <v/>
      </c>
      <c r="AC122" s="48" t="str">
        <f aca="false">IF($A122="","",IF($D122="",0,IF($D122&gt;=CFG_RSMIN,1,0)))</f>
        <v/>
      </c>
      <c r="AD122" s="48" t="str">
        <f aca="false">IF($A122="","",IF($E122="",0,IF(AND($E122&gt;=CFG_UMIN,$E122&lt;=CFG_UMAX),1,0)))</f>
        <v/>
      </c>
      <c r="AE122" s="48" t="str">
        <f aca="false">IF($A122="","",IF($L122="",0,IF($L122&gt;=CFG_VPDMIN,1,0)))</f>
        <v/>
      </c>
      <c r="AF122" s="48" t="str">
        <f aca="false">IF($A122="","",IF(CFG_METODO="Teórico (Jackson)",IF(OR($Y122="",$Z122=""),0,IF(ABS($Z122-$Y122)&gt;=CFG_DENOMMIN,1,0)),IF(OR($T122="",$U122=""),0,IF(ABS($U122-$T122)&gt;=CFG_DENOMMIN,1,0))))</f>
        <v/>
      </c>
      <c r="AG122" s="48" t="str">
        <f aca="false">IF($A122="","",IF(AND($B122&lt;&gt;"",$C122&lt;&gt;"",$H122&lt;&gt;""),1,0))</f>
        <v/>
      </c>
      <c r="AH122" s="48" t="str">
        <f aca="false">IF($A122="","",IF(AND($AB122=1,$AC122=1,$AD122=1,$AE122=1,$AF122=1,$AG122=1),1,0))</f>
        <v/>
      </c>
      <c r="AI122" s="50" t="str">
        <f aca="false">IF($A122="","",IF($AH122&lt;&gt;1,"",IF(CFG_METODO="Teórico (Jackson)",$AA122,$V122)))</f>
        <v/>
      </c>
      <c r="AJ122" s="50" t="str">
        <f aca="false">IF($AI122="","",MAX(0,MIN(1,$AI122)))</f>
        <v/>
      </c>
      <c r="AK122" s="52" t="str">
        <f aca="false">IF($A122="","",IF($AG122=0,"Dados incompletos"&amp;IF($I122="SEM PAR"," — sem Tc no mesmo horário",""),IF($AB122=0,"Fora da janela horária",IF($AC122=0,"Radiação abaixo do mínimo",IF($AD122=0,"Vento fora da faixa",IF($AE122=0,"VPD abaixo do mínimo",IF($AF122=0,"Denominador muito pequeno","VÁLIDO")))))))</f>
        <v/>
      </c>
    </row>
    <row r="123" customFormat="false" ht="15" hidden="false" customHeight="false" outlineLevel="0" collapsed="false">
      <c r="A123" s="45" t="str">
        <f aca="false">IF(02_Estacao!A123="","",02_Estacao!A123)</f>
        <v/>
      </c>
      <c r="B123" s="46" t="str">
        <f aca="false">IF(OR($A123="",02_Estacao!B123=""),"",IF(CFG_UT="°F",(02_Estacao!B123-32)*5/9,02_Estacao!B123))</f>
        <v/>
      </c>
      <c r="C123" s="47" t="str">
        <f aca="false">IF(OR($A123="",02_Estacao!C123=""),"",IF(CFG_UUR="fração (0-1)",02_Estacao!C123*100,02_Estacao!C123))</f>
        <v/>
      </c>
      <c r="D123" s="48" t="str">
        <f aca="false">IF(OR($A123="",02_Estacao!D123=""),"",IF(CFG_URS="MJ/m²/h",02_Estacao!D123*277.7778,IF(CFG_URS="kW/m²",02_Estacao!D123*1000,02_Estacao!D123)))</f>
        <v/>
      </c>
      <c r="E123" s="46" t="str">
        <f aca="false">IF(OR($A123="",02_Estacao!E123=""),"",IF(CFG_UVEL="km/h",02_Estacao!E123/3.6,02_Estacao!E123))</f>
        <v/>
      </c>
      <c r="F123" s="46" t="str">
        <f aca="false">IF($A123="","",IF(02_Estacao!F123="",CFG_P,IF(CFG_UP="hPa (mbar)",02_Estacao!F123/10,IF(CFG_UP="Pa",02_Estacao!F123/1000,02_Estacao!F123))))</f>
        <v/>
      </c>
      <c r="G123" s="48" t="str">
        <f aca="false">IF($A123="","",IF(02_Estacao!G123&lt;&gt;"",02_Estacao!G123,IF($D123="","",(1-CFG_ALBEDO)*$D123-CFG_RNL)))</f>
        <v/>
      </c>
      <c r="H123" s="46" t="str">
        <f aca="false">IF($A123="","",IFERROR(IF(ISNUMBER(INDEX(03_Dossel!$F$6:$F$1005,MATCH($A123,03_Dossel!$A$6:$A$1005,0))),INDEX(03_Dossel!$F$6:$F$1005,MATCH($A123,03_Dossel!$A$6:$A$1005,0)),""),""))</f>
        <v/>
      </c>
      <c r="I123" s="49" t="str">
        <f aca="false">IF($A123="","",IF($H123="","SEM PAR","OK"))</f>
        <v/>
      </c>
      <c r="J123" s="50" t="str">
        <f aca="false">IF($B123="","",0.6108*EXP(17.27*$B123/($B123+237.3)))</f>
        <v/>
      </c>
      <c r="K123" s="50" t="str">
        <f aca="false">IF(OR($J123="",$C123=""),"",$J123*$C123/100)</f>
        <v/>
      </c>
      <c r="L123" s="50" t="str">
        <f aca="false">IF(OR($J123="",$K123=""),"",$J123-$K123)</f>
        <v/>
      </c>
      <c r="M123" s="50" t="str">
        <f aca="false">IF($J123="","",4098*$J123/($B123+237.3)^2)</f>
        <v/>
      </c>
      <c r="N123" s="51" t="str">
        <f aca="false">IF($F123="","",0.000665*$F123)</f>
        <v/>
      </c>
      <c r="O123" s="46" t="str">
        <f aca="false">IF($E123="","",IFERROR($E123*4.87/LN(67.8*CFG_ZANEM-5.42),""))</f>
        <v/>
      </c>
      <c r="P123" s="46" t="str">
        <f aca="false">IF(OR($B123="",$H123=""),"",$H123-$B123)</f>
        <v/>
      </c>
      <c r="Q123" s="46" t="str">
        <f aca="false">IF($A123="","",IF(ISNUMBER(CFG_A),CFG_A,""))</f>
        <v/>
      </c>
      <c r="R123" s="46" t="str">
        <f aca="false">IF($A123="","",IF(ISNUMBER(CFG_B),CFG_B,""))</f>
        <v/>
      </c>
      <c r="S123" s="50" t="str">
        <f aca="false">IF(OR($B123="",$Q123=""),"",0.6108*EXP(17.27*$B123/($B123+237.3))-0.6108*EXP(17.27*($B123+$Q123)/($B123+$Q123+237.3)))</f>
        <v/>
      </c>
      <c r="T123" s="46" t="str">
        <f aca="false">IF(OR($Q123="",$R123="",$L123=""),"",$Q123+$R123*$L123)</f>
        <v/>
      </c>
      <c r="U123" s="46" t="str">
        <f aca="false">IF(OR($Q123="",$R123="",$S123=""),"",$Q123+$R123*$S123)</f>
        <v/>
      </c>
      <c r="V123" s="50" t="str">
        <f aca="false">IF(OR($P123="",$T123="",$U123=""),"",IF(ABS($U123-$T123)&lt;CFG_DENOMMIN,"",($P123-$T123)/($U123-$T123)))</f>
        <v/>
      </c>
      <c r="W123" s="47" t="str">
        <f aca="false">IF($E123="","",IFERROR(LN((CFG_ZANEM-0.67*CFG_HDOSSEL)/(0.123*CFG_HDOSSEL))*LN((CFG_ZAR-0.67*CFG_HDOSSEL)/(0.0123*CFG_HDOSSEL))/(CFG_K^2*$E123),""))</f>
        <v/>
      </c>
      <c r="X123" s="50" t="str">
        <f aca="false">IF(OR($N123="",$W123="",$W123=0),"",$N123*(1+CFG_RC/$W123))</f>
        <v/>
      </c>
      <c r="Y123" s="46" t="str">
        <f aca="false">IF(OR($X123="",$M123="",$G123="",$L123=""),"",($W123*$G123/CFG_RHOCP)*($X123/($M123+$X123))-$L123/($M123+$X123))</f>
        <v/>
      </c>
      <c r="Z123" s="46" t="str">
        <f aca="false">IF(OR($W123="",$G123=""),"",$W123*$G123/CFG_RHOCP)</f>
        <v/>
      </c>
      <c r="AA123" s="50" t="str">
        <f aca="false">IF(OR($P123="",$Y123="",$Z123=""),"",IF(ABS($Z123-$Y123)&lt;CFG_DENOMMIN,"",($P123-$Y123)/($Z123-$Y123)))</f>
        <v/>
      </c>
      <c r="AB123" s="48" t="str">
        <f aca="false">IF($A123="","",IF(AND(HOUR($A123)&gt;=CFG_HINI,HOUR($A123)&lt;CFG_HFIM),1,0))</f>
        <v/>
      </c>
      <c r="AC123" s="48" t="str">
        <f aca="false">IF($A123="","",IF($D123="",0,IF($D123&gt;=CFG_RSMIN,1,0)))</f>
        <v/>
      </c>
      <c r="AD123" s="48" t="str">
        <f aca="false">IF($A123="","",IF($E123="",0,IF(AND($E123&gt;=CFG_UMIN,$E123&lt;=CFG_UMAX),1,0)))</f>
        <v/>
      </c>
      <c r="AE123" s="48" t="str">
        <f aca="false">IF($A123="","",IF($L123="",0,IF($L123&gt;=CFG_VPDMIN,1,0)))</f>
        <v/>
      </c>
      <c r="AF123" s="48" t="str">
        <f aca="false">IF($A123="","",IF(CFG_METODO="Teórico (Jackson)",IF(OR($Y123="",$Z123=""),0,IF(ABS($Z123-$Y123)&gt;=CFG_DENOMMIN,1,0)),IF(OR($T123="",$U123=""),0,IF(ABS($U123-$T123)&gt;=CFG_DENOMMIN,1,0))))</f>
        <v/>
      </c>
      <c r="AG123" s="48" t="str">
        <f aca="false">IF($A123="","",IF(AND($B123&lt;&gt;"",$C123&lt;&gt;"",$H123&lt;&gt;""),1,0))</f>
        <v/>
      </c>
      <c r="AH123" s="48" t="str">
        <f aca="false">IF($A123="","",IF(AND($AB123=1,$AC123=1,$AD123=1,$AE123=1,$AF123=1,$AG123=1),1,0))</f>
        <v/>
      </c>
      <c r="AI123" s="50" t="str">
        <f aca="false">IF($A123="","",IF($AH123&lt;&gt;1,"",IF(CFG_METODO="Teórico (Jackson)",$AA123,$V123)))</f>
        <v/>
      </c>
      <c r="AJ123" s="50" t="str">
        <f aca="false">IF($AI123="","",MAX(0,MIN(1,$AI123)))</f>
        <v/>
      </c>
      <c r="AK123" s="52" t="str">
        <f aca="false">IF($A123="","",IF($AG123=0,"Dados incompletos"&amp;IF($I123="SEM PAR"," — sem Tc no mesmo horário",""),IF($AB123=0,"Fora da janela horária",IF($AC123=0,"Radiação abaixo do mínimo",IF($AD123=0,"Vento fora da faixa",IF($AE123=0,"VPD abaixo do mínimo",IF($AF123=0,"Denominador muito pequeno","VÁLIDO")))))))</f>
        <v/>
      </c>
    </row>
    <row r="124" customFormat="false" ht="15" hidden="false" customHeight="false" outlineLevel="0" collapsed="false">
      <c r="A124" s="45" t="str">
        <f aca="false">IF(02_Estacao!A124="","",02_Estacao!A124)</f>
        <v/>
      </c>
      <c r="B124" s="46" t="str">
        <f aca="false">IF(OR($A124="",02_Estacao!B124=""),"",IF(CFG_UT="°F",(02_Estacao!B124-32)*5/9,02_Estacao!B124))</f>
        <v/>
      </c>
      <c r="C124" s="47" t="str">
        <f aca="false">IF(OR($A124="",02_Estacao!C124=""),"",IF(CFG_UUR="fração (0-1)",02_Estacao!C124*100,02_Estacao!C124))</f>
        <v/>
      </c>
      <c r="D124" s="48" t="str">
        <f aca="false">IF(OR($A124="",02_Estacao!D124=""),"",IF(CFG_URS="MJ/m²/h",02_Estacao!D124*277.7778,IF(CFG_URS="kW/m²",02_Estacao!D124*1000,02_Estacao!D124)))</f>
        <v/>
      </c>
      <c r="E124" s="46" t="str">
        <f aca="false">IF(OR($A124="",02_Estacao!E124=""),"",IF(CFG_UVEL="km/h",02_Estacao!E124/3.6,02_Estacao!E124))</f>
        <v/>
      </c>
      <c r="F124" s="46" t="str">
        <f aca="false">IF($A124="","",IF(02_Estacao!F124="",CFG_P,IF(CFG_UP="hPa (mbar)",02_Estacao!F124/10,IF(CFG_UP="Pa",02_Estacao!F124/1000,02_Estacao!F124))))</f>
        <v/>
      </c>
      <c r="G124" s="48" t="str">
        <f aca="false">IF($A124="","",IF(02_Estacao!G124&lt;&gt;"",02_Estacao!G124,IF($D124="","",(1-CFG_ALBEDO)*$D124-CFG_RNL)))</f>
        <v/>
      </c>
      <c r="H124" s="46" t="str">
        <f aca="false">IF($A124="","",IFERROR(IF(ISNUMBER(INDEX(03_Dossel!$F$6:$F$1005,MATCH($A124,03_Dossel!$A$6:$A$1005,0))),INDEX(03_Dossel!$F$6:$F$1005,MATCH($A124,03_Dossel!$A$6:$A$1005,0)),""),""))</f>
        <v/>
      </c>
      <c r="I124" s="49" t="str">
        <f aca="false">IF($A124="","",IF($H124="","SEM PAR","OK"))</f>
        <v/>
      </c>
      <c r="J124" s="50" t="str">
        <f aca="false">IF($B124="","",0.6108*EXP(17.27*$B124/($B124+237.3)))</f>
        <v/>
      </c>
      <c r="K124" s="50" t="str">
        <f aca="false">IF(OR($J124="",$C124=""),"",$J124*$C124/100)</f>
        <v/>
      </c>
      <c r="L124" s="50" t="str">
        <f aca="false">IF(OR($J124="",$K124=""),"",$J124-$K124)</f>
        <v/>
      </c>
      <c r="M124" s="50" t="str">
        <f aca="false">IF($J124="","",4098*$J124/($B124+237.3)^2)</f>
        <v/>
      </c>
      <c r="N124" s="51" t="str">
        <f aca="false">IF($F124="","",0.000665*$F124)</f>
        <v/>
      </c>
      <c r="O124" s="46" t="str">
        <f aca="false">IF($E124="","",IFERROR($E124*4.87/LN(67.8*CFG_ZANEM-5.42),""))</f>
        <v/>
      </c>
      <c r="P124" s="46" t="str">
        <f aca="false">IF(OR($B124="",$H124=""),"",$H124-$B124)</f>
        <v/>
      </c>
      <c r="Q124" s="46" t="str">
        <f aca="false">IF($A124="","",IF(ISNUMBER(CFG_A),CFG_A,""))</f>
        <v/>
      </c>
      <c r="R124" s="46" t="str">
        <f aca="false">IF($A124="","",IF(ISNUMBER(CFG_B),CFG_B,""))</f>
        <v/>
      </c>
      <c r="S124" s="50" t="str">
        <f aca="false">IF(OR($B124="",$Q124=""),"",0.6108*EXP(17.27*$B124/($B124+237.3))-0.6108*EXP(17.27*($B124+$Q124)/($B124+$Q124+237.3)))</f>
        <v/>
      </c>
      <c r="T124" s="46" t="str">
        <f aca="false">IF(OR($Q124="",$R124="",$L124=""),"",$Q124+$R124*$L124)</f>
        <v/>
      </c>
      <c r="U124" s="46" t="str">
        <f aca="false">IF(OR($Q124="",$R124="",$S124=""),"",$Q124+$R124*$S124)</f>
        <v/>
      </c>
      <c r="V124" s="50" t="str">
        <f aca="false">IF(OR($P124="",$T124="",$U124=""),"",IF(ABS($U124-$T124)&lt;CFG_DENOMMIN,"",($P124-$T124)/($U124-$T124)))</f>
        <v/>
      </c>
      <c r="W124" s="47" t="str">
        <f aca="false">IF($E124="","",IFERROR(LN((CFG_ZANEM-0.67*CFG_HDOSSEL)/(0.123*CFG_HDOSSEL))*LN((CFG_ZAR-0.67*CFG_HDOSSEL)/(0.0123*CFG_HDOSSEL))/(CFG_K^2*$E124),""))</f>
        <v/>
      </c>
      <c r="X124" s="50" t="str">
        <f aca="false">IF(OR($N124="",$W124="",$W124=0),"",$N124*(1+CFG_RC/$W124))</f>
        <v/>
      </c>
      <c r="Y124" s="46" t="str">
        <f aca="false">IF(OR($X124="",$M124="",$G124="",$L124=""),"",($W124*$G124/CFG_RHOCP)*($X124/($M124+$X124))-$L124/($M124+$X124))</f>
        <v/>
      </c>
      <c r="Z124" s="46" t="str">
        <f aca="false">IF(OR($W124="",$G124=""),"",$W124*$G124/CFG_RHOCP)</f>
        <v/>
      </c>
      <c r="AA124" s="50" t="str">
        <f aca="false">IF(OR($P124="",$Y124="",$Z124=""),"",IF(ABS($Z124-$Y124)&lt;CFG_DENOMMIN,"",($P124-$Y124)/($Z124-$Y124)))</f>
        <v/>
      </c>
      <c r="AB124" s="48" t="str">
        <f aca="false">IF($A124="","",IF(AND(HOUR($A124)&gt;=CFG_HINI,HOUR($A124)&lt;CFG_HFIM),1,0))</f>
        <v/>
      </c>
      <c r="AC124" s="48" t="str">
        <f aca="false">IF($A124="","",IF($D124="",0,IF($D124&gt;=CFG_RSMIN,1,0)))</f>
        <v/>
      </c>
      <c r="AD124" s="48" t="str">
        <f aca="false">IF($A124="","",IF($E124="",0,IF(AND($E124&gt;=CFG_UMIN,$E124&lt;=CFG_UMAX),1,0)))</f>
        <v/>
      </c>
      <c r="AE124" s="48" t="str">
        <f aca="false">IF($A124="","",IF($L124="",0,IF($L124&gt;=CFG_VPDMIN,1,0)))</f>
        <v/>
      </c>
      <c r="AF124" s="48" t="str">
        <f aca="false">IF($A124="","",IF(CFG_METODO="Teórico (Jackson)",IF(OR($Y124="",$Z124=""),0,IF(ABS($Z124-$Y124)&gt;=CFG_DENOMMIN,1,0)),IF(OR($T124="",$U124=""),0,IF(ABS($U124-$T124)&gt;=CFG_DENOMMIN,1,0))))</f>
        <v/>
      </c>
      <c r="AG124" s="48" t="str">
        <f aca="false">IF($A124="","",IF(AND($B124&lt;&gt;"",$C124&lt;&gt;"",$H124&lt;&gt;""),1,0))</f>
        <v/>
      </c>
      <c r="AH124" s="48" t="str">
        <f aca="false">IF($A124="","",IF(AND($AB124=1,$AC124=1,$AD124=1,$AE124=1,$AF124=1,$AG124=1),1,0))</f>
        <v/>
      </c>
      <c r="AI124" s="50" t="str">
        <f aca="false">IF($A124="","",IF($AH124&lt;&gt;1,"",IF(CFG_METODO="Teórico (Jackson)",$AA124,$V124)))</f>
        <v/>
      </c>
      <c r="AJ124" s="50" t="str">
        <f aca="false">IF($AI124="","",MAX(0,MIN(1,$AI124)))</f>
        <v/>
      </c>
      <c r="AK124" s="52" t="str">
        <f aca="false">IF($A124="","",IF($AG124=0,"Dados incompletos"&amp;IF($I124="SEM PAR"," — sem Tc no mesmo horário",""),IF($AB124=0,"Fora da janela horária",IF($AC124=0,"Radiação abaixo do mínimo",IF($AD124=0,"Vento fora da faixa",IF($AE124=0,"VPD abaixo do mínimo",IF($AF124=0,"Denominador muito pequeno","VÁLIDO")))))))</f>
        <v/>
      </c>
    </row>
    <row r="125" customFormat="false" ht="15" hidden="false" customHeight="false" outlineLevel="0" collapsed="false">
      <c r="A125" s="45" t="str">
        <f aca="false">IF(02_Estacao!A125="","",02_Estacao!A125)</f>
        <v/>
      </c>
      <c r="B125" s="46" t="str">
        <f aca="false">IF(OR($A125="",02_Estacao!B125=""),"",IF(CFG_UT="°F",(02_Estacao!B125-32)*5/9,02_Estacao!B125))</f>
        <v/>
      </c>
      <c r="C125" s="47" t="str">
        <f aca="false">IF(OR($A125="",02_Estacao!C125=""),"",IF(CFG_UUR="fração (0-1)",02_Estacao!C125*100,02_Estacao!C125))</f>
        <v/>
      </c>
      <c r="D125" s="48" t="str">
        <f aca="false">IF(OR($A125="",02_Estacao!D125=""),"",IF(CFG_URS="MJ/m²/h",02_Estacao!D125*277.7778,IF(CFG_URS="kW/m²",02_Estacao!D125*1000,02_Estacao!D125)))</f>
        <v/>
      </c>
      <c r="E125" s="46" t="str">
        <f aca="false">IF(OR($A125="",02_Estacao!E125=""),"",IF(CFG_UVEL="km/h",02_Estacao!E125/3.6,02_Estacao!E125))</f>
        <v/>
      </c>
      <c r="F125" s="46" t="str">
        <f aca="false">IF($A125="","",IF(02_Estacao!F125="",CFG_P,IF(CFG_UP="hPa (mbar)",02_Estacao!F125/10,IF(CFG_UP="Pa",02_Estacao!F125/1000,02_Estacao!F125))))</f>
        <v/>
      </c>
      <c r="G125" s="48" t="str">
        <f aca="false">IF($A125="","",IF(02_Estacao!G125&lt;&gt;"",02_Estacao!G125,IF($D125="","",(1-CFG_ALBEDO)*$D125-CFG_RNL)))</f>
        <v/>
      </c>
      <c r="H125" s="46" t="str">
        <f aca="false">IF($A125="","",IFERROR(IF(ISNUMBER(INDEX(03_Dossel!$F$6:$F$1005,MATCH($A125,03_Dossel!$A$6:$A$1005,0))),INDEX(03_Dossel!$F$6:$F$1005,MATCH($A125,03_Dossel!$A$6:$A$1005,0)),""),""))</f>
        <v/>
      </c>
      <c r="I125" s="49" t="str">
        <f aca="false">IF($A125="","",IF($H125="","SEM PAR","OK"))</f>
        <v/>
      </c>
      <c r="J125" s="50" t="str">
        <f aca="false">IF($B125="","",0.6108*EXP(17.27*$B125/($B125+237.3)))</f>
        <v/>
      </c>
      <c r="K125" s="50" t="str">
        <f aca="false">IF(OR($J125="",$C125=""),"",$J125*$C125/100)</f>
        <v/>
      </c>
      <c r="L125" s="50" t="str">
        <f aca="false">IF(OR($J125="",$K125=""),"",$J125-$K125)</f>
        <v/>
      </c>
      <c r="M125" s="50" t="str">
        <f aca="false">IF($J125="","",4098*$J125/($B125+237.3)^2)</f>
        <v/>
      </c>
      <c r="N125" s="51" t="str">
        <f aca="false">IF($F125="","",0.000665*$F125)</f>
        <v/>
      </c>
      <c r="O125" s="46" t="str">
        <f aca="false">IF($E125="","",IFERROR($E125*4.87/LN(67.8*CFG_ZANEM-5.42),""))</f>
        <v/>
      </c>
      <c r="P125" s="46" t="str">
        <f aca="false">IF(OR($B125="",$H125=""),"",$H125-$B125)</f>
        <v/>
      </c>
      <c r="Q125" s="46" t="str">
        <f aca="false">IF($A125="","",IF(ISNUMBER(CFG_A),CFG_A,""))</f>
        <v/>
      </c>
      <c r="R125" s="46" t="str">
        <f aca="false">IF($A125="","",IF(ISNUMBER(CFG_B),CFG_B,""))</f>
        <v/>
      </c>
      <c r="S125" s="50" t="str">
        <f aca="false">IF(OR($B125="",$Q125=""),"",0.6108*EXP(17.27*$B125/($B125+237.3))-0.6108*EXP(17.27*($B125+$Q125)/($B125+$Q125+237.3)))</f>
        <v/>
      </c>
      <c r="T125" s="46" t="str">
        <f aca="false">IF(OR($Q125="",$R125="",$L125=""),"",$Q125+$R125*$L125)</f>
        <v/>
      </c>
      <c r="U125" s="46" t="str">
        <f aca="false">IF(OR($Q125="",$R125="",$S125=""),"",$Q125+$R125*$S125)</f>
        <v/>
      </c>
      <c r="V125" s="50" t="str">
        <f aca="false">IF(OR($P125="",$T125="",$U125=""),"",IF(ABS($U125-$T125)&lt;CFG_DENOMMIN,"",($P125-$T125)/($U125-$T125)))</f>
        <v/>
      </c>
      <c r="W125" s="47" t="str">
        <f aca="false">IF($E125="","",IFERROR(LN((CFG_ZANEM-0.67*CFG_HDOSSEL)/(0.123*CFG_HDOSSEL))*LN((CFG_ZAR-0.67*CFG_HDOSSEL)/(0.0123*CFG_HDOSSEL))/(CFG_K^2*$E125),""))</f>
        <v/>
      </c>
      <c r="X125" s="50" t="str">
        <f aca="false">IF(OR($N125="",$W125="",$W125=0),"",$N125*(1+CFG_RC/$W125))</f>
        <v/>
      </c>
      <c r="Y125" s="46" t="str">
        <f aca="false">IF(OR($X125="",$M125="",$G125="",$L125=""),"",($W125*$G125/CFG_RHOCP)*($X125/($M125+$X125))-$L125/($M125+$X125))</f>
        <v/>
      </c>
      <c r="Z125" s="46" t="str">
        <f aca="false">IF(OR($W125="",$G125=""),"",$W125*$G125/CFG_RHOCP)</f>
        <v/>
      </c>
      <c r="AA125" s="50" t="str">
        <f aca="false">IF(OR($P125="",$Y125="",$Z125=""),"",IF(ABS($Z125-$Y125)&lt;CFG_DENOMMIN,"",($P125-$Y125)/($Z125-$Y125)))</f>
        <v/>
      </c>
      <c r="AB125" s="48" t="str">
        <f aca="false">IF($A125="","",IF(AND(HOUR($A125)&gt;=CFG_HINI,HOUR($A125)&lt;CFG_HFIM),1,0))</f>
        <v/>
      </c>
      <c r="AC125" s="48" t="str">
        <f aca="false">IF($A125="","",IF($D125="",0,IF($D125&gt;=CFG_RSMIN,1,0)))</f>
        <v/>
      </c>
      <c r="AD125" s="48" t="str">
        <f aca="false">IF($A125="","",IF($E125="",0,IF(AND($E125&gt;=CFG_UMIN,$E125&lt;=CFG_UMAX),1,0)))</f>
        <v/>
      </c>
      <c r="AE125" s="48" t="str">
        <f aca="false">IF($A125="","",IF($L125="",0,IF($L125&gt;=CFG_VPDMIN,1,0)))</f>
        <v/>
      </c>
      <c r="AF125" s="48" t="str">
        <f aca="false">IF($A125="","",IF(CFG_METODO="Teórico (Jackson)",IF(OR($Y125="",$Z125=""),0,IF(ABS($Z125-$Y125)&gt;=CFG_DENOMMIN,1,0)),IF(OR($T125="",$U125=""),0,IF(ABS($U125-$T125)&gt;=CFG_DENOMMIN,1,0))))</f>
        <v/>
      </c>
      <c r="AG125" s="48" t="str">
        <f aca="false">IF($A125="","",IF(AND($B125&lt;&gt;"",$C125&lt;&gt;"",$H125&lt;&gt;""),1,0))</f>
        <v/>
      </c>
      <c r="AH125" s="48" t="str">
        <f aca="false">IF($A125="","",IF(AND($AB125=1,$AC125=1,$AD125=1,$AE125=1,$AF125=1,$AG125=1),1,0))</f>
        <v/>
      </c>
      <c r="AI125" s="50" t="str">
        <f aca="false">IF($A125="","",IF($AH125&lt;&gt;1,"",IF(CFG_METODO="Teórico (Jackson)",$AA125,$V125)))</f>
        <v/>
      </c>
      <c r="AJ125" s="50" t="str">
        <f aca="false">IF($AI125="","",MAX(0,MIN(1,$AI125)))</f>
        <v/>
      </c>
      <c r="AK125" s="52" t="str">
        <f aca="false">IF($A125="","",IF($AG125=0,"Dados incompletos"&amp;IF($I125="SEM PAR"," — sem Tc no mesmo horário",""),IF($AB125=0,"Fora da janela horária",IF($AC125=0,"Radiação abaixo do mínimo",IF($AD125=0,"Vento fora da faixa",IF($AE125=0,"VPD abaixo do mínimo",IF($AF125=0,"Denominador muito pequeno","VÁLIDO")))))))</f>
        <v/>
      </c>
    </row>
    <row r="126" customFormat="false" ht="15" hidden="false" customHeight="false" outlineLevel="0" collapsed="false">
      <c r="A126" s="45" t="str">
        <f aca="false">IF(02_Estacao!A126="","",02_Estacao!A126)</f>
        <v/>
      </c>
      <c r="B126" s="46" t="str">
        <f aca="false">IF(OR($A126="",02_Estacao!B126=""),"",IF(CFG_UT="°F",(02_Estacao!B126-32)*5/9,02_Estacao!B126))</f>
        <v/>
      </c>
      <c r="C126" s="47" t="str">
        <f aca="false">IF(OR($A126="",02_Estacao!C126=""),"",IF(CFG_UUR="fração (0-1)",02_Estacao!C126*100,02_Estacao!C126))</f>
        <v/>
      </c>
      <c r="D126" s="48" t="str">
        <f aca="false">IF(OR($A126="",02_Estacao!D126=""),"",IF(CFG_URS="MJ/m²/h",02_Estacao!D126*277.7778,IF(CFG_URS="kW/m²",02_Estacao!D126*1000,02_Estacao!D126)))</f>
        <v/>
      </c>
      <c r="E126" s="46" t="str">
        <f aca="false">IF(OR($A126="",02_Estacao!E126=""),"",IF(CFG_UVEL="km/h",02_Estacao!E126/3.6,02_Estacao!E126))</f>
        <v/>
      </c>
      <c r="F126" s="46" t="str">
        <f aca="false">IF($A126="","",IF(02_Estacao!F126="",CFG_P,IF(CFG_UP="hPa (mbar)",02_Estacao!F126/10,IF(CFG_UP="Pa",02_Estacao!F126/1000,02_Estacao!F126))))</f>
        <v/>
      </c>
      <c r="G126" s="48" t="str">
        <f aca="false">IF($A126="","",IF(02_Estacao!G126&lt;&gt;"",02_Estacao!G126,IF($D126="","",(1-CFG_ALBEDO)*$D126-CFG_RNL)))</f>
        <v/>
      </c>
      <c r="H126" s="46" t="str">
        <f aca="false">IF($A126="","",IFERROR(IF(ISNUMBER(INDEX(03_Dossel!$F$6:$F$1005,MATCH($A126,03_Dossel!$A$6:$A$1005,0))),INDEX(03_Dossel!$F$6:$F$1005,MATCH($A126,03_Dossel!$A$6:$A$1005,0)),""),""))</f>
        <v/>
      </c>
      <c r="I126" s="49" t="str">
        <f aca="false">IF($A126="","",IF($H126="","SEM PAR","OK"))</f>
        <v/>
      </c>
      <c r="J126" s="50" t="str">
        <f aca="false">IF($B126="","",0.6108*EXP(17.27*$B126/($B126+237.3)))</f>
        <v/>
      </c>
      <c r="K126" s="50" t="str">
        <f aca="false">IF(OR($J126="",$C126=""),"",$J126*$C126/100)</f>
        <v/>
      </c>
      <c r="L126" s="50" t="str">
        <f aca="false">IF(OR($J126="",$K126=""),"",$J126-$K126)</f>
        <v/>
      </c>
      <c r="M126" s="50" t="str">
        <f aca="false">IF($J126="","",4098*$J126/($B126+237.3)^2)</f>
        <v/>
      </c>
      <c r="N126" s="51" t="str">
        <f aca="false">IF($F126="","",0.000665*$F126)</f>
        <v/>
      </c>
      <c r="O126" s="46" t="str">
        <f aca="false">IF($E126="","",IFERROR($E126*4.87/LN(67.8*CFG_ZANEM-5.42),""))</f>
        <v/>
      </c>
      <c r="P126" s="46" t="str">
        <f aca="false">IF(OR($B126="",$H126=""),"",$H126-$B126)</f>
        <v/>
      </c>
      <c r="Q126" s="46" t="str">
        <f aca="false">IF($A126="","",IF(ISNUMBER(CFG_A),CFG_A,""))</f>
        <v/>
      </c>
      <c r="R126" s="46" t="str">
        <f aca="false">IF($A126="","",IF(ISNUMBER(CFG_B),CFG_B,""))</f>
        <v/>
      </c>
      <c r="S126" s="50" t="str">
        <f aca="false">IF(OR($B126="",$Q126=""),"",0.6108*EXP(17.27*$B126/($B126+237.3))-0.6108*EXP(17.27*($B126+$Q126)/($B126+$Q126+237.3)))</f>
        <v/>
      </c>
      <c r="T126" s="46" t="str">
        <f aca="false">IF(OR($Q126="",$R126="",$L126=""),"",$Q126+$R126*$L126)</f>
        <v/>
      </c>
      <c r="U126" s="46" t="str">
        <f aca="false">IF(OR($Q126="",$R126="",$S126=""),"",$Q126+$R126*$S126)</f>
        <v/>
      </c>
      <c r="V126" s="50" t="str">
        <f aca="false">IF(OR($P126="",$T126="",$U126=""),"",IF(ABS($U126-$T126)&lt;CFG_DENOMMIN,"",($P126-$T126)/($U126-$T126)))</f>
        <v/>
      </c>
      <c r="W126" s="47" t="str">
        <f aca="false">IF($E126="","",IFERROR(LN((CFG_ZANEM-0.67*CFG_HDOSSEL)/(0.123*CFG_HDOSSEL))*LN((CFG_ZAR-0.67*CFG_HDOSSEL)/(0.0123*CFG_HDOSSEL))/(CFG_K^2*$E126),""))</f>
        <v/>
      </c>
      <c r="X126" s="50" t="str">
        <f aca="false">IF(OR($N126="",$W126="",$W126=0),"",$N126*(1+CFG_RC/$W126))</f>
        <v/>
      </c>
      <c r="Y126" s="46" t="str">
        <f aca="false">IF(OR($X126="",$M126="",$G126="",$L126=""),"",($W126*$G126/CFG_RHOCP)*($X126/($M126+$X126))-$L126/($M126+$X126))</f>
        <v/>
      </c>
      <c r="Z126" s="46" t="str">
        <f aca="false">IF(OR($W126="",$G126=""),"",$W126*$G126/CFG_RHOCP)</f>
        <v/>
      </c>
      <c r="AA126" s="50" t="str">
        <f aca="false">IF(OR($P126="",$Y126="",$Z126=""),"",IF(ABS($Z126-$Y126)&lt;CFG_DENOMMIN,"",($P126-$Y126)/($Z126-$Y126)))</f>
        <v/>
      </c>
      <c r="AB126" s="48" t="str">
        <f aca="false">IF($A126="","",IF(AND(HOUR($A126)&gt;=CFG_HINI,HOUR($A126)&lt;CFG_HFIM),1,0))</f>
        <v/>
      </c>
      <c r="AC126" s="48" t="str">
        <f aca="false">IF($A126="","",IF($D126="",0,IF($D126&gt;=CFG_RSMIN,1,0)))</f>
        <v/>
      </c>
      <c r="AD126" s="48" t="str">
        <f aca="false">IF($A126="","",IF($E126="",0,IF(AND($E126&gt;=CFG_UMIN,$E126&lt;=CFG_UMAX),1,0)))</f>
        <v/>
      </c>
      <c r="AE126" s="48" t="str">
        <f aca="false">IF($A126="","",IF($L126="",0,IF($L126&gt;=CFG_VPDMIN,1,0)))</f>
        <v/>
      </c>
      <c r="AF126" s="48" t="str">
        <f aca="false">IF($A126="","",IF(CFG_METODO="Teórico (Jackson)",IF(OR($Y126="",$Z126=""),0,IF(ABS($Z126-$Y126)&gt;=CFG_DENOMMIN,1,0)),IF(OR($T126="",$U126=""),0,IF(ABS($U126-$T126)&gt;=CFG_DENOMMIN,1,0))))</f>
        <v/>
      </c>
      <c r="AG126" s="48" t="str">
        <f aca="false">IF($A126="","",IF(AND($B126&lt;&gt;"",$C126&lt;&gt;"",$H126&lt;&gt;""),1,0))</f>
        <v/>
      </c>
      <c r="AH126" s="48" t="str">
        <f aca="false">IF($A126="","",IF(AND($AB126=1,$AC126=1,$AD126=1,$AE126=1,$AF126=1,$AG126=1),1,0))</f>
        <v/>
      </c>
      <c r="AI126" s="50" t="str">
        <f aca="false">IF($A126="","",IF($AH126&lt;&gt;1,"",IF(CFG_METODO="Teórico (Jackson)",$AA126,$V126)))</f>
        <v/>
      </c>
      <c r="AJ126" s="50" t="str">
        <f aca="false">IF($AI126="","",MAX(0,MIN(1,$AI126)))</f>
        <v/>
      </c>
      <c r="AK126" s="52" t="str">
        <f aca="false">IF($A126="","",IF($AG126=0,"Dados incompletos"&amp;IF($I126="SEM PAR"," — sem Tc no mesmo horário",""),IF($AB126=0,"Fora da janela horária",IF($AC126=0,"Radiação abaixo do mínimo",IF($AD126=0,"Vento fora da faixa",IF($AE126=0,"VPD abaixo do mínimo",IF($AF126=0,"Denominador muito pequeno","VÁLIDO")))))))</f>
        <v/>
      </c>
    </row>
    <row r="127" customFormat="false" ht="15" hidden="false" customHeight="false" outlineLevel="0" collapsed="false">
      <c r="A127" s="45" t="str">
        <f aca="false">IF(02_Estacao!A127="","",02_Estacao!A127)</f>
        <v/>
      </c>
      <c r="B127" s="46" t="str">
        <f aca="false">IF(OR($A127="",02_Estacao!B127=""),"",IF(CFG_UT="°F",(02_Estacao!B127-32)*5/9,02_Estacao!B127))</f>
        <v/>
      </c>
      <c r="C127" s="47" t="str">
        <f aca="false">IF(OR($A127="",02_Estacao!C127=""),"",IF(CFG_UUR="fração (0-1)",02_Estacao!C127*100,02_Estacao!C127))</f>
        <v/>
      </c>
      <c r="D127" s="48" t="str">
        <f aca="false">IF(OR($A127="",02_Estacao!D127=""),"",IF(CFG_URS="MJ/m²/h",02_Estacao!D127*277.7778,IF(CFG_URS="kW/m²",02_Estacao!D127*1000,02_Estacao!D127)))</f>
        <v/>
      </c>
      <c r="E127" s="46" t="str">
        <f aca="false">IF(OR($A127="",02_Estacao!E127=""),"",IF(CFG_UVEL="km/h",02_Estacao!E127/3.6,02_Estacao!E127))</f>
        <v/>
      </c>
      <c r="F127" s="46" t="str">
        <f aca="false">IF($A127="","",IF(02_Estacao!F127="",CFG_P,IF(CFG_UP="hPa (mbar)",02_Estacao!F127/10,IF(CFG_UP="Pa",02_Estacao!F127/1000,02_Estacao!F127))))</f>
        <v/>
      </c>
      <c r="G127" s="48" t="str">
        <f aca="false">IF($A127="","",IF(02_Estacao!G127&lt;&gt;"",02_Estacao!G127,IF($D127="","",(1-CFG_ALBEDO)*$D127-CFG_RNL)))</f>
        <v/>
      </c>
      <c r="H127" s="46" t="str">
        <f aca="false">IF($A127="","",IFERROR(IF(ISNUMBER(INDEX(03_Dossel!$F$6:$F$1005,MATCH($A127,03_Dossel!$A$6:$A$1005,0))),INDEX(03_Dossel!$F$6:$F$1005,MATCH($A127,03_Dossel!$A$6:$A$1005,0)),""),""))</f>
        <v/>
      </c>
      <c r="I127" s="49" t="str">
        <f aca="false">IF($A127="","",IF($H127="","SEM PAR","OK"))</f>
        <v/>
      </c>
      <c r="J127" s="50" t="str">
        <f aca="false">IF($B127="","",0.6108*EXP(17.27*$B127/($B127+237.3)))</f>
        <v/>
      </c>
      <c r="K127" s="50" t="str">
        <f aca="false">IF(OR($J127="",$C127=""),"",$J127*$C127/100)</f>
        <v/>
      </c>
      <c r="L127" s="50" t="str">
        <f aca="false">IF(OR($J127="",$K127=""),"",$J127-$K127)</f>
        <v/>
      </c>
      <c r="M127" s="50" t="str">
        <f aca="false">IF($J127="","",4098*$J127/($B127+237.3)^2)</f>
        <v/>
      </c>
      <c r="N127" s="51" t="str">
        <f aca="false">IF($F127="","",0.000665*$F127)</f>
        <v/>
      </c>
      <c r="O127" s="46" t="str">
        <f aca="false">IF($E127="","",IFERROR($E127*4.87/LN(67.8*CFG_ZANEM-5.42),""))</f>
        <v/>
      </c>
      <c r="P127" s="46" t="str">
        <f aca="false">IF(OR($B127="",$H127=""),"",$H127-$B127)</f>
        <v/>
      </c>
      <c r="Q127" s="46" t="str">
        <f aca="false">IF($A127="","",IF(ISNUMBER(CFG_A),CFG_A,""))</f>
        <v/>
      </c>
      <c r="R127" s="46" t="str">
        <f aca="false">IF($A127="","",IF(ISNUMBER(CFG_B),CFG_B,""))</f>
        <v/>
      </c>
      <c r="S127" s="50" t="str">
        <f aca="false">IF(OR($B127="",$Q127=""),"",0.6108*EXP(17.27*$B127/($B127+237.3))-0.6108*EXP(17.27*($B127+$Q127)/($B127+$Q127+237.3)))</f>
        <v/>
      </c>
      <c r="T127" s="46" t="str">
        <f aca="false">IF(OR($Q127="",$R127="",$L127=""),"",$Q127+$R127*$L127)</f>
        <v/>
      </c>
      <c r="U127" s="46" t="str">
        <f aca="false">IF(OR($Q127="",$R127="",$S127=""),"",$Q127+$R127*$S127)</f>
        <v/>
      </c>
      <c r="V127" s="50" t="str">
        <f aca="false">IF(OR($P127="",$T127="",$U127=""),"",IF(ABS($U127-$T127)&lt;CFG_DENOMMIN,"",($P127-$T127)/($U127-$T127)))</f>
        <v/>
      </c>
      <c r="W127" s="47" t="str">
        <f aca="false">IF($E127="","",IFERROR(LN((CFG_ZANEM-0.67*CFG_HDOSSEL)/(0.123*CFG_HDOSSEL))*LN((CFG_ZAR-0.67*CFG_HDOSSEL)/(0.0123*CFG_HDOSSEL))/(CFG_K^2*$E127),""))</f>
        <v/>
      </c>
      <c r="X127" s="50" t="str">
        <f aca="false">IF(OR($N127="",$W127="",$W127=0),"",$N127*(1+CFG_RC/$W127))</f>
        <v/>
      </c>
      <c r="Y127" s="46" t="str">
        <f aca="false">IF(OR($X127="",$M127="",$G127="",$L127=""),"",($W127*$G127/CFG_RHOCP)*($X127/($M127+$X127))-$L127/($M127+$X127))</f>
        <v/>
      </c>
      <c r="Z127" s="46" t="str">
        <f aca="false">IF(OR($W127="",$G127=""),"",$W127*$G127/CFG_RHOCP)</f>
        <v/>
      </c>
      <c r="AA127" s="50" t="str">
        <f aca="false">IF(OR($P127="",$Y127="",$Z127=""),"",IF(ABS($Z127-$Y127)&lt;CFG_DENOMMIN,"",($P127-$Y127)/($Z127-$Y127)))</f>
        <v/>
      </c>
      <c r="AB127" s="48" t="str">
        <f aca="false">IF($A127="","",IF(AND(HOUR($A127)&gt;=CFG_HINI,HOUR($A127)&lt;CFG_HFIM),1,0))</f>
        <v/>
      </c>
      <c r="AC127" s="48" t="str">
        <f aca="false">IF($A127="","",IF($D127="",0,IF($D127&gt;=CFG_RSMIN,1,0)))</f>
        <v/>
      </c>
      <c r="AD127" s="48" t="str">
        <f aca="false">IF($A127="","",IF($E127="",0,IF(AND($E127&gt;=CFG_UMIN,$E127&lt;=CFG_UMAX),1,0)))</f>
        <v/>
      </c>
      <c r="AE127" s="48" t="str">
        <f aca="false">IF($A127="","",IF($L127="",0,IF($L127&gt;=CFG_VPDMIN,1,0)))</f>
        <v/>
      </c>
      <c r="AF127" s="48" t="str">
        <f aca="false">IF($A127="","",IF(CFG_METODO="Teórico (Jackson)",IF(OR($Y127="",$Z127=""),0,IF(ABS($Z127-$Y127)&gt;=CFG_DENOMMIN,1,0)),IF(OR($T127="",$U127=""),0,IF(ABS($U127-$T127)&gt;=CFG_DENOMMIN,1,0))))</f>
        <v/>
      </c>
      <c r="AG127" s="48" t="str">
        <f aca="false">IF($A127="","",IF(AND($B127&lt;&gt;"",$C127&lt;&gt;"",$H127&lt;&gt;""),1,0))</f>
        <v/>
      </c>
      <c r="AH127" s="48" t="str">
        <f aca="false">IF($A127="","",IF(AND($AB127=1,$AC127=1,$AD127=1,$AE127=1,$AF127=1,$AG127=1),1,0))</f>
        <v/>
      </c>
      <c r="AI127" s="50" t="str">
        <f aca="false">IF($A127="","",IF($AH127&lt;&gt;1,"",IF(CFG_METODO="Teórico (Jackson)",$AA127,$V127)))</f>
        <v/>
      </c>
      <c r="AJ127" s="50" t="str">
        <f aca="false">IF($AI127="","",MAX(0,MIN(1,$AI127)))</f>
        <v/>
      </c>
      <c r="AK127" s="52" t="str">
        <f aca="false">IF($A127="","",IF($AG127=0,"Dados incompletos"&amp;IF($I127="SEM PAR"," — sem Tc no mesmo horário",""),IF($AB127=0,"Fora da janela horária",IF($AC127=0,"Radiação abaixo do mínimo",IF($AD127=0,"Vento fora da faixa",IF($AE127=0,"VPD abaixo do mínimo",IF($AF127=0,"Denominador muito pequeno","VÁLIDO")))))))</f>
        <v/>
      </c>
    </row>
    <row r="128" customFormat="false" ht="15" hidden="false" customHeight="false" outlineLevel="0" collapsed="false">
      <c r="A128" s="45" t="str">
        <f aca="false">IF(02_Estacao!A128="","",02_Estacao!A128)</f>
        <v/>
      </c>
      <c r="B128" s="46" t="str">
        <f aca="false">IF(OR($A128="",02_Estacao!B128=""),"",IF(CFG_UT="°F",(02_Estacao!B128-32)*5/9,02_Estacao!B128))</f>
        <v/>
      </c>
      <c r="C128" s="47" t="str">
        <f aca="false">IF(OR($A128="",02_Estacao!C128=""),"",IF(CFG_UUR="fração (0-1)",02_Estacao!C128*100,02_Estacao!C128))</f>
        <v/>
      </c>
      <c r="D128" s="48" t="str">
        <f aca="false">IF(OR($A128="",02_Estacao!D128=""),"",IF(CFG_URS="MJ/m²/h",02_Estacao!D128*277.7778,IF(CFG_URS="kW/m²",02_Estacao!D128*1000,02_Estacao!D128)))</f>
        <v/>
      </c>
      <c r="E128" s="46" t="str">
        <f aca="false">IF(OR($A128="",02_Estacao!E128=""),"",IF(CFG_UVEL="km/h",02_Estacao!E128/3.6,02_Estacao!E128))</f>
        <v/>
      </c>
      <c r="F128" s="46" t="str">
        <f aca="false">IF($A128="","",IF(02_Estacao!F128="",CFG_P,IF(CFG_UP="hPa (mbar)",02_Estacao!F128/10,IF(CFG_UP="Pa",02_Estacao!F128/1000,02_Estacao!F128))))</f>
        <v/>
      </c>
      <c r="G128" s="48" t="str">
        <f aca="false">IF($A128="","",IF(02_Estacao!G128&lt;&gt;"",02_Estacao!G128,IF($D128="","",(1-CFG_ALBEDO)*$D128-CFG_RNL)))</f>
        <v/>
      </c>
      <c r="H128" s="46" t="str">
        <f aca="false">IF($A128="","",IFERROR(IF(ISNUMBER(INDEX(03_Dossel!$F$6:$F$1005,MATCH($A128,03_Dossel!$A$6:$A$1005,0))),INDEX(03_Dossel!$F$6:$F$1005,MATCH($A128,03_Dossel!$A$6:$A$1005,0)),""),""))</f>
        <v/>
      </c>
      <c r="I128" s="49" t="str">
        <f aca="false">IF($A128="","",IF($H128="","SEM PAR","OK"))</f>
        <v/>
      </c>
      <c r="J128" s="50" t="str">
        <f aca="false">IF($B128="","",0.6108*EXP(17.27*$B128/($B128+237.3)))</f>
        <v/>
      </c>
      <c r="K128" s="50" t="str">
        <f aca="false">IF(OR($J128="",$C128=""),"",$J128*$C128/100)</f>
        <v/>
      </c>
      <c r="L128" s="50" t="str">
        <f aca="false">IF(OR($J128="",$K128=""),"",$J128-$K128)</f>
        <v/>
      </c>
      <c r="M128" s="50" t="str">
        <f aca="false">IF($J128="","",4098*$J128/($B128+237.3)^2)</f>
        <v/>
      </c>
      <c r="N128" s="51" t="str">
        <f aca="false">IF($F128="","",0.000665*$F128)</f>
        <v/>
      </c>
      <c r="O128" s="46" t="str">
        <f aca="false">IF($E128="","",IFERROR($E128*4.87/LN(67.8*CFG_ZANEM-5.42),""))</f>
        <v/>
      </c>
      <c r="P128" s="46" t="str">
        <f aca="false">IF(OR($B128="",$H128=""),"",$H128-$B128)</f>
        <v/>
      </c>
      <c r="Q128" s="46" t="str">
        <f aca="false">IF($A128="","",IF(ISNUMBER(CFG_A),CFG_A,""))</f>
        <v/>
      </c>
      <c r="R128" s="46" t="str">
        <f aca="false">IF($A128="","",IF(ISNUMBER(CFG_B),CFG_B,""))</f>
        <v/>
      </c>
      <c r="S128" s="50" t="str">
        <f aca="false">IF(OR($B128="",$Q128=""),"",0.6108*EXP(17.27*$B128/($B128+237.3))-0.6108*EXP(17.27*($B128+$Q128)/($B128+$Q128+237.3)))</f>
        <v/>
      </c>
      <c r="T128" s="46" t="str">
        <f aca="false">IF(OR($Q128="",$R128="",$L128=""),"",$Q128+$R128*$L128)</f>
        <v/>
      </c>
      <c r="U128" s="46" t="str">
        <f aca="false">IF(OR($Q128="",$R128="",$S128=""),"",$Q128+$R128*$S128)</f>
        <v/>
      </c>
      <c r="V128" s="50" t="str">
        <f aca="false">IF(OR($P128="",$T128="",$U128=""),"",IF(ABS($U128-$T128)&lt;CFG_DENOMMIN,"",($P128-$T128)/($U128-$T128)))</f>
        <v/>
      </c>
      <c r="W128" s="47" t="str">
        <f aca="false">IF($E128="","",IFERROR(LN((CFG_ZANEM-0.67*CFG_HDOSSEL)/(0.123*CFG_HDOSSEL))*LN((CFG_ZAR-0.67*CFG_HDOSSEL)/(0.0123*CFG_HDOSSEL))/(CFG_K^2*$E128),""))</f>
        <v/>
      </c>
      <c r="X128" s="50" t="str">
        <f aca="false">IF(OR($N128="",$W128="",$W128=0),"",$N128*(1+CFG_RC/$W128))</f>
        <v/>
      </c>
      <c r="Y128" s="46" t="str">
        <f aca="false">IF(OR($X128="",$M128="",$G128="",$L128=""),"",($W128*$G128/CFG_RHOCP)*($X128/($M128+$X128))-$L128/($M128+$X128))</f>
        <v/>
      </c>
      <c r="Z128" s="46" t="str">
        <f aca="false">IF(OR($W128="",$G128=""),"",$W128*$G128/CFG_RHOCP)</f>
        <v/>
      </c>
      <c r="AA128" s="50" t="str">
        <f aca="false">IF(OR($P128="",$Y128="",$Z128=""),"",IF(ABS($Z128-$Y128)&lt;CFG_DENOMMIN,"",($P128-$Y128)/($Z128-$Y128)))</f>
        <v/>
      </c>
      <c r="AB128" s="48" t="str">
        <f aca="false">IF($A128="","",IF(AND(HOUR($A128)&gt;=CFG_HINI,HOUR($A128)&lt;CFG_HFIM),1,0))</f>
        <v/>
      </c>
      <c r="AC128" s="48" t="str">
        <f aca="false">IF($A128="","",IF($D128="",0,IF($D128&gt;=CFG_RSMIN,1,0)))</f>
        <v/>
      </c>
      <c r="AD128" s="48" t="str">
        <f aca="false">IF($A128="","",IF($E128="",0,IF(AND($E128&gt;=CFG_UMIN,$E128&lt;=CFG_UMAX),1,0)))</f>
        <v/>
      </c>
      <c r="AE128" s="48" t="str">
        <f aca="false">IF($A128="","",IF($L128="",0,IF($L128&gt;=CFG_VPDMIN,1,0)))</f>
        <v/>
      </c>
      <c r="AF128" s="48" t="str">
        <f aca="false">IF($A128="","",IF(CFG_METODO="Teórico (Jackson)",IF(OR($Y128="",$Z128=""),0,IF(ABS($Z128-$Y128)&gt;=CFG_DENOMMIN,1,0)),IF(OR($T128="",$U128=""),0,IF(ABS($U128-$T128)&gt;=CFG_DENOMMIN,1,0))))</f>
        <v/>
      </c>
      <c r="AG128" s="48" t="str">
        <f aca="false">IF($A128="","",IF(AND($B128&lt;&gt;"",$C128&lt;&gt;"",$H128&lt;&gt;""),1,0))</f>
        <v/>
      </c>
      <c r="AH128" s="48" t="str">
        <f aca="false">IF($A128="","",IF(AND($AB128=1,$AC128=1,$AD128=1,$AE128=1,$AF128=1,$AG128=1),1,0))</f>
        <v/>
      </c>
      <c r="AI128" s="50" t="str">
        <f aca="false">IF($A128="","",IF($AH128&lt;&gt;1,"",IF(CFG_METODO="Teórico (Jackson)",$AA128,$V128)))</f>
        <v/>
      </c>
      <c r="AJ128" s="50" t="str">
        <f aca="false">IF($AI128="","",MAX(0,MIN(1,$AI128)))</f>
        <v/>
      </c>
      <c r="AK128" s="52" t="str">
        <f aca="false">IF($A128="","",IF($AG128=0,"Dados incompletos"&amp;IF($I128="SEM PAR"," — sem Tc no mesmo horário",""),IF($AB128=0,"Fora da janela horária",IF($AC128=0,"Radiação abaixo do mínimo",IF($AD128=0,"Vento fora da faixa",IF($AE128=0,"VPD abaixo do mínimo",IF($AF128=0,"Denominador muito pequeno","VÁLIDO")))))))</f>
        <v/>
      </c>
    </row>
    <row r="129" customFormat="false" ht="15" hidden="false" customHeight="false" outlineLevel="0" collapsed="false">
      <c r="A129" s="45" t="str">
        <f aca="false">IF(02_Estacao!A129="","",02_Estacao!A129)</f>
        <v/>
      </c>
      <c r="B129" s="46" t="str">
        <f aca="false">IF(OR($A129="",02_Estacao!B129=""),"",IF(CFG_UT="°F",(02_Estacao!B129-32)*5/9,02_Estacao!B129))</f>
        <v/>
      </c>
      <c r="C129" s="47" t="str">
        <f aca="false">IF(OR($A129="",02_Estacao!C129=""),"",IF(CFG_UUR="fração (0-1)",02_Estacao!C129*100,02_Estacao!C129))</f>
        <v/>
      </c>
      <c r="D129" s="48" t="str">
        <f aca="false">IF(OR($A129="",02_Estacao!D129=""),"",IF(CFG_URS="MJ/m²/h",02_Estacao!D129*277.7778,IF(CFG_URS="kW/m²",02_Estacao!D129*1000,02_Estacao!D129)))</f>
        <v/>
      </c>
      <c r="E129" s="46" t="str">
        <f aca="false">IF(OR($A129="",02_Estacao!E129=""),"",IF(CFG_UVEL="km/h",02_Estacao!E129/3.6,02_Estacao!E129))</f>
        <v/>
      </c>
      <c r="F129" s="46" t="str">
        <f aca="false">IF($A129="","",IF(02_Estacao!F129="",CFG_P,IF(CFG_UP="hPa (mbar)",02_Estacao!F129/10,IF(CFG_UP="Pa",02_Estacao!F129/1000,02_Estacao!F129))))</f>
        <v/>
      </c>
      <c r="G129" s="48" t="str">
        <f aca="false">IF($A129="","",IF(02_Estacao!G129&lt;&gt;"",02_Estacao!G129,IF($D129="","",(1-CFG_ALBEDO)*$D129-CFG_RNL)))</f>
        <v/>
      </c>
      <c r="H129" s="46" t="str">
        <f aca="false">IF($A129="","",IFERROR(IF(ISNUMBER(INDEX(03_Dossel!$F$6:$F$1005,MATCH($A129,03_Dossel!$A$6:$A$1005,0))),INDEX(03_Dossel!$F$6:$F$1005,MATCH($A129,03_Dossel!$A$6:$A$1005,0)),""),""))</f>
        <v/>
      </c>
      <c r="I129" s="49" t="str">
        <f aca="false">IF($A129="","",IF($H129="","SEM PAR","OK"))</f>
        <v/>
      </c>
      <c r="J129" s="50" t="str">
        <f aca="false">IF($B129="","",0.6108*EXP(17.27*$B129/($B129+237.3)))</f>
        <v/>
      </c>
      <c r="K129" s="50" t="str">
        <f aca="false">IF(OR($J129="",$C129=""),"",$J129*$C129/100)</f>
        <v/>
      </c>
      <c r="L129" s="50" t="str">
        <f aca="false">IF(OR($J129="",$K129=""),"",$J129-$K129)</f>
        <v/>
      </c>
      <c r="M129" s="50" t="str">
        <f aca="false">IF($J129="","",4098*$J129/($B129+237.3)^2)</f>
        <v/>
      </c>
      <c r="N129" s="51" t="str">
        <f aca="false">IF($F129="","",0.000665*$F129)</f>
        <v/>
      </c>
      <c r="O129" s="46" t="str">
        <f aca="false">IF($E129="","",IFERROR($E129*4.87/LN(67.8*CFG_ZANEM-5.42),""))</f>
        <v/>
      </c>
      <c r="P129" s="46" t="str">
        <f aca="false">IF(OR($B129="",$H129=""),"",$H129-$B129)</f>
        <v/>
      </c>
      <c r="Q129" s="46" t="str">
        <f aca="false">IF($A129="","",IF(ISNUMBER(CFG_A),CFG_A,""))</f>
        <v/>
      </c>
      <c r="R129" s="46" t="str">
        <f aca="false">IF($A129="","",IF(ISNUMBER(CFG_B),CFG_B,""))</f>
        <v/>
      </c>
      <c r="S129" s="50" t="str">
        <f aca="false">IF(OR($B129="",$Q129=""),"",0.6108*EXP(17.27*$B129/($B129+237.3))-0.6108*EXP(17.27*($B129+$Q129)/($B129+$Q129+237.3)))</f>
        <v/>
      </c>
      <c r="T129" s="46" t="str">
        <f aca="false">IF(OR($Q129="",$R129="",$L129=""),"",$Q129+$R129*$L129)</f>
        <v/>
      </c>
      <c r="U129" s="46" t="str">
        <f aca="false">IF(OR($Q129="",$R129="",$S129=""),"",$Q129+$R129*$S129)</f>
        <v/>
      </c>
      <c r="V129" s="50" t="str">
        <f aca="false">IF(OR($P129="",$T129="",$U129=""),"",IF(ABS($U129-$T129)&lt;CFG_DENOMMIN,"",($P129-$T129)/($U129-$T129)))</f>
        <v/>
      </c>
      <c r="W129" s="47" t="str">
        <f aca="false">IF($E129="","",IFERROR(LN((CFG_ZANEM-0.67*CFG_HDOSSEL)/(0.123*CFG_HDOSSEL))*LN((CFG_ZAR-0.67*CFG_HDOSSEL)/(0.0123*CFG_HDOSSEL))/(CFG_K^2*$E129),""))</f>
        <v/>
      </c>
      <c r="X129" s="50" t="str">
        <f aca="false">IF(OR($N129="",$W129="",$W129=0),"",$N129*(1+CFG_RC/$W129))</f>
        <v/>
      </c>
      <c r="Y129" s="46" t="str">
        <f aca="false">IF(OR($X129="",$M129="",$G129="",$L129=""),"",($W129*$G129/CFG_RHOCP)*($X129/($M129+$X129))-$L129/($M129+$X129))</f>
        <v/>
      </c>
      <c r="Z129" s="46" t="str">
        <f aca="false">IF(OR($W129="",$G129=""),"",$W129*$G129/CFG_RHOCP)</f>
        <v/>
      </c>
      <c r="AA129" s="50" t="str">
        <f aca="false">IF(OR($P129="",$Y129="",$Z129=""),"",IF(ABS($Z129-$Y129)&lt;CFG_DENOMMIN,"",($P129-$Y129)/($Z129-$Y129)))</f>
        <v/>
      </c>
      <c r="AB129" s="48" t="str">
        <f aca="false">IF($A129="","",IF(AND(HOUR($A129)&gt;=CFG_HINI,HOUR($A129)&lt;CFG_HFIM),1,0))</f>
        <v/>
      </c>
      <c r="AC129" s="48" t="str">
        <f aca="false">IF($A129="","",IF($D129="",0,IF($D129&gt;=CFG_RSMIN,1,0)))</f>
        <v/>
      </c>
      <c r="AD129" s="48" t="str">
        <f aca="false">IF($A129="","",IF($E129="",0,IF(AND($E129&gt;=CFG_UMIN,$E129&lt;=CFG_UMAX),1,0)))</f>
        <v/>
      </c>
      <c r="AE129" s="48" t="str">
        <f aca="false">IF($A129="","",IF($L129="",0,IF($L129&gt;=CFG_VPDMIN,1,0)))</f>
        <v/>
      </c>
      <c r="AF129" s="48" t="str">
        <f aca="false">IF($A129="","",IF(CFG_METODO="Teórico (Jackson)",IF(OR($Y129="",$Z129=""),0,IF(ABS($Z129-$Y129)&gt;=CFG_DENOMMIN,1,0)),IF(OR($T129="",$U129=""),0,IF(ABS($U129-$T129)&gt;=CFG_DENOMMIN,1,0))))</f>
        <v/>
      </c>
      <c r="AG129" s="48" t="str">
        <f aca="false">IF($A129="","",IF(AND($B129&lt;&gt;"",$C129&lt;&gt;"",$H129&lt;&gt;""),1,0))</f>
        <v/>
      </c>
      <c r="AH129" s="48" t="str">
        <f aca="false">IF($A129="","",IF(AND($AB129=1,$AC129=1,$AD129=1,$AE129=1,$AF129=1,$AG129=1),1,0))</f>
        <v/>
      </c>
      <c r="AI129" s="50" t="str">
        <f aca="false">IF($A129="","",IF($AH129&lt;&gt;1,"",IF(CFG_METODO="Teórico (Jackson)",$AA129,$V129)))</f>
        <v/>
      </c>
      <c r="AJ129" s="50" t="str">
        <f aca="false">IF($AI129="","",MAX(0,MIN(1,$AI129)))</f>
        <v/>
      </c>
      <c r="AK129" s="52" t="str">
        <f aca="false">IF($A129="","",IF($AG129=0,"Dados incompletos"&amp;IF($I129="SEM PAR"," — sem Tc no mesmo horário",""),IF($AB129=0,"Fora da janela horária",IF($AC129=0,"Radiação abaixo do mínimo",IF($AD129=0,"Vento fora da faixa",IF($AE129=0,"VPD abaixo do mínimo",IF($AF129=0,"Denominador muito pequeno","VÁLIDO")))))))</f>
        <v/>
      </c>
    </row>
    <row r="130" customFormat="false" ht="15" hidden="false" customHeight="false" outlineLevel="0" collapsed="false">
      <c r="A130" s="45" t="str">
        <f aca="false">IF(02_Estacao!A130="","",02_Estacao!A130)</f>
        <v/>
      </c>
      <c r="B130" s="46" t="str">
        <f aca="false">IF(OR($A130="",02_Estacao!B130=""),"",IF(CFG_UT="°F",(02_Estacao!B130-32)*5/9,02_Estacao!B130))</f>
        <v/>
      </c>
      <c r="C130" s="47" t="str">
        <f aca="false">IF(OR($A130="",02_Estacao!C130=""),"",IF(CFG_UUR="fração (0-1)",02_Estacao!C130*100,02_Estacao!C130))</f>
        <v/>
      </c>
      <c r="D130" s="48" t="str">
        <f aca="false">IF(OR($A130="",02_Estacao!D130=""),"",IF(CFG_URS="MJ/m²/h",02_Estacao!D130*277.7778,IF(CFG_URS="kW/m²",02_Estacao!D130*1000,02_Estacao!D130)))</f>
        <v/>
      </c>
      <c r="E130" s="46" t="str">
        <f aca="false">IF(OR($A130="",02_Estacao!E130=""),"",IF(CFG_UVEL="km/h",02_Estacao!E130/3.6,02_Estacao!E130))</f>
        <v/>
      </c>
      <c r="F130" s="46" t="str">
        <f aca="false">IF($A130="","",IF(02_Estacao!F130="",CFG_P,IF(CFG_UP="hPa (mbar)",02_Estacao!F130/10,IF(CFG_UP="Pa",02_Estacao!F130/1000,02_Estacao!F130))))</f>
        <v/>
      </c>
      <c r="G130" s="48" t="str">
        <f aca="false">IF($A130="","",IF(02_Estacao!G130&lt;&gt;"",02_Estacao!G130,IF($D130="","",(1-CFG_ALBEDO)*$D130-CFG_RNL)))</f>
        <v/>
      </c>
      <c r="H130" s="46" t="str">
        <f aca="false">IF($A130="","",IFERROR(IF(ISNUMBER(INDEX(03_Dossel!$F$6:$F$1005,MATCH($A130,03_Dossel!$A$6:$A$1005,0))),INDEX(03_Dossel!$F$6:$F$1005,MATCH($A130,03_Dossel!$A$6:$A$1005,0)),""),""))</f>
        <v/>
      </c>
      <c r="I130" s="49" t="str">
        <f aca="false">IF($A130="","",IF($H130="","SEM PAR","OK"))</f>
        <v/>
      </c>
      <c r="J130" s="50" t="str">
        <f aca="false">IF($B130="","",0.6108*EXP(17.27*$B130/($B130+237.3)))</f>
        <v/>
      </c>
      <c r="K130" s="50" t="str">
        <f aca="false">IF(OR($J130="",$C130=""),"",$J130*$C130/100)</f>
        <v/>
      </c>
      <c r="L130" s="50" t="str">
        <f aca="false">IF(OR($J130="",$K130=""),"",$J130-$K130)</f>
        <v/>
      </c>
      <c r="M130" s="50" t="str">
        <f aca="false">IF($J130="","",4098*$J130/($B130+237.3)^2)</f>
        <v/>
      </c>
      <c r="N130" s="51" t="str">
        <f aca="false">IF($F130="","",0.000665*$F130)</f>
        <v/>
      </c>
      <c r="O130" s="46" t="str">
        <f aca="false">IF($E130="","",IFERROR($E130*4.87/LN(67.8*CFG_ZANEM-5.42),""))</f>
        <v/>
      </c>
      <c r="P130" s="46" t="str">
        <f aca="false">IF(OR($B130="",$H130=""),"",$H130-$B130)</f>
        <v/>
      </c>
      <c r="Q130" s="46" t="str">
        <f aca="false">IF($A130="","",IF(ISNUMBER(CFG_A),CFG_A,""))</f>
        <v/>
      </c>
      <c r="R130" s="46" t="str">
        <f aca="false">IF($A130="","",IF(ISNUMBER(CFG_B),CFG_B,""))</f>
        <v/>
      </c>
      <c r="S130" s="50" t="str">
        <f aca="false">IF(OR($B130="",$Q130=""),"",0.6108*EXP(17.27*$B130/($B130+237.3))-0.6108*EXP(17.27*($B130+$Q130)/($B130+$Q130+237.3)))</f>
        <v/>
      </c>
      <c r="T130" s="46" t="str">
        <f aca="false">IF(OR($Q130="",$R130="",$L130=""),"",$Q130+$R130*$L130)</f>
        <v/>
      </c>
      <c r="U130" s="46" t="str">
        <f aca="false">IF(OR($Q130="",$R130="",$S130=""),"",$Q130+$R130*$S130)</f>
        <v/>
      </c>
      <c r="V130" s="50" t="str">
        <f aca="false">IF(OR($P130="",$T130="",$U130=""),"",IF(ABS($U130-$T130)&lt;CFG_DENOMMIN,"",($P130-$T130)/($U130-$T130)))</f>
        <v/>
      </c>
      <c r="W130" s="47" t="str">
        <f aca="false">IF($E130="","",IFERROR(LN((CFG_ZANEM-0.67*CFG_HDOSSEL)/(0.123*CFG_HDOSSEL))*LN((CFG_ZAR-0.67*CFG_HDOSSEL)/(0.0123*CFG_HDOSSEL))/(CFG_K^2*$E130),""))</f>
        <v/>
      </c>
      <c r="X130" s="50" t="str">
        <f aca="false">IF(OR($N130="",$W130="",$W130=0),"",$N130*(1+CFG_RC/$W130))</f>
        <v/>
      </c>
      <c r="Y130" s="46" t="str">
        <f aca="false">IF(OR($X130="",$M130="",$G130="",$L130=""),"",($W130*$G130/CFG_RHOCP)*($X130/($M130+$X130))-$L130/($M130+$X130))</f>
        <v/>
      </c>
      <c r="Z130" s="46" t="str">
        <f aca="false">IF(OR($W130="",$G130=""),"",$W130*$G130/CFG_RHOCP)</f>
        <v/>
      </c>
      <c r="AA130" s="50" t="str">
        <f aca="false">IF(OR($P130="",$Y130="",$Z130=""),"",IF(ABS($Z130-$Y130)&lt;CFG_DENOMMIN,"",($P130-$Y130)/($Z130-$Y130)))</f>
        <v/>
      </c>
      <c r="AB130" s="48" t="str">
        <f aca="false">IF($A130="","",IF(AND(HOUR($A130)&gt;=CFG_HINI,HOUR($A130)&lt;CFG_HFIM),1,0))</f>
        <v/>
      </c>
      <c r="AC130" s="48" t="str">
        <f aca="false">IF($A130="","",IF($D130="",0,IF($D130&gt;=CFG_RSMIN,1,0)))</f>
        <v/>
      </c>
      <c r="AD130" s="48" t="str">
        <f aca="false">IF($A130="","",IF($E130="",0,IF(AND($E130&gt;=CFG_UMIN,$E130&lt;=CFG_UMAX),1,0)))</f>
        <v/>
      </c>
      <c r="AE130" s="48" t="str">
        <f aca="false">IF($A130="","",IF($L130="",0,IF($L130&gt;=CFG_VPDMIN,1,0)))</f>
        <v/>
      </c>
      <c r="AF130" s="48" t="str">
        <f aca="false">IF($A130="","",IF(CFG_METODO="Teórico (Jackson)",IF(OR($Y130="",$Z130=""),0,IF(ABS($Z130-$Y130)&gt;=CFG_DENOMMIN,1,0)),IF(OR($T130="",$U130=""),0,IF(ABS($U130-$T130)&gt;=CFG_DENOMMIN,1,0))))</f>
        <v/>
      </c>
      <c r="AG130" s="48" t="str">
        <f aca="false">IF($A130="","",IF(AND($B130&lt;&gt;"",$C130&lt;&gt;"",$H130&lt;&gt;""),1,0))</f>
        <v/>
      </c>
      <c r="AH130" s="48" t="str">
        <f aca="false">IF($A130="","",IF(AND($AB130=1,$AC130=1,$AD130=1,$AE130=1,$AF130=1,$AG130=1),1,0))</f>
        <v/>
      </c>
      <c r="AI130" s="50" t="str">
        <f aca="false">IF($A130="","",IF($AH130&lt;&gt;1,"",IF(CFG_METODO="Teórico (Jackson)",$AA130,$V130)))</f>
        <v/>
      </c>
      <c r="AJ130" s="50" t="str">
        <f aca="false">IF($AI130="","",MAX(0,MIN(1,$AI130)))</f>
        <v/>
      </c>
      <c r="AK130" s="52" t="str">
        <f aca="false">IF($A130="","",IF($AG130=0,"Dados incompletos"&amp;IF($I130="SEM PAR"," — sem Tc no mesmo horário",""),IF($AB130=0,"Fora da janela horária",IF($AC130=0,"Radiação abaixo do mínimo",IF($AD130=0,"Vento fora da faixa",IF($AE130=0,"VPD abaixo do mínimo",IF($AF130=0,"Denominador muito pequeno","VÁLIDO")))))))</f>
        <v/>
      </c>
    </row>
    <row r="131" customFormat="false" ht="15" hidden="false" customHeight="false" outlineLevel="0" collapsed="false">
      <c r="A131" s="45" t="str">
        <f aca="false">IF(02_Estacao!A131="","",02_Estacao!A131)</f>
        <v/>
      </c>
      <c r="B131" s="46" t="str">
        <f aca="false">IF(OR($A131="",02_Estacao!B131=""),"",IF(CFG_UT="°F",(02_Estacao!B131-32)*5/9,02_Estacao!B131))</f>
        <v/>
      </c>
      <c r="C131" s="47" t="str">
        <f aca="false">IF(OR($A131="",02_Estacao!C131=""),"",IF(CFG_UUR="fração (0-1)",02_Estacao!C131*100,02_Estacao!C131))</f>
        <v/>
      </c>
      <c r="D131" s="48" t="str">
        <f aca="false">IF(OR($A131="",02_Estacao!D131=""),"",IF(CFG_URS="MJ/m²/h",02_Estacao!D131*277.7778,IF(CFG_URS="kW/m²",02_Estacao!D131*1000,02_Estacao!D131)))</f>
        <v/>
      </c>
      <c r="E131" s="46" t="str">
        <f aca="false">IF(OR($A131="",02_Estacao!E131=""),"",IF(CFG_UVEL="km/h",02_Estacao!E131/3.6,02_Estacao!E131))</f>
        <v/>
      </c>
      <c r="F131" s="46" t="str">
        <f aca="false">IF($A131="","",IF(02_Estacao!F131="",CFG_P,IF(CFG_UP="hPa (mbar)",02_Estacao!F131/10,IF(CFG_UP="Pa",02_Estacao!F131/1000,02_Estacao!F131))))</f>
        <v/>
      </c>
      <c r="G131" s="48" t="str">
        <f aca="false">IF($A131="","",IF(02_Estacao!G131&lt;&gt;"",02_Estacao!G131,IF($D131="","",(1-CFG_ALBEDO)*$D131-CFG_RNL)))</f>
        <v/>
      </c>
      <c r="H131" s="46" t="str">
        <f aca="false">IF($A131="","",IFERROR(IF(ISNUMBER(INDEX(03_Dossel!$F$6:$F$1005,MATCH($A131,03_Dossel!$A$6:$A$1005,0))),INDEX(03_Dossel!$F$6:$F$1005,MATCH($A131,03_Dossel!$A$6:$A$1005,0)),""),""))</f>
        <v/>
      </c>
      <c r="I131" s="49" t="str">
        <f aca="false">IF($A131="","",IF($H131="","SEM PAR","OK"))</f>
        <v/>
      </c>
      <c r="J131" s="50" t="str">
        <f aca="false">IF($B131="","",0.6108*EXP(17.27*$B131/($B131+237.3)))</f>
        <v/>
      </c>
      <c r="K131" s="50" t="str">
        <f aca="false">IF(OR($J131="",$C131=""),"",$J131*$C131/100)</f>
        <v/>
      </c>
      <c r="L131" s="50" t="str">
        <f aca="false">IF(OR($J131="",$K131=""),"",$J131-$K131)</f>
        <v/>
      </c>
      <c r="M131" s="50" t="str">
        <f aca="false">IF($J131="","",4098*$J131/($B131+237.3)^2)</f>
        <v/>
      </c>
      <c r="N131" s="51" t="str">
        <f aca="false">IF($F131="","",0.000665*$F131)</f>
        <v/>
      </c>
      <c r="O131" s="46" t="str">
        <f aca="false">IF($E131="","",IFERROR($E131*4.87/LN(67.8*CFG_ZANEM-5.42),""))</f>
        <v/>
      </c>
      <c r="P131" s="46" t="str">
        <f aca="false">IF(OR($B131="",$H131=""),"",$H131-$B131)</f>
        <v/>
      </c>
      <c r="Q131" s="46" t="str">
        <f aca="false">IF($A131="","",IF(ISNUMBER(CFG_A),CFG_A,""))</f>
        <v/>
      </c>
      <c r="R131" s="46" t="str">
        <f aca="false">IF($A131="","",IF(ISNUMBER(CFG_B),CFG_B,""))</f>
        <v/>
      </c>
      <c r="S131" s="50" t="str">
        <f aca="false">IF(OR($B131="",$Q131=""),"",0.6108*EXP(17.27*$B131/($B131+237.3))-0.6108*EXP(17.27*($B131+$Q131)/($B131+$Q131+237.3)))</f>
        <v/>
      </c>
      <c r="T131" s="46" t="str">
        <f aca="false">IF(OR($Q131="",$R131="",$L131=""),"",$Q131+$R131*$L131)</f>
        <v/>
      </c>
      <c r="U131" s="46" t="str">
        <f aca="false">IF(OR($Q131="",$R131="",$S131=""),"",$Q131+$R131*$S131)</f>
        <v/>
      </c>
      <c r="V131" s="50" t="str">
        <f aca="false">IF(OR($P131="",$T131="",$U131=""),"",IF(ABS($U131-$T131)&lt;CFG_DENOMMIN,"",($P131-$T131)/($U131-$T131)))</f>
        <v/>
      </c>
      <c r="W131" s="47" t="str">
        <f aca="false">IF($E131="","",IFERROR(LN((CFG_ZANEM-0.67*CFG_HDOSSEL)/(0.123*CFG_HDOSSEL))*LN((CFG_ZAR-0.67*CFG_HDOSSEL)/(0.0123*CFG_HDOSSEL))/(CFG_K^2*$E131),""))</f>
        <v/>
      </c>
      <c r="X131" s="50" t="str">
        <f aca="false">IF(OR($N131="",$W131="",$W131=0),"",$N131*(1+CFG_RC/$W131))</f>
        <v/>
      </c>
      <c r="Y131" s="46" t="str">
        <f aca="false">IF(OR($X131="",$M131="",$G131="",$L131=""),"",($W131*$G131/CFG_RHOCP)*($X131/($M131+$X131))-$L131/($M131+$X131))</f>
        <v/>
      </c>
      <c r="Z131" s="46" t="str">
        <f aca="false">IF(OR($W131="",$G131=""),"",$W131*$G131/CFG_RHOCP)</f>
        <v/>
      </c>
      <c r="AA131" s="50" t="str">
        <f aca="false">IF(OR($P131="",$Y131="",$Z131=""),"",IF(ABS($Z131-$Y131)&lt;CFG_DENOMMIN,"",($P131-$Y131)/($Z131-$Y131)))</f>
        <v/>
      </c>
      <c r="AB131" s="48" t="str">
        <f aca="false">IF($A131="","",IF(AND(HOUR($A131)&gt;=CFG_HINI,HOUR($A131)&lt;CFG_HFIM),1,0))</f>
        <v/>
      </c>
      <c r="AC131" s="48" t="str">
        <f aca="false">IF($A131="","",IF($D131="",0,IF($D131&gt;=CFG_RSMIN,1,0)))</f>
        <v/>
      </c>
      <c r="AD131" s="48" t="str">
        <f aca="false">IF($A131="","",IF($E131="",0,IF(AND($E131&gt;=CFG_UMIN,$E131&lt;=CFG_UMAX),1,0)))</f>
        <v/>
      </c>
      <c r="AE131" s="48" t="str">
        <f aca="false">IF($A131="","",IF($L131="",0,IF($L131&gt;=CFG_VPDMIN,1,0)))</f>
        <v/>
      </c>
      <c r="AF131" s="48" t="str">
        <f aca="false">IF($A131="","",IF(CFG_METODO="Teórico (Jackson)",IF(OR($Y131="",$Z131=""),0,IF(ABS($Z131-$Y131)&gt;=CFG_DENOMMIN,1,0)),IF(OR($T131="",$U131=""),0,IF(ABS($U131-$T131)&gt;=CFG_DENOMMIN,1,0))))</f>
        <v/>
      </c>
      <c r="AG131" s="48" t="str">
        <f aca="false">IF($A131="","",IF(AND($B131&lt;&gt;"",$C131&lt;&gt;"",$H131&lt;&gt;""),1,0))</f>
        <v/>
      </c>
      <c r="AH131" s="48" t="str">
        <f aca="false">IF($A131="","",IF(AND($AB131=1,$AC131=1,$AD131=1,$AE131=1,$AF131=1,$AG131=1),1,0))</f>
        <v/>
      </c>
      <c r="AI131" s="50" t="str">
        <f aca="false">IF($A131="","",IF($AH131&lt;&gt;1,"",IF(CFG_METODO="Teórico (Jackson)",$AA131,$V131)))</f>
        <v/>
      </c>
      <c r="AJ131" s="50" t="str">
        <f aca="false">IF($AI131="","",MAX(0,MIN(1,$AI131)))</f>
        <v/>
      </c>
      <c r="AK131" s="52" t="str">
        <f aca="false">IF($A131="","",IF($AG131=0,"Dados incompletos"&amp;IF($I131="SEM PAR"," — sem Tc no mesmo horário",""),IF($AB131=0,"Fora da janela horária",IF($AC131=0,"Radiação abaixo do mínimo",IF($AD131=0,"Vento fora da faixa",IF($AE131=0,"VPD abaixo do mínimo",IF($AF131=0,"Denominador muito pequeno","VÁLIDO")))))))</f>
        <v/>
      </c>
    </row>
    <row r="132" customFormat="false" ht="15" hidden="false" customHeight="false" outlineLevel="0" collapsed="false">
      <c r="A132" s="45" t="str">
        <f aca="false">IF(02_Estacao!A132="","",02_Estacao!A132)</f>
        <v/>
      </c>
      <c r="B132" s="46" t="str">
        <f aca="false">IF(OR($A132="",02_Estacao!B132=""),"",IF(CFG_UT="°F",(02_Estacao!B132-32)*5/9,02_Estacao!B132))</f>
        <v/>
      </c>
      <c r="C132" s="47" t="str">
        <f aca="false">IF(OR($A132="",02_Estacao!C132=""),"",IF(CFG_UUR="fração (0-1)",02_Estacao!C132*100,02_Estacao!C132))</f>
        <v/>
      </c>
      <c r="D132" s="48" t="str">
        <f aca="false">IF(OR($A132="",02_Estacao!D132=""),"",IF(CFG_URS="MJ/m²/h",02_Estacao!D132*277.7778,IF(CFG_URS="kW/m²",02_Estacao!D132*1000,02_Estacao!D132)))</f>
        <v/>
      </c>
      <c r="E132" s="46" t="str">
        <f aca="false">IF(OR($A132="",02_Estacao!E132=""),"",IF(CFG_UVEL="km/h",02_Estacao!E132/3.6,02_Estacao!E132))</f>
        <v/>
      </c>
      <c r="F132" s="46" t="str">
        <f aca="false">IF($A132="","",IF(02_Estacao!F132="",CFG_P,IF(CFG_UP="hPa (mbar)",02_Estacao!F132/10,IF(CFG_UP="Pa",02_Estacao!F132/1000,02_Estacao!F132))))</f>
        <v/>
      </c>
      <c r="G132" s="48" t="str">
        <f aca="false">IF($A132="","",IF(02_Estacao!G132&lt;&gt;"",02_Estacao!G132,IF($D132="","",(1-CFG_ALBEDO)*$D132-CFG_RNL)))</f>
        <v/>
      </c>
      <c r="H132" s="46" t="str">
        <f aca="false">IF($A132="","",IFERROR(IF(ISNUMBER(INDEX(03_Dossel!$F$6:$F$1005,MATCH($A132,03_Dossel!$A$6:$A$1005,0))),INDEX(03_Dossel!$F$6:$F$1005,MATCH($A132,03_Dossel!$A$6:$A$1005,0)),""),""))</f>
        <v/>
      </c>
      <c r="I132" s="49" t="str">
        <f aca="false">IF($A132="","",IF($H132="","SEM PAR","OK"))</f>
        <v/>
      </c>
      <c r="J132" s="50" t="str">
        <f aca="false">IF($B132="","",0.6108*EXP(17.27*$B132/($B132+237.3)))</f>
        <v/>
      </c>
      <c r="K132" s="50" t="str">
        <f aca="false">IF(OR($J132="",$C132=""),"",$J132*$C132/100)</f>
        <v/>
      </c>
      <c r="L132" s="50" t="str">
        <f aca="false">IF(OR($J132="",$K132=""),"",$J132-$K132)</f>
        <v/>
      </c>
      <c r="M132" s="50" t="str">
        <f aca="false">IF($J132="","",4098*$J132/($B132+237.3)^2)</f>
        <v/>
      </c>
      <c r="N132" s="51" t="str">
        <f aca="false">IF($F132="","",0.000665*$F132)</f>
        <v/>
      </c>
      <c r="O132" s="46" t="str">
        <f aca="false">IF($E132="","",IFERROR($E132*4.87/LN(67.8*CFG_ZANEM-5.42),""))</f>
        <v/>
      </c>
      <c r="P132" s="46" t="str">
        <f aca="false">IF(OR($B132="",$H132=""),"",$H132-$B132)</f>
        <v/>
      </c>
      <c r="Q132" s="46" t="str">
        <f aca="false">IF($A132="","",IF(ISNUMBER(CFG_A),CFG_A,""))</f>
        <v/>
      </c>
      <c r="R132" s="46" t="str">
        <f aca="false">IF($A132="","",IF(ISNUMBER(CFG_B),CFG_B,""))</f>
        <v/>
      </c>
      <c r="S132" s="50" t="str">
        <f aca="false">IF(OR($B132="",$Q132=""),"",0.6108*EXP(17.27*$B132/($B132+237.3))-0.6108*EXP(17.27*($B132+$Q132)/($B132+$Q132+237.3)))</f>
        <v/>
      </c>
      <c r="T132" s="46" t="str">
        <f aca="false">IF(OR($Q132="",$R132="",$L132=""),"",$Q132+$R132*$L132)</f>
        <v/>
      </c>
      <c r="U132" s="46" t="str">
        <f aca="false">IF(OR($Q132="",$R132="",$S132=""),"",$Q132+$R132*$S132)</f>
        <v/>
      </c>
      <c r="V132" s="50" t="str">
        <f aca="false">IF(OR($P132="",$T132="",$U132=""),"",IF(ABS($U132-$T132)&lt;CFG_DENOMMIN,"",($P132-$T132)/($U132-$T132)))</f>
        <v/>
      </c>
      <c r="W132" s="47" t="str">
        <f aca="false">IF($E132="","",IFERROR(LN((CFG_ZANEM-0.67*CFG_HDOSSEL)/(0.123*CFG_HDOSSEL))*LN((CFG_ZAR-0.67*CFG_HDOSSEL)/(0.0123*CFG_HDOSSEL))/(CFG_K^2*$E132),""))</f>
        <v/>
      </c>
      <c r="X132" s="50" t="str">
        <f aca="false">IF(OR($N132="",$W132="",$W132=0),"",$N132*(1+CFG_RC/$W132))</f>
        <v/>
      </c>
      <c r="Y132" s="46" t="str">
        <f aca="false">IF(OR($X132="",$M132="",$G132="",$L132=""),"",($W132*$G132/CFG_RHOCP)*($X132/($M132+$X132))-$L132/($M132+$X132))</f>
        <v/>
      </c>
      <c r="Z132" s="46" t="str">
        <f aca="false">IF(OR($W132="",$G132=""),"",$W132*$G132/CFG_RHOCP)</f>
        <v/>
      </c>
      <c r="AA132" s="50" t="str">
        <f aca="false">IF(OR($P132="",$Y132="",$Z132=""),"",IF(ABS($Z132-$Y132)&lt;CFG_DENOMMIN,"",($P132-$Y132)/($Z132-$Y132)))</f>
        <v/>
      </c>
      <c r="AB132" s="48" t="str">
        <f aca="false">IF($A132="","",IF(AND(HOUR($A132)&gt;=CFG_HINI,HOUR($A132)&lt;CFG_HFIM),1,0))</f>
        <v/>
      </c>
      <c r="AC132" s="48" t="str">
        <f aca="false">IF($A132="","",IF($D132="",0,IF($D132&gt;=CFG_RSMIN,1,0)))</f>
        <v/>
      </c>
      <c r="AD132" s="48" t="str">
        <f aca="false">IF($A132="","",IF($E132="",0,IF(AND($E132&gt;=CFG_UMIN,$E132&lt;=CFG_UMAX),1,0)))</f>
        <v/>
      </c>
      <c r="AE132" s="48" t="str">
        <f aca="false">IF($A132="","",IF($L132="",0,IF($L132&gt;=CFG_VPDMIN,1,0)))</f>
        <v/>
      </c>
      <c r="AF132" s="48" t="str">
        <f aca="false">IF($A132="","",IF(CFG_METODO="Teórico (Jackson)",IF(OR($Y132="",$Z132=""),0,IF(ABS($Z132-$Y132)&gt;=CFG_DENOMMIN,1,0)),IF(OR($T132="",$U132=""),0,IF(ABS($U132-$T132)&gt;=CFG_DENOMMIN,1,0))))</f>
        <v/>
      </c>
      <c r="AG132" s="48" t="str">
        <f aca="false">IF($A132="","",IF(AND($B132&lt;&gt;"",$C132&lt;&gt;"",$H132&lt;&gt;""),1,0))</f>
        <v/>
      </c>
      <c r="AH132" s="48" t="str">
        <f aca="false">IF($A132="","",IF(AND($AB132=1,$AC132=1,$AD132=1,$AE132=1,$AF132=1,$AG132=1),1,0))</f>
        <v/>
      </c>
      <c r="AI132" s="50" t="str">
        <f aca="false">IF($A132="","",IF($AH132&lt;&gt;1,"",IF(CFG_METODO="Teórico (Jackson)",$AA132,$V132)))</f>
        <v/>
      </c>
      <c r="AJ132" s="50" t="str">
        <f aca="false">IF($AI132="","",MAX(0,MIN(1,$AI132)))</f>
        <v/>
      </c>
      <c r="AK132" s="52" t="str">
        <f aca="false">IF($A132="","",IF($AG132=0,"Dados incompletos"&amp;IF($I132="SEM PAR"," — sem Tc no mesmo horário",""),IF($AB132=0,"Fora da janela horária",IF($AC132=0,"Radiação abaixo do mínimo",IF($AD132=0,"Vento fora da faixa",IF($AE132=0,"VPD abaixo do mínimo",IF($AF132=0,"Denominador muito pequeno","VÁLIDO")))))))</f>
        <v/>
      </c>
    </row>
    <row r="133" customFormat="false" ht="15" hidden="false" customHeight="false" outlineLevel="0" collapsed="false">
      <c r="A133" s="45" t="str">
        <f aca="false">IF(02_Estacao!A133="","",02_Estacao!A133)</f>
        <v/>
      </c>
      <c r="B133" s="46" t="str">
        <f aca="false">IF(OR($A133="",02_Estacao!B133=""),"",IF(CFG_UT="°F",(02_Estacao!B133-32)*5/9,02_Estacao!B133))</f>
        <v/>
      </c>
      <c r="C133" s="47" t="str">
        <f aca="false">IF(OR($A133="",02_Estacao!C133=""),"",IF(CFG_UUR="fração (0-1)",02_Estacao!C133*100,02_Estacao!C133))</f>
        <v/>
      </c>
      <c r="D133" s="48" t="str">
        <f aca="false">IF(OR($A133="",02_Estacao!D133=""),"",IF(CFG_URS="MJ/m²/h",02_Estacao!D133*277.7778,IF(CFG_URS="kW/m²",02_Estacao!D133*1000,02_Estacao!D133)))</f>
        <v/>
      </c>
      <c r="E133" s="46" t="str">
        <f aca="false">IF(OR($A133="",02_Estacao!E133=""),"",IF(CFG_UVEL="km/h",02_Estacao!E133/3.6,02_Estacao!E133))</f>
        <v/>
      </c>
      <c r="F133" s="46" t="str">
        <f aca="false">IF($A133="","",IF(02_Estacao!F133="",CFG_P,IF(CFG_UP="hPa (mbar)",02_Estacao!F133/10,IF(CFG_UP="Pa",02_Estacao!F133/1000,02_Estacao!F133))))</f>
        <v/>
      </c>
      <c r="G133" s="48" t="str">
        <f aca="false">IF($A133="","",IF(02_Estacao!G133&lt;&gt;"",02_Estacao!G133,IF($D133="","",(1-CFG_ALBEDO)*$D133-CFG_RNL)))</f>
        <v/>
      </c>
      <c r="H133" s="46" t="str">
        <f aca="false">IF($A133="","",IFERROR(IF(ISNUMBER(INDEX(03_Dossel!$F$6:$F$1005,MATCH($A133,03_Dossel!$A$6:$A$1005,0))),INDEX(03_Dossel!$F$6:$F$1005,MATCH($A133,03_Dossel!$A$6:$A$1005,0)),""),""))</f>
        <v/>
      </c>
      <c r="I133" s="49" t="str">
        <f aca="false">IF($A133="","",IF($H133="","SEM PAR","OK"))</f>
        <v/>
      </c>
      <c r="J133" s="50" t="str">
        <f aca="false">IF($B133="","",0.6108*EXP(17.27*$B133/($B133+237.3)))</f>
        <v/>
      </c>
      <c r="K133" s="50" t="str">
        <f aca="false">IF(OR($J133="",$C133=""),"",$J133*$C133/100)</f>
        <v/>
      </c>
      <c r="L133" s="50" t="str">
        <f aca="false">IF(OR($J133="",$K133=""),"",$J133-$K133)</f>
        <v/>
      </c>
      <c r="M133" s="50" t="str">
        <f aca="false">IF($J133="","",4098*$J133/($B133+237.3)^2)</f>
        <v/>
      </c>
      <c r="N133" s="51" t="str">
        <f aca="false">IF($F133="","",0.000665*$F133)</f>
        <v/>
      </c>
      <c r="O133" s="46" t="str">
        <f aca="false">IF($E133="","",IFERROR($E133*4.87/LN(67.8*CFG_ZANEM-5.42),""))</f>
        <v/>
      </c>
      <c r="P133" s="46" t="str">
        <f aca="false">IF(OR($B133="",$H133=""),"",$H133-$B133)</f>
        <v/>
      </c>
      <c r="Q133" s="46" t="str">
        <f aca="false">IF($A133="","",IF(ISNUMBER(CFG_A),CFG_A,""))</f>
        <v/>
      </c>
      <c r="R133" s="46" t="str">
        <f aca="false">IF($A133="","",IF(ISNUMBER(CFG_B),CFG_B,""))</f>
        <v/>
      </c>
      <c r="S133" s="50" t="str">
        <f aca="false">IF(OR($B133="",$Q133=""),"",0.6108*EXP(17.27*$B133/($B133+237.3))-0.6108*EXP(17.27*($B133+$Q133)/($B133+$Q133+237.3)))</f>
        <v/>
      </c>
      <c r="T133" s="46" t="str">
        <f aca="false">IF(OR($Q133="",$R133="",$L133=""),"",$Q133+$R133*$L133)</f>
        <v/>
      </c>
      <c r="U133" s="46" t="str">
        <f aca="false">IF(OR($Q133="",$R133="",$S133=""),"",$Q133+$R133*$S133)</f>
        <v/>
      </c>
      <c r="V133" s="50" t="str">
        <f aca="false">IF(OR($P133="",$T133="",$U133=""),"",IF(ABS($U133-$T133)&lt;CFG_DENOMMIN,"",($P133-$T133)/($U133-$T133)))</f>
        <v/>
      </c>
      <c r="W133" s="47" t="str">
        <f aca="false">IF($E133="","",IFERROR(LN((CFG_ZANEM-0.67*CFG_HDOSSEL)/(0.123*CFG_HDOSSEL))*LN((CFG_ZAR-0.67*CFG_HDOSSEL)/(0.0123*CFG_HDOSSEL))/(CFG_K^2*$E133),""))</f>
        <v/>
      </c>
      <c r="X133" s="50" t="str">
        <f aca="false">IF(OR($N133="",$W133="",$W133=0),"",$N133*(1+CFG_RC/$W133))</f>
        <v/>
      </c>
      <c r="Y133" s="46" t="str">
        <f aca="false">IF(OR($X133="",$M133="",$G133="",$L133=""),"",($W133*$G133/CFG_RHOCP)*($X133/($M133+$X133))-$L133/($M133+$X133))</f>
        <v/>
      </c>
      <c r="Z133" s="46" t="str">
        <f aca="false">IF(OR($W133="",$G133=""),"",$W133*$G133/CFG_RHOCP)</f>
        <v/>
      </c>
      <c r="AA133" s="50" t="str">
        <f aca="false">IF(OR($P133="",$Y133="",$Z133=""),"",IF(ABS($Z133-$Y133)&lt;CFG_DENOMMIN,"",($P133-$Y133)/($Z133-$Y133)))</f>
        <v/>
      </c>
      <c r="AB133" s="48" t="str">
        <f aca="false">IF($A133="","",IF(AND(HOUR($A133)&gt;=CFG_HINI,HOUR($A133)&lt;CFG_HFIM),1,0))</f>
        <v/>
      </c>
      <c r="AC133" s="48" t="str">
        <f aca="false">IF($A133="","",IF($D133="",0,IF($D133&gt;=CFG_RSMIN,1,0)))</f>
        <v/>
      </c>
      <c r="AD133" s="48" t="str">
        <f aca="false">IF($A133="","",IF($E133="",0,IF(AND($E133&gt;=CFG_UMIN,$E133&lt;=CFG_UMAX),1,0)))</f>
        <v/>
      </c>
      <c r="AE133" s="48" t="str">
        <f aca="false">IF($A133="","",IF($L133="",0,IF($L133&gt;=CFG_VPDMIN,1,0)))</f>
        <v/>
      </c>
      <c r="AF133" s="48" t="str">
        <f aca="false">IF($A133="","",IF(CFG_METODO="Teórico (Jackson)",IF(OR($Y133="",$Z133=""),0,IF(ABS($Z133-$Y133)&gt;=CFG_DENOMMIN,1,0)),IF(OR($T133="",$U133=""),0,IF(ABS($U133-$T133)&gt;=CFG_DENOMMIN,1,0))))</f>
        <v/>
      </c>
      <c r="AG133" s="48" t="str">
        <f aca="false">IF($A133="","",IF(AND($B133&lt;&gt;"",$C133&lt;&gt;"",$H133&lt;&gt;""),1,0))</f>
        <v/>
      </c>
      <c r="AH133" s="48" t="str">
        <f aca="false">IF($A133="","",IF(AND($AB133=1,$AC133=1,$AD133=1,$AE133=1,$AF133=1,$AG133=1),1,0))</f>
        <v/>
      </c>
      <c r="AI133" s="50" t="str">
        <f aca="false">IF($A133="","",IF($AH133&lt;&gt;1,"",IF(CFG_METODO="Teórico (Jackson)",$AA133,$V133)))</f>
        <v/>
      </c>
      <c r="AJ133" s="50" t="str">
        <f aca="false">IF($AI133="","",MAX(0,MIN(1,$AI133)))</f>
        <v/>
      </c>
      <c r="AK133" s="52" t="str">
        <f aca="false">IF($A133="","",IF($AG133=0,"Dados incompletos"&amp;IF($I133="SEM PAR"," — sem Tc no mesmo horário",""),IF($AB133=0,"Fora da janela horária",IF($AC133=0,"Radiação abaixo do mínimo",IF($AD133=0,"Vento fora da faixa",IF($AE133=0,"VPD abaixo do mínimo",IF($AF133=0,"Denominador muito pequeno","VÁLIDO")))))))</f>
        <v/>
      </c>
    </row>
    <row r="134" customFormat="false" ht="15" hidden="false" customHeight="false" outlineLevel="0" collapsed="false">
      <c r="A134" s="45" t="str">
        <f aca="false">IF(02_Estacao!A134="","",02_Estacao!A134)</f>
        <v/>
      </c>
      <c r="B134" s="46" t="str">
        <f aca="false">IF(OR($A134="",02_Estacao!B134=""),"",IF(CFG_UT="°F",(02_Estacao!B134-32)*5/9,02_Estacao!B134))</f>
        <v/>
      </c>
      <c r="C134" s="47" t="str">
        <f aca="false">IF(OR($A134="",02_Estacao!C134=""),"",IF(CFG_UUR="fração (0-1)",02_Estacao!C134*100,02_Estacao!C134))</f>
        <v/>
      </c>
      <c r="D134" s="48" t="str">
        <f aca="false">IF(OR($A134="",02_Estacao!D134=""),"",IF(CFG_URS="MJ/m²/h",02_Estacao!D134*277.7778,IF(CFG_URS="kW/m²",02_Estacao!D134*1000,02_Estacao!D134)))</f>
        <v/>
      </c>
      <c r="E134" s="46" t="str">
        <f aca="false">IF(OR($A134="",02_Estacao!E134=""),"",IF(CFG_UVEL="km/h",02_Estacao!E134/3.6,02_Estacao!E134))</f>
        <v/>
      </c>
      <c r="F134" s="46" t="str">
        <f aca="false">IF($A134="","",IF(02_Estacao!F134="",CFG_P,IF(CFG_UP="hPa (mbar)",02_Estacao!F134/10,IF(CFG_UP="Pa",02_Estacao!F134/1000,02_Estacao!F134))))</f>
        <v/>
      </c>
      <c r="G134" s="48" t="str">
        <f aca="false">IF($A134="","",IF(02_Estacao!G134&lt;&gt;"",02_Estacao!G134,IF($D134="","",(1-CFG_ALBEDO)*$D134-CFG_RNL)))</f>
        <v/>
      </c>
      <c r="H134" s="46" t="str">
        <f aca="false">IF($A134="","",IFERROR(IF(ISNUMBER(INDEX(03_Dossel!$F$6:$F$1005,MATCH($A134,03_Dossel!$A$6:$A$1005,0))),INDEX(03_Dossel!$F$6:$F$1005,MATCH($A134,03_Dossel!$A$6:$A$1005,0)),""),""))</f>
        <v/>
      </c>
      <c r="I134" s="49" t="str">
        <f aca="false">IF($A134="","",IF($H134="","SEM PAR","OK"))</f>
        <v/>
      </c>
      <c r="J134" s="50" t="str">
        <f aca="false">IF($B134="","",0.6108*EXP(17.27*$B134/($B134+237.3)))</f>
        <v/>
      </c>
      <c r="K134" s="50" t="str">
        <f aca="false">IF(OR($J134="",$C134=""),"",$J134*$C134/100)</f>
        <v/>
      </c>
      <c r="L134" s="50" t="str">
        <f aca="false">IF(OR($J134="",$K134=""),"",$J134-$K134)</f>
        <v/>
      </c>
      <c r="M134" s="50" t="str">
        <f aca="false">IF($J134="","",4098*$J134/($B134+237.3)^2)</f>
        <v/>
      </c>
      <c r="N134" s="51" t="str">
        <f aca="false">IF($F134="","",0.000665*$F134)</f>
        <v/>
      </c>
      <c r="O134" s="46" t="str">
        <f aca="false">IF($E134="","",IFERROR($E134*4.87/LN(67.8*CFG_ZANEM-5.42),""))</f>
        <v/>
      </c>
      <c r="P134" s="46" t="str">
        <f aca="false">IF(OR($B134="",$H134=""),"",$H134-$B134)</f>
        <v/>
      </c>
      <c r="Q134" s="46" t="str">
        <f aca="false">IF($A134="","",IF(ISNUMBER(CFG_A),CFG_A,""))</f>
        <v/>
      </c>
      <c r="R134" s="46" t="str">
        <f aca="false">IF($A134="","",IF(ISNUMBER(CFG_B),CFG_B,""))</f>
        <v/>
      </c>
      <c r="S134" s="50" t="str">
        <f aca="false">IF(OR($B134="",$Q134=""),"",0.6108*EXP(17.27*$B134/($B134+237.3))-0.6108*EXP(17.27*($B134+$Q134)/($B134+$Q134+237.3)))</f>
        <v/>
      </c>
      <c r="T134" s="46" t="str">
        <f aca="false">IF(OR($Q134="",$R134="",$L134=""),"",$Q134+$R134*$L134)</f>
        <v/>
      </c>
      <c r="U134" s="46" t="str">
        <f aca="false">IF(OR($Q134="",$R134="",$S134=""),"",$Q134+$R134*$S134)</f>
        <v/>
      </c>
      <c r="V134" s="50" t="str">
        <f aca="false">IF(OR($P134="",$T134="",$U134=""),"",IF(ABS($U134-$T134)&lt;CFG_DENOMMIN,"",($P134-$T134)/($U134-$T134)))</f>
        <v/>
      </c>
      <c r="W134" s="47" t="str">
        <f aca="false">IF($E134="","",IFERROR(LN((CFG_ZANEM-0.67*CFG_HDOSSEL)/(0.123*CFG_HDOSSEL))*LN((CFG_ZAR-0.67*CFG_HDOSSEL)/(0.0123*CFG_HDOSSEL))/(CFG_K^2*$E134),""))</f>
        <v/>
      </c>
      <c r="X134" s="50" t="str">
        <f aca="false">IF(OR($N134="",$W134="",$W134=0),"",$N134*(1+CFG_RC/$W134))</f>
        <v/>
      </c>
      <c r="Y134" s="46" t="str">
        <f aca="false">IF(OR($X134="",$M134="",$G134="",$L134=""),"",($W134*$G134/CFG_RHOCP)*($X134/($M134+$X134))-$L134/($M134+$X134))</f>
        <v/>
      </c>
      <c r="Z134" s="46" t="str">
        <f aca="false">IF(OR($W134="",$G134=""),"",$W134*$G134/CFG_RHOCP)</f>
        <v/>
      </c>
      <c r="AA134" s="50" t="str">
        <f aca="false">IF(OR($P134="",$Y134="",$Z134=""),"",IF(ABS($Z134-$Y134)&lt;CFG_DENOMMIN,"",($P134-$Y134)/($Z134-$Y134)))</f>
        <v/>
      </c>
      <c r="AB134" s="48" t="str">
        <f aca="false">IF($A134="","",IF(AND(HOUR($A134)&gt;=CFG_HINI,HOUR($A134)&lt;CFG_HFIM),1,0))</f>
        <v/>
      </c>
      <c r="AC134" s="48" t="str">
        <f aca="false">IF($A134="","",IF($D134="",0,IF($D134&gt;=CFG_RSMIN,1,0)))</f>
        <v/>
      </c>
      <c r="AD134" s="48" t="str">
        <f aca="false">IF($A134="","",IF($E134="",0,IF(AND($E134&gt;=CFG_UMIN,$E134&lt;=CFG_UMAX),1,0)))</f>
        <v/>
      </c>
      <c r="AE134" s="48" t="str">
        <f aca="false">IF($A134="","",IF($L134="",0,IF($L134&gt;=CFG_VPDMIN,1,0)))</f>
        <v/>
      </c>
      <c r="AF134" s="48" t="str">
        <f aca="false">IF($A134="","",IF(CFG_METODO="Teórico (Jackson)",IF(OR($Y134="",$Z134=""),0,IF(ABS($Z134-$Y134)&gt;=CFG_DENOMMIN,1,0)),IF(OR($T134="",$U134=""),0,IF(ABS($U134-$T134)&gt;=CFG_DENOMMIN,1,0))))</f>
        <v/>
      </c>
      <c r="AG134" s="48" t="str">
        <f aca="false">IF($A134="","",IF(AND($B134&lt;&gt;"",$C134&lt;&gt;"",$H134&lt;&gt;""),1,0))</f>
        <v/>
      </c>
      <c r="AH134" s="48" t="str">
        <f aca="false">IF($A134="","",IF(AND($AB134=1,$AC134=1,$AD134=1,$AE134=1,$AF134=1,$AG134=1),1,0))</f>
        <v/>
      </c>
      <c r="AI134" s="50" t="str">
        <f aca="false">IF($A134="","",IF($AH134&lt;&gt;1,"",IF(CFG_METODO="Teórico (Jackson)",$AA134,$V134)))</f>
        <v/>
      </c>
      <c r="AJ134" s="50" t="str">
        <f aca="false">IF($AI134="","",MAX(0,MIN(1,$AI134)))</f>
        <v/>
      </c>
      <c r="AK134" s="52" t="str">
        <f aca="false">IF($A134="","",IF($AG134=0,"Dados incompletos"&amp;IF($I134="SEM PAR"," — sem Tc no mesmo horário",""),IF($AB134=0,"Fora da janela horária",IF($AC134=0,"Radiação abaixo do mínimo",IF($AD134=0,"Vento fora da faixa",IF($AE134=0,"VPD abaixo do mínimo",IF($AF134=0,"Denominador muito pequeno","VÁLIDO")))))))</f>
        <v/>
      </c>
    </row>
    <row r="135" customFormat="false" ht="15" hidden="false" customHeight="false" outlineLevel="0" collapsed="false">
      <c r="A135" s="45" t="str">
        <f aca="false">IF(02_Estacao!A135="","",02_Estacao!A135)</f>
        <v/>
      </c>
      <c r="B135" s="46" t="str">
        <f aca="false">IF(OR($A135="",02_Estacao!B135=""),"",IF(CFG_UT="°F",(02_Estacao!B135-32)*5/9,02_Estacao!B135))</f>
        <v/>
      </c>
      <c r="C135" s="47" t="str">
        <f aca="false">IF(OR($A135="",02_Estacao!C135=""),"",IF(CFG_UUR="fração (0-1)",02_Estacao!C135*100,02_Estacao!C135))</f>
        <v/>
      </c>
      <c r="D135" s="48" t="str">
        <f aca="false">IF(OR($A135="",02_Estacao!D135=""),"",IF(CFG_URS="MJ/m²/h",02_Estacao!D135*277.7778,IF(CFG_URS="kW/m²",02_Estacao!D135*1000,02_Estacao!D135)))</f>
        <v/>
      </c>
      <c r="E135" s="46" t="str">
        <f aca="false">IF(OR($A135="",02_Estacao!E135=""),"",IF(CFG_UVEL="km/h",02_Estacao!E135/3.6,02_Estacao!E135))</f>
        <v/>
      </c>
      <c r="F135" s="46" t="str">
        <f aca="false">IF($A135="","",IF(02_Estacao!F135="",CFG_P,IF(CFG_UP="hPa (mbar)",02_Estacao!F135/10,IF(CFG_UP="Pa",02_Estacao!F135/1000,02_Estacao!F135))))</f>
        <v/>
      </c>
      <c r="G135" s="48" t="str">
        <f aca="false">IF($A135="","",IF(02_Estacao!G135&lt;&gt;"",02_Estacao!G135,IF($D135="","",(1-CFG_ALBEDO)*$D135-CFG_RNL)))</f>
        <v/>
      </c>
      <c r="H135" s="46" t="str">
        <f aca="false">IF($A135="","",IFERROR(IF(ISNUMBER(INDEX(03_Dossel!$F$6:$F$1005,MATCH($A135,03_Dossel!$A$6:$A$1005,0))),INDEX(03_Dossel!$F$6:$F$1005,MATCH($A135,03_Dossel!$A$6:$A$1005,0)),""),""))</f>
        <v/>
      </c>
      <c r="I135" s="49" t="str">
        <f aca="false">IF($A135="","",IF($H135="","SEM PAR","OK"))</f>
        <v/>
      </c>
      <c r="J135" s="50" t="str">
        <f aca="false">IF($B135="","",0.6108*EXP(17.27*$B135/($B135+237.3)))</f>
        <v/>
      </c>
      <c r="K135" s="50" t="str">
        <f aca="false">IF(OR($J135="",$C135=""),"",$J135*$C135/100)</f>
        <v/>
      </c>
      <c r="L135" s="50" t="str">
        <f aca="false">IF(OR($J135="",$K135=""),"",$J135-$K135)</f>
        <v/>
      </c>
      <c r="M135" s="50" t="str">
        <f aca="false">IF($J135="","",4098*$J135/($B135+237.3)^2)</f>
        <v/>
      </c>
      <c r="N135" s="51" t="str">
        <f aca="false">IF($F135="","",0.000665*$F135)</f>
        <v/>
      </c>
      <c r="O135" s="46" t="str">
        <f aca="false">IF($E135="","",IFERROR($E135*4.87/LN(67.8*CFG_ZANEM-5.42),""))</f>
        <v/>
      </c>
      <c r="P135" s="46" t="str">
        <f aca="false">IF(OR($B135="",$H135=""),"",$H135-$B135)</f>
        <v/>
      </c>
      <c r="Q135" s="46" t="str">
        <f aca="false">IF($A135="","",IF(ISNUMBER(CFG_A),CFG_A,""))</f>
        <v/>
      </c>
      <c r="R135" s="46" t="str">
        <f aca="false">IF($A135="","",IF(ISNUMBER(CFG_B),CFG_B,""))</f>
        <v/>
      </c>
      <c r="S135" s="50" t="str">
        <f aca="false">IF(OR($B135="",$Q135=""),"",0.6108*EXP(17.27*$B135/($B135+237.3))-0.6108*EXP(17.27*($B135+$Q135)/($B135+$Q135+237.3)))</f>
        <v/>
      </c>
      <c r="T135" s="46" t="str">
        <f aca="false">IF(OR($Q135="",$R135="",$L135=""),"",$Q135+$R135*$L135)</f>
        <v/>
      </c>
      <c r="U135" s="46" t="str">
        <f aca="false">IF(OR($Q135="",$R135="",$S135=""),"",$Q135+$R135*$S135)</f>
        <v/>
      </c>
      <c r="V135" s="50" t="str">
        <f aca="false">IF(OR($P135="",$T135="",$U135=""),"",IF(ABS($U135-$T135)&lt;CFG_DENOMMIN,"",($P135-$T135)/($U135-$T135)))</f>
        <v/>
      </c>
      <c r="W135" s="47" t="str">
        <f aca="false">IF($E135="","",IFERROR(LN((CFG_ZANEM-0.67*CFG_HDOSSEL)/(0.123*CFG_HDOSSEL))*LN((CFG_ZAR-0.67*CFG_HDOSSEL)/(0.0123*CFG_HDOSSEL))/(CFG_K^2*$E135),""))</f>
        <v/>
      </c>
      <c r="X135" s="50" t="str">
        <f aca="false">IF(OR($N135="",$W135="",$W135=0),"",$N135*(1+CFG_RC/$W135))</f>
        <v/>
      </c>
      <c r="Y135" s="46" t="str">
        <f aca="false">IF(OR($X135="",$M135="",$G135="",$L135=""),"",($W135*$G135/CFG_RHOCP)*($X135/($M135+$X135))-$L135/($M135+$X135))</f>
        <v/>
      </c>
      <c r="Z135" s="46" t="str">
        <f aca="false">IF(OR($W135="",$G135=""),"",$W135*$G135/CFG_RHOCP)</f>
        <v/>
      </c>
      <c r="AA135" s="50" t="str">
        <f aca="false">IF(OR($P135="",$Y135="",$Z135=""),"",IF(ABS($Z135-$Y135)&lt;CFG_DENOMMIN,"",($P135-$Y135)/($Z135-$Y135)))</f>
        <v/>
      </c>
      <c r="AB135" s="48" t="str">
        <f aca="false">IF($A135="","",IF(AND(HOUR($A135)&gt;=CFG_HINI,HOUR($A135)&lt;CFG_HFIM),1,0))</f>
        <v/>
      </c>
      <c r="AC135" s="48" t="str">
        <f aca="false">IF($A135="","",IF($D135="",0,IF($D135&gt;=CFG_RSMIN,1,0)))</f>
        <v/>
      </c>
      <c r="AD135" s="48" t="str">
        <f aca="false">IF($A135="","",IF($E135="",0,IF(AND($E135&gt;=CFG_UMIN,$E135&lt;=CFG_UMAX),1,0)))</f>
        <v/>
      </c>
      <c r="AE135" s="48" t="str">
        <f aca="false">IF($A135="","",IF($L135="",0,IF($L135&gt;=CFG_VPDMIN,1,0)))</f>
        <v/>
      </c>
      <c r="AF135" s="48" t="str">
        <f aca="false">IF($A135="","",IF(CFG_METODO="Teórico (Jackson)",IF(OR($Y135="",$Z135=""),0,IF(ABS($Z135-$Y135)&gt;=CFG_DENOMMIN,1,0)),IF(OR($T135="",$U135=""),0,IF(ABS($U135-$T135)&gt;=CFG_DENOMMIN,1,0))))</f>
        <v/>
      </c>
      <c r="AG135" s="48" t="str">
        <f aca="false">IF($A135="","",IF(AND($B135&lt;&gt;"",$C135&lt;&gt;"",$H135&lt;&gt;""),1,0))</f>
        <v/>
      </c>
      <c r="AH135" s="48" t="str">
        <f aca="false">IF($A135="","",IF(AND($AB135=1,$AC135=1,$AD135=1,$AE135=1,$AF135=1,$AG135=1),1,0))</f>
        <v/>
      </c>
      <c r="AI135" s="50" t="str">
        <f aca="false">IF($A135="","",IF($AH135&lt;&gt;1,"",IF(CFG_METODO="Teórico (Jackson)",$AA135,$V135)))</f>
        <v/>
      </c>
      <c r="AJ135" s="50" t="str">
        <f aca="false">IF($AI135="","",MAX(0,MIN(1,$AI135)))</f>
        <v/>
      </c>
      <c r="AK135" s="52" t="str">
        <f aca="false">IF($A135="","",IF($AG135=0,"Dados incompletos"&amp;IF($I135="SEM PAR"," — sem Tc no mesmo horário",""),IF($AB135=0,"Fora da janela horária",IF($AC135=0,"Radiação abaixo do mínimo",IF($AD135=0,"Vento fora da faixa",IF($AE135=0,"VPD abaixo do mínimo",IF($AF135=0,"Denominador muito pequeno","VÁLIDO")))))))</f>
        <v/>
      </c>
    </row>
    <row r="136" customFormat="false" ht="15" hidden="false" customHeight="false" outlineLevel="0" collapsed="false">
      <c r="A136" s="45" t="str">
        <f aca="false">IF(02_Estacao!A136="","",02_Estacao!A136)</f>
        <v/>
      </c>
      <c r="B136" s="46" t="str">
        <f aca="false">IF(OR($A136="",02_Estacao!B136=""),"",IF(CFG_UT="°F",(02_Estacao!B136-32)*5/9,02_Estacao!B136))</f>
        <v/>
      </c>
      <c r="C136" s="47" t="str">
        <f aca="false">IF(OR($A136="",02_Estacao!C136=""),"",IF(CFG_UUR="fração (0-1)",02_Estacao!C136*100,02_Estacao!C136))</f>
        <v/>
      </c>
      <c r="D136" s="48" t="str">
        <f aca="false">IF(OR($A136="",02_Estacao!D136=""),"",IF(CFG_URS="MJ/m²/h",02_Estacao!D136*277.7778,IF(CFG_URS="kW/m²",02_Estacao!D136*1000,02_Estacao!D136)))</f>
        <v/>
      </c>
      <c r="E136" s="46" t="str">
        <f aca="false">IF(OR($A136="",02_Estacao!E136=""),"",IF(CFG_UVEL="km/h",02_Estacao!E136/3.6,02_Estacao!E136))</f>
        <v/>
      </c>
      <c r="F136" s="46" t="str">
        <f aca="false">IF($A136="","",IF(02_Estacao!F136="",CFG_P,IF(CFG_UP="hPa (mbar)",02_Estacao!F136/10,IF(CFG_UP="Pa",02_Estacao!F136/1000,02_Estacao!F136))))</f>
        <v/>
      </c>
      <c r="G136" s="48" t="str">
        <f aca="false">IF($A136="","",IF(02_Estacao!G136&lt;&gt;"",02_Estacao!G136,IF($D136="","",(1-CFG_ALBEDO)*$D136-CFG_RNL)))</f>
        <v/>
      </c>
      <c r="H136" s="46" t="str">
        <f aca="false">IF($A136="","",IFERROR(IF(ISNUMBER(INDEX(03_Dossel!$F$6:$F$1005,MATCH($A136,03_Dossel!$A$6:$A$1005,0))),INDEX(03_Dossel!$F$6:$F$1005,MATCH($A136,03_Dossel!$A$6:$A$1005,0)),""),""))</f>
        <v/>
      </c>
      <c r="I136" s="49" t="str">
        <f aca="false">IF($A136="","",IF($H136="","SEM PAR","OK"))</f>
        <v/>
      </c>
      <c r="J136" s="50" t="str">
        <f aca="false">IF($B136="","",0.6108*EXP(17.27*$B136/($B136+237.3)))</f>
        <v/>
      </c>
      <c r="K136" s="50" t="str">
        <f aca="false">IF(OR($J136="",$C136=""),"",$J136*$C136/100)</f>
        <v/>
      </c>
      <c r="L136" s="50" t="str">
        <f aca="false">IF(OR($J136="",$K136=""),"",$J136-$K136)</f>
        <v/>
      </c>
      <c r="M136" s="50" t="str">
        <f aca="false">IF($J136="","",4098*$J136/($B136+237.3)^2)</f>
        <v/>
      </c>
      <c r="N136" s="51" t="str">
        <f aca="false">IF($F136="","",0.000665*$F136)</f>
        <v/>
      </c>
      <c r="O136" s="46" t="str">
        <f aca="false">IF($E136="","",IFERROR($E136*4.87/LN(67.8*CFG_ZANEM-5.42),""))</f>
        <v/>
      </c>
      <c r="P136" s="46" t="str">
        <f aca="false">IF(OR($B136="",$H136=""),"",$H136-$B136)</f>
        <v/>
      </c>
      <c r="Q136" s="46" t="str">
        <f aca="false">IF($A136="","",IF(ISNUMBER(CFG_A),CFG_A,""))</f>
        <v/>
      </c>
      <c r="R136" s="46" t="str">
        <f aca="false">IF($A136="","",IF(ISNUMBER(CFG_B),CFG_B,""))</f>
        <v/>
      </c>
      <c r="S136" s="50" t="str">
        <f aca="false">IF(OR($B136="",$Q136=""),"",0.6108*EXP(17.27*$B136/($B136+237.3))-0.6108*EXP(17.27*($B136+$Q136)/($B136+$Q136+237.3)))</f>
        <v/>
      </c>
      <c r="T136" s="46" t="str">
        <f aca="false">IF(OR($Q136="",$R136="",$L136=""),"",$Q136+$R136*$L136)</f>
        <v/>
      </c>
      <c r="U136" s="46" t="str">
        <f aca="false">IF(OR($Q136="",$R136="",$S136=""),"",$Q136+$R136*$S136)</f>
        <v/>
      </c>
      <c r="V136" s="50" t="str">
        <f aca="false">IF(OR($P136="",$T136="",$U136=""),"",IF(ABS($U136-$T136)&lt;CFG_DENOMMIN,"",($P136-$T136)/($U136-$T136)))</f>
        <v/>
      </c>
      <c r="W136" s="47" t="str">
        <f aca="false">IF($E136="","",IFERROR(LN((CFG_ZANEM-0.67*CFG_HDOSSEL)/(0.123*CFG_HDOSSEL))*LN((CFG_ZAR-0.67*CFG_HDOSSEL)/(0.0123*CFG_HDOSSEL))/(CFG_K^2*$E136),""))</f>
        <v/>
      </c>
      <c r="X136" s="50" t="str">
        <f aca="false">IF(OR($N136="",$W136="",$W136=0),"",$N136*(1+CFG_RC/$W136))</f>
        <v/>
      </c>
      <c r="Y136" s="46" t="str">
        <f aca="false">IF(OR($X136="",$M136="",$G136="",$L136=""),"",($W136*$G136/CFG_RHOCP)*($X136/($M136+$X136))-$L136/($M136+$X136))</f>
        <v/>
      </c>
      <c r="Z136" s="46" t="str">
        <f aca="false">IF(OR($W136="",$G136=""),"",$W136*$G136/CFG_RHOCP)</f>
        <v/>
      </c>
      <c r="AA136" s="50" t="str">
        <f aca="false">IF(OR($P136="",$Y136="",$Z136=""),"",IF(ABS($Z136-$Y136)&lt;CFG_DENOMMIN,"",($P136-$Y136)/($Z136-$Y136)))</f>
        <v/>
      </c>
      <c r="AB136" s="48" t="str">
        <f aca="false">IF($A136="","",IF(AND(HOUR($A136)&gt;=CFG_HINI,HOUR($A136)&lt;CFG_HFIM),1,0))</f>
        <v/>
      </c>
      <c r="AC136" s="48" t="str">
        <f aca="false">IF($A136="","",IF($D136="",0,IF($D136&gt;=CFG_RSMIN,1,0)))</f>
        <v/>
      </c>
      <c r="AD136" s="48" t="str">
        <f aca="false">IF($A136="","",IF($E136="",0,IF(AND($E136&gt;=CFG_UMIN,$E136&lt;=CFG_UMAX),1,0)))</f>
        <v/>
      </c>
      <c r="AE136" s="48" t="str">
        <f aca="false">IF($A136="","",IF($L136="",0,IF($L136&gt;=CFG_VPDMIN,1,0)))</f>
        <v/>
      </c>
      <c r="AF136" s="48" t="str">
        <f aca="false">IF($A136="","",IF(CFG_METODO="Teórico (Jackson)",IF(OR($Y136="",$Z136=""),0,IF(ABS($Z136-$Y136)&gt;=CFG_DENOMMIN,1,0)),IF(OR($T136="",$U136=""),0,IF(ABS($U136-$T136)&gt;=CFG_DENOMMIN,1,0))))</f>
        <v/>
      </c>
      <c r="AG136" s="48" t="str">
        <f aca="false">IF($A136="","",IF(AND($B136&lt;&gt;"",$C136&lt;&gt;"",$H136&lt;&gt;""),1,0))</f>
        <v/>
      </c>
      <c r="AH136" s="48" t="str">
        <f aca="false">IF($A136="","",IF(AND($AB136=1,$AC136=1,$AD136=1,$AE136=1,$AF136=1,$AG136=1),1,0))</f>
        <v/>
      </c>
      <c r="AI136" s="50" t="str">
        <f aca="false">IF($A136="","",IF($AH136&lt;&gt;1,"",IF(CFG_METODO="Teórico (Jackson)",$AA136,$V136)))</f>
        <v/>
      </c>
      <c r="AJ136" s="50" t="str">
        <f aca="false">IF($AI136="","",MAX(0,MIN(1,$AI136)))</f>
        <v/>
      </c>
      <c r="AK136" s="52" t="str">
        <f aca="false">IF($A136="","",IF($AG136=0,"Dados incompletos"&amp;IF($I136="SEM PAR"," — sem Tc no mesmo horário",""),IF($AB136=0,"Fora da janela horária",IF($AC136=0,"Radiação abaixo do mínimo",IF($AD136=0,"Vento fora da faixa",IF($AE136=0,"VPD abaixo do mínimo",IF($AF136=0,"Denominador muito pequeno","VÁLIDO")))))))</f>
        <v/>
      </c>
    </row>
    <row r="137" customFormat="false" ht="15" hidden="false" customHeight="false" outlineLevel="0" collapsed="false">
      <c r="A137" s="45" t="str">
        <f aca="false">IF(02_Estacao!A137="","",02_Estacao!A137)</f>
        <v/>
      </c>
      <c r="B137" s="46" t="str">
        <f aca="false">IF(OR($A137="",02_Estacao!B137=""),"",IF(CFG_UT="°F",(02_Estacao!B137-32)*5/9,02_Estacao!B137))</f>
        <v/>
      </c>
      <c r="C137" s="47" t="str">
        <f aca="false">IF(OR($A137="",02_Estacao!C137=""),"",IF(CFG_UUR="fração (0-1)",02_Estacao!C137*100,02_Estacao!C137))</f>
        <v/>
      </c>
      <c r="D137" s="48" t="str">
        <f aca="false">IF(OR($A137="",02_Estacao!D137=""),"",IF(CFG_URS="MJ/m²/h",02_Estacao!D137*277.7778,IF(CFG_URS="kW/m²",02_Estacao!D137*1000,02_Estacao!D137)))</f>
        <v/>
      </c>
      <c r="E137" s="46" t="str">
        <f aca="false">IF(OR($A137="",02_Estacao!E137=""),"",IF(CFG_UVEL="km/h",02_Estacao!E137/3.6,02_Estacao!E137))</f>
        <v/>
      </c>
      <c r="F137" s="46" t="str">
        <f aca="false">IF($A137="","",IF(02_Estacao!F137="",CFG_P,IF(CFG_UP="hPa (mbar)",02_Estacao!F137/10,IF(CFG_UP="Pa",02_Estacao!F137/1000,02_Estacao!F137))))</f>
        <v/>
      </c>
      <c r="G137" s="48" t="str">
        <f aca="false">IF($A137="","",IF(02_Estacao!G137&lt;&gt;"",02_Estacao!G137,IF($D137="","",(1-CFG_ALBEDO)*$D137-CFG_RNL)))</f>
        <v/>
      </c>
      <c r="H137" s="46" t="str">
        <f aca="false">IF($A137="","",IFERROR(IF(ISNUMBER(INDEX(03_Dossel!$F$6:$F$1005,MATCH($A137,03_Dossel!$A$6:$A$1005,0))),INDEX(03_Dossel!$F$6:$F$1005,MATCH($A137,03_Dossel!$A$6:$A$1005,0)),""),""))</f>
        <v/>
      </c>
      <c r="I137" s="49" t="str">
        <f aca="false">IF($A137="","",IF($H137="","SEM PAR","OK"))</f>
        <v/>
      </c>
      <c r="J137" s="50" t="str">
        <f aca="false">IF($B137="","",0.6108*EXP(17.27*$B137/($B137+237.3)))</f>
        <v/>
      </c>
      <c r="K137" s="50" t="str">
        <f aca="false">IF(OR($J137="",$C137=""),"",$J137*$C137/100)</f>
        <v/>
      </c>
      <c r="L137" s="50" t="str">
        <f aca="false">IF(OR($J137="",$K137=""),"",$J137-$K137)</f>
        <v/>
      </c>
      <c r="M137" s="50" t="str">
        <f aca="false">IF($J137="","",4098*$J137/($B137+237.3)^2)</f>
        <v/>
      </c>
      <c r="N137" s="51" t="str">
        <f aca="false">IF($F137="","",0.000665*$F137)</f>
        <v/>
      </c>
      <c r="O137" s="46" t="str">
        <f aca="false">IF($E137="","",IFERROR($E137*4.87/LN(67.8*CFG_ZANEM-5.42),""))</f>
        <v/>
      </c>
      <c r="P137" s="46" t="str">
        <f aca="false">IF(OR($B137="",$H137=""),"",$H137-$B137)</f>
        <v/>
      </c>
      <c r="Q137" s="46" t="str">
        <f aca="false">IF($A137="","",IF(ISNUMBER(CFG_A),CFG_A,""))</f>
        <v/>
      </c>
      <c r="R137" s="46" t="str">
        <f aca="false">IF($A137="","",IF(ISNUMBER(CFG_B),CFG_B,""))</f>
        <v/>
      </c>
      <c r="S137" s="50" t="str">
        <f aca="false">IF(OR($B137="",$Q137=""),"",0.6108*EXP(17.27*$B137/($B137+237.3))-0.6108*EXP(17.27*($B137+$Q137)/($B137+$Q137+237.3)))</f>
        <v/>
      </c>
      <c r="T137" s="46" t="str">
        <f aca="false">IF(OR($Q137="",$R137="",$L137=""),"",$Q137+$R137*$L137)</f>
        <v/>
      </c>
      <c r="U137" s="46" t="str">
        <f aca="false">IF(OR($Q137="",$R137="",$S137=""),"",$Q137+$R137*$S137)</f>
        <v/>
      </c>
      <c r="V137" s="50" t="str">
        <f aca="false">IF(OR($P137="",$T137="",$U137=""),"",IF(ABS($U137-$T137)&lt;CFG_DENOMMIN,"",($P137-$T137)/($U137-$T137)))</f>
        <v/>
      </c>
      <c r="W137" s="47" t="str">
        <f aca="false">IF($E137="","",IFERROR(LN((CFG_ZANEM-0.67*CFG_HDOSSEL)/(0.123*CFG_HDOSSEL))*LN((CFG_ZAR-0.67*CFG_HDOSSEL)/(0.0123*CFG_HDOSSEL))/(CFG_K^2*$E137),""))</f>
        <v/>
      </c>
      <c r="X137" s="50" t="str">
        <f aca="false">IF(OR($N137="",$W137="",$W137=0),"",$N137*(1+CFG_RC/$W137))</f>
        <v/>
      </c>
      <c r="Y137" s="46" t="str">
        <f aca="false">IF(OR($X137="",$M137="",$G137="",$L137=""),"",($W137*$G137/CFG_RHOCP)*($X137/($M137+$X137))-$L137/($M137+$X137))</f>
        <v/>
      </c>
      <c r="Z137" s="46" t="str">
        <f aca="false">IF(OR($W137="",$G137=""),"",$W137*$G137/CFG_RHOCP)</f>
        <v/>
      </c>
      <c r="AA137" s="50" t="str">
        <f aca="false">IF(OR($P137="",$Y137="",$Z137=""),"",IF(ABS($Z137-$Y137)&lt;CFG_DENOMMIN,"",($P137-$Y137)/($Z137-$Y137)))</f>
        <v/>
      </c>
      <c r="AB137" s="48" t="str">
        <f aca="false">IF($A137="","",IF(AND(HOUR($A137)&gt;=CFG_HINI,HOUR($A137)&lt;CFG_HFIM),1,0))</f>
        <v/>
      </c>
      <c r="AC137" s="48" t="str">
        <f aca="false">IF($A137="","",IF($D137="",0,IF($D137&gt;=CFG_RSMIN,1,0)))</f>
        <v/>
      </c>
      <c r="AD137" s="48" t="str">
        <f aca="false">IF($A137="","",IF($E137="",0,IF(AND($E137&gt;=CFG_UMIN,$E137&lt;=CFG_UMAX),1,0)))</f>
        <v/>
      </c>
      <c r="AE137" s="48" t="str">
        <f aca="false">IF($A137="","",IF($L137="",0,IF($L137&gt;=CFG_VPDMIN,1,0)))</f>
        <v/>
      </c>
      <c r="AF137" s="48" t="str">
        <f aca="false">IF($A137="","",IF(CFG_METODO="Teórico (Jackson)",IF(OR($Y137="",$Z137=""),0,IF(ABS($Z137-$Y137)&gt;=CFG_DENOMMIN,1,0)),IF(OR($T137="",$U137=""),0,IF(ABS($U137-$T137)&gt;=CFG_DENOMMIN,1,0))))</f>
        <v/>
      </c>
      <c r="AG137" s="48" t="str">
        <f aca="false">IF($A137="","",IF(AND($B137&lt;&gt;"",$C137&lt;&gt;"",$H137&lt;&gt;""),1,0))</f>
        <v/>
      </c>
      <c r="AH137" s="48" t="str">
        <f aca="false">IF($A137="","",IF(AND($AB137=1,$AC137=1,$AD137=1,$AE137=1,$AF137=1,$AG137=1),1,0))</f>
        <v/>
      </c>
      <c r="AI137" s="50" t="str">
        <f aca="false">IF($A137="","",IF($AH137&lt;&gt;1,"",IF(CFG_METODO="Teórico (Jackson)",$AA137,$V137)))</f>
        <v/>
      </c>
      <c r="AJ137" s="50" t="str">
        <f aca="false">IF($AI137="","",MAX(0,MIN(1,$AI137)))</f>
        <v/>
      </c>
      <c r="AK137" s="52" t="str">
        <f aca="false">IF($A137="","",IF($AG137=0,"Dados incompletos"&amp;IF($I137="SEM PAR"," — sem Tc no mesmo horário",""),IF($AB137=0,"Fora da janela horária",IF($AC137=0,"Radiação abaixo do mínimo",IF($AD137=0,"Vento fora da faixa",IF($AE137=0,"VPD abaixo do mínimo",IF($AF137=0,"Denominador muito pequeno","VÁLIDO")))))))</f>
        <v/>
      </c>
    </row>
    <row r="138" customFormat="false" ht="15" hidden="false" customHeight="false" outlineLevel="0" collapsed="false">
      <c r="A138" s="45" t="str">
        <f aca="false">IF(02_Estacao!A138="","",02_Estacao!A138)</f>
        <v/>
      </c>
      <c r="B138" s="46" t="str">
        <f aca="false">IF(OR($A138="",02_Estacao!B138=""),"",IF(CFG_UT="°F",(02_Estacao!B138-32)*5/9,02_Estacao!B138))</f>
        <v/>
      </c>
      <c r="C138" s="47" t="str">
        <f aca="false">IF(OR($A138="",02_Estacao!C138=""),"",IF(CFG_UUR="fração (0-1)",02_Estacao!C138*100,02_Estacao!C138))</f>
        <v/>
      </c>
      <c r="D138" s="48" t="str">
        <f aca="false">IF(OR($A138="",02_Estacao!D138=""),"",IF(CFG_URS="MJ/m²/h",02_Estacao!D138*277.7778,IF(CFG_URS="kW/m²",02_Estacao!D138*1000,02_Estacao!D138)))</f>
        <v/>
      </c>
      <c r="E138" s="46" t="str">
        <f aca="false">IF(OR($A138="",02_Estacao!E138=""),"",IF(CFG_UVEL="km/h",02_Estacao!E138/3.6,02_Estacao!E138))</f>
        <v/>
      </c>
      <c r="F138" s="46" t="str">
        <f aca="false">IF($A138="","",IF(02_Estacao!F138="",CFG_P,IF(CFG_UP="hPa (mbar)",02_Estacao!F138/10,IF(CFG_UP="Pa",02_Estacao!F138/1000,02_Estacao!F138))))</f>
        <v/>
      </c>
      <c r="G138" s="48" t="str">
        <f aca="false">IF($A138="","",IF(02_Estacao!G138&lt;&gt;"",02_Estacao!G138,IF($D138="","",(1-CFG_ALBEDO)*$D138-CFG_RNL)))</f>
        <v/>
      </c>
      <c r="H138" s="46" t="str">
        <f aca="false">IF($A138="","",IFERROR(IF(ISNUMBER(INDEX(03_Dossel!$F$6:$F$1005,MATCH($A138,03_Dossel!$A$6:$A$1005,0))),INDEX(03_Dossel!$F$6:$F$1005,MATCH($A138,03_Dossel!$A$6:$A$1005,0)),""),""))</f>
        <v/>
      </c>
      <c r="I138" s="49" t="str">
        <f aca="false">IF($A138="","",IF($H138="","SEM PAR","OK"))</f>
        <v/>
      </c>
      <c r="J138" s="50" t="str">
        <f aca="false">IF($B138="","",0.6108*EXP(17.27*$B138/($B138+237.3)))</f>
        <v/>
      </c>
      <c r="K138" s="50" t="str">
        <f aca="false">IF(OR($J138="",$C138=""),"",$J138*$C138/100)</f>
        <v/>
      </c>
      <c r="L138" s="50" t="str">
        <f aca="false">IF(OR($J138="",$K138=""),"",$J138-$K138)</f>
        <v/>
      </c>
      <c r="M138" s="50" t="str">
        <f aca="false">IF($J138="","",4098*$J138/($B138+237.3)^2)</f>
        <v/>
      </c>
      <c r="N138" s="51" t="str">
        <f aca="false">IF($F138="","",0.000665*$F138)</f>
        <v/>
      </c>
      <c r="O138" s="46" t="str">
        <f aca="false">IF($E138="","",IFERROR($E138*4.87/LN(67.8*CFG_ZANEM-5.42),""))</f>
        <v/>
      </c>
      <c r="P138" s="46" t="str">
        <f aca="false">IF(OR($B138="",$H138=""),"",$H138-$B138)</f>
        <v/>
      </c>
      <c r="Q138" s="46" t="str">
        <f aca="false">IF($A138="","",IF(ISNUMBER(CFG_A),CFG_A,""))</f>
        <v/>
      </c>
      <c r="R138" s="46" t="str">
        <f aca="false">IF($A138="","",IF(ISNUMBER(CFG_B),CFG_B,""))</f>
        <v/>
      </c>
      <c r="S138" s="50" t="str">
        <f aca="false">IF(OR($B138="",$Q138=""),"",0.6108*EXP(17.27*$B138/($B138+237.3))-0.6108*EXP(17.27*($B138+$Q138)/($B138+$Q138+237.3)))</f>
        <v/>
      </c>
      <c r="T138" s="46" t="str">
        <f aca="false">IF(OR($Q138="",$R138="",$L138=""),"",$Q138+$R138*$L138)</f>
        <v/>
      </c>
      <c r="U138" s="46" t="str">
        <f aca="false">IF(OR($Q138="",$R138="",$S138=""),"",$Q138+$R138*$S138)</f>
        <v/>
      </c>
      <c r="V138" s="50" t="str">
        <f aca="false">IF(OR($P138="",$T138="",$U138=""),"",IF(ABS($U138-$T138)&lt;CFG_DENOMMIN,"",($P138-$T138)/($U138-$T138)))</f>
        <v/>
      </c>
      <c r="W138" s="47" t="str">
        <f aca="false">IF($E138="","",IFERROR(LN((CFG_ZANEM-0.67*CFG_HDOSSEL)/(0.123*CFG_HDOSSEL))*LN((CFG_ZAR-0.67*CFG_HDOSSEL)/(0.0123*CFG_HDOSSEL))/(CFG_K^2*$E138),""))</f>
        <v/>
      </c>
      <c r="X138" s="50" t="str">
        <f aca="false">IF(OR($N138="",$W138="",$W138=0),"",$N138*(1+CFG_RC/$W138))</f>
        <v/>
      </c>
      <c r="Y138" s="46" t="str">
        <f aca="false">IF(OR($X138="",$M138="",$G138="",$L138=""),"",($W138*$G138/CFG_RHOCP)*($X138/($M138+$X138))-$L138/($M138+$X138))</f>
        <v/>
      </c>
      <c r="Z138" s="46" t="str">
        <f aca="false">IF(OR($W138="",$G138=""),"",$W138*$G138/CFG_RHOCP)</f>
        <v/>
      </c>
      <c r="AA138" s="50" t="str">
        <f aca="false">IF(OR($P138="",$Y138="",$Z138=""),"",IF(ABS($Z138-$Y138)&lt;CFG_DENOMMIN,"",($P138-$Y138)/($Z138-$Y138)))</f>
        <v/>
      </c>
      <c r="AB138" s="48" t="str">
        <f aca="false">IF($A138="","",IF(AND(HOUR($A138)&gt;=CFG_HINI,HOUR($A138)&lt;CFG_HFIM),1,0))</f>
        <v/>
      </c>
      <c r="AC138" s="48" t="str">
        <f aca="false">IF($A138="","",IF($D138="",0,IF($D138&gt;=CFG_RSMIN,1,0)))</f>
        <v/>
      </c>
      <c r="AD138" s="48" t="str">
        <f aca="false">IF($A138="","",IF($E138="",0,IF(AND($E138&gt;=CFG_UMIN,$E138&lt;=CFG_UMAX),1,0)))</f>
        <v/>
      </c>
      <c r="AE138" s="48" t="str">
        <f aca="false">IF($A138="","",IF($L138="",0,IF($L138&gt;=CFG_VPDMIN,1,0)))</f>
        <v/>
      </c>
      <c r="AF138" s="48" t="str">
        <f aca="false">IF($A138="","",IF(CFG_METODO="Teórico (Jackson)",IF(OR($Y138="",$Z138=""),0,IF(ABS($Z138-$Y138)&gt;=CFG_DENOMMIN,1,0)),IF(OR($T138="",$U138=""),0,IF(ABS($U138-$T138)&gt;=CFG_DENOMMIN,1,0))))</f>
        <v/>
      </c>
      <c r="AG138" s="48" t="str">
        <f aca="false">IF($A138="","",IF(AND($B138&lt;&gt;"",$C138&lt;&gt;"",$H138&lt;&gt;""),1,0))</f>
        <v/>
      </c>
      <c r="AH138" s="48" t="str">
        <f aca="false">IF($A138="","",IF(AND($AB138=1,$AC138=1,$AD138=1,$AE138=1,$AF138=1,$AG138=1),1,0))</f>
        <v/>
      </c>
      <c r="AI138" s="50" t="str">
        <f aca="false">IF($A138="","",IF($AH138&lt;&gt;1,"",IF(CFG_METODO="Teórico (Jackson)",$AA138,$V138)))</f>
        <v/>
      </c>
      <c r="AJ138" s="50" t="str">
        <f aca="false">IF($AI138="","",MAX(0,MIN(1,$AI138)))</f>
        <v/>
      </c>
      <c r="AK138" s="52" t="str">
        <f aca="false">IF($A138="","",IF($AG138=0,"Dados incompletos"&amp;IF($I138="SEM PAR"," — sem Tc no mesmo horário",""),IF($AB138=0,"Fora da janela horária",IF($AC138=0,"Radiação abaixo do mínimo",IF($AD138=0,"Vento fora da faixa",IF($AE138=0,"VPD abaixo do mínimo",IF($AF138=0,"Denominador muito pequeno","VÁLIDO")))))))</f>
        <v/>
      </c>
    </row>
    <row r="139" customFormat="false" ht="15" hidden="false" customHeight="false" outlineLevel="0" collapsed="false">
      <c r="A139" s="45" t="str">
        <f aca="false">IF(02_Estacao!A139="","",02_Estacao!A139)</f>
        <v/>
      </c>
      <c r="B139" s="46" t="str">
        <f aca="false">IF(OR($A139="",02_Estacao!B139=""),"",IF(CFG_UT="°F",(02_Estacao!B139-32)*5/9,02_Estacao!B139))</f>
        <v/>
      </c>
      <c r="C139" s="47" t="str">
        <f aca="false">IF(OR($A139="",02_Estacao!C139=""),"",IF(CFG_UUR="fração (0-1)",02_Estacao!C139*100,02_Estacao!C139))</f>
        <v/>
      </c>
      <c r="D139" s="48" t="str">
        <f aca="false">IF(OR($A139="",02_Estacao!D139=""),"",IF(CFG_URS="MJ/m²/h",02_Estacao!D139*277.7778,IF(CFG_URS="kW/m²",02_Estacao!D139*1000,02_Estacao!D139)))</f>
        <v/>
      </c>
      <c r="E139" s="46" t="str">
        <f aca="false">IF(OR($A139="",02_Estacao!E139=""),"",IF(CFG_UVEL="km/h",02_Estacao!E139/3.6,02_Estacao!E139))</f>
        <v/>
      </c>
      <c r="F139" s="46" t="str">
        <f aca="false">IF($A139="","",IF(02_Estacao!F139="",CFG_P,IF(CFG_UP="hPa (mbar)",02_Estacao!F139/10,IF(CFG_UP="Pa",02_Estacao!F139/1000,02_Estacao!F139))))</f>
        <v/>
      </c>
      <c r="G139" s="48" t="str">
        <f aca="false">IF($A139="","",IF(02_Estacao!G139&lt;&gt;"",02_Estacao!G139,IF($D139="","",(1-CFG_ALBEDO)*$D139-CFG_RNL)))</f>
        <v/>
      </c>
      <c r="H139" s="46" t="str">
        <f aca="false">IF($A139="","",IFERROR(IF(ISNUMBER(INDEX(03_Dossel!$F$6:$F$1005,MATCH($A139,03_Dossel!$A$6:$A$1005,0))),INDEX(03_Dossel!$F$6:$F$1005,MATCH($A139,03_Dossel!$A$6:$A$1005,0)),""),""))</f>
        <v/>
      </c>
      <c r="I139" s="49" t="str">
        <f aca="false">IF($A139="","",IF($H139="","SEM PAR","OK"))</f>
        <v/>
      </c>
      <c r="J139" s="50" t="str">
        <f aca="false">IF($B139="","",0.6108*EXP(17.27*$B139/($B139+237.3)))</f>
        <v/>
      </c>
      <c r="K139" s="50" t="str">
        <f aca="false">IF(OR($J139="",$C139=""),"",$J139*$C139/100)</f>
        <v/>
      </c>
      <c r="L139" s="50" t="str">
        <f aca="false">IF(OR($J139="",$K139=""),"",$J139-$K139)</f>
        <v/>
      </c>
      <c r="M139" s="50" t="str">
        <f aca="false">IF($J139="","",4098*$J139/($B139+237.3)^2)</f>
        <v/>
      </c>
      <c r="N139" s="51" t="str">
        <f aca="false">IF($F139="","",0.000665*$F139)</f>
        <v/>
      </c>
      <c r="O139" s="46" t="str">
        <f aca="false">IF($E139="","",IFERROR($E139*4.87/LN(67.8*CFG_ZANEM-5.42),""))</f>
        <v/>
      </c>
      <c r="P139" s="46" t="str">
        <f aca="false">IF(OR($B139="",$H139=""),"",$H139-$B139)</f>
        <v/>
      </c>
      <c r="Q139" s="46" t="str">
        <f aca="false">IF($A139="","",IF(ISNUMBER(CFG_A),CFG_A,""))</f>
        <v/>
      </c>
      <c r="R139" s="46" t="str">
        <f aca="false">IF($A139="","",IF(ISNUMBER(CFG_B),CFG_B,""))</f>
        <v/>
      </c>
      <c r="S139" s="50" t="str">
        <f aca="false">IF(OR($B139="",$Q139=""),"",0.6108*EXP(17.27*$B139/($B139+237.3))-0.6108*EXP(17.27*($B139+$Q139)/($B139+$Q139+237.3)))</f>
        <v/>
      </c>
      <c r="T139" s="46" t="str">
        <f aca="false">IF(OR($Q139="",$R139="",$L139=""),"",$Q139+$R139*$L139)</f>
        <v/>
      </c>
      <c r="U139" s="46" t="str">
        <f aca="false">IF(OR($Q139="",$R139="",$S139=""),"",$Q139+$R139*$S139)</f>
        <v/>
      </c>
      <c r="V139" s="50" t="str">
        <f aca="false">IF(OR($P139="",$T139="",$U139=""),"",IF(ABS($U139-$T139)&lt;CFG_DENOMMIN,"",($P139-$T139)/($U139-$T139)))</f>
        <v/>
      </c>
      <c r="W139" s="47" t="str">
        <f aca="false">IF($E139="","",IFERROR(LN((CFG_ZANEM-0.67*CFG_HDOSSEL)/(0.123*CFG_HDOSSEL))*LN((CFG_ZAR-0.67*CFG_HDOSSEL)/(0.0123*CFG_HDOSSEL))/(CFG_K^2*$E139),""))</f>
        <v/>
      </c>
      <c r="X139" s="50" t="str">
        <f aca="false">IF(OR($N139="",$W139="",$W139=0),"",$N139*(1+CFG_RC/$W139))</f>
        <v/>
      </c>
      <c r="Y139" s="46" t="str">
        <f aca="false">IF(OR($X139="",$M139="",$G139="",$L139=""),"",($W139*$G139/CFG_RHOCP)*($X139/($M139+$X139))-$L139/($M139+$X139))</f>
        <v/>
      </c>
      <c r="Z139" s="46" t="str">
        <f aca="false">IF(OR($W139="",$G139=""),"",$W139*$G139/CFG_RHOCP)</f>
        <v/>
      </c>
      <c r="AA139" s="50" t="str">
        <f aca="false">IF(OR($P139="",$Y139="",$Z139=""),"",IF(ABS($Z139-$Y139)&lt;CFG_DENOMMIN,"",($P139-$Y139)/($Z139-$Y139)))</f>
        <v/>
      </c>
      <c r="AB139" s="48" t="str">
        <f aca="false">IF($A139="","",IF(AND(HOUR($A139)&gt;=CFG_HINI,HOUR($A139)&lt;CFG_HFIM),1,0))</f>
        <v/>
      </c>
      <c r="AC139" s="48" t="str">
        <f aca="false">IF($A139="","",IF($D139="",0,IF($D139&gt;=CFG_RSMIN,1,0)))</f>
        <v/>
      </c>
      <c r="AD139" s="48" t="str">
        <f aca="false">IF($A139="","",IF($E139="",0,IF(AND($E139&gt;=CFG_UMIN,$E139&lt;=CFG_UMAX),1,0)))</f>
        <v/>
      </c>
      <c r="AE139" s="48" t="str">
        <f aca="false">IF($A139="","",IF($L139="",0,IF($L139&gt;=CFG_VPDMIN,1,0)))</f>
        <v/>
      </c>
      <c r="AF139" s="48" t="str">
        <f aca="false">IF($A139="","",IF(CFG_METODO="Teórico (Jackson)",IF(OR($Y139="",$Z139=""),0,IF(ABS($Z139-$Y139)&gt;=CFG_DENOMMIN,1,0)),IF(OR($T139="",$U139=""),0,IF(ABS($U139-$T139)&gt;=CFG_DENOMMIN,1,0))))</f>
        <v/>
      </c>
      <c r="AG139" s="48" t="str">
        <f aca="false">IF($A139="","",IF(AND($B139&lt;&gt;"",$C139&lt;&gt;"",$H139&lt;&gt;""),1,0))</f>
        <v/>
      </c>
      <c r="AH139" s="48" t="str">
        <f aca="false">IF($A139="","",IF(AND($AB139=1,$AC139=1,$AD139=1,$AE139=1,$AF139=1,$AG139=1),1,0))</f>
        <v/>
      </c>
      <c r="AI139" s="50" t="str">
        <f aca="false">IF($A139="","",IF($AH139&lt;&gt;1,"",IF(CFG_METODO="Teórico (Jackson)",$AA139,$V139)))</f>
        <v/>
      </c>
      <c r="AJ139" s="50" t="str">
        <f aca="false">IF($AI139="","",MAX(0,MIN(1,$AI139)))</f>
        <v/>
      </c>
      <c r="AK139" s="52" t="str">
        <f aca="false">IF($A139="","",IF($AG139=0,"Dados incompletos"&amp;IF($I139="SEM PAR"," — sem Tc no mesmo horário",""),IF($AB139=0,"Fora da janela horária",IF($AC139=0,"Radiação abaixo do mínimo",IF($AD139=0,"Vento fora da faixa",IF($AE139=0,"VPD abaixo do mínimo",IF($AF139=0,"Denominador muito pequeno","VÁLIDO")))))))</f>
        <v/>
      </c>
    </row>
    <row r="140" customFormat="false" ht="15" hidden="false" customHeight="false" outlineLevel="0" collapsed="false">
      <c r="A140" s="45" t="str">
        <f aca="false">IF(02_Estacao!A140="","",02_Estacao!A140)</f>
        <v/>
      </c>
      <c r="B140" s="46" t="str">
        <f aca="false">IF(OR($A140="",02_Estacao!B140=""),"",IF(CFG_UT="°F",(02_Estacao!B140-32)*5/9,02_Estacao!B140))</f>
        <v/>
      </c>
      <c r="C140" s="47" t="str">
        <f aca="false">IF(OR($A140="",02_Estacao!C140=""),"",IF(CFG_UUR="fração (0-1)",02_Estacao!C140*100,02_Estacao!C140))</f>
        <v/>
      </c>
      <c r="D140" s="48" t="str">
        <f aca="false">IF(OR($A140="",02_Estacao!D140=""),"",IF(CFG_URS="MJ/m²/h",02_Estacao!D140*277.7778,IF(CFG_URS="kW/m²",02_Estacao!D140*1000,02_Estacao!D140)))</f>
        <v/>
      </c>
      <c r="E140" s="46" t="str">
        <f aca="false">IF(OR($A140="",02_Estacao!E140=""),"",IF(CFG_UVEL="km/h",02_Estacao!E140/3.6,02_Estacao!E140))</f>
        <v/>
      </c>
      <c r="F140" s="46" t="str">
        <f aca="false">IF($A140="","",IF(02_Estacao!F140="",CFG_P,IF(CFG_UP="hPa (mbar)",02_Estacao!F140/10,IF(CFG_UP="Pa",02_Estacao!F140/1000,02_Estacao!F140))))</f>
        <v/>
      </c>
      <c r="G140" s="48" t="str">
        <f aca="false">IF($A140="","",IF(02_Estacao!G140&lt;&gt;"",02_Estacao!G140,IF($D140="","",(1-CFG_ALBEDO)*$D140-CFG_RNL)))</f>
        <v/>
      </c>
      <c r="H140" s="46" t="str">
        <f aca="false">IF($A140="","",IFERROR(IF(ISNUMBER(INDEX(03_Dossel!$F$6:$F$1005,MATCH($A140,03_Dossel!$A$6:$A$1005,0))),INDEX(03_Dossel!$F$6:$F$1005,MATCH($A140,03_Dossel!$A$6:$A$1005,0)),""),""))</f>
        <v/>
      </c>
      <c r="I140" s="49" t="str">
        <f aca="false">IF($A140="","",IF($H140="","SEM PAR","OK"))</f>
        <v/>
      </c>
      <c r="J140" s="50" t="str">
        <f aca="false">IF($B140="","",0.6108*EXP(17.27*$B140/($B140+237.3)))</f>
        <v/>
      </c>
      <c r="K140" s="50" t="str">
        <f aca="false">IF(OR($J140="",$C140=""),"",$J140*$C140/100)</f>
        <v/>
      </c>
      <c r="L140" s="50" t="str">
        <f aca="false">IF(OR($J140="",$K140=""),"",$J140-$K140)</f>
        <v/>
      </c>
      <c r="M140" s="50" t="str">
        <f aca="false">IF($J140="","",4098*$J140/($B140+237.3)^2)</f>
        <v/>
      </c>
      <c r="N140" s="51" t="str">
        <f aca="false">IF($F140="","",0.000665*$F140)</f>
        <v/>
      </c>
      <c r="O140" s="46" t="str">
        <f aca="false">IF($E140="","",IFERROR($E140*4.87/LN(67.8*CFG_ZANEM-5.42),""))</f>
        <v/>
      </c>
      <c r="P140" s="46" t="str">
        <f aca="false">IF(OR($B140="",$H140=""),"",$H140-$B140)</f>
        <v/>
      </c>
      <c r="Q140" s="46" t="str">
        <f aca="false">IF($A140="","",IF(ISNUMBER(CFG_A),CFG_A,""))</f>
        <v/>
      </c>
      <c r="R140" s="46" t="str">
        <f aca="false">IF($A140="","",IF(ISNUMBER(CFG_B),CFG_B,""))</f>
        <v/>
      </c>
      <c r="S140" s="50" t="str">
        <f aca="false">IF(OR($B140="",$Q140=""),"",0.6108*EXP(17.27*$B140/($B140+237.3))-0.6108*EXP(17.27*($B140+$Q140)/($B140+$Q140+237.3)))</f>
        <v/>
      </c>
      <c r="T140" s="46" t="str">
        <f aca="false">IF(OR($Q140="",$R140="",$L140=""),"",$Q140+$R140*$L140)</f>
        <v/>
      </c>
      <c r="U140" s="46" t="str">
        <f aca="false">IF(OR($Q140="",$R140="",$S140=""),"",$Q140+$R140*$S140)</f>
        <v/>
      </c>
      <c r="V140" s="50" t="str">
        <f aca="false">IF(OR($P140="",$T140="",$U140=""),"",IF(ABS($U140-$T140)&lt;CFG_DENOMMIN,"",($P140-$T140)/($U140-$T140)))</f>
        <v/>
      </c>
      <c r="W140" s="47" t="str">
        <f aca="false">IF($E140="","",IFERROR(LN((CFG_ZANEM-0.67*CFG_HDOSSEL)/(0.123*CFG_HDOSSEL))*LN((CFG_ZAR-0.67*CFG_HDOSSEL)/(0.0123*CFG_HDOSSEL))/(CFG_K^2*$E140),""))</f>
        <v/>
      </c>
      <c r="X140" s="50" t="str">
        <f aca="false">IF(OR($N140="",$W140="",$W140=0),"",$N140*(1+CFG_RC/$W140))</f>
        <v/>
      </c>
      <c r="Y140" s="46" t="str">
        <f aca="false">IF(OR($X140="",$M140="",$G140="",$L140=""),"",($W140*$G140/CFG_RHOCP)*($X140/($M140+$X140))-$L140/($M140+$X140))</f>
        <v/>
      </c>
      <c r="Z140" s="46" t="str">
        <f aca="false">IF(OR($W140="",$G140=""),"",$W140*$G140/CFG_RHOCP)</f>
        <v/>
      </c>
      <c r="AA140" s="50" t="str">
        <f aca="false">IF(OR($P140="",$Y140="",$Z140=""),"",IF(ABS($Z140-$Y140)&lt;CFG_DENOMMIN,"",($P140-$Y140)/($Z140-$Y140)))</f>
        <v/>
      </c>
      <c r="AB140" s="48" t="str">
        <f aca="false">IF($A140="","",IF(AND(HOUR($A140)&gt;=CFG_HINI,HOUR($A140)&lt;CFG_HFIM),1,0))</f>
        <v/>
      </c>
      <c r="AC140" s="48" t="str">
        <f aca="false">IF($A140="","",IF($D140="",0,IF($D140&gt;=CFG_RSMIN,1,0)))</f>
        <v/>
      </c>
      <c r="AD140" s="48" t="str">
        <f aca="false">IF($A140="","",IF($E140="",0,IF(AND($E140&gt;=CFG_UMIN,$E140&lt;=CFG_UMAX),1,0)))</f>
        <v/>
      </c>
      <c r="AE140" s="48" t="str">
        <f aca="false">IF($A140="","",IF($L140="",0,IF($L140&gt;=CFG_VPDMIN,1,0)))</f>
        <v/>
      </c>
      <c r="AF140" s="48" t="str">
        <f aca="false">IF($A140="","",IF(CFG_METODO="Teórico (Jackson)",IF(OR($Y140="",$Z140=""),0,IF(ABS($Z140-$Y140)&gt;=CFG_DENOMMIN,1,0)),IF(OR($T140="",$U140=""),0,IF(ABS($U140-$T140)&gt;=CFG_DENOMMIN,1,0))))</f>
        <v/>
      </c>
      <c r="AG140" s="48" t="str">
        <f aca="false">IF($A140="","",IF(AND($B140&lt;&gt;"",$C140&lt;&gt;"",$H140&lt;&gt;""),1,0))</f>
        <v/>
      </c>
      <c r="AH140" s="48" t="str">
        <f aca="false">IF($A140="","",IF(AND($AB140=1,$AC140=1,$AD140=1,$AE140=1,$AF140=1,$AG140=1),1,0))</f>
        <v/>
      </c>
      <c r="AI140" s="50" t="str">
        <f aca="false">IF($A140="","",IF($AH140&lt;&gt;1,"",IF(CFG_METODO="Teórico (Jackson)",$AA140,$V140)))</f>
        <v/>
      </c>
      <c r="AJ140" s="50" t="str">
        <f aca="false">IF($AI140="","",MAX(0,MIN(1,$AI140)))</f>
        <v/>
      </c>
      <c r="AK140" s="52" t="str">
        <f aca="false">IF($A140="","",IF($AG140=0,"Dados incompletos"&amp;IF($I140="SEM PAR"," — sem Tc no mesmo horário",""),IF($AB140=0,"Fora da janela horária",IF($AC140=0,"Radiação abaixo do mínimo",IF($AD140=0,"Vento fora da faixa",IF($AE140=0,"VPD abaixo do mínimo",IF($AF140=0,"Denominador muito pequeno","VÁLIDO")))))))</f>
        <v/>
      </c>
    </row>
    <row r="141" customFormat="false" ht="15" hidden="false" customHeight="false" outlineLevel="0" collapsed="false">
      <c r="A141" s="45" t="str">
        <f aca="false">IF(02_Estacao!A141="","",02_Estacao!A141)</f>
        <v/>
      </c>
      <c r="B141" s="46" t="str">
        <f aca="false">IF(OR($A141="",02_Estacao!B141=""),"",IF(CFG_UT="°F",(02_Estacao!B141-32)*5/9,02_Estacao!B141))</f>
        <v/>
      </c>
      <c r="C141" s="47" t="str">
        <f aca="false">IF(OR($A141="",02_Estacao!C141=""),"",IF(CFG_UUR="fração (0-1)",02_Estacao!C141*100,02_Estacao!C141))</f>
        <v/>
      </c>
      <c r="D141" s="48" t="str">
        <f aca="false">IF(OR($A141="",02_Estacao!D141=""),"",IF(CFG_URS="MJ/m²/h",02_Estacao!D141*277.7778,IF(CFG_URS="kW/m²",02_Estacao!D141*1000,02_Estacao!D141)))</f>
        <v/>
      </c>
      <c r="E141" s="46" t="str">
        <f aca="false">IF(OR($A141="",02_Estacao!E141=""),"",IF(CFG_UVEL="km/h",02_Estacao!E141/3.6,02_Estacao!E141))</f>
        <v/>
      </c>
      <c r="F141" s="46" t="str">
        <f aca="false">IF($A141="","",IF(02_Estacao!F141="",CFG_P,IF(CFG_UP="hPa (mbar)",02_Estacao!F141/10,IF(CFG_UP="Pa",02_Estacao!F141/1000,02_Estacao!F141))))</f>
        <v/>
      </c>
      <c r="G141" s="48" t="str">
        <f aca="false">IF($A141="","",IF(02_Estacao!G141&lt;&gt;"",02_Estacao!G141,IF($D141="","",(1-CFG_ALBEDO)*$D141-CFG_RNL)))</f>
        <v/>
      </c>
      <c r="H141" s="46" t="str">
        <f aca="false">IF($A141="","",IFERROR(IF(ISNUMBER(INDEX(03_Dossel!$F$6:$F$1005,MATCH($A141,03_Dossel!$A$6:$A$1005,0))),INDEX(03_Dossel!$F$6:$F$1005,MATCH($A141,03_Dossel!$A$6:$A$1005,0)),""),""))</f>
        <v/>
      </c>
      <c r="I141" s="49" t="str">
        <f aca="false">IF($A141="","",IF($H141="","SEM PAR","OK"))</f>
        <v/>
      </c>
      <c r="J141" s="50" t="str">
        <f aca="false">IF($B141="","",0.6108*EXP(17.27*$B141/($B141+237.3)))</f>
        <v/>
      </c>
      <c r="K141" s="50" t="str">
        <f aca="false">IF(OR($J141="",$C141=""),"",$J141*$C141/100)</f>
        <v/>
      </c>
      <c r="L141" s="50" t="str">
        <f aca="false">IF(OR($J141="",$K141=""),"",$J141-$K141)</f>
        <v/>
      </c>
      <c r="M141" s="50" t="str">
        <f aca="false">IF($J141="","",4098*$J141/($B141+237.3)^2)</f>
        <v/>
      </c>
      <c r="N141" s="51" t="str">
        <f aca="false">IF($F141="","",0.000665*$F141)</f>
        <v/>
      </c>
      <c r="O141" s="46" t="str">
        <f aca="false">IF($E141="","",IFERROR($E141*4.87/LN(67.8*CFG_ZANEM-5.42),""))</f>
        <v/>
      </c>
      <c r="P141" s="46" t="str">
        <f aca="false">IF(OR($B141="",$H141=""),"",$H141-$B141)</f>
        <v/>
      </c>
      <c r="Q141" s="46" t="str">
        <f aca="false">IF($A141="","",IF(ISNUMBER(CFG_A),CFG_A,""))</f>
        <v/>
      </c>
      <c r="R141" s="46" t="str">
        <f aca="false">IF($A141="","",IF(ISNUMBER(CFG_B),CFG_B,""))</f>
        <v/>
      </c>
      <c r="S141" s="50" t="str">
        <f aca="false">IF(OR($B141="",$Q141=""),"",0.6108*EXP(17.27*$B141/($B141+237.3))-0.6108*EXP(17.27*($B141+$Q141)/($B141+$Q141+237.3)))</f>
        <v/>
      </c>
      <c r="T141" s="46" t="str">
        <f aca="false">IF(OR($Q141="",$R141="",$L141=""),"",$Q141+$R141*$L141)</f>
        <v/>
      </c>
      <c r="U141" s="46" t="str">
        <f aca="false">IF(OR($Q141="",$R141="",$S141=""),"",$Q141+$R141*$S141)</f>
        <v/>
      </c>
      <c r="V141" s="50" t="str">
        <f aca="false">IF(OR($P141="",$T141="",$U141=""),"",IF(ABS($U141-$T141)&lt;CFG_DENOMMIN,"",($P141-$T141)/($U141-$T141)))</f>
        <v/>
      </c>
      <c r="W141" s="47" t="str">
        <f aca="false">IF($E141="","",IFERROR(LN((CFG_ZANEM-0.67*CFG_HDOSSEL)/(0.123*CFG_HDOSSEL))*LN((CFG_ZAR-0.67*CFG_HDOSSEL)/(0.0123*CFG_HDOSSEL))/(CFG_K^2*$E141),""))</f>
        <v/>
      </c>
      <c r="X141" s="50" t="str">
        <f aca="false">IF(OR($N141="",$W141="",$W141=0),"",$N141*(1+CFG_RC/$W141))</f>
        <v/>
      </c>
      <c r="Y141" s="46" t="str">
        <f aca="false">IF(OR($X141="",$M141="",$G141="",$L141=""),"",($W141*$G141/CFG_RHOCP)*($X141/($M141+$X141))-$L141/($M141+$X141))</f>
        <v/>
      </c>
      <c r="Z141" s="46" t="str">
        <f aca="false">IF(OR($W141="",$G141=""),"",$W141*$G141/CFG_RHOCP)</f>
        <v/>
      </c>
      <c r="AA141" s="50" t="str">
        <f aca="false">IF(OR($P141="",$Y141="",$Z141=""),"",IF(ABS($Z141-$Y141)&lt;CFG_DENOMMIN,"",($P141-$Y141)/($Z141-$Y141)))</f>
        <v/>
      </c>
      <c r="AB141" s="48" t="str">
        <f aca="false">IF($A141="","",IF(AND(HOUR($A141)&gt;=CFG_HINI,HOUR($A141)&lt;CFG_HFIM),1,0))</f>
        <v/>
      </c>
      <c r="AC141" s="48" t="str">
        <f aca="false">IF($A141="","",IF($D141="",0,IF($D141&gt;=CFG_RSMIN,1,0)))</f>
        <v/>
      </c>
      <c r="AD141" s="48" t="str">
        <f aca="false">IF($A141="","",IF($E141="",0,IF(AND($E141&gt;=CFG_UMIN,$E141&lt;=CFG_UMAX),1,0)))</f>
        <v/>
      </c>
      <c r="AE141" s="48" t="str">
        <f aca="false">IF($A141="","",IF($L141="",0,IF($L141&gt;=CFG_VPDMIN,1,0)))</f>
        <v/>
      </c>
      <c r="AF141" s="48" t="str">
        <f aca="false">IF($A141="","",IF(CFG_METODO="Teórico (Jackson)",IF(OR($Y141="",$Z141=""),0,IF(ABS($Z141-$Y141)&gt;=CFG_DENOMMIN,1,0)),IF(OR($T141="",$U141=""),0,IF(ABS($U141-$T141)&gt;=CFG_DENOMMIN,1,0))))</f>
        <v/>
      </c>
      <c r="AG141" s="48" t="str">
        <f aca="false">IF($A141="","",IF(AND($B141&lt;&gt;"",$C141&lt;&gt;"",$H141&lt;&gt;""),1,0))</f>
        <v/>
      </c>
      <c r="AH141" s="48" t="str">
        <f aca="false">IF($A141="","",IF(AND($AB141=1,$AC141=1,$AD141=1,$AE141=1,$AF141=1,$AG141=1),1,0))</f>
        <v/>
      </c>
      <c r="AI141" s="50" t="str">
        <f aca="false">IF($A141="","",IF($AH141&lt;&gt;1,"",IF(CFG_METODO="Teórico (Jackson)",$AA141,$V141)))</f>
        <v/>
      </c>
      <c r="AJ141" s="50" t="str">
        <f aca="false">IF($AI141="","",MAX(0,MIN(1,$AI141)))</f>
        <v/>
      </c>
      <c r="AK141" s="52" t="str">
        <f aca="false">IF($A141="","",IF($AG141=0,"Dados incompletos"&amp;IF($I141="SEM PAR"," — sem Tc no mesmo horário",""),IF($AB141=0,"Fora da janela horária",IF($AC141=0,"Radiação abaixo do mínimo",IF($AD141=0,"Vento fora da faixa",IF($AE141=0,"VPD abaixo do mínimo",IF($AF141=0,"Denominador muito pequeno","VÁLIDO")))))))</f>
        <v/>
      </c>
    </row>
    <row r="142" customFormat="false" ht="15" hidden="false" customHeight="false" outlineLevel="0" collapsed="false">
      <c r="A142" s="45" t="str">
        <f aca="false">IF(02_Estacao!A142="","",02_Estacao!A142)</f>
        <v/>
      </c>
      <c r="B142" s="46" t="str">
        <f aca="false">IF(OR($A142="",02_Estacao!B142=""),"",IF(CFG_UT="°F",(02_Estacao!B142-32)*5/9,02_Estacao!B142))</f>
        <v/>
      </c>
      <c r="C142" s="47" t="str">
        <f aca="false">IF(OR($A142="",02_Estacao!C142=""),"",IF(CFG_UUR="fração (0-1)",02_Estacao!C142*100,02_Estacao!C142))</f>
        <v/>
      </c>
      <c r="D142" s="48" t="str">
        <f aca="false">IF(OR($A142="",02_Estacao!D142=""),"",IF(CFG_URS="MJ/m²/h",02_Estacao!D142*277.7778,IF(CFG_URS="kW/m²",02_Estacao!D142*1000,02_Estacao!D142)))</f>
        <v/>
      </c>
      <c r="E142" s="46" t="str">
        <f aca="false">IF(OR($A142="",02_Estacao!E142=""),"",IF(CFG_UVEL="km/h",02_Estacao!E142/3.6,02_Estacao!E142))</f>
        <v/>
      </c>
      <c r="F142" s="46" t="str">
        <f aca="false">IF($A142="","",IF(02_Estacao!F142="",CFG_P,IF(CFG_UP="hPa (mbar)",02_Estacao!F142/10,IF(CFG_UP="Pa",02_Estacao!F142/1000,02_Estacao!F142))))</f>
        <v/>
      </c>
      <c r="G142" s="48" t="str">
        <f aca="false">IF($A142="","",IF(02_Estacao!G142&lt;&gt;"",02_Estacao!G142,IF($D142="","",(1-CFG_ALBEDO)*$D142-CFG_RNL)))</f>
        <v/>
      </c>
      <c r="H142" s="46" t="str">
        <f aca="false">IF($A142="","",IFERROR(IF(ISNUMBER(INDEX(03_Dossel!$F$6:$F$1005,MATCH($A142,03_Dossel!$A$6:$A$1005,0))),INDEX(03_Dossel!$F$6:$F$1005,MATCH($A142,03_Dossel!$A$6:$A$1005,0)),""),""))</f>
        <v/>
      </c>
      <c r="I142" s="49" t="str">
        <f aca="false">IF($A142="","",IF($H142="","SEM PAR","OK"))</f>
        <v/>
      </c>
      <c r="J142" s="50" t="str">
        <f aca="false">IF($B142="","",0.6108*EXP(17.27*$B142/($B142+237.3)))</f>
        <v/>
      </c>
      <c r="K142" s="50" t="str">
        <f aca="false">IF(OR($J142="",$C142=""),"",$J142*$C142/100)</f>
        <v/>
      </c>
      <c r="L142" s="50" t="str">
        <f aca="false">IF(OR($J142="",$K142=""),"",$J142-$K142)</f>
        <v/>
      </c>
      <c r="M142" s="50" t="str">
        <f aca="false">IF($J142="","",4098*$J142/($B142+237.3)^2)</f>
        <v/>
      </c>
      <c r="N142" s="51" t="str">
        <f aca="false">IF($F142="","",0.000665*$F142)</f>
        <v/>
      </c>
      <c r="O142" s="46" t="str">
        <f aca="false">IF($E142="","",IFERROR($E142*4.87/LN(67.8*CFG_ZANEM-5.42),""))</f>
        <v/>
      </c>
      <c r="P142" s="46" t="str">
        <f aca="false">IF(OR($B142="",$H142=""),"",$H142-$B142)</f>
        <v/>
      </c>
      <c r="Q142" s="46" t="str">
        <f aca="false">IF($A142="","",IF(ISNUMBER(CFG_A),CFG_A,""))</f>
        <v/>
      </c>
      <c r="R142" s="46" t="str">
        <f aca="false">IF($A142="","",IF(ISNUMBER(CFG_B),CFG_B,""))</f>
        <v/>
      </c>
      <c r="S142" s="50" t="str">
        <f aca="false">IF(OR($B142="",$Q142=""),"",0.6108*EXP(17.27*$B142/($B142+237.3))-0.6108*EXP(17.27*($B142+$Q142)/($B142+$Q142+237.3)))</f>
        <v/>
      </c>
      <c r="T142" s="46" t="str">
        <f aca="false">IF(OR($Q142="",$R142="",$L142=""),"",$Q142+$R142*$L142)</f>
        <v/>
      </c>
      <c r="U142" s="46" t="str">
        <f aca="false">IF(OR($Q142="",$R142="",$S142=""),"",$Q142+$R142*$S142)</f>
        <v/>
      </c>
      <c r="V142" s="50" t="str">
        <f aca="false">IF(OR($P142="",$T142="",$U142=""),"",IF(ABS($U142-$T142)&lt;CFG_DENOMMIN,"",($P142-$T142)/($U142-$T142)))</f>
        <v/>
      </c>
      <c r="W142" s="47" t="str">
        <f aca="false">IF($E142="","",IFERROR(LN((CFG_ZANEM-0.67*CFG_HDOSSEL)/(0.123*CFG_HDOSSEL))*LN((CFG_ZAR-0.67*CFG_HDOSSEL)/(0.0123*CFG_HDOSSEL))/(CFG_K^2*$E142),""))</f>
        <v/>
      </c>
      <c r="X142" s="50" t="str">
        <f aca="false">IF(OR($N142="",$W142="",$W142=0),"",$N142*(1+CFG_RC/$W142))</f>
        <v/>
      </c>
      <c r="Y142" s="46" t="str">
        <f aca="false">IF(OR($X142="",$M142="",$G142="",$L142=""),"",($W142*$G142/CFG_RHOCP)*($X142/($M142+$X142))-$L142/($M142+$X142))</f>
        <v/>
      </c>
      <c r="Z142" s="46" t="str">
        <f aca="false">IF(OR($W142="",$G142=""),"",$W142*$G142/CFG_RHOCP)</f>
        <v/>
      </c>
      <c r="AA142" s="50" t="str">
        <f aca="false">IF(OR($P142="",$Y142="",$Z142=""),"",IF(ABS($Z142-$Y142)&lt;CFG_DENOMMIN,"",($P142-$Y142)/($Z142-$Y142)))</f>
        <v/>
      </c>
      <c r="AB142" s="48" t="str">
        <f aca="false">IF($A142="","",IF(AND(HOUR($A142)&gt;=CFG_HINI,HOUR($A142)&lt;CFG_HFIM),1,0))</f>
        <v/>
      </c>
      <c r="AC142" s="48" t="str">
        <f aca="false">IF($A142="","",IF($D142="",0,IF($D142&gt;=CFG_RSMIN,1,0)))</f>
        <v/>
      </c>
      <c r="AD142" s="48" t="str">
        <f aca="false">IF($A142="","",IF($E142="",0,IF(AND($E142&gt;=CFG_UMIN,$E142&lt;=CFG_UMAX),1,0)))</f>
        <v/>
      </c>
      <c r="AE142" s="48" t="str">
        <f aca="false">IF($A142="","",IF($L142="",0,IF($L142&gt;=CFG_VPDMIN,1,0)))</f>
        <v/>
      </c>
      <c r="AF142" s="48" t="str">
        <f aca="false">IF($A142="","",IF(CFG_METODO="Teórico (Jackson)",IF(OR($Y142="",$Z142=""),0,IF(ABS($Z142-$Y142)&gt;=CFG_DENOMMIN,1,0)),IF(OR($T142="",$U142=""),0,IF(ABS($U142-$T142)&gt;=CFG_DENOMMIN,1,0))))</f>
        <v/>
      </c>
      <c r="AG142" s="48" t="str">
        <f aca="false">IF($A142="","",IF(AND($B142&lt;&gt;"",$C142&lt;&gt;"",$H142&lt;&gt;""),1,0))</f>
        <v/>
      </c>
      <c r="AH142" s="48" t="str">
        <f aca="false">IF($A142="","",IF(AND($AB142=1,$AC142=1,$AD142=1,$AE142=1,$AF142=1,$AG142=1),1,0))</f>
        <v/>
      </c>
      <c r="AI142" s="50" t="str">
        <f aca="false">IF($A142="","",IF($AH142&lt;&gt;1,"",IF(CFG_METODO="Teórico (Jackson)",$AA142,$V142)))</f>
        <v/>
      </c>
      <c r="AJ142" s="50" t="str">
        <f aca="false">IF($AI142="","",MAX(0,MIN(1,$AI142)))</f>
        <v/>
      </c>
      <c r="AK142" s="52" t="str">
        <f aca="false">IF($A142="","",IF($AG142=0,"Dados incompletos"&amp;IF($I142="SEM PAR"," — sem Tc no mesmo horário",""),IF($AB142=0,"Fora da janela horária",IF($AC142=0,"Radiação abaixo do mínimo",IF($AD142=0,"Vento fora da faixa",IF($AE142=0,"VPD abaixo do mínimo",IF($AF142=0,"Denominador muito pequeno","VÁLIDO")))))))</f>
        <v/>
      </c>
    </row>
    <row r="143" customFormat="false" ht="15" hidden="false" customHeight="false" outlineLevel="0" collapsed="false">
      <c r="A143" s="45" t="str">
        <f aca="false">IF(02_Estacao!A143="","",02_Estacao!A143)</f>
        <v/>
      </c>
      <c r="B143" s="46" t="str">
        <f aca="false">IF(OR($A143="",02_Estacao!B143=""),"",IF(CFG_UT="°F",(02_Estacao!B143-32)*5/9,02_Estacao!B143))</f>
        <v/>
      </c>
      <c r="C143" s="47" t="str">
        <f aca="false">IF(OR($A143="",02_Estacao!C143=""),"",IF(CFG_UUR="fração (0-1)",02_Estacao!C143*100,02_Estacao!C143))</f>
        <v/>
      </c>
      <c r="D143" s="48" t="str">
        <f aca="false">IF(OR($A143="",02_Estacao!D143=""),"",IF(CFG_URS="MJ/m²/h",02_Estacao!D143*277.7778,IF(CFG_URS="kW/m²",02_Estacao!D143*1000,02_Estacao!D143)))</f>
        <v/>
      </c>
      <c r="E143" s="46" t="str">
        <f aca="false">IF(OR($A143="",02_Estacao!E143=""),"",IF(CFG_UVEL="km/h",02_Estacao!E143/3.6,02_Estacao!E143))</f>
        <v/>
      </c>
      <c r="F143" s="46" t="str">
        <f aca="false">IF($A143="","",IF(02_Estacao!F143="",CFG_P,IF(CFG_UP="hPa (mbar)",02_Estacao!F143/10,IF(CFG_UP="Pa",02_Estacao!F143/1000,02_Estacao!F143))))</f>
        <v/>
      </c>
      <c r="G143" s="48" t="str">
        <f aca="false">IF($A143="","",IF(02_Estacao!G143&lt;&gt;"",02_Estacao!G143,IF($D143="","",(1-CFG_ALBEDO)*$D143-CFG_RNL)))</f>
        <v/>
      </c>
      <c r="H143" s="46" t="str">
        <f aca="false">IF($A143="","",IFERROR(IF(ISNUMBER(INDEX(03_Dossel!$F$6:$F$1005,MATCH($A143,03_Dossel!$A$6:$A$1005,0))),INDEX(03_Dossel!$F$6:$F$1005,MATCH($A143,03_Dossel!$A$6:$A$1005,0)),""),""))</f>
        <v/>
      </c>
      <c r="I143" s="49" t="str">
        <f aca="false">IF($A143="","",IF($H143="","SEM PAR","OK"))</f>
        <v/>
      </c>
      <c r="J143" s="50" t="str">
        <f aca="false">IF($B143="","",0.6108*EXP(17.27*$B143/($B143+237.3)))</f>
        <v/>
      </c>
      <c r="K143" s="50" t="str">
        <f aca="false">IF(OR($J143="",$C143=""),"",$J143*$C143/100)</f>
        <v/>
      </c>
      <c r="L143" s="50" t="str">
        <f aca="false">IF(OR($J143="",$K143=""),"",$J143-$K143)</f>
        <v/>
      </c>
      <c r="M143" s="50" t="str">
        <f aca="false">IF($J143="","",4098*$J143/($B143+237.3)^2)</f>
        <v/>
      </c>
      <c r="N143" s="51" t="str">
        <f aca="false">IF($F143="","",0.000665*$F143)</f>
        <v/>
      </c>
      <c r="O143" s="46" t="str">
        <f aca="false">IF($E143="","",IFERROR($E143*4.87/LN(67.8*CFG_ZANEM-5.42),""))</f>
        <v/>
      </c>
      <c r="P143" s="46" t="str">
        <f aca="false">IF(OR($B143="",$H143=""),"",$H143-$B143)</f>
        <v/>
      </c>
      <c r="Q143" s="46" t="str">
        <f aca="false">IF($A143="","",IF(ISNUMBER(CFG_A),CFG_A,""))</f>
        <v/>
      </c>
      <c r="R143" s="46" t="str">
        <f aca="false">IF($A143="","",IF(ISNUMBER(CFG_B),CFG_B,""))</f>
        <v/>
      </c>
      <c r="S143" s="50" t="str">
        <f aca="false">IF(OR($B143="",$Q143=""),"",0.6108*EXP(17.27*$B143/($B143+237.3))-0.6108*EXP(17.27*($B143+$Q143)/($B143+$Q143+237.3)))</f>
        <v/>
      </c>
      <c r="T143" s="46" t="str">
        <f aca="false">IF(OR($Q143="",$R143="",$L143=""),"",$Q143+$R143*$L143)</f>
        <v/>
      </c>
      <c r="U143" s="46" t="str">
        <f aca="false">IF(OR($Q143="",$R143="",$S143=""),"",$Q143+$R143*$S143)</f>
        <v/>
      </c>
      <c r="V143" s="50" t="str">
        <f aca="false">IF(OR($P143="",$T143="",$U143=""),"",IF(ABS($U143-$T143)&lt;CFG_DENOMMIN,"",($P143-$T143)/($U143-$T143)))</f>
        <v/>
      </c>
      <c r="W143" s="47" t="str">
        <f aca="false">IF($E143="","",IFERROR(LN((CFG_ZANEM-0.67*CFG_HDOSSEL)/(0.123*CFG_HDOSSEL))*LN((CFG_ZAR-0.67*CFG_HDOSSEL)/(0.0123*CFG_HDOSSEL))/(CFG_K^2*$E143),""))</f>
        <v/>
      </c>
      <c r="X143" s="50" t="str">
        <f aca="false">IF(OR($N143="",$W143="",$W143=0),"",$N143*(1+CFG_RC/$W143))</f>
        <v/>
      </c>
      <c r="Y143" s="46" t="str">
        <f aca="false">IF(OR($X143="",$M143="",$G143="",$L143=""),"",($W143*$G143/CFG_RHOCP)*($X143/($M143+$X143))-$L143/($M143+$X143))</f>
        <v/>
      </c>
      <c r="Z143" s="46" t="str">
        <f aca="false">IF(OR($W143="",$G143=""),"",$W143*$G143/CFG_RHOCP)</f>
        <v/>
      </c>
      <c r="AA143" s="50" t="str">
        <f aca="false">IF(OR($P143="",$Y143="",$Z143=""),"",IF(ABS($Z143-$Y143)&lt;CFG_DENOMMIN,"",($P143-$Y143)/($Z143-$Y143)))</f>
        <v/>
      </c>
      <c r="AB143" s="48" t="str">
        <f aca="false">IF($A143="","",IF(AND(HOUR($A143)&gt;=CFG_HINI,HOUR($A143)&lt;CFG_HFIM),1,0))</f>
        <v/>
      </c>
      <c r="AC143" s="48" t="str">
        <f aca="false">IF($A143="","",IF($D143="",0,IF($D143&gt;=CFG_RSMIN,1,0)))</f>
        <v/>
      </c>
      <c r="AD143" s="48" t="str">
        <f aca="false">IF($A143="","",IF($E143="",0,IF(AND($E143&gt;=CFG_UMIN,$E143&lt;=CFG_UMAX),1,0)))</f>
        <v/>
      </c>
      <c r="AE143" s="48" t="str">
        <f aca="false">IF($A143="","",IF($L143="",0,IF($L143&gt;=CFG_VPDMIN,1,0)))</f>
        <v/>
      </c>
      <c r="AF143" s="48" t="str">
        <f aca="false">IF($A143="","",IF(CFG_METODO="Teórico (Jackson)",IF(OR($Y143="",$Z143=""),0,IF(ABS($Z143-$Y143)&gt;=CFG_DENOMMIN,1,0)),IF(OR($T143="",$U143=""),0,IF(ABS($U143-$T143)&gt;=CFG_DENOMMIN,1,0))))</f>
        <v/>
      </c>
      <c r="AG143" s="48" t="str">
        <f aca="false">IF($A143="","",IF(AND($B143&lt;&gt;"",$C143&lt;&gt;"",$H143&lt;&gt;""),1,0))</f>
        <v/>
      </c>
      <c r="AH143" s="48" t="str">
        <f aca="false">IF($A143="","",IF(AND($AB143=1,$AC143=1,$AD143=1,$AE143=1,$AF143=1,$AG143=1),1,0))</f>
        <v/>
      </c>
      <c r="AI143" s="50" t="str">
        <f aca="false">IF($A143="","",IF($AH143&lt;&gt;1,"",IF(CFG_METODO="Teórico (Jackson)",$AA143,$V143)))</f>
        <v/>
      </c>
      <c r="AJ143" s="50" t="str">
        <f aca="false">IF($AI143="","",MAX(0,MIN(1,$AI143)))</f>
        <v/>
      </c>
      <c r="AK143" s="52" t="str">
        <f aca="false">IF($A143="","",IF($AG143=0,"Dados incompletos"&amp;IF($I143="SEM PAR"," — sem Tc no mesmo horário",""),IF($AB143=0,"Fora da janela horária",IF($AC143=0,"Radiação abaixo do mínimo",IF($AD143=0,"Vento fora da faixa",IF($AE143=0,"VPD abaixo do mínimo",IF($AF143=0,"Denominador muito pequeno","VÁLIDO")))))))</f>
        <v/>
      </c>
    </row>
    <row r="144" customFormat="false" ht="15" hidden="false" customHeight="false" outlineLevel="0" collapsed="false">
      <c r="A144" s="45" t="str">
        <f aca="false">IF(02_Estacao!A144="","",02_Estacao!A144)</f>
        <v/>
      </c>
      <c r="B144" s="46" t="str">
        <f aca="false">IF(OR($A144="",02_Estacao!B144=""),"",IF(CFG_UT="°F",(02_Estacao!B144-32)*5/9,02_Estacao!B144))</f>
        <v/>
      </c>
      <c r="C144" s="47" t="str">
        <f aca="false">IF(OR($A144="",02_Estacao!C144=""),"",IF(CFG_UUR="fração (0-1)",02_Estacao!C144*100,02_Estacao!C144))</f>
        <v/>
      </c>
      <c r="D144" s="48" t="str">
        <f aca="false">IF(OR($A144="",02_Estacao!D144=""),"",IF(CFG_URS="MJ/m²/h",02_Estacao!D144*277.7778,IF(CFG_URS="kW/m²",02_Estacao!D144*1000,02_Estacao!D144)))</f>
        <v/>
      </c>
      <c r="E144" s="46" t="str">
        <f aca="false">IF(OR($A144="",02_Estacao!E144=""),"",IF(CFG_UVEL="km/h",02_Estacao!E144/3.6,02_Estacao!E144))</f>
        <v/>
      </c>
      <c r="F144" s="46" t="str">
        <f aca="false">IF($A144="","",IF(02_Estacao!F144="",CFG_P,IF(CFG_UP="hPa (mbar)",02_Estacao!F144/10,IF(CFG_UP="Pa",02_Estacao!F144/1000,02_Estacao!F144))))</f>
        <v/>
      </c>
      <c r="G144" s="48" t="str">
        <f aca="false">IF($A144="","",IF(02_Estacao!G144&lt;&gt;"",02_Estacao!G144,IF($D144="","",(1-CFG_ALBEDO)*$D144-CFG_RNL)))</f>
        <v/>
      </c>
      <c r="H144" s="46" t="str">
        <f aca="false">IF($A144="","",IFERROR(IF(ISNUMBER(INDEX(03_Dossel!$F$6:$F$1005,MATCH($A144,03_Dossel!$A$6:$A$1005,0))),INDEX(03_Dossel!$F$6:$F$1005,MATCH($A144,03_Dossel!$A$6:$A$1005,0)),""),""))</f>
        <v/>
      </c>
      <c r="I144" s="49" t="str">
        <f aca="false">IF($A144="","",IF($H144="","SEM PAR","OK"))</f>
        <v/>
      </c>
      <c r="J144" s="50" t="str">
        <f aca="false">IF($B144="","",0.6108*EXP(17.27*$B144/($B144+237.3)))</f>
        <v/>
      </c>
      <c r="K144" s="50" t="str">
        <f aca="false">IF(OR($J144="",$C144=""),"",$J144*$C144/100)</f>
        <v/>
      </c>
      <c r="L144" s="50" t="str">
        <f aca="false">IF(OR($J144="",$K144=""),"",$J144-$K144)</f>
        <v/>
      </c>
      <c r="M144" s="50" t="str">
        <f aca="false">IF($J144="","",4098*$J144/($B144+237.3)^2)</f>
        <v/>
      </c>
      <c r="N144" s="51" t="str">
        <f aca="false">IF($F144="","",0.000665*$F144)</f>
        <v/>
      </c>
      <c r="O144" s="46" t="str">
        <f aca="false">IF($E144="","",IFERROR($E144*4.87/LN(67.8*CFG_ZANEM-5.42),""))</f>
        <v/>
      </c>
      <c r="P144" s="46" t="str">
        <f aca="false">IF(OR($B144="",$H144=""),"",$H144-$B144)</f>
        <v/>
      </c>
      <c r="Q144" s="46" t="str">
        <f aca="false">IF($A144="","",IF(ISNUMBER(CFG_A),CFG_A,""))</f>
        <v/>
      </c>
      <c r="R144" s="46" t="str">
        <f aca="false">IF($A144="","",IF(ISNUMBER(CFG_B),CFG_B,""))</f>
        <v/>
      </c>
      <c r="S144" s="50" t="str">
        <f aca="false">IF(OR($B144="",$Q144=""),"",0.6108*EXP(17.27*$B144/($B144+237.3))-0.6108*EXP(17.27*($B144+$Q144)/($B144+$Q144+237.3)))</f>
        <v/>
      </c>
      <c r="T144" s="46" t="str">
        <f aca="false">IF(OR($Q144="",$R144="",$L144=""),"",$Q144+$R144*$L144)</f>
        <v/>
      </c>
      <c r="U144" s="46" t="str">
        <f aca="false">IF(OR($Q144="",$R144="",$S144=""),"",$Q144+$R144*$S144)</f>
        <v/>
      </c>
      <c r="V144" s="50" t="str">
        <f aca="false">IF(OR($P144="",$T144="",$U144=""),"",IF(ABS($U144-$T144)&lt;CFG_DENOMMIN,"",($P144-$T144)/($U144-$T144)))</f>
        <v/>
      </c>
      <c r="W144" s="47" t="str">
        <f aca="false">IF($E144="","",IFERROR(LN((CFG_ZANEM-0.67*CFG_HDOSSEL)/(0.123*CFG_HDOSSEL))*LN((CFG_ZAR-0.67*CFG_HDOSSEL)/(0.0123*CFG_HDOSSEL))/(CFG_K^2*$E144),""))</f>
        <v/>
      </c>
      <c r="X144" s="50" t="str">
        <f aca="false">IF(OR($N144="",$W144="",$W144=0),"",$N144*(1+CFG_RC/$W144))</f>
        <v/>
      </c>
      <c r="Y144" s="46" t="str">
        <f aca="false">IF(OR($X144="",$M144="",$G144="",$L144=""),"",($W144*$G144/CFG_RHOCP)*($X144/($M144+$X144))-$L144/($M144+$X144))</f>
        <v/>
      </c>
      <c r="Z144" s="46" t="str">
        <f aca="false">IF(OR($W144="",$G144=""),"",$W144*$G144/CFG_RHOCP)</f>
        <v/>
      </c>
      <c r="AA144" s="50" t="str">
        <f aca="false">IF(OR($P144="",$Y144="",$Z144=""),"",IF(ABS($Z144-$Y144)&lt;CFG_DENOMMIN,"",($P144-$Y144)/($Z144-$Y144)))</f>
        <v/>
      </c>
      <c r="AB144" s="48" t="str">
        <f aca="false">IF($A144="","",IF(AND(HOUR($A144)&gt;=CFG_HINI,HOUR($A144)&lt;CFG_HFIM),1,0))</f>
        <v/>
      </c>
      <c r="AC144" s="48" t="str">
        <f aca="false">IF($A144="","",IF($D144="",0,IF($D144&gt;=CFG_RSMIN,1,0)))</f>
        <v/>
      </c>
      <c r="AD144" s="48" t="str">
        <f aca="false">IF($A144="","",IF($E144="",0,IF(AND($E144&gt;=CFG_UMIN,$E144&lt;=CFG_UMAX),1,0)))</f>
        <v/>
      </c>
      <c r="AE144" s="48" t="str">
        <f aca="false">IF($A144="","",IF($L144="",0,IF($L144&gt;=CFG_VPDMIN,1,0)))</f>
        <v/>
      </c>
      <c r="AF144" s="48" t="str">
        <f aca="false">IF($A144="","",IF(CFG_METODO="Teórico (Jackson)",IF(OR($Y144="",$Z144=""),0,IF(ABS($Z144-$Y144)&gt;=CFG_DENOMMIN,1,0)),IF(OR($T144="",$U144=""),0,IF(ABS($U144-$T144)&gt;=CFG_DENOMMIN,1,0))))</f>
        <v/>
      </c>
      <c r="AG144" s="48" t="str">
        <f aca="false">IF($A144="","",IF(AND($B144&lt;&gt;"",$C144&lt;&gt;"",$H144&lt;&gt;""),1,0))</f>
        <v/>
      </c>
      <c r="AH144" s="48" t="str">
        <f aca="false">IF($A144="","",IF(AND($AB144=1,$AC144=1,$AD144=1,$AE144=1,$AF144=1,$AG144=1),1,0))</f>
        <v/>
      </c>
      <c r="AI144" s="50" t="str">
        <f aca="false">IF($A144="","",IF($AH144&lt;&gt;1,"",IF(CFG_METODO="Teórico (Jackson)",$AA144,$V144)))</f>
        <v/>
      </c>
      <c r="AJ144" s="50" t="str">
        <f aca="false">IF($AI144="","",MAX(0,MIN(1,$AI144)))</f>
        <v/>
      </c>
      <c r="AK144" s="52" t="str">
        <f aca="false">IF($A144="","",IF($AG144=0,"Dados incompletos"&amp;IF($I144="SEM PAR"," — sem Tc no mesmo horário",""),IF($AB144=0,"Fora da janela horária",IF($AC144=0,"Radiação abaixo do mínimo",IF($AD144=0,"Vento fora da faixa",IF($AE144=0,"VPD abaixo do mínimo",IF($AF144=0,"Denominador muito pequeno","VÁLIDO")))))))</f>
        <v/>
      </c>
    </row>
    <row r="145" customFormat="false" ht="15" hidden="false" customHeight="false" outlineLevel="0" collapsed="false">
      <c r="A145" s="45" t="str">
        <f aca="false">IF(02_Estacao!A145="","",02_Estacao!A145)</f>
        <v/>
      </c>
      <c r="B145" s="46" t="str">
        <f aca="false">IF(OR($A145="",02_Estacao!B145=""),"",IF(CFG_UT="°F",(02_Estacao!B145-32)*5/9,02_Estacao!B145))</f>
        <v/>
      </c>
      <c r="C145" s="47" t="str">
        <f aca="false">IF(OR($A145="",02_Estacao!C145=""),"",IF(CFG_UUR="fração (0-1)",02_Estacao!C145*100,02_Estacao!C145))</f>
        <v/>
      </c>
      <c r="D145" s="48" t="str">
        <f aca="false">IF(OR($A145="",02_Estacao!D145=""),"",IF(CFG_URS="MJ/m²/h",02_Estacao!D145*277.7778,IF(CFG_URS="kW/m²",02_Estacao!D145*1000,02_Estacao!D145)))</f>
        <v/>
      </c>
      <c r="E145" s="46" t="str">
        <f aca="false">IF(OR($A145="",02_Estacao!E145=""),"",IF(CFG_UVEL="km/h",02_Estacao!E145/3.6,02_Estacao!E145))</f>
        <v/>
      </c>
      <c r="F145" s="46" t="str">
        <f aca="false">IF($A145="","",IF(02_Estacao!F145="",CFG_P,IF(CFG_UP="hPa (mbar)",02_Estacao!F145/10,IF(CFG_UP="Pa",02_Estacao!F145/1000,02_Estacao!F145))))</f>
        <v/>
      </c>
      <c r="G145" s="48" t="str">
        <f aca="false">IF($A145="","",IF(02_Estacao!G145&lt;&gt;"",02_Estacao!G145,IF($D145="","",(1-CFG_ALBEDO)*$D145-CFG_RNL)))</f>
        <v/>
      </c>
      <c r="H145" s="46" t="str">
        <f aca="false">IF($A145="","",IFERROR(IF(ISNUMBER(INDEX(03_Dossel!$F$6:$F$1005,MATCH($A145,03_Dossel!$A$6:$A$1005,0))),INDEX(03_Dossel!$F$6:$F$1005,MATCH($A145,03_Dossel!$A$6:$A$1005,0)),""),""))</f>
        <v/>
      </c>
      <c r="I145" s="49" t="str">
        <f aca="false">IF($A145="","",IF($H145="","SEM PAR","OK"))</f>
        <v/>
      </c>
      <c r="J145" s="50" t="str">
        <f aca="false">IF($B145="","",0.6108*EXP(17.27*$B145/($B145+237.3)))</f>
        <v/>
      </c>
      <c r="K145" s="50" t="str">
        <f aca="false">IF(OR($J145="",$C145=""),"",$J145*$C145/100)</f>
        <v/>
      </c>
      <c r="L145" s="50" t="str">
        <f aca="false">IF(OR($J145="",$K145=""),"",$J145-$K145)</f>
        <v/>
      </c>
      <c r="M145" s="50" t="str">
        <f aca="false">IF($J145="","",4098*$J145/($B145+237.3)^2)</f>
        <v/>
      </c>
      <c r="N145" s="51" t="str">
        <f aca="false">IF($F145="","",0.000665*$F145)</f>
        <v/>
      </c>
      <c r="O145" s="46" t="str">
        <f aca="false">IF($E145="","",IFERROR($E145*4.87/LN(67.8*CFG_ZANEM-5.42),""))</f>
        <v/>
      </c>
      <c r="P145" s="46" t="str">
        <f aca="false">IF(OR($B145="",$H145=""),"",$H145-$B145)</f>
        <v/>
      </c>
      <c r="Q145" s="46" t="str">
        <f aca="false">IF($A145="","",IF(ISNUMBER(CFG_A),CFG_A,""))</f>
        <v/>
      </c>
      <c r="R145" s="46" t="str">
        <f aca="false">IF($A145="","",IF(ISNUMBER(CFG_B),CFG_B,""))</f>
        <v/>
      </c>
      <c r="S145" s="50" t="str">
        <f aca="false">IF(OR($B145="",$Q145=""),"",0.6108*EXP(17.27*$B145/($B145+237.3))-0.6108*EXP(17.27*($B145+$Q145)/($B145+$Q145+237.3)))</f>
        <v/>
      </c>
      <c r="T145" s="46" t="str">
        <f aca="false">IF(OR($Q145="",$R145="",$L145=""),"",$Q145+$R145*$L145)</f>
        <v/>
      </c>
      <c r="U145" s="46" t="str">
        <f aca="false">IF(OR($Q145="",$R145="",$S145=""),"",$Q145+$R145*$S145)</f>
        <v/>
      </c>
      <c r="V145" s="50" t="str">
        <f aca="false">IF(OR($P145="",$T145="",$U145=""),"",IF(ABS($U145-$T145)&lt;CFG_DENOMMIN,"",($P145-$T145)/($U145-$T145)))</f>
        <v/>
      </c>
      <c r="W145" s="47" t="str">
        <f aca="false">IF($E145="","",IFERROR(LN((CFG_ZANEM-0.67*CFG_HDOSSEL)/(0.123*CFG_HDOSSEL))*LN((CFG_ZAR-0.67*CFG_HDOSSEL)/(0.0123*CFG_HDOSSEL))/(CFG_K^2*$E145),""))</f>
        <v/>
      </c>
      <c r="X145" s="50" t="str">
        <f aca="false">IF(OR($N145="",$W145="",$W145=0),"",$N145*(1+CFG_RC/$W145))</f>
        <v/>
      </c>
      <c r="Y145" s="46" t="str">
        <f aca="false">IF(OR($X145="",$M145="",$G145="",$L145=""),"",($W145*$G145/CFG_RHOCP)*($X145/($M145+$X145))-$L145/($M145+$X145))</f>
        <v/>
      </c>
      <c r="Z145" s="46" t="str">
        <f aca="false">IF(OR($W145="",$G145=""),"",$W145*$G145/CFG_RHOCP)</f>
        <v/>
      </c>
      <c r="AA145" s="50" t="str">
        <f aca="false">IF(OR($P145="",$Y145="",$Z145=""),"",IF(ABS($Z145-$Y145)&lt;CFG_DENOMMIN,"",($P145-$Y145)/($Z145-$Y145)))</f>
        <v/>
      </c>
      <c r="AB145" s="48" t="str">
        <f aca="false">IF($A145="","",IF(AND(HOUR($A145)&gt;=CFG_HINI,HOUR($A145)&lt;CFG_HFIM),1,0))</f>
        <v/>
      </c>
      <c r="AC145" s="48" t="str">
        <f aca="false">IF($A145="","",IF($D145="",0,IF($D145&gt;=CFG_RSMIN,1,0)))</f>
        <v/>
      </c>
      <c r="AD145" s="48" t="str">
        <f aca="false">IF($A145="","",IF($E145="",0,IF(AND($E145&gt;=CFG_UMIN,$E145&lt;=CFG_UMAX),1,0)))</f>
        <v/>
      </c>
      <c r="AE145" s="48" t="str">
        <f aca="false">IF($A145="","",IF($L145="",0,IF($L145&gt;=CFG_VPDMIN,1,0)))</f>
        <v/>
      </c>
      <c r="AF145" s="48" t="str">
        <f aca="false">IF($A145="","",IF(CFG_METODO="Teórico (Jackson)",IF(OR($Y145="",$Z145=""),0,IF(ABS($Z145-$Y145)&gt;=CFG_DENOMMIN,1,0)),IF(OR($T145="",$U145=""),0,IF(ABS($U145-$T145)&gt;=CFG_DENOMMIN,1,0))))</f>
        <v/>
      </c>
      <c r="AG145" s="48" t="str">
        <f aca="false">IF($A145="","",IF(AND($B145&lt;&gt;"",$C145&lt;&gt;"",$H145&lt;&gt;""),1,0))</f>
        <v/>
      </c>
      <c r="AH145" s="48" t="str">
        <f aca="false">IF($A145="","",IF(AND($AB145=1,$AC145=1,$AD145=1,$AE145=1,$AF145=1,$AG145=1),1,0))</f>
        <v/>
      </c>
      <c r="AI145" s="50" t="str">
        <f aca="false">IF($A145="","",IF($AH145&lt;&gt;1,"",IF(CFG_METODO="Teórico (Jackson)",$AA145,$V145)))</f>
        <v/>
      </c>
      <c r="AJ145" s="50" t="str">
        <f aca="false">IF($AI145="","",MAX(0,MIN(1,$AI145)))</f>
        <v/>
      </c>
      <c r="AK145" s="52" t="str">
        <f aca="false">IF($A145="","",IF($AG145=0,"Dados incompletos"&amp;IF($I145="SEM PAR"," — sem Tc no mesmo horário",""),IF($AB145=0,"Fora da janela horária",IF($AC145=0,"Radiação abaixo do mínimo",IF($AD145=0,"Vento fora da faixa",IF($AE145=0,"VPD abaixo do mínimo",IF($AF145=0,"Denominador muito pequeno","VÁLIDO")))))))</f>
        <v/>
      </c>
    </row>
    <row r="146" customFormat="false" ht="15" hidden="false" customHeight="false" outlineLevel="0" collapsed="false">
      <c r="A146" s="45" t="str">
        <f aca="false">IF(02_Estacao!A146="","",02_Estacao!A146)</f>
        <v/>
      </c>
      <c r="B146" s="46" t="str">
        <f aca="false">IF(OR($A146="",02_Estacao!B146=""),"",IF(CFG_UT="°F",(02_Estacao!B146-32)*5/9,02_Estacao!B146))</f>
        <v/>
      </c>
      <c r="C146" s="47" t="str">
        <f aca="false">IF(OR($A146="",02_Estacao!C146=""),"",IF(CFG_UUR="fração (0-1)",02_Estacao!C146*100,02_Estacao!C146))</f>
        <v/>
      </c>
      <c r="D146" s="48" t="str">
        <f aca="false">IF(OR($A146="",02_Estacao!D146=""),"",IF(CFG_URS="MJ/m²/h",02_Estacao!D146*277.7778,IF(CFG_URS="kW/m²",02_Estacao!D146*1000,02_Estacao!D146)))</f>
        <v/>
      </c>
      <c r="E146" s="46" t="str">
        <f aca="false">IF(OR($A146="",02_Estacao!E146=""),"",IF(CFG_UVEL="km/h",02_Estacao!E146/3.6,02_Estacao!E146))</f>
        <v/>
      </c>
      <c r="F146" s="46" t="str">
        <f aca="false">IF($A146="","",IF(02_Estacao!F146="",CFG_P,IF(CFG_UP="hPa (mbar)",02_Estacao!F146/10,IF(CFG_UP="Pa",02_Estacao!F146/1000,02_Estacao!F146))))</f>
        <v/>
      </c>
      <c r="G146" s="48" t="str">
        <f aca="false">IF($A146="","",IF(02_Estacao!G146&lt;&gt;"",02_Estacao!G146,IF($D146="","",(1-CFG_ALBEDO)*$D146-CFG_RNL)))</f>
        <v/>
      </c>
      <c r="H146" s="46" t="str">
        <f aca="false">IF($A146="","",IFERROR(IF(ISNUMBER(INDEX(03_Dossel!$F$6:$F$1005,MATCH($A146,03_Dossel!$A$6:$A$1005,0))),INDEX(03_Dossel!$F$6:$F$1005,MATCH($A146,03_Dossel!$A$6:$A$1005,0)),""),""))</f>
        <v/>
      </c>
      <c r="I146" s="49" t="str">
        <f aca="false">IF($A146="","",IF($H146="","SEM PAR","OK"))</f>
        <v/>
      </c>
      <c r="J146" s="50" t="str">
        <f aca="false">IF($B146="","",0.6108*EXP(17.27*$B146/($B146+237.3)))</f>
        <v/>
      </c>
      <c r="K146" s="50" t="str">
        <f aca="false">IF(OR($J146="",$C146=""),"",$J146*$C146/100)</f>
        <v/>
      </c>
      <c r="L146" s="50" t="str">
        <f aca="false">IF(OR($J146="",$K146=""),"",$J146-$K146)</f>
        <v/>
      </c>
      <c r="M146" s="50" t="str">
        <f aca="false">IF($J146="","",4098*$J146/($B146+237.3)^2)</f>
        <v/>
      </c>
      <c r="N146" s="51" t="str">
        <f aca="false">IF($F146="","",0.000665*$F146)</f>
        <v/>
      </c>
      <c r="O146" s="46" t="str">
        <f aca="false">IF($E146="","",IFERROR($E146*4.87/LN(67.8*CFG_ZANEM-5.42),""))</f>
        <v/>
      </c>
      <c r="P146" s="46" t="str">
        <f aca="false">IF(OR($B146="",$H146=""),"",$H146-$B146)</f>
        <v/>
      </c>
      <c r="Q146" s="46" t="str">
        <f aca="false">IF($A146="","",IF(ISNUMBER(CFG_A),CFG_A,""))</f>
        <v/>
      </c>
      <c r="R146" s="46" t="str">
        <f aca="false">IF($A146="","",IF(ISNUMBER(CFG_B),CFG_B,""))</f>
        <v/>
      </c>
      <c r="S146" s="50" t="str">
        <f aca="false">IF(OR($B146="",$Q146=""),"",0.6108*EXP(17.27*$B146/($B146+237.3))-0.6108*EXP(17.27*($B146+$Q146)/($B146+$Q146+237.3)))</f>
        <v/>
      </c>
      <c r="T146" s="46" t="str">
        <f aca="false">IF(OR($Q146="",$R146="",$L146=""),"",$Q146+$R146*$L146)</f>
        <v/>
      </c>
      <c r="U146" s="46" t="str">
        <f aca="false">IF(OR($Q146="",$R146="",$S146=""),"",$Q146+$R146*$S146)</f>
        <v/>
      </c>
      <c r="V146" s="50" t="str">
        <f aca="false">IF(OR($P146="",$T146="",$U146=""),"",IF(ABS($U146-$T146)&lt;CFG_DENOMMIN,"",($P146-$T146)/($U146-$T146)))</f>
        <v/>
      </c>
      <c r="W146" s="47" t="str">
        <f aca="false">IF($E146="","",IFERROR(LN((CFG_ZANEM-0.67*CFG_HDOSSEL)/(0.123*CFG_HDOSSEL))*LN((CFG_ZAR-0.67*CFG_HDOSSEL)/(0.0123*CFG_HDOSSEL))/(CFG_K^2*$E146),""))</f>
        <v/>
      </c>
      <c r="X146" s="50" t="str">
        <f aca="false">IF(OR($N146="",$W146="",$W146=0),"",$N146*(1+CFG_RC/$W146))</f>
        <v/>
      </c>
      <c r="Y146" s="46" t="str">
        <f aca="false">IF(OR($X146="",$M146="",$G146="",$L146=""),"",($W146*$G146/CFG_RHOCP)*($X146/($M146+$X146))-$L146/($M146+$X146))</f>
        <v/>
      </c>
      <c r="Z146" s="46" t="str">
        <f aca="false">IF(OR($W146="",$G146=""),"",$W146*$G146/CFG_RHOCP)</f>
        <v/>
      </c>
      <c r="AA146" s="50" t="str">
        <f aca="false">IF(OR($P146="",$Y146="",$Z146=""),"",IF(ABS($Z146-$Y146)&lt;CFG_DENOMMIN,"",($P146-$Y146)/($Z146-$Y146)))</f>
        <v/>
      </c>
      <c r="AB146" s="48" t="str">
        <f aca="false">IF($A146="","",IF(AND(HOUR($A146)&gt;=CFG_HINI,HOUR($A146)&lt;CFG_HFIM),1,0))</f>
        <v/>
      </c>
      <c r="AC146" s="48" t="str">
        <f aca="false">IF($A146="","",IF($D146="",0,IF($D146&gt;=CFG_RSMIN,1,0)))</f>
        <v/>
      </c>
      <c r="AD146" s="48" t="str">
        <f aca="false">IF($A146="","",IF($E146="",0,IF(AND($E146&gt;=CFG_UMIN,$E146&lt;=CFG_UMAX),1,0)))</f>
        <v/>
      </c>
      <c r="AE146" s="48" t="str">
        <f aca="false">IF($A146="","",IF($L146="",0,IF($L146&gt;=CFG_VPDMIN,1,0)))</f>
        <v/>
      </c>
      <c r="AF146" s="48" t="str">
        <f aca="false">IF($A146="","",IF(CFG_METODO="Teórico (Jackson)",IF(OR($Y146="",$Z146=""),0,IF(ABS($Z146-$Y146)&gt;=CFG_DENOMMIN,1,0)),IF(OR($T146="",$U146=""),0,IF(ABS($U146-$T146)&gt;=CFG_DENOMMIN,1,0))))</f>
        <v/>
      </c>
      <c r="AG146" s="48" t="str">
        <f aca="false">IF($A146="","",IF(AND($B146&lt;&gt;"",$C146&lt;&gt;"",$H146&lt;&gt;""),1,0))</f>
        <v/>
      </c>
      <c r="AH146" s="48" t="str">
        <f aca="false">IF($A146="","",IF(AND($AB146=1,$AC146=1,$AD146=1,$AE146=1,$AF146=1,$AG146=1),1,0))</f>
        <v/>
      </c>
      <c r="AI146" s="50" t="str">
        <f aca="false">IF($A146="","",IF($AH146&lt;&gt;1,"",IF(CFG_METODO="Teórico (Jackson)",$AA146,$V146)))</f>
        <v/>
      </c>
      <c r="AJ146" s="50" t="str">
        <f aca="false">IF($AI146="","",MAX(0,MIN(1,$AI146)))</f>
        <v/>
      </c>
      <c r="AK146" s="52" t="str">
        <f aca="false">IF($A146="","",IF($AG146=0,"Dados incompletos"&amp;IF($I146="SEM PAR"," — sem Tc no mesmo horário",""),IF($AB146=0,"Fora da janela horária",IF($AC146=0,"Radiação abaixo do mínimo",IF($AD146=0,"Vento fora da faixa",IF($AE146=0,"VPD abaixo do mínimo",IF($AF146=0,"Denominador muito pequeno","VÁLIDO")))))))</f>
        <v/>
      </c>
    </row>
    <row r="147" customFormat="false" ht="15" hidden="false" customHeight="false" outlineLevel="0" collapsed="false">
      <c r="A147" s="45" t="str">
        <f aca="false">IF(02_Estacao!A147="","",02_Estacao!A147)</f>
        <v/>
      </c>
      <c r="B147" s="46" t="str">
        <f aca="false">IF(OR($A147="",02_Estacao!B147=""),"",IF(CFG_UT="°F",(02_Estacao!B147-32)*5/9,02_Estacao!B147))</f>
        <v/>
      </c>
      <c r="C147" s="47" t="str">
        <f aca="false">IF(OR($A147="",02_Estacao!C147=""),"",IF(CFG_UUR="fração (0-1)",02_Estacao!C147*100,02_Estacao!C147))</f>
        <v/>
      </c>
      <c r="D147" s="48" t="str">
        <f aca="false">IF(OR($A147="",02_Estacao!D147=""),"",IF(CFG_URS="MJ/m²/h",02_Estacao!D147*277.7778,IF(CFG_URS="kW/m²",02_Estacao!D147*1000,02_Estacao!D147)))</f>
        <v/>
      </c>
      <c r="E147" s="46" t="str">
        <f aca="false">IF(OR($A147="",02_Estacao!E147=""),"",IF(CFG_UVEL="km/h",02_Estacao!E147/3.6,02_Estacao!E147))</f>
        <v/>
      </c>
      <c r="F147" s="46" t="str">
        <f aca="false">IF($A147="","",IF(02_Estacao!F147="",CFG_P,IF(CFG_UP="hPa (mbar)",02_Estacao!F147/10,IF(CFG_UP="Pa",02_Estacao!F147/1000,02_Estacao!F147))))</f>
        <v/>
      </c>
      <c r="G147" s="48" t="str">
        <f aca="false">IF($A147="","",IF(02_Estacao!G147&lt;&gt;"",02_Estacao!G147,IF($D147="","",(1-CFG_ALBEDO)*$D147-CFG_RNL)))</f>
        <v/>
      </c>
      <c r="H147" s="46" t="str">
        <f aca="false">IF($A147="","",IFERROR(IF(ISNUMBER(INDEX(03_Dossel!$F$6:$F$1005,MATCH($A147,03_Dossel!$A$6:$A$1005,0))),INDEX(03_Dossel!$F$6:$F$1005,MATCH($A147,03_Dossel!$A$6:$A$1005,0)),""),""))</f>
        <v/>
      </c>
      <c r="I147" s="49" t="str">
        <f aca="false">IF($A147="","",IF($H147="","SEM PAR","OK"))</f>
        <v/>
      </c>
      <c r="J147" s="50" t="str">
        <f aca="false">IF($B147="","",0.6108*EXP(17.27*$B147/($B147+237.3)))</f>
        <v/>
      </c>
      <c r="K147" s="50" t="str">
        <f aca="false">IF(OR($J147="",$C147=""),"",$J147*$C147/100)</f>
        <v/>
      </c>
      <c r="L147" s="50" t="str">
        <f aca="false">IF(OR($J147="",$K147=""),"",$J147-$K147)</f>
        <v/>
      </c>
      <c r="M147" s="50" t="str">
        <f aca="false">IF($J147="","",4098*$J147/($B147+237.3)^2)</f>
        <v/>
      </c>
      <c r="N147" s="51" t="str">
        <f aca="false">IF($F147="","",0.000665*$F147)</f>
        <v/>
      </c>
      <c r="O147" s="46" t="str">
        <f aca="false">IF($E147="","",IFERROR($E147*4.87/LN(67.8*CFG_ZANEM-5.42),""))</f>
        <v/>
      </c>
      <c r="P147" s="46" t="str">
        <f aca="false">IF(OR($B147="",$H147=""),"",$H147-$B147)</f>
        <v/>
      </c>
      <c r="Q147" s="46" t="str">
        <f aca="false">IF($A147="","",IF(ISNUMBER(CFG_A),CFG_A,""))</f>
        <v/>
      </c>
      <c r="R147" s="46" t="str">
        <f aca="false">IF($A147="","",IF(ISNUMBER(CFG_B),CFG_B,""))</f>
        <v/>
      </c>
      <c r="S147" s="50" t="str">
        <f aca="false">IF(OR($B147="",$Q147=""),"",0.6108*EXP(17.27*$B147/($B147+237.3))-0.6108*EXP(17.27*($B147+$Q147)/($B147+$Q147+237.3)))</f>
        <v/>
      </c>
      <c r="T147" s="46" t="str">
        <f aca="false">IF(OR($Q147="",$R147="",$L147=""),"",$Q147+$R147*$L147)</f>
        <v/>
      </c>
      <c r="U147" s="46" t="str">
        <f aca="false">IF(OR($Q147="",$R147="",$S147=""),"",$Q147+$R147*$S147)</f>
        <v/>
      </c>
      <c r="V147" s="50" t="str">
        <f aca="false">IF(OR($P147="",$T147="",$U147=""),"",IF(ABS($U147-$T147)&lt;CFG_DENOMMIN,"",($P147-$T147)/($U147-$T147)))</f>
        <v/>
      </c>
      <c r="W147" s="47" t="str">
        <f aca="false">IF($E147="","",IFERROR(LN((CFG_ZANEM-0.67*CFG_HDOSSEL)/(0.123*CFG_HDOSSEL))*LN((CFG_ZAR-0.67*CFG_HDOSSEL)/(0.0123*CFG_HDOSSEL))/(CFG_K^2*$E147),""))</f>
        <v/>
      </c>
      <c r="X147" s="50" t="str">
        <f aca="false">IF(OR($N147="",$W147="",$W147=0),"",$N147*(1+CFG_RC/$W147))</f>
        <v/>
      </c>
      <c r="Y147" s="46" t="str">
        <f aca="false">IF(OR($X147="",$M147="",$G147="",$L147=""),"",($W147*$G147/CFG_RHOCP)*($X147/($M147+$X147))-$L147/($M147+$X147))</f>
        <v/>
      </c>
      <c r="Z147" s="46" t="str">
        <f aca="false">IF(OR($W147="",$G147=""),"",$W147*$G147/CFG_RHOCP)</f>
        <v/>
      </c>
      <c r="AA147" s="50" t="str">
        <f aca="false">IF(OR($P147="",$Y147="",$Z147=""),"",IF(ABS($Z147-$Y147)&lt;CFG_DENOMMIN,"",($P147-$Y147)/($Z147-$Y147)))</f>
        <v/>
      </c>
      <c r="AB147" s="48" t="str">
        <f aca="false">IF($A147="","",IF(AND(HOUR($A147)&gt;=CFG_HINI,HOUR($A147)&lt;CFG_HFIM),1,0))</f>
        <v/>
      </c>
      <c r="AC147" s="48" t="str">
        <f aca="false">IF($A147="","",IF($D147="",0,IF($D147&gt;=CFG_RSMIN,1,0)))</f>
        <v/>
      </c>
      <c r="AD147" s="48" t="str">
        <f aca="false">IF($A147="","",IF($E147="",0,IF(AND($E147&gt;=CFG_UMIN,$E147&lt;=CFG_UMAX),1,0)))</f>
        <v/>
      </c>
      <c r="AE147" s="48" t="str">
        <f aca="false">IF($A147="","",IF($L147="",0,IF($L147&gt;=CFG_VPDMIN,1,0)))</f>
        <v/>
      </c>
      <c r="AF147" s="48" t="str">
        <f aca="false">IF($A147="","",IF(CFG_METODO="Teórico (Jackson)",IF(OR($Y147="",$Z147=""),0,IF(ABS($Z147-$Y147)&gt;=CFG_DENOMMIN,1,0)),IF(OR($T147="",$U147=""),0,IF(ABS($U147-$T147)&gt;=CFG_DENOMMIN,1,0))))</f>
        <v/>
      </c>
      <c r="AG147" s="48" t="str">
        <f aca="false">IF($A147="","",IF(AND($B147&lt;&gt;"",$C147&lt;&gt;"",$H147&lt;&gt;""),1,0))</f>
        <v/>
      </c>
      <c r="AH147" s="48" t="str">
        <f aca="false">IF($A147="","",IF(AND($AB147=1,$AC147=1,$AD147=1,$AE147=1,$AF147=1,$AG147=1),1,0))</f>
        <v/>
      </c>
      <c r="AI147" s="50" t="str">
        <f aca="false">IF($A147="","",IF($AH147&lt;&gt;1,"",IF(CFG_METODO="Teórico (Jackson)",$AA147,$V147)))</f>
        <v/>
      </c>
      <c r="AJ147" s="50" t="str">
        <f aca="false">IF($AI147="","",MAX(0,MIN(1,$AI147)))</f>
        <v/>
      </c>
      <c r="AK147" s="52" t="str">
        <f aca="false">IF($A147="","",IF($AG147=0,"Dados incompletos"&amp;IF($I147="SEM PAR"," — sem Tc no mesmo horário",""),IF($AB147=0,"Fora da janela horária",IF($AC147=0,"Radiação abaixo do mínimo",IF($AD147=0,"Vento fora da faixa",IF($AE147=0,"VPD abaixo do mínimo",IF($AF147=0,"Denominador muito pequeno","VÁLIDO")))))))</f>
        <v/>
      </c>
    </row>
    <row r="148" customFormat="false" ht="15" hidden="false" customHeight="false" outlineLevel="0" collapsed="false">
      <c r="A148" s="45" t="str">
        <f aca="false">IF(02_Estacao!A148="","",02_Estacao!A148)</f>
        <v/>
      </c>
      <c r="B148" s="46" t="str">
        <f aca="false">IF(OR($A148="",02_Estacao!B148=""),"",IF(CFG_UT="°F",(02_Estacao!B148-32)*5/9,02_Estacao!B148))</f>
        <v/>
      </c>
      <c r="C148" s="47" t="str">
        <f aca="false">IF(OR($A148="",02_Estacao!C148=""),"",IF(CFG_UUR="fração (0-1)",02_Estacao!C148*100,02_Estacao!C148))</f>
        <v/>
      </c>
      <c r="D148" s="48" t="str">
        <f aca="false">IF(OR($A148="",02_Estacao!D148=""),"",IF(CFG_URS="MJ/m²/h",02_Estacao!D148*277.7778,IF(CFG_URS="kW/m²",02_Estacao!D148*1000,02_Estacao!D148)))</f>
        <v/>
      </c>
      <c r="E148" s="46" t="str">
        <f aca="false">IF(OR($A148="",02_Estacao!E148=""),"",IF(CFG_UVEL="km/h",02_Estacao!E148/3.6,02_Estacao!E148))</f>
        <v/>
      </c>
      <c r="F148" s="46" t="str">
        <f aca="false">IF($A148="","",IF(02_Estacao!F148="",CFG_P,IF(CFG_UP="hPa (mbar)",02_Estacao!F148/10,IF(CFG_UP="Pa",02_Estacao!F148/1000,02_Estacao!F148))))</f>
        <v/>
      </c>
      <c r="G148" s="48" t="str">
        <f aca="false">IF($A148="","",IF(02_Estacao!G148&lt;&gt;"",02_Estacao!G148,IF($D148="","",(1-CFG_ALBEDO)*$D148-CFG_RNL)))</f>
        <v/>
      </c>
      <c r="H148" s="46" t="str">
        <f aca="false">IF($A148="","",IFERROR(IF(ISNUMBER(INDEX(03_Dossel!$F$6:$F$1005,MATCH($A148,03_Dossel!$A$6:$A$1005,0))),INDEX(03_Dossel!$F$6:$F$1005,MATCH($A148,03_Dossel!$A$6:$A$1005,0)),""),""))</f>
        <v/>
      </c>
      <c r="I148" s="49" t="str">
        <f aca="false">IF($A148="","",IF($H148="","SEM PAR","OK"))</f>
        <v/>
      </c>
      <c r="J148" s="50" t="str">
        <f aca="false">IF($B148="","",0.6108*EXP(17.27*$B148/($B148+237.3)))</f>
        <v/>
      </c>
      <c r="K148" s="50" t="str">
        <f aca="false">IF(OR($J148="",$C148=""),"",$J148*$C148/100)</f>
        <v/>
      </c>
      <c r="L148" s="50" t="str">
        <f aca="false">IF(OR($J148="",$K148=""),"",$J148-$K148)</f>
        <v/>
      </c>
      <c r="M148" s="50" t="str">
        <f aca="false">IF($J148="","",4098*$J148/($B148+237.3)^2)</f>
        <v/>
      </c>
      <c r="N148" s="51" t="str">
        <f aca="false">IF($F148="","",0.000665*$F148)</f>
        <v/>
      </c>
      <c r="O148" s="46" t="str">
        <f aca="false">IF($E148="","",IFERROR($E148*4.87/LN(67.8*CFG_ZANEM-5.42),""))</f>
        <v/>
      </c>
      <c r="P148" s="46" t="str">
        <f aca="false">IF(OR($B148="",$H148=""),"",$H148-$B148)</f>
        <v/>
      </c>
      <c r="Q148" s="46" t="str">
        <f aca="false">IF($A148="","",IF(ISNUMBER(CFG_A),CFG_A,""))</f>
        <v/>
      </c>
      <c r="R148" s="46" t="str">
        <f aca="false">IF($A148="","",IF(ISNUMBER(CFG_B),CFG_B,""))</f>
        <v/>
      </c>
      <c r="S148" s="50" t="str">
        <f aca="false">IF(OR($B148="",$Q148=""),"",0.6108*EXP(17.27*$B148/($B148+237.3))-0.6108*EXP(17.27*($B148+$Q148)/($B148+$Q148+237.3)))</f>
        <v/>
      </c>
      <c r="T148" s="46" t="str">
        <f aca="false">IF(OR($Q148="",$R148="",$L148=""),"",$Q148+$R148*$L148)</f>
        <v/>
      </c>
      <c r="U148" s="46" t="str">
        <f aca="false">IF(OR($Q148="",$R148="",$S148=""),"",$Q148+$R148*$S148)</f>
        <v/>
      </c>
      <c r="V148" s="50" t="str">
        <f aca="false">IF(OR($P148="",$T148="",$U148=""),"",IF(ABS($U148-$T148)&lt;CFG_DENOMMIN,"",($P148-$T148)/($U148-$T148)))</f>
        <v/>
      </c>
      <c r="W148" s="47" t="str">
        <f aca="false">IF($E148="","",IFERROR(LN((CFG_ZANEM-0.67*CFG_HDOSSEL)/(0.123*CFG_HDOSSEL))*LN((CFG_ZAR-0.67*CFG_HDOSSEL)/(0.0123*CFG_HDOSSEL))/(CFG_K^2*$E148),""))</f>
        <v/>
      </c>
      <c r="X148" s="50" t="str">
        <f aca="false">IF(OR($N148="",$W148="",$W148=0),"",$N148*(1+CFG_RC/$W148))</f>
        <v/>
      </c>
      <c r="Y148" s="46" t="str">
        <f aca="false">IF(OR($X148="",$M148="",$G148="",$L148=""),"",($W148*$G148/CFG_RHOCP)*($X148/($M148+$X148))-$L148/($M148+$X148))</f>
        <v/>
      </c>
      <c r="Z148" s="46" t="str">
        <f aca="false">IF(OR($W148="",$G148=""),"",$W148*$G148/CFG_RHOCP)</f>
        <v/>
      </c>
      <c r="AA148" s="50" t="str">
        <f aca="false">IF(OR($P148="",$Y148="",$Z148=""),"",IF(ABS($Z148-$Y148)&lt;CFG_DENOMMIN,"",($P148-$Y148)/($Z148-$Y148)))</f>
        <v/>
      </c>
      <c r="AB148" s="48" t="str">
        <f aca="false">IF($A148="","",IF(AND(HOUR($A148)&gt;=CFG_HINI,HOUR($A148)&lt;CFG_HFIM),1,0))</f>
        <v/>
      </c>
      <c r="AC148" s="48" t="str">
        <f aca="false">IF($A148="","",IF($D148="",0,IF($D148&gt;=CFG_RSMIN,1,0)))</f>
        <v/>
      </c>
      <c r="AD148" s="48" t="str">
        <f aca="false">IF($A148="","",IF($E148="",0,IF(AND($E148&gt;=CFG_UMIN,$E148&lt;=CFG_UMAX),1,0)))</f>
        <v/>
      </c>
      <c r="AE148" s="48" t="str">
        <f aca="false">IF($A148="","",IF($L148="",0,IF($L148&gt;=CFG_VPDMIN,1,0)))</f>
        <v/>
      </c>
      <c r="AF148" s="48" t="str">
        <f aca="false">IF($A148="","",IF(CFG_METODO="Teórico (Jackson)",IF(OR($Y148="",$Z148=""),0,IF(ABS($Z148-$Y148)&gt;=CFG_DENOMMIN,1,0)),IF(OR($T148="",$U148=""),0,IF(ABS($U148-$T148)&gt;=CFG_DENOMMIN,1,0))))</f>
        <v/>
      </c>
      <c r="AG148" s="48" t="str">
        <f aca="false">IF($A148="","",IF(AND($B148&lt;&gt;"",$C148&lt;&gt;"",$H148&lt;&gt;""),1,0))</f>
        <v/>
      </c>
      <c r="AH148" s="48" t="str">
        <f aca="false">IF($A148="","",IF(AND($AB148=1,$AC148=1,$AD148=1,$AE148=1,$AF148=1,$AG148=1),1,0))</f>
        <v/>
      </c>
      <c r="AI148" s="50" t="str">
        <f aca="false">IF($A148="","",IF($AH148&lt;&gt;1,"",IF(CFG_METODO="Teórico (Jackson)",$AA148,$V148)))</f>
        <v/>
      </c>
      <c r="AJ148" s="50" t="str">
        <f aca="false">IF($AI148="","",MAX(0,MIN(1,$AI148)))</f>
        <v/>
      </c>
      <c r="AK148" s="52" t="str">
        <f aca="false">IF($A148="","",IF($AG148=0,"Dados incompletos"&amp;IF($I148="SEM PAR"," — sem Tc no mesmo horário",""),IF($AB148=0,"Fora da janela horária",IF($AC148=0,"Radiação abaixo do mínimo",IF($AD148=0,"Vento fora da faixa",IF($AE148=0,"VPD abaixo do mínimo",IF($AF148=0,"Denominador muito pequeno","VÁLIDO")))))))</f>
        <v/>
      </c>
    </row>
    <row r="149" customFormat="false" ht="15" hidden="false" customHeight="false" outlineLevel="0" collapsed="false">
      <c r="A149" s="45" t="str">
        <f aca="false">IF(02_Estacao!A149="","",02_Estacao!A149)</f>
        <v/>
      </c>
      <c r="B149" s="46" t="str">
        <f aca="false">IF(OR($A149="",02_Estacao!B149=""),"",IF(CFG_UT="°F",(02_Estacao!B149-32)*5/9,02_Estacao!B149))</f>
        <v/>
      </c>
      <c r="C149" s="47" t="str">
        <f aca="false">IF(OR($A149="",02_Estacao!C149=""),"",IF(CFG_UUR="fração (0-1)",02_Estacao!C149*100,02_Estacao!C149))</f>
        <v/>
      </c>
      <c r="D149" s="48" t="str">
        <f aca="false">IF(OR($A149="",02_Estacao!D149=""),"",IF(CFG_URS="MJ/m²/h",02_Estacao!D149*277.7778,IF(CFG_URS="kW/m²",02_Estacao!D149*1000,02_Estacao!D149)))</f>
        <v/>
      </c>
      <c r="E149" s="46" t="str">
        <f aca="false">IF(OR($A149="",02_Estacao!E149=""),"",IF(CFG_UVEL="km/h",02_Estacao!E149/3.6,02_Estacao!E149))</f>
        <v/>
      </c>
      <c r="F149" s="46" t="str">
        <f aca="false">IF($A149="","",IF(02_Estacao!F149="",CFG_P,IF(CFG_UP="hPa (mbar)",02_Estacao!F149/10,IF(CFG_UP="Pa",02_Estacao!F149/1000,02_Estacao!F149))))</f>
        <v/>
      </c>
      <c r="G149" s="48" t="str">
        <f aca="false">IF($A149="","",IF(02_Estacao!G149&lt;&gt;"",02_Estacao!G149,IF($D149="","",(1-CFG_ALBEDO)*$D149-CFG_RNL)))</f>
        <v/>
      </c>
      <c r="H149" s="46" t="str">
        <f aca="false">IF($A149="","",IFERROR(IF(ISNUMBER(INDEX(03_Dossel!$F$6:$F$1005,MATCH($A149,03_Dossel!$A$6:$A$1005,0))),INDEX(03_Dossel!$F$6:$F$1005,MATCH($A149,03_Dossel!$A$6:$A$1005,0)),""),""))</f>
        <v/>
      </c>
      <c r="I149" s="49" t="str">
        <f aca="false">IF($A149="","",IF($H149="","SEM PAR","OK"))</f>
        <v/>
      </c>
      <c r="J149" s="50" t="str">
        <f aca="false">IF($B149="","",0.6108*EXP(17.27*$B149/($B149+237.3)))</f>
        <v/>
      </c>
      <c r="K149" s="50" t="str">
        <f aca="false">IF(OR($J149="",$C149=""),"",$J149*$C149/100)</f>
        <v/>
      </c>
      <c r="L149" s="50" t="str">
        <f aca="false">IF(OR($J149="",$K149=""),"",$J149-$K149)</f>
        <v/>
      </c>
      <c r="M149" s="50" t="str">
        <f aca="false">IF($J149="","",4098*$J149/($B149+237.3)^2)</f>
        <v/>
      </c>
      <c r="N149" s="51" t="str">
        <f aca="false">IF($F149="","",0.000665*$F149)</f>
        <v/>
      </c>
      <c r="O149" s="46" t="str">
        <f aca="false">IF($E149="","",IFERROR($E149*4.87/LN(67.8*CFG_ZANEM-5.42),""))</f>
        <v/>
      </c>
      <c r="P149" s="46" t="str">
        <f aca="false">IF(OR($B149="",$H149=""),"",$H149-$B149)</f>
        <v/>
      </c>
      <c r="Q149" s="46" t="str">
        <f aca="false">IF($A149="","",IF(ISNUMBER(CFG_A),CFG_A,""))</f>
        <v/>
      </c>
      <c r="R149" s="46" t="str">
        <f aca="false">IF($A149="","",IF(ISNUMBER(CFG_B),CFG_B,""))</f>
        <v/>
      </c>
      <c r="S149" s="50" t="str">
        <f aca="false">IF(OR($B149="",$Q149=""),"",0.6108*EXP(17.27*$B149/($B149+237.3))-0.6108*EXP(17.27*($B149+$Q149)/($B149+$Q149+237.3)))</f>
        <v/>
      </c>
      <c r="T149" s="46" t="str">
        <f aca="false">IF(OR($Q149="",$R149="",$L149=""),"",$Q149+$R149*$L149)</f>
        <v/>
      </c>
      <c r="U149" s="46" t="str">
        <f aca="false">IF(OR($Q149="",$R149="",$S149=""),"",$Q149+$R149*$S149)</f>
        <v/>
      </c>
      <c r="V149" s="50" t="str">
        <f aca="false">IF(OR($P149="",$T149="",$U149=""),"",IF(ABS($U149-$T149)&lt;CFG_DENOMMIN,"",($P149-$T149)/($U149-$T149)))</f>
        <v/>
      </c>
      <c r="W149" s="47" t="str">
        <f aca="false">IF($E149="","",IFERROR(LN((CFG_ZANEM-0.67*CFG_HDOSSEL)/(0.123*CFG_HDOSSEL))*LN((CFG_ZAR-0.67*CFG_HDOSSEL)/(0.0123*CFG_HDOSSEL))/(CFG_K^2*$E149),""))</f>
        <v/>
      </c>
      <c r="X149" s="50" t="str">
        <f aca="false">IF(OR($N149="",$W149="",$W149=0),"",$N149*(1+CFG_RC/$W149))</f>
        <v/>
      </c>
      <c r="Y149" s="46" t="str">
        <f aca="false">IF(OR($X149="",$M149="",$G149="",$L149=""),"",($W149*$G149/CFG_RHOCP)*($X149/($M149+$X149))-$L149/($M149+$X149))</f>
        <v/>
      </c>
      <c r="Z149" s="46" t="str">
        <f aca="false">IF(OR($W149="",$G149=""),"",$W149*$G149/CFG_RHOCP)</f>
        <v/>
      </c>
      <c r="AA149" s="50" t="str">
        <f aca="false">IF(OR($P149="",$Y149="",$Z149=""),"",IF(ABS($Z149-$Y149)&lt;CFG_DENOMMIN,"",($P149-$Y149)/($Z149-$Y149)))</f>
        <v/>
      </c>
      <c r="AB149" s="48" t="str">
        <f aca="false">IF($A149="","",IF(AND(HOUR($A149)&gt;=CFG_HINI,HOUR($A149)&lt;CFG_HFIM),1,0))</f>
        <v/>
      </c>
      <c r="AC149" s="48" t="str">
        <f aca="false">IF($A149="","",IF($D149="",0,IF($D149&gt;=CFG_RSMIN,1,0)))</f>
        <v/>
      </c>
      <c r="AD149" s="48" t="str">
        <f aca="false">IF($A149="","",IF($E149="",0,IF(AND($E149&gt;=CFG_UMIN,$E149&lt;=CFG_UMAX),1,0)))</f>
        <v/>
      </c>
      <c r="AE149" s="48" t="str">
        <f aca="false">IF($A149="","",IF($L149="",0,IF($L149&gt;=CFG_VPDMIN,1,0)))</f>
        <v/>
      </c>
      <c r="AF149" s="48" t="str">
        <f aca="false">IF($A149="","",IF(CFG_METODO="Teórico (Jackson)",IF(OR($Y149="",$Z149=""),0,IF(ABS($Z149-$Y149)&gt;=CFG_DENOMMIN,1,0)),IF(OR($T149="",$U149=""),0,IF(ABS($U149-$T149)&gt;=CFG_DENOMMIN,1,0))))</f>
        <v/>
      </c>
      <c r="AG149" s="48" t="str">
        <f aca="false">IF($A149="","",IF(AND($B149&lt;&gt;"",$C149&lt;&gt;"",$H149&lt;&gt;""),1,0))</f>
        <v/>
      </c>
      <c r="AH149" s="48" t="str">
        <f aca="false">IF($A149="","",IF(AND($AB149=1,$AC149=1,$AD149=1,$AE149=1,$AF149=1,$AG149=1),1,0))</f>
        <v/>
      </c>
      <c r="AI149" s="50" t="str">
        <f aca="false">IF($A149="","",IF($AH149&lt;&gt;1,"",IF(CFG_METODO="Teórico (Jackson)",$AA149,$V149)))</f>
        <v/>
      </c>
      <c r="AJ149" s="50" t="str">
        <f aca="false">IF($AI149="","",MAX(0,MIN(1,$AI149)))</f>
        <v/>
      </c>
      <c r="AK149" s="52" t="str">
        <f aca="false">IF($A149="","",IF($AG149=0,"Dados incompletos"&amp;IF($I149="SEM PAR"," — sem Tc no mesmo horário",""),IF($AB149=0,"Fora da janela horária",IF($AC149=0,"Radiação abaixo do mínimo",IF($AD149=0,"Vento fora da faixa",IF($AE149=0,"VPD abaixo do mínimo",IF($AF149=0,"Denominador muito pequeno","VÁLIDO")))))))</f>
        <v/>
      </c>
    </row>
    <row r="150" customFormat="false" ht="15" hidden="false" customHeight="false" outlineLevel="0" collapsed="false">
      <c r="A150" s="45" t="str">
        <f aca="false">IF(02_Estacao!A150="","",02_Estacao!A150)</f>
        <v/>
      </c>
      <c r="B150" s="46" t="str">
        <f aca="false">IF(OR($A150="",02_Estacao!B150=""),"",IF(CFG_UT="°F",(02_Estacao!B150-32)*5/9,02_Estacao!B150))</f>
        <v/>
      </c>
      <c r="C150" s="47" t="str">
        <f aca="false">IF(OR($A150="",02_Estacao!C150=""),"",IF(CFG_UUR="fração (0-1)",02_Estacao!C150*100,02_Estacao!C150))</f>
        <v/>
      </c>
      <c r="D150" s="48" t="str">
        <f aca="false">IF(OR($A150="",02_Estacao!D150=""),"",IF(CFG_URS="MJ/m²/h",02_Estacao!D150*277.7778,IF(CFG_URS="kW/m²",02_Estacao!D150*1000,02_Estacao!D150)))</f>
        <v/>
      </c>
      <c r="E150" s="46" t="str">
        <f aca="false">IF(OR($A150="",02_Estacao!E150=""),"",IF(CFG_UVEL="km/h",02_Estacao!E150/3.6,02_Estacao!E150))</f>
        <v/>
      </c>
      <c r="F150" s="46" t="str">
        <f aca="false">IF($A150="","",IF(02_Estacao!F150="",CFG_P,IF(CFG_UP="hPa (mbar)",02_Estacao!F150/10,IF(CFG_UP="Pa",02_Estacao!F150/1000,02_Estacao!F150))))</f>
        <v/>
      </c>
      <c r="G150" s="48" t="str">
        <f aca="false">IF($A150="","",IF(02_Estacao!G150&lt;&gt;"",02_Estacao!G150,IF($D150="","",(1-CFG_ALBEDO)*$D150-CFG_RNL)))</f>
        <v/>
      </c>
      <c r="H150" s="46" t="str">
        <f aca="false">IF($A150="","",IFERROR(IF(ISNUMBER(INDEX(03_Dossel!$F$6:$F$1005,MATCH($A150,03_Dossel!$A$6:$A$1005,0))),INDEX(03_Dossel!$F$6:$F$1005,MATCH($A150,03_Dossel!$A$6:$A$1005,0)),""),""))</f>
        <v/>
      </c>
      <c r="I150" s="49" t="str">
        <f aca="false">IF($A150="","",IF($H150="","SEM PAR","OK"))</f>
        <v/>
      </c>
      <c r="J150" s="50" t="str">
        <f aca="false">IF($B150="","",0.6108*EXP(17.27*$B150/($B150+237.3)))</f>
        <v/>
      </c>
      <c r="K150" s="50" t="str">
        <f aca="false">IF(OR($J150="",$C150=""),"",$J150*$C150/100)</f>
        <v/>
      </c>
      <c r="L150" s="50" t="str">
        <f aca="false">IF(OR($J150="",$K150=""),"",$J150-$K150)</f>
        <v/>
      </c>
      <c r="M150" s="50" t="str">
        <f aca="false">IF($J150="","",4098*$J150/($B150+237.3)^2)</f>
        <v/>
      </c>
      <c r="N150" s="51" t="str">
        <f aca="false">IF($F150="","",0.000665*$F150)</f>
        <v/>
      </c>
      <c r="O150" s="46" t="str">
        <f aca="false">IF($E150="","",IFERROR($E150*4.87/LN(67.8*CFG_ZANEM-5.42),""))</f>
        <v/>
      </c>
      <c r="P150" s="46" t="str">
        <f aca="false">IF(OR($B150="",$H150=""),"",$H150-$B150)</f>
        <v/>
      </c>
      <c r="Q150" s="46" t="str">
        <f aca="false">IF($A150="","",IF(ISNUMBER(CFG_A),CFG_A,""))</f>
        <v/>
      </c>
      <c r="R150" s="46" t="str">
        <f aca="false">IF($A150="","",IF(ISNUMBER(CFG_B),CFG_B,""))</f>
        <v/>
      </c>
      <c r="S150" s="50" t="str">
        <f aca="false">IF(OR($B150="",$Q150=""),"",0.6108*EXP(17.27*$B150/($B150+237.3))-0.6108*EXP(17.27*($B150+$Q150)/($B150+$Q150+237.3)))</f>
        <v/>
      </c>
      <c r="T150" s="46" t="str">
        <f aca="false">IF(OR($Q150="",$R150="",$L150=""),"",$Q150+$R150*$L150)</f>
        <v/>
      </c>
      <c r="U150" s="46" t="str">
        <f aca="false">IF(OR($Q150="",$R150="",$S150=""),"",$Q150+$R150*$S150)</f>
        <v/>
      </c>
      <c r="V150" s="50" t="str">
        <f aca="false">IF(OR($P150="",$T150="",$U150=""),"",IF(ABS($U150-$T150)&lt;CFG_DENOMMIN,"",($P150-$T150)/($U150-$T150)))</f>
        <v/>
      </c>
      <c r="W150" s="47" t="str">
        <f aca="false">IF($E150="","",IFERROR(LN((CFG_ZANEM-0.67*CFG_HDOSSEL)/(0.123*CFG_HDOSSEL))*LN((CFG_ZAR-0.67*CFG_HDOSSEL)/(0.0123*CFG_HDOSSEL))/(CFG_K^2*$E150),""))</f>
        <v/>
      </c>
      <c r="X150" s="50" t="str">
        <f aca="false">IF(OR($N150="",$W150="",$W150=0),"",$N150*(1+CFG_RC/$W150))</f>
        <v/>
      </c>
      <c r="Y150" s="46" t="str">
        <f aca="false">IF(OR($X150="",$M150="",$G150="",$L150=""),"",($W150*$G150/CFG_RHOCP)*($X150/($M150+$X150))-$L150/($M150+$X150))</f>
        <v/>
      </c>
      <c r="Z150" s="46" t="str">
        <f aca="false">IF(OR($W150="",$G150=""),"",$W150*$G150/CFG_RHOCP)</f>
        <v/>
      </c>
      <c r="AA150" s="50" t="str">
        <f aca="false">IF(OR($P150="",$Y150="",$Z150=""),"",IF(ABS($Z150-$Y150)&lt;CFG_DENOMMIN,"",($P150-$Y150)/($Z150-$Y150)))</f>
        <v/>
      </c>
      <c r="AB150" s="48" t="str">
        <f aca="false">IF($A150="","",IF(AND(HOUR($A150)&gt;=CFG_HINI,HOUR($A150)&lt;CFG_HFIM),1,0))</f>
        <v/>
      </c>
      <c r="AC150" s="48" t="str">
        <f aca="false">IF($A150="","",IF($D150="",0,IF($D150&gt;=CFG_RSMIN,1,0)))</f>
        <v/>
      </c>
      <c r="AD150" s="48" t="str">
        <f aca="false">IF($A150="","",IF($E150="",0,IF(AND($E150&gt;=CFG_UMIN,$E150&lt;=CFG_UMAX),1,0)))</f>
        <v/>
      </c>
      <c r="AE150" s="48" t="str">
        <f aca="false">IF($A150="","",IF($L150="",0,IF($L150&gt;=CFG_VPDMIN,1,0)))</f>
        <v/>
      </c>
      <c r="AF150" s="48" t="str">
        <f aca="false">IF($A150="","",IF(CFG_METODO="Teórico (Jackson)",IF(OR($Y150="",$Z150=""),0,IF(ABS($Z150-$Y150)&gt;=CFG_DENOMMIN,1,0)),IF(OR($T150="",$U150=""),0,IF(ABS($U150-$T150)&gt;=CFG_DENOMMIN,1,0))))</f>
        <v/>
      </c>
      <c r="AG150" s="48" t="str">
        <f aca="false">IF($A150="","",IF(AND($B150&lt;&gt;"",$C150&lt;&gt;"",$H150&lt;&gt;""),1,0))</f>
        <v/>
      </c>
      <c r="AH150" s="48" t="str">
        <f aca="false">IF($A150="","",IF(AND($AB150=1,$AC150=1,$AD150=1,$AE150=1,$AF150=1,$AG150=1),1,0))</f>
        <v/>
      </c>
      <c r="AI150" s="50" t="str">
        <f aca="false">IF($A150="","",IF($AH150&lt;&gt;1,"",IF(CFG_METODO="Teórico (Jackson)",$AA150,$V150)))</f>
        <v/>
      </c>
      <c r="AJ150" s="50" t="str">
        <f aca="false">IF($AI150="","",MAX(0,MIN(1,$AI150)))</f>
        <v/>
      </c>
      <c r="AK150" s="52" t="str">
        <f aca="false">IF($A150="","",IF($AG150=0,"Dados incompletos"&amp;IF($I150="SEM PAR"," — sem Tc no mesmo horário",""),IF($AB150=0,"Fora da janela horária",IF($AC150=0,"Radiação abaixo do mínimo",IF($AD150=0,"Vento fora da faixa",IF($AE150=0,"VPD abaixo do mínimo",IF($AF150=0,"Denominador muito pequeno","VÁLIDO")))))))</f>
        <v/>
      </c>
    </row>
    <row r="151" customFormat="false" ht="15" hidden="false" customHeight="false" outlineLevel="0" collapsed="false">
      <c r="A151" s="45" t="str">
        <f aca="false">IF(02_Estacao!A151="","",02_Estacao!A151)</f>
        <v/>
      </c>
      <c r="B151" s="46" t="str">
        <f aca="false">IF(OR($A151="",02_Estacao!B151=""),"",IF(CFG_UT="°F",(02_Estacao!B151-32)*5/9,02_Estacao!B151))</f>
        <v/>
      </c>
      <c r="C151" s="47" t="str">
        <f aca="false">IF(OR($A151="",02_Estacao!C151=""),"",IF(CFG_UUR="fração (0-1)",02_Estacao!C151*100,02_Estacao!C151))</f>
        <v/>
      </c>
      <c r="D151" s="48" t="str">
        <f aca="false">IF(OR($A151="",02_Estacao!D151=""),"",IF(CFG_URS="MJ/m²/h",02_Estacao!D151*277.7778,IF(CFG_URS="kW/m²",02_Estacao!D151*1000,02_Estacao!D151)))</f>
        <v/>
      </c>
      <c r="E151" s="46" t="str">
        <f aca="false">IF(OR($A151="",02_Estacao!E151=""),"",IF(CFG_UVEL="km/h",02_Estacao!E151/3.6,02_Estacao!E151))</f>
        <v/>
      </c>
      <c r="F151" s="46" t="str">
        <f aca="false">IF($A151="","",IF(02_Estacao!F151="",CFG_P,IF(CFG_UP="hPa (mbar)",02_Estacao!F151/10,IF(CFG_UP="Pa",02_Estacao!F151/1000,02_Estacao!F151))))</f>
        <v/>
      </c>
      <c r="G151" s="48" t="str">
        <f aca="false">IF($A151="","",IF(02_Estacao!G151&lt;&gt;"",02_Estacao!G151,IF($D151="","",(1-CFG_ALBEDO)*$D151-CFG_RNL)))</f>
        <v/>
      </c>
      <c r="H151" s="46" t="str">
        <f aca="false">IF($A151="","",IFERROR(IF(ISNUMBER(INDEX(03_Dossel!$F$6:$F$1005,MATCH($A151,03_Dossel!$A$6:$A$1005,0))),INDEX(03_Dossel!$F$6:$F$1005,MATCH($A151,03_Dossel!$A$6:$A$1005,0)),""),""))</f>
        <v/>
      </c>
      <c r="I151" s="49" t="str">
        <f aca="false">IF($A151="","",IF($H151="","SEM PAR","OK"))</f>
        <v/>
      </c>
      <c r="J151" s="50" t="str">
        <f aca="false">IF($B151="","",0.6108*EXP(17.27*$B151/($B151+237.3)))</f>
        <v/>
      </c>
      <c r="K151" s="50" t="str">
        <f aca="false">IF(OR($J151="",$C151=""),"",$J151*$C151/100)</f>
        <v/>
      </c>
      <c r="L151" s="50" t="str">
        <f aca="false">IF(OR($J151="",$K151=""),"",$J151-$K151)</f>
        <v/>
      </c>
      <c r="M151" s="50" t="str">
        <f aca="false">IF($J151="","",4098*$J151/($B151+237.3)^2)</f>
        <v/>
      </c>
      <c r="N151" s="51" t="str">
        <f aca="false">IF($F151="","",0.000665*$F151)</f>
        <v/>
      </c>
      <c r="O151" s="46" t="str">
        <f aca="false">IF($E151="","",IFERROR($E151*4.87/LN(67.8*CFG_ZANEM-5.42),""))</f>
        <v/>
      </c>
      <c r="P151" s="46" t="str">
        <f aca="false">IF(OR($B151="",$H151=""),"",$H151-$B151)</f>
        <v/>
      </c>
      <c r="Q151" s="46" t="str">
        <f aca="false">IF($A151="","",IF(ISNUMBER(CFG_A),CFG_A,""))</f>
        <v/>
      </c>
      <c r="R151" s="46" t="str">
        <f aca="false">IF($A151="","",IF(ISNUMBER(CFG_B),CFG_B,""))</f>
        <v/>
      </c>
      <c r="S151" s="50" t="str">
        <f aca="false">IF(OR($B151="",$Q151=""),"",0.6108*EXP(17.27*$B151/($B151+237.3))-0.6108*EXP(17.27*($B151+$Q151)/($B151+$Q151+237.3)))</f>
        <v/>
      </c>
      <c r="T151" s="46" t="str">
        <f aca="false">IF(OR($Q151="",$R151="",$L151=""),"",$Q151+$R151*$L151)</f>
        <v/>
      </c>
      <c r="U151" s="46" t="str">
        <f aca="false">IF(OR($Q151="",$R151="",$S151=""),"",$Q151+$R151*$S151)</f>
        <v/>
      </c>
      <c r="V151" s="50" t="str">
        <f aca="false">IF(OR($P151="",$T151="",$U151=""),"",IF(ABS($U151-$T151)&lt;CFG_DENOMMIN,"",($P151-$T151)/($U151-$T151)))</f>
        <v/>
      </c>
      <c r="W151" s="47" t="str">
        <f aca="false">IF($E151="","",IFERROR(LN((CFG_ZANEM-0.67*CFG_HDOSSEL)/(0.123*CFG_HDOSSEL))*LN((CFG_ZAR-0.67*CFG_HDOSSEL)/(0.0123*CFG_HDOSSEL))/(CFG_K^2*$E151),""))</f>
        <v/>
      </c>
      <c r="X151" s="50" t="str">
        <f aca="false">IF(OR($N151="",$W151="",$W151=0),"",$N151*(1+CFG_RC/$W151))</f>
        <v/>
      </c>
      <c r="Y151" s="46" t="str">
        <f aca="false">IF(OR($X151="",$M151="",$G151="",$L151=""),"",($W151*$G151/CFG_RHOCP)*($X151/($M151+$X151))-$L151/($M151+$X151))</f>
        <v/>
      </c>
      <c r="Z151" s="46" t="str">
        <f aca="false">IF(OR($W151="",$G151=""),"",$W151*$G151/CFG_RHOCP)</f>
        <v/>
      </c>
      <c r="AA151" s="50" t="str">
        <f aca="false">IF(OR($P151="",$Y151="",$Z151=""),"",IF(ABS($Z151-$Y151)&lt;CFG_DENOMMIN,"",($P151-$Y151)/($Z151-$Y151)))</f>
        <v/>
      </c>
      <c r="AB151" s="48" t="str">
        <f aca="false">IF($A151="","",IF(AND(HOUR($A151)&gt;=CFG_HINI,HOUR($A151)&lt;CFG_HFIM),1,0))</f>
        <v/>
      </c>
      <c r="AC151" s="48" t="str">
        <f aca="false">IF($A151="","",IF($D151="",0,IF($D151&gt;=CFG_RSMIN,1,0)))</f>
        <v/>
      </c>
      <c r="AD151" s="48" t="str">
        <f aca="false">IF($A151="","",IF($E151="",0,IF(AND($E151&gt;=CFG_UMIN,$E151&lt;=CFG_UMAX),1,0)))</f>
        <v/>
      </c>
      <c r="AE151" s="48" t="str">
        <f aca="false">IF($A151="","",IF($L151="",0,IF($L151&gt;=CFG_VPDMIN,1,0)))</f>
        <v/>
      </c>
      <c r="AF151" s="48" t="str">
        <f aca="false">IF($A151="","",IF(CFG_METODO="Teórico (Jackson)",IF(OR($Y151="",$Z151=""),0,IF(ABS($Z151-$Y151)&gt;=CFG_DENOMMIN,1,0)),IF(OR($T151="",$U151=""),0,IF(ABS($U151-$T151)&gt;=CFG_DENOMMIN,1,0))))</f>
        <v/>
      </c>
      <c r="AG151" s="48" t="str">
        <f aca="false">IF($A151="","",IF(AND($B151&lt;&gt;"",$C151&lt;&gt;"",$H151&lt;&gt;""),1,0))</f>
        <v/>
      </c>
      <c r="AH151" s="48" t="str">
        <f aca="false">IF($A151="","",IF(AND($AB151=1,$AC151=1,$AD151=1,$AE151=1,$AF151=1,$AG151=1),1,0))</f>
        <v/>
      </c>
      <c r="AI151" s="50" t="str">
        <f aca="false">IF($A151="","",IF($AH151&lt;&gt;1,"",IF(CFG_METODO="Teórico (Jackson)",$AA151,$V151)))</f>
        <v/>
      </c>
      <c r="AJ151" s="50" t="str">
        <f aca="false">IF($AI151="","",MAX(0,MIN(1,$AI151)))</f>
        <v/>
      </c>
      <c r="AK151" s="52" t="str">
        <f aca="false">IF($A151="","",IF($AG151=0,"Dados incompletos"&amp;IF($I151="SEM PAR"," — sem Tc no mesmo horário",""),IF($AB151=0,"Fora da janela horária",IF($AC151=0,"Radiação abaixo do mínimo",IF($AD151=0,"Vento fora da faixa",IF($AE151=0,"VPD abaixo do mínimo",IF($AF151=0,"Denominador muito pequeno","VÁLIDO")))))))</f>
        <v/>
      </c>
    </row>
    <row r="152" customFormat="false" ht="15" hidden="false" customHeight="false" outlineLevel="0" collapsed="false">
      <c r="A152" s="45" t="str">
        <f aca="false">IF(02_Estacao!A152="","",02_Estacao!A152)</f>
        <v/>
      </c>
      <c r="B152" s="46" t="str">
        <f aca="false">IF(OR($A152="",02_Estacao!B152=""),"",IF(CFG_UT="°F",(02_Estacao!B152-32)*5/9,02_Estacao!B152))</f>
        <v/>
      </c>
      <c r="C152" s="47" t="str">
        <f aca="false">IF(OR($A152="",02_Estacao!C152=""),"",IF(CFG_UUR="fração (0-1)",02_Estacao!C152*100,02_Estacao!C152))</f>
        <v/>
      </c>
      <c r="D152" s="48" t="str">
        <f aca="false">IF(OR($A152="",02_Estacao!D152=""),"",IF(CFG_URS="MJ/m²/h",02_Estacao!D152*277.7778,IF(CFG_URS="kW/m²",02_Estacao!D152*1000,02_Estacao!D152)))</f>
        <v/>
      </c>
      <c r="E152" s="46" t="str">
        <f aca="false">IF(OR($A152="",02_Estacao!E152=""),"",IF(CFG_UVEL="km/h",02_Estacao!E152/3.6,02_Estacao!E152))</f>
        <v/>
      </c>
      <c r="F152" s="46" t="str">
        <f aca="false">IF($A152="","",IF(02_Estacao!F152="",CFG_P,IF(CFG_UP="hPa (mbar)",02_Estacao!F152/10,IF(CFG_UP="Pa",02_Estacao!F152/1000,02_Estacao!F152))))</f>
        <v/>
      </c>
      <c r="G152" s="48" t="str">
        <f aca="false">IF($A152="","",IF(02_Estacao!G152&lt;&gt;"",02_Estacao!G152,IF($D152="","",(1-CFG_ALBEDO)*$D152-CFG_RNL)))</f>
        <v/>
      </c>
      <c r="H152" s="46" t="str">
        <f aca="false">IF($A152="","",IFERROR(IF(ISNUMBER(INDEX(03_Dossel!$F$6:$F$1005,MATCH($A152,03_Dossel!$A$6:$A$1005,0))),INDEX(03_Dossel!$F$6:$F$1005,MATCH($A152,03_Dossel!$A$6:$A$1005,0)),""),""))</f>
        <v/>
      </c>
      <c r="I152" s="49" t="str">
        <f aca="false">IF($A152="","",IF($H152="","SEM PAR","OK"))</f>
        <v/>
      </c>
      <c r="J152" s="50" t="str">
        <f aca="false">IF($B152="","",0.6108*EXP(17.27*$B152/($B152+237.3)))</f>
        <v/>
      </c>
      <c r="K152" s="50" t="str">
        <f aca="false">IF(OR($J152="",$C152=""),"",$J152*$C152/100)</f>
        <v/>
      </c>
      <c r="L152" s="50" t="str">
        <f aca="false">IF(OR($J152="",$K152=""),"",$J152-$K152)</f>
        <v/>
      </c>
      <c r="M152" s="50" t="str">
        <f aca="false">IF($J152="","",4098*$J152/($B152+237.3)^2)</f>
        <v/>
      </c>
      <c r="N152" s="51" t="str">
        <f aca="false">IF($F152="","",0.000665*$F152)</f>
        <v/>
      </c>
      <c r="O152" s="46" t="str">
        <f aca="false">IF($E152="","",IFERROR($E152*4.87/LN(67.8*CFG_ZANEM-5.42),""))</f>
        <v/>
      </c>
      <c r="P152" s="46" t="str">
        <f aca="false">IF(OR($B152="",$H152=""),"",$H152-$B152)</f>
        <v/>
      </c>
      <c r="Q152" s="46" t="str">
        <f aca="false">IF($A152="","",IF(ISNUMBER(CFG_A),CFG_A,""))</f>
        <v/>
      </c>
      <c r="R152" s="46" t="str">
        <f aca="false">IF($A152="","",IF(ISNUMBER(CFG_B),CFG_B,""))</f>
        <v/>
      </c>
      <c r="S152" s="50" t="str">
        <f aca="false">IF(OR($B152="",$Q152=""),"",0.6108*EXP(17.27*$B152/($B152+237.3))-0.6108*EXP(17.27*($B152+$Q152)/($B152+$Q152+237.3)))</f>
        <v/>
      </c>
      <c r="T152" s="46" t="str">
        <f aca="false">IF(OR($Q152="",$R152="",$L152=""),"",$Q152+$R152*$L152)</f>
        <v/>
      </c>
      <c r="U152" s="46" t="str">
        <f aca="false">IF(OR($Q152="",$R152="",$S152=""),"",$Q152+$R152*$S152)</f>
        <v/>
      </c>
      <c r="V152" s="50" t="str">
        <f aca="false">IF(OR($P152="",$T152="",$U152=""),"",IF(ABS($U152-$T152)&lt;CFG_DENOMMIN,"",($P152-$T152)/($U152-$T152)))</f>
        <v/>
      </c>
      <c r="W152" s="47" t="str">
        <f aca="false">IF($E152="","",IFERROR(LN((CFG_ZANEM-0.67*CFG_HDOSSEL)/(0.123*CFG_HDOSSEL))*LN((CFG_ZAR-0.67*CFG_HDOSSEL)/(0.0123*CFG_HDOSSEL))/(CFG_K^2*$E152),""))</f>
        <v/>
      </c>
      <c r="X152" s="50" t="str">
        <f aca="false">IF(OR($N152="",$W152="",$W152=0),"",$N152*(1+CFG_RC/$W152))</f>
        <v/>
      </c>
      <c r="Y152" s="46" t="str">
        <f aca="false">IF(OR($X152="",$M152="",$G152="",$L152=""),"",($W152*$G152/CFG_RHOCP)*($X152/($M152+$X152))-$L152/($M152+$X152))</f>
        <v/>
      </c>
      <c r="Z152" s="46" t="str">
        <f aca="false">IF(OR($W152="",$G152=""),"",$W152*$G152/CFG_RHOCP)</f>
        <v/>
      </c>
      <c r="AA152" s="50" t="str">
        <f aca="false">IF(OR($P152="",$Y152="",$Z152=""),"",IF(ABS($Z152-$Y152)&lt;CFG_DENOMMIN,"",($P152-$Y152)/($Z152-$Y152)))</f>
        <v/>
      </c>
      <c r="AB152" s="48" t="str">
        <f aca="false">IF($A152="","",IF(AND(HOUR($A152)&gt;=CFG_HINI,HOUR($A152)&lt;CFG_HFIM),1,0))</f>
        <v/>
      </c>
      <c r="AC152" s="48" t="str">
        <f aca="false">IF($A152="","",IF($D152="",0,IF($D152&gt;=CFG_RSMIN,1,0)))</f>
        <v/>
      </c>
      <c r="AD152" s="48" t="str">
        <f aca="false">IF($A152="","",IF($E152="",0,IF(AND($E152&gt;=CFG_UMIN,$E152&lt;=CFG_UMAX),1,0)))</f>
        <v/>
      </c>
      <c r="AE152" s="48" t="str">
        <f aca="false">IF($A152="","",IF($L152="",0,IF($L152&gt;=CFG_VPDMIN,1,0)))</f>
        <v/>
      </c>
      <c r="AF152" s="48" t="str">
        <f aca="false">IF($A152="","",IF(CFG_METODO="Teórico (Jackson)",IF(OR($Y152="",$Z152=""),0,IF(ABS($Z152-$Y152)&gt;=CFG_DENOMMIN,1,0)),IF(OR($T152="",$U152=""),0,IF(ABS($U152-$T152)&gt;=CFG_DENOMMIN,1,0))))</f>
        <v/>
      </c>
      <c r="AG152" s="48" t="str">
        <f aca="false">IF($A152="","",IF(AND($B152&lt;&gt;"",$C152&lt;&gt;"",$H152&lt;&gt;""),1,0))</f>
        <v/>
      </c>
      <c r="AH152" s="48" t="str">
        <f aca="false">IF($A152="","",IF(AND($AB152=1,$AC152=1,$AD152=1,$AE152=1,$AF152=1,$AG152=1),1,0))</f>
        <v/>
      </c>
      <c r="AI152" s="50" t="str">
        <f aca="false">IF($A152="","",IF($AH152&lt;&gt;1,"",IF(CFG_METODO="Teórico (Jackson)",$AA152,$V152)))</f>
        <v/>
      </c>
      <c r="AJ152" s="50" t="str">
        <f aca="false">IF($AI152="","",MAX(0,MIN(1,$AI152)))</f>
        <v/>
      </c>
      <c r="AK152" s="52" t="str">
        <f aca="false">IF($A152="","",IF($AG152=0,"Dados incompletos"&amp;IF($I152="SEM PAR"," — sem Tc no mesmo horário",""),IF($AB152=0,"Fora da janela horária",IF($AC152=0,"Radiação abaixo do mínimo",IF($AD152=0,"Vento fora da faixa",IF($AE152=0,"VPD abaixo do mínimo",IF($AF152=0,"Denominador muito pequeno","VÁLIDO")))))))</f>
        <v/>
      </c>
    </row>
    <row r="153" customFormat="false" ht="15" hidden="false" customHeight="false" outlineLevel="0" collapsed="false">
      <c r="A153" s="45" t="str">
        <f aca="false">IF(02_Estacao!A153="","",02_Estacao!A153)</f>
        <v/>
      </c>
      <c r="B153" s="46" t="str">
        <f aca="false">IF(OR($A153="",02_Estacao!B153=""),"",IF(CFG_UT="°F",(02_Estacao!B153-32)*5/9,02_Estacao!B153))</f>
        <v/>
      </c>
      <c r="C153" s="47" t="str">
        <f aca="false">IF(OR($A153="",02_Estacao!C153=""),"",IF(CFG_UUR="fração (0-1)",02_Estacao!C153*100,02_Estacao!C153))</f>
        <v/>
      </c>
      <c r="D153" s="48" t="str">
        <f aca="false">IF(OR($A153="",02_Estacao!D153=""),"",IF(CFG_URS="MJ/m²/h",02_Estacao!D153*277.7778,IF(CFG_URS="kW/m²",02_Estacao!D153*1000,02_Estacao!D153)))</f>
        <v/>
      </c>
      <c r="E153" s="46" t="str">
        <f aca="false">IF(OR($A153="",02_Estacao!E153=""),"",IF(CFG_UVEL="km/h",02_Estacao!E153/3.6,02_Estacao!E153))</f>
        <v/>
      </c>
      <c r="F153" s="46" t="str">
        <f aca="false">IF($A153="","",IF(02_Estacao!F153="",CFG_P,IF(CFG_UP="hPa (mbar)",02_Estacao!F153/10,IF(CFG_UP="Pa",02_Estacao!F153/1000,02_Estacao!F153))))</f>
        <v/>
      </c>
      <c r="G153" s="48" t="str">
        <f aca="false">IF($A153="","",IF(02_Estacao!G153&lt;&gt;"",02_Estacao!G153,IF($D153="","",(1-CFG_ALBEDO)*$D153-CFG_RNL)))</f>
        <v/>
      </c>
      <c r="H153" s="46" t="str">
        <f aca="false">IF($A153="","",IFERROR(IF(ISNUMBER(INDEX(03_Dossel!$F$6:$F$1005,MATCH($A153,03_Dossel!$A$6:$A$1005,0))),INDEX(03_Dossel!$F$6:$F$1005,MATCH($A153,03_Dossel!$A$6:$A$1005,0)),""),""))</f>
        <v/>
      </c>
      <c r="I153" s="49" t="str">
        <f aca="false">IF($A153="","",IF($H153="","SEM PAR","OK"))</f>
        <v/>
      </c>
      <c r="J153" s="50" t="str">
        <f aca="false">IF($B153="","",0.6108*EXP(17.27*$B153/($B153+237.3)))</f>
        <v/>
      </c>
      <c r="K153" s="50" t="str">
        <f aca="false">IF(OR($J153="",$C153=""),"",$J153*$C153/100)</f>
        <v/>
      </c>
      <c r="L153" s="50" t="str">
        <f aca="false">IF(OR($J153="",$K153=""),"",$J153-$K153)</f>
        <v/>
      </c>
      <c r="M153" s="50" t="str">
        <f aca="false">IF($J153="","",4098*$J153/($B153+237.3)^2)</f>
        <v/>
      </c>
      <c r="N153" s="51" t="str">
        <f aca="false">IF($F153="","",0.000665*$F153)</f>
        <v/>
      </c>
      <c r="O153" s="46" t="str">
        <f aca="false">IF($E153="","",IFERROR($E153*4.87/LN(67.8*CFG_ZANEM-5.42),""))</f>
        <v/>
      </c>
      <c r="P153" s="46" t="str">
        <f aca="false">IF(OR($B153="",$H153=""),"",$H153-$B153)</f>
        <v/>
      </c>
      <c r="Q153" s="46" t="str">
        <f aca="false">IF($A153="","",IF(ISNUMBER(CFG_A),CFG_A,""))</f>
        <v/>
      </c>
      <c r="R153" s="46" t="str">
        <f aca="false">IF($A153="","",IF(ISNUMBER(CFG_B),CFG_B,""))</f>
        <v/>
      </c>
      <c r="S153" s="50" t="str">
        <f aca="false">IF(OR($B153="",$Q153=""),"",0.6108*EXP(17.27*$B153/($B153+237.3))-0.6108*EXP(17.27*($B153+$Q153)/($B153+$Q153+237.3)))</f>
        <v/>
      </c>
      <c r="T153" s="46" t="str">
        <f aca="false">IF(OR($Q153="",$R153="",$L153=""),"",$Q153+$R153*$L153)</f>
        <v/>
      </c>
      <c r="U153" s="46" t="str">
        <f aca="false">IF(OR($Q153="",$R153="",$S153=""),"",$Q153+$R153*$S153)</f>
        <v/>
      </c>
      <c r="V153" s="50" t="str">
        <f aca="false">IF(OR($P153="",$T153="",$U153=""),"",IF(ABS($U153-$T153)&lt;CFG_DENOMMIN,"",($P153-$T153)/($U153-$T153)))</f>
        <v/>
      </c>
      <c r="W153" s="47" t="str">
        <f aca="false">IF($E153="","",IFERROR(LN((CFG_ZANEM-0.67*CFG_HDOSSEL)/(0.123*CFG_HDOSSEL))*LN((CFG_ZAR-0.67*CFG_HDOSSEL)/(0.0123*CFG_HDOSSEL))/(CFG_K^2*$E153),""))</f>
        <v/>
      </c>
      <c r="X153" s="50" t="str">
        <f aca="false">IF(OR($N153="",$W153="",$W153=0),"",$N153*(1+CFG_RC/$W153))</f>
        <v/>
      </c>
      <c r="Y153" s="46" t="str">
        <f aca="false">IF(OR($X153="",$M153="",$G153="",$L153=""),"",($W153*$G153/CFG_RHOCP)*($X153/($M153+$X153))-$L153/($M153+$X153))</f>
        <v/>
      </c>
      <c r="Z153" s="46" t="str">
        <f aca="false">IF(OR($W153="",$G153=""),"",$W153*$G153/CFG_RHOCP)</f>
        <v/>
      </c>
      <c r="AA153" s="50" t="str">
        <f aca="false">IF(OR($P153="",$Y153="",$Z153=""),"",IF(ABS($Z153-$Y153)&lt;CFG_DENOMMIN,"",($P153-$Y153)/($Z153-$Y153)))</f>
        <v/>
      </c>
      <c r="AB153" s="48" t="str">
        <f aca="false">IF($A153="","",IF(AND(HOUR($A153)&gt;=CFG_HINI,HOUR($A153)&lt;CFG_HFIM),1,0))</f>
        <v/>
      </c>
      <c r="AC153" s="48" t="str">
        <f aca="false">IF($A153="","",IF($D153="",0,IF($D153&gt;=CFG_RSMIN,1,0)))</f>
        <v/>
      </c>
      <c r="AD153" s="48" t="str">
        <f aca="false">IF($A153="","",IF($E153="",0,IF(AND($E153&gt;=CFG_UMIN,$E153&lt;=CFG_UMAX),1,0)))</f>
        <v/>
      </c>
      <c r="AE153" s="48" t="str">
        <f aca="false">IF($A153="","",IF($L153="",0,IF($L153&gt;=CFG_VPDMIN,1,0)))</f>
        <v/>
      </c>
      <c r="AF153" s="48" t="str">
        <f aca="false">IF($A153="","",IF(CFG_METODO="Teórico (Jackson)",IF(OR($Y153="",$Z153=""),0,IF(ABS($Z153-$Y153)&gt;=CFG_DENOMMIN,1,0)),IF(OR($T153="",$U153=""),0,IF(ABS($U153-$T153)&gt;=CFG_DENOMMIN,1,0))))</f>
        <v/>
      </c>
      <c r="AG153" s="48" t="str">
        <f aca="false">IF($A153="","",IF(AND($B153&lt;&gt;"",$C153&lt;&gt;"",$H153&lt;&gt;""),1,0))</f>
        <v/>
      </c>
      <c r="AH153" s="48" t="str">
        <f aca="false">IF($A153="","",IF(AND($AB153=1,$AC153=1,$AD153=1,$AE153=1,$AF153=1,$AG153=1),1,0))</f>
        <v/>
      </c>
      <c r="AI153" s="50" t="str">
        <f aca="false">IF($A153="","",IF($AH153&lt;&gt;1,"",IF(CFG_METODO="Teórico (Jackson)",$AA153,$V153)))</f>
        <v/>
      </c>
      <c r="AJ153" s="50" t="str">
        <f aca="false">IF($AI153="","",MAX(0,MIN(1,$AI153)))</f>
        <v/>
      </c>
      <c r="AK153" s="52" t="str">
        <f aca="false">IF($A153="","",IF($AG153=0,"Dados incompletos"&amp;IF($I153="SEM PAR"," — sem Tc no mesmo horário",""),IF($AB153=0,"Fora da janela horária",IF($AC153=0,"Radiação abaixo do mínimo",IF($AD153=0,"Vento fora da faixa",IF($AE153=0,"VPD abaixo do mínimo",IF($AF153=0,"Denominador muito pequeno","VÁLIDO")))))))</f>
        <v/>
      </c>
    </row>
    <row r="154" customFormat="false" ht="15" hidden="false" customHeight="false" outlineLevel="0" collapsed="false">
      <c r="A154" s="45" t="str">
        <f aca="false">IF(02_Estacao!A154="","",02_Estacao!A154)</f>
        <v/>
      </c>
      <c r="B154" s="46" t="str">
        <f aca="false">IF(OR($A154="",02_Estacao!B154=""),"",IF(CFG_UT="°F",(02_Estacao!B154-32)*5/9,02_Estacao!B154))</f>
        <v/>
      </c>
      <c r="C154" s="47" t="str">
        <f aca="false">IF(OR($A154="",02_Estacao!C154=""),"",IF(CFG_UUR="fração (0-1)",02_Estacao!C154*100,02_Estacao!C154))</f>
        <v/>
      </c>
      <c r="D154" s="48" t="str">
        <f aca="false">IF(OR($A154="",02_Estacao!D154=""),"",IF(CFG_URS="MJ/m²/h",02_Estacao!D154*277.7778,IF(CFG_URS="kW/m²",02_Estacao!D154*1000,02_Estacao!D154)))</f>
        <v/>
      </c>
      <c r="E154" s="46" t="str">
        <f aca="false">IF(OR($A154="",02_Estacao!E154=""),"",IF(CFG_UVEL="km/h",02_Estacao!E154/3.6,02_Estacao!E154))</f>
        <v/>
      </c>
      <c r="F154" s="46" t="str">
        <f aca="false">IF($A154="","",IF(02_Estacao!F154="",CFG_P,IF(CFG_UP="hPa (mbar)",02_Estacao!F154/10,IF(CFG_UP="Pa",02_Estacao!F154/1000,02_Estacao!F154))))</f>
        <v/>
      </c>
      <c r="G154" s="48" t="str">
        <f aca="false">IF($A154="","",IF(02_Estacao!G154&lt;&gt;"",02_Estacao!G154,IF($D154="","",(1-CFG_ALBEDO)*$D154-CFG_RNL)))</f>
        <v/>
      </c>
      <c r="H154" s="46" t="str">
        <f aca="false">IF($A154="","",IFERROR(IF(ISNUMBER(INDEX(03_Dossel!$F$6:$F$1005,MATCH($A154,03_Dossel!$A$6:$A$1005,0))),INDEX(03_Dossel!$F$6:$F$1005,MATCH($A154,03_Dossel!$A$6:$A$1005,0)),""),""))</f>
        <v/>
      </c>
      <c r="I154" s="49" t="str">
        <f aca="false">IF($A154="","",IF($H154="","SEM PAR","OK"))</f>
        <v/>
      </c>
      <c r="J154" s="50" t="str">
        <f aca="false">IF($B154="","",0.6108*EXP(17.27*$B154/($B154+237.3)))</f>
        <v/>
      </c>
      <c r="K154" s="50" t="str">
        <f aca="false">IF(OR($J154="",$C154=""),"",$J154*$C154/100)</f>
        <v/>
      </c>
      <c r="L154" s="50" t="str">
        <f aca="false">IF(OR($J154="",$K154=""),"",$J154-$K154)</f>
        <v/>
      </c>
      <c r="M154" s="50" t="str">
        <f aca="false">IF($J154="","",4098*$J154/($B154+237.3)^2)</f>
        <v/>
      </c>
      <c r="N154" s="51" t="str">
        <f aca="false">IF($F154="","",0.000665*$F154)</f>
        <v/>
      </c>
      <c r="O154" s="46" t="str">
        <f aca="false">IF($E154="","",IFERROR($E154*4.87/LN(67.8*CFG_ZANEM-5.42),""))</f>
        <v/>
      </c>
      <c r="P154" s="46" t="str">
        <f aca="false">IF(OR($B154="",$H154=""),"",$H154-$B154)</f>
        <v/>
      </c>
      <c r="Q154" s="46" t="str">
        <f aca="false">IF($A154="","",IF(ISNUMBER(CFG_A),CFG_A,""))</f>
        <v/>
      </c>
      <c r="R154" s="46" t="str">
        <f aca="false">IF($A154="","",IF(ISNUMBER(CFG_B),CFG_B,""))</f>
        <v/>
      </c>
      <c r="S154" s="50" t="str">
        <f aca="false">IF(OR($B154="",$Q154=""),"",0.6108*EXP(17.27*$B154/($B154+237.3))-0.6108*EXP(17.27*($B154+$Q154)/($B154+$Q154+237.3)))</f>
        <v/>
      </c>
      <c r="T154" s="46" t="str">
        <f aca="false">IF(OR($Q154="",$R154="",$L154=""),"",$Q154+$R154*$L154)</f>
        <v/>
      </c>
      <c r="U154" s="46" t="str">
        <f aca="false">IF(OR($Q154="",$R154="",$S154=""),"",$Q154+$R154*$S154)</f>
        <v/>
      </c>
      <c r="V154" s="50" t="str">
        <f aca="false">IF(OR($P154="",$T154="",$U154=""),"",IF(ABS($U154-$T154)&lt;CFG_DENOMMIN,"",($P154-$T154)/($U154-$T154)))</f>
        <v/>
      </c>
      <c r="W154" s="47" t="str">
        <f aca="false">IF($E154="","",IFERROR(LN((CFG_ZANEM-0.67*CFG_HDOSSEL)/(0.123*CFG_HDOSSEL))*LN((CFG_ZAR-0.67*CFG_HDOSSEL)/(0.0123*CFG_HDOSSEL))/(CFG_K^2*$E154),""))</f>
        <v/>
      </c>
      <c r="X154" s="50" t="str">
        <f aca="false">IF(OR($N154="",$W154="",$W154=0),"",$N154*(1+CFG_RC/$W154))</f>
        <v/>
      </c>
      <c r="Y154" s="46" t="str">
        <f aca="false">IF(OR($X154="",$M154="",$G154="",$L154=""),"",($W154*$G154/CFG_RHOCP)*($X154/($M154+$X154))-$L154/($M154+$X154))</f>
        <v/>
      </c>
      <c r="Z154" s="46" t="str">
        <f aca="false">IF(OR($W154="",$G154=""),"",$W154*$G154/CFG_RHOCP)</f>
        <v/>
      </c>
      <c r="AA154" s="50" t="str">
        <f aca="false">IF(OR($P154="",$Y154="",$Z154=""),"",IF(ABS($Z154-$Y154)&lt;CFG_DENOMMIN,"",($P154-$Y154)/($Z154-$Y154)))</f>
        <v/>
      </c>
      <c r="AB154" s="48" t="str">
        <f aca="false">IF($A154="","",IF(AND(HOUR($A154)&gt;=CFG_HINI,HOUR($A154)&lt;CFG_HFIM),1,0))</f>
        <v/>
      </c>
      <c r="AC154" s="48" t="str">
        <f aca="false">IF($A154="","",IF($D154="",0,IF($D154&gt;=CFG_RSMIN,1,0)))</f>
        <v/>
      </c>
      <c r="AD154" s="48" t="str">
        <f aca="false">IF($A154="","",IF($E154="",0,IF(AND($E154&gt;=CFG_UMIN,$E154&lt;=CFG_UMAX),1,0)))</f>
        <v/>
      </c>
      <c r="AE154" s="48" t="str">
        <f aca="false">IF($A154="","",IF($L154="",0,IF($L154&gt;=CFG_VPDMIN,1,0)))</f>
        <v/>
      </c>
      <c r="AF154" s="48" t="str">
        <f aca="false">IF($A154="","",IF(CFG_METODO="Teórico (Jackson)",IF(OR($Y154="",$Z154=""),0,IF(ABS($Z154-$Y154)&gt;=CFG_DENOMMIN,1,0)),IF(OR($T154="",$U154=""),0,IF(ABS($U154-$T154)&gt;=CFG_DENOMMIN,1,0))))</f>
        <v/>
      </c>
      <c r="AG154" s="48" t="str">
        <f aca="false">IF($A154="","",IF(AND($B154&lt;&gt;"",$C154&lt;&gt;"",$H154&lt;&gt;""),1,0))</f>
        <v/>
      </c>
      <c r="AH154" s="48" t="str">
        <f aca="false">IF($A154="","",IF(AND($AB154=1,$AC154=1,$AD154=1,$AE154=1,$AF154=1,$AG154=1),1,0))</f>
        <v/>
      </c>
      <c r="AI154" s="50" t="str">
        <f aca="false">IF($A154="","",IF($AH154&lt;&gt;1,"",IF(CFG_METODO="Teórico (Jackson)",$AA154,$V154)))</f>
        <v/>
      </c>
      <c r="AJ154" s="50" t="str">
        <f aca="false">IF($AI154="","",MAX(0,MIN(1,$AI154)))</f>
        <v/>
      </c>
      <c r="AK154" s="52" t="str">
        <f aca="false">IF($A154="","",IF($AG154=0,"Dados incompletos"&amp;IF($I154="SEM PAR"," — sem Tc no mesmo horário",""),IF($AB154=0,"Fora da janela horária",IF($AC154=0,"Radiação abaixo do mínimo",IF($AD154=0,"Vento fora da faixa",IF($AE154=0,"VPD abaixo do mínimo",IF($AF154=0,"Denominador muito pequeno","VÁLIDO")))))))</f>
        <v/>
      </c>
    </row>
    <row r="155" customFormat="false" ht="15" hidden="false" customHeight="false" outlineLevel="0" collapsed="false">
      <c r="A155" s="45" t="str">
        <f aca="false">IF(02_Estacao!A155="","",02_Estacao!A155)</f>
        <v/>
      </c>
      <c r="B155" s="46" t="str">
        <f aca="false">IF(OR($A155="",02_Estacao!B155=""),"",IF(CFG_UT="°F",(02_Estacao!B155-32)*5/9,02_Estacao!B155))</f>
        <v/>
      </c>
      <c r="C155" s="47" t="str">
        <f aca="false">IF(OR($A155="",02_Estacao!C155=""),"",IF(CFG_UUR="fração (0-1)",02_Estacao!C155*100,02_Estacao!C155))</f>
        <v/>
      </c>
      <c r="D155" s="48" t="str">
        <f aca="false">IF(OR($A155="",02_Estacao!D155=""),"",IF(CFG_URS="MJ/m²/h",02_Estacao!D155*277.7778,IF(CFG_URS="kW/m²",02_Estacao!D155*1000,02_Estacao!D155)))</f>
        <v/>
      </c>
      <c r="E155" s="46" t="str">
        <f aca="false">IF(OR($A155="",02_Estacao!E155=""),"",IF(CFG_UVEL="km/h",02_Estacao!E155/3.6,02_Estacao!E155))</f>
        <v/>
      </c>
      <c r="F155" s="46" t="str">
        <f aca="false">IF($A155="","",IF(02_Estacao!F155="",CFG_P,IF(CFG_UP="hPa (mbar)",02_Estacao!F155/10,IF(CFG_UP="Pa",02_Estacao!F155/1000,02_Estacao!F155))))</f>
        <v/>
      </c>
      <c r="G155" s="48" t="str">
        <f aca="false">IF($A155="","",IF(02_Estacao!G155&lt;&gt;"",02_Estacao!G155,IF($D155="","",(1-CFG_ALBEDO)*$D155-CFG_RNL)))</f>
        <v/>
      </c>
      <c r="H155" s="46" t="str">
        <f aca="false">IF($A155="","",IFERROR(IF(ISNUMBER(INDEX(03_Dossel!$F$6:$F$1005,MATCH($A155,03_Dossel!$A$6:$A$1005,0))),INDEX(03_Dossel!$F$6:$F$1005,MATCH($A155,03_Dossel!$A$6:$A$1005,0)),""),""))</f>
        <v/>
      </c>
      <c r="I155" s="49" t="str">
        <f aca="false">IF($A155="","",IF($H155="","SEM PAR","OK"))</f>
        <v/>
      </c>
      <c r="J155" s="50" t="str">
        <f aca="false">IF($B155="","",0.6108*EXP(17.27*$B155/($B155+237.3)))</f>
        <v/>
      </c>
      <c r="K155" s="50" t="str">
        <f aca="false">IF(OR($J155="",$C155=""),"",$J155*$C155/100)</f>
        <v/>
      </c>
      <c r="L155" s="50" t="str">
        <f aca="false">IF(OR($J155="",$K155=""),"",$J155-$K155)</f>
        <v/>
      </c>
      <c r="M155" s="50" t="str">
        <f aca="false">IF($J155="","",4098*$J155/($B155+237.3)^2)</f>
        <v/>
      </c>
      <c r="N155" s="51" t="str">
        <f aca="false">IF($F155="","",0.000665*$F155)</f>
        <v/>
      </c>
      <c r="O155" s="46" t="str">
        <f aca="false">IF($E155="","",IFERROR($E155*4.87/LN(67.8*CFG_ZANEM-5.42),""))</f>
        <v/>
      </c>
      <c r="P155" s="46" t="str">
        <f aca="false">IF(OR($B155="",$H155=""),"",$H155-$B155)</f>
        <v/>
      </c>
      <c r="Q155" s="46" t="str">
        <f aca="false">IF($A155="","",IF(ISNUMBER(CFG_A),CFG_A,""))</f>
        <v/>
      </c>
      <c r="R155" s="46" t="str">
        <f aca="false">IF($A155="","",IF(ISNUMBER(CFG_B),CFG_B,""))</f>
        <v/>
      </c>
      <c r="S155" s="50" t="str">
        <f aca="false">IF(OR($B155="",$Q155=""),"",0.6108*EXP(17.27*$B155/($B155+237.3))-0.6108*EXP(17.27*($B155+$Q155)/($B155+$Q155+237.3)))</f>
        <v/>
      </c>
      <c r="T155" s="46" t="str">
        <f aca="false">IF(OR($Q155="",$R155="",$L155=""),"",$Q155+$R155*$L155)</f>
        <v/>
      </c>
      <c r="U155" s="46" t="str">
        <f aca="false">IF(OR($Q155="",$R155="",$S155=""),"",$Q155+$R155*$S155)</f>
        <v/>
      </c>
      <c r="V155" s="50" t="str">
        <f aca="false">IF(OR($P155="",$T155="",$U155=""),"",IF(ABS($U155-$T155)&lt;CFG_DENOMMIN,"",($P155-$T155)/($U155-$T155)))</f>
        <v/>
      </c>
      <c r="W155" s="47" t="str">
        <f aca="false">IF($E155="","",IFERROR(LN((CFG_ZANEM-0.67*CFG_HDOSSEL)/(0.123*CFG_HDOSSEL))*LN((CFG_ZAR-0.67*CFG_HDOSSEL)/(0.0123*CFG_HDOSSEL))/(CFG_K^2*$E155),""))</f>
        <v/>
      </c>
      <c r="X155" s="50" t="str">
        <f aca="false">IF(OR($N155="",$W155="",$W155=0),"",$N155*(1+CFG_RC/$W155))</f>
        <v/>
      </c>
      <c r="Y155" s="46" t="str">
        <f aca="false">IF(OR($X155="",$M155="",$G155="",$L155=""),"",($W155*$G155/CFG_RHOCP)*($X155/($M155+$X155))-$L155/($M155+$X155))</f>
        <v/>
      </c>
      <c r="Z155" s="46" t="str">
        <f aca="false">IF(OR($W155="",$G155=""),"",$W155*$G155/CFG_RHOCP)</f>
        <v/>
      </c>
      <c r="AA155" s="50" t="str">
        <f aca="false">IF(OR($P155="",$Y155="",$Z155=""),"",IF(ABS($Z155-$Y155)&lt;CFG_DENOMMIN,"",($P155-$Y155)/($Z155-$Y155)))</f>
        <v/>
      </c>
      <c r="AB155" s="48" t="str">
        <f aca="false">IF($A155="","",IF(AND(HOUR($A155)&gt;=CFG_HINI,HOUR($A155)&lt;CFG_HFIM),1,0))</f>
        <v/>
      </c>
      <c r="AC155" s="48" t="str">
        <f aca="false">IF($A155="","",IF($D155="",0,IF($D155&gt;=CFG_RSMIN,1,0)))</f>
        <v/>
      </c>
      <c r="AD155" s="48" t="str">
        <f aca="false">IF($A155="","",IF($E155="",0,IF(AND($E155&gt;=CFG_UMIN,$E155&lt;=CFG_UMAX),1,0)))</f>
        <v/>
      </c>
      <c r="AE155" s="48" t="str">
        <f aca="false">IF($A155="","",IF($L155="",0,IF($L155&gt;=CFG_VPDMIN,1,0)))</f>
        <v/>
      </c>
      <c r="AF155" s="48" t="str">
        <f aca="false">IF($A155="","",IF(CFG_METODO="Teórico (Jackson)",IF(OR($Y155="",$Z155=""),0,IF(ABS($Z155-$Y155)&gt;=CFG_DENOMMIN,1,0)),IF(OR($T155="",$U155=""),0,IF(ABS($U155-$T155)&gt;=CFG_DENOMMIN,1,0))))</f>
        <v/>
      </c>
      <c r="AG155" s="48" t="str">
        <f aca="false">IF($A155="","",IF(AND($B155&lt;&gt;"",$C155&lt;&gt;"",$H155&lt;&gt;""),1,0))</f>
        <v/>
      </c>
      <c r="AH155" s="48" t="str">
        <f aca="false">IF($A155="","",IF(AND($AB155=1,$AC155=1,$AD155=1,$AE155=1,$AF155=1,$AG155=1),1,0))</f>
        <v/>
      </c>
      <c r="AI155" s="50" t="str">
        <f aca="false">IF($A155="","",IF($AH155&lt;&gt;1,"",IF(CFG_METODO="Teórico (Jackson)",$AA155,$V155)))</f>
        <v/>
      </c>
      <c r="AJ155" s="50" t="str">
        <f aca="false">IF($AI155="","",MAX(0,MIN(1,$AI155)))</f>
        <v/>
      </c>
      <c r="AK155" s="52" t="str">
        <f aca="false">IF($A155="","",IF($AG155=0,"Dados incompletos"&amp;IF($I155="SEM PAR"," — sem Tc no mesmo horário",""),IF($AB155=0,"Fora da janela horária",IF($AC155=0,"Radiação abaixo do mínimo",IF($AD155=0,"Vento fora da faixa",IF($AE155=0,"VPD abaixo do mínimo",IF($AF155=0,"Denominador muito pequeno","VÁLIDO")))))))</f>
        <v/>
      </c>
    </row>
    <row r="156" customFormat="false" ht="15" hidden="false" customHeight="false" outlineLevel="0" collapsed="false">
      <c r="A156" s="45" t="str">
        <f aca="false">IF(02_Estacao!A156="","",02_Estacao!A156)</f>
        <v/>
      </c>
      <c r="B156" s="46" t="str">
        <f aca="false">IF(OR($A156="",02_Estacao!B156=""),"",IF(CFG_UT="°F",(02_Estacao!B156-32)*5/9,02_Estacao!B156))</f>
        <v/>
      </c>
      <c r="C156" s="47" t="str">
        <f aca="false">IF(OR($A156="",02_Estacao!C156=""),"",IF(CFG_UUR="fração (0-1)",02_Estacao!C156*100,02_Estacao!C156))</f>
        <v/>
      </c>
      <c r="D156" s="48" t="str">
        <f aca="false">IF(OR($A156="",02_Estacao!D156=""),"",IF(CFG_URS="MJ/m²/h",02_Estacao!D156*277.7778,IF(CFG_URS="kW/m²",02_Estacao!D156*1000,02_Estacao!D156)))</f>
        <v/>
      </c>
      <c r="E156" s="46" t="str">
        <f aca="false">IF(OR($A156="",02_Estacao!E156=""),"",IF(CFG_UVEL="km/h",02_Estacao!E156/3.6,02_Estacao!E156))</f>
        <v/>
      </c>
      <c r="F156" s="46" t="str">
        <f aca="false">IF($A156="","",IF(02_Estacao!F156="",CFG_P,IF(CFG_UP="hPa (mbar)",02_Estacao!F156/10,IF(CFG_UP="Pa",02_Estacao!F156/1000,02_Estacao!F156))))</f>
        <v/>
      </c>
      <c r="G156" s="48" t="str">
        <f aca="false">IF($A156="","",IF(02_Estacao!G156&lt;&gt;"",02_Estacao!G156,IF($D156="","",(1-CFG_ALBEDO)*$D156-CFG_RNL)))</f>
        <v/>
      </c>
      <c r="H156" s="46" t="str">
        <f aca="false">IF($A156="","",IFERROR(IF(ISNUMBER(INDEX(03_Dossel!$F$6:$F$1005,MATCH($A156,03_Dossel!$A$6:$A$1005,0))),INDEX(03_Dossel!$F$6:$F$1005,MATCH($A156,03_Dossel!$A$6:$A$1005,0)),""),""))</f>
        <v/>
      </c>
      <c r="I156" s="49" t="str">
        <f aca="false">IF($A156="","",IF($H156="","SEM PAR","OK"))</f>
        <v/>
      </c>
      <c r="J156" s="50" t="str">
        <f aca="false">IF($B156="","",0.6108*EXP(17.27*$B156/($B156+237.3)))</f>
        <v/>
      </c>
      <c r="K156" s="50" t="str">
        <f aca="false">IF(OR($J156="",$C156=""),"",$J156*$C156/100)</f>
        <v/>
      </c>
      <c r="L156" s="50" t="str">
        <f aca="false">IF(OR($J156="",$K156=""),"",$J156-$K156)</f>
        <v/>
      </c>
      <c r="M156" s="50" t="str">
        <f aca="false">IF($J156="","",4098*$J156/($B156+237.3)^2)</f>
        <v/>
      </c>
      <c r="N156" s="51" t="str">
        <f aca="false">IF($F156="","",0.000665*$F156)</f>
        <v/>
      </c>
      <c r="O156" s="46" t="str">
        <f aca="false">IF($E156="","",IFERROR($E156*4.87/LN(67.8*CFG_ZANEM-5.42),""))</f>
        <v/>
      </c>
      <c r="P156" s="46" t="str">
        <f aca="false">IF(OR($B156="",$H156=""),"",$H156-$B156)</f>
        <v/>
      </c>
      <c r="Q156" s="46" t="str">
        <f aca="false">IF($A156="","",IF(ISNUMBER(CFG_A),CFG_A,""))</f>
        <v/>
      </c>
      <c r="R156" s="46" t="str">
        <f aca="false">IF($A156="","",IF(ISNUMBER(CFG_B),CFG_B,""))</f>
        <v/>
      </c>
      <c r="S156" s="50" t="str">
        <f aca="false">IF(OR($B156="",$Q156=""),"",0.6108*EXP(17.27*$B156/($B156+237.3))-0.6108*EXP(17.27*($B156+$Q156)/($B156+$Q156+237.3)))</f>
        <v/>
      </c>
      <c r="T156" s="46" t="str">
        <f aca="false">IF(OR($Q156="",$R156="",$L156=""),"",$Q156+$R156*$L156)</f>
        <v/>
      </c>
      <c r="U156" s="46" t="str">
        <f aca="false">IF(OR($Q156="",$R156="",$S156=""),"",$Q156+$R156*$S156)</f>
        <v/>
      </c>
      <c r="V156" s="50" t="str">
        <f aca="false">IF(OR($P156="",$T156="",$U156=""),"",IF(ABS($U156-$T156)&lt;CFG_DENOMMIN,"",($P156-$T156)/($U156-$T156)))</f>
        <v/>
      </c>
      <c r="W156" s="47" t="str">
        <f aca="false">IF($E156="","",IFERROR(LN((CFG_ZANEM-0.67*CFG_HDOSSEL)/(0.123*CFG_HDOSSEL))*LN((CFG_ZAR-0.67*CFG_HDOSSEL)/(0.0123*CFG_HDOSSEL))/(CFG_K^2*$E156),""))</f>
        <v/>
      </c>
      <c r="X156" s="50" t="str">
        <f aca="false">IF(OR($N156="",$W156="",$W156=0),"",$N156*(1+CFG_RC/$W156))</f>
        <v/>
      </c>
      <c r="Y156" s="46" t="str">
        <f aca="false">IF(OR($X156="",$M156="",$G156="",$L156=""),"",($W156*$G156/CFG_RHOCP)*($X156/($M156+$X156))-$L156/($M156+$X156))</f>
        <v/>
      </c>
      <c r="Z156" s="46" t="str">
        <f aca="false">IF(OR($W156="",$G156=""),"",$W156*$G156/CFG_RHOCP)</f>
        <v/>
      </c>
      <c r="AA156" s="50" t="str">
        <f aca="false">IF(OR($P156="",$Y156="",$Z156=""),"",IF(ABS($Z156-$Y156)&lt;CFG_DENOMMIN,"",($P156-$Y156)/($Z156-$Y156)))</f>
        <v/>
      </c>
      <c r="AB156" s="48" t="str">
        <f aca="false">IF($A156="","",IF(AND(HOUR($A156)&gt;=CFG_HINI,HOUR($A156)&lt;CFG_HFIM),1,0))</f>
        <v/>
      </c>
      <c r="AC156" s="48" t="str">
        <f aca="false">IF($A156="","",IF($D156="",0,IF($D156&gt;=CFG_RSMIN,1,0)))</f>
        <v/>
      </c>
      <c r="AD156" s="48" t="str">
        <f aca="false">IF($A156="","",IF($E156="",0,IF(AND($E156&gt;=CFG_UMIN,$E156&lt;=CFG_UMAX),1,0)))</f>
        <v/>
      </c>
      <c r="AE156" s="48" t="str">
        <f aca="false">IF($A156="","",IF($L156="",0,IF($L156&gt;=CFG_VPDMIN,1,0)))</f>
        <v/>
      </c>
      <c r="AF156" s="48" t="str">
        <f aca="false">IF($A156="","",IF(CFG_METODO="Teórico (Jackson)",IF(OR($Y156="",$Z156=""),0,IF(ABS($Z156-$Y156)&gt;=CFG_DENOMMIN,1,0)),IF(OR($T156="",$U156=""),0,IF(ABS($U156-$T156)&gt;=CFG_DENOMMIN,1,0))))</f>
        <v/>
      </c>
      <c r="AG156" s="48" t="str">
        <f aca="false">IF($A156="","",IF(AND($B156&lt;&gt;"",$C156&lt;&gt;"",$H156&lt;&gt;""),1,0))</f>
        <v/>
      </c>
      <c r="AH156" s="48" t="str">
        <f aca="false">IF($A156="","",IF(AND($AB156=1,$AC156=1,$AD156=1,$AE156=1,$AF156=1,$AG156=1),1,0))</f>
        <v/>
      </c>
      <c r="AI156" s="50" t="str">
        <f aca="false">IF($A156="","",IF($AH156&lt;&gt;1,"",IF(CFG_METODO="Teórico (Jackson)",$AA156,$V156)))</f>
        <v/>
      </c>
      <c r="AJ156" s="50" t="str">
        <f aca="false">IF($AI156="","",MAX(0,MIN(1,$AI156)))</f>
        <v/>
      </c>
      <c r="AK156" s="52" t="str">
        <f aca="false">IF($A156="","",IF($AG156=0,"Dados incompletos"&amp;IF($I156="SEM PAR"," — sem Tc no mesmo horário",""),IF($AB156=0,"Fora da janela horária",IF($AC156=0,"Radiação abaixo do mínimo",IF($AD156=0,"Vento fora da faixa",IF($AE156=0,"VPD abaixo do mínimo",IF($AF156=0,"Denominador muito pequeno","VÁLIDO")))))))</f>
        <v/>
      </c>
    </row>
    <row r="157" customFormat="false" ht="15" hidden="false" customHeight="false" outlineLevel="0" collapsed="false">
      <c r="A157" s="45" t="str">
        <f aca="false">IF(02_Estacao!A157="","",02_Estacao!A157)</f>
        <v/>
      </c>
      <c r="B157" s="46" t="str">
        <f aca="false">IF(OR($A157="",02_Estacao!B157=""),"",IF(CFG_UT="°F",(02_Estacao!B157-32)*5/9,02_Estacao!B157))</f>
        <v/>
      </c>
      <c r="C157" s="47" t="str">
        <f aca="false">IF(OR($A157="",02_Estacao!C157=""),"",IF(CFG_UUR="fração (0-1)",02_Estacao!C157*100,02_Estacao!C157))</f>
        <v/>
      </c>
      <c r="D157" s="48" t="str">
        <f aca="false">IF(OR($A157="",02_Estacao!D157=""),"",IF(CFG_URS="MJ/m²/h",02_Estacao!D157*277.7778,IF(CFG_URS="kW/m²",02_Estacao!D157*1000,02_Estacao!D157)))</f>
        <v/>
      </c>
      <c r="E157" s="46" t="str">
        <f aca="false">IF(OR($A157="",02_Estacao!E157=""),"",IF(CFG_UVEL="km/h",02_Estacao!E157/3.6,02_Estacao!E157))</f>
        <v/>
      </c>
      <c r="F157" s="46" t="str">
        <f aca="false">IF($A157="","",IF(02_Estacao!F157="",CFG_P,IF(CFG_UP="hPa (mbar)",02_Estacao!F157/10,IF(CFG_UP="Pa",02_Estacao!F157/1000,02_Estacao!F157))))</f>
        <v/>
      </c>
      <c r="G157" s="48" t="str">
        <f aca="false">IF($A157="","",IF(02_Estacao!G157&lt;&gt;"",02_Estacao!G157,IF($D157="","",(1-CFG_ALBEDO)*$D157-CFG_RNL)))</f>
        <v/>
      </c>
      <c r="H157" s="46" t="str">
        <f aca="false">IF($A157="","",IFERROR(IF(ISNUMBER(INDEX(03_Dossel!$F$6:$F$1005,MATCH($A157,03_Dossel!$A$6:$A$1005,0))),INDEX(03_Dossel!$F$6:$F$1005,MATCH($A157,03_Dossel!$A$6:$A$1005,0)),""),""))</f>
        <v/>
      </c>
      <c r="I157" s="49" t="str">
        <f aca="false">IF($A157="","",IF($H157="","SEM PAR","OK"))</f>
        <v/>
      </c>
      <c r="J157" s="50" t="str">
        <f aca="false">IF($B157="","",0.6108*EXP(17.27*$B157/($B157+237.3)))</f>
        <v/>
      </c>
      <c r="K157" s="50" t="str">
        <f aca="false">IF(OR($J157="",$C157=""),"",$J157*$C157/100)</f>
        <v/>
      </c>
      <c r="L157" s="50" t="str">
        <f aca="false">IF(OR($J157="",$K157=""),"",$J157-$K157)</f>
        <v/>
      </c>
      <c r="M157" s="50" t="str">
        <f aca="false">IF($J157="","",4098*$J157/($B157+237.3)^2)</f>
        <v/>
      </c>
      <c r="N157" s="51" t="str">
        <f aca="false">IF($F157="","",0.000665*$F157)</f>
        <v/>
      </c>
      <c r="O157" s="46" t="str">
        <f aca="false">IF($E157="","",IFERROR($E157*4.87/LN(67.8*CFG_ZANEM-5.42),""))</f>
        <v/>
      </c>
      <c r="P157" s="46" t="str">
        <f aca="false">IF(OR($B157="",$H157=""),"",$H157-$B157)</f>
        <v/>
      </c>
      <c r="Q157" s="46" t="str">
        <f aca="false">IF($A157="","",IF(ISNUMBER(CFG_A),CFG_A,""))</f>
        <v/>
      </c>
      <c r="R157" s="46" t="str">
        <f aca="false">IF($A157="","",IF(ISNUMBER(CFG_B),CFG_B,""))</f>
        <v/>
      </c>
      <c r="S157" s="50" t="str">
        <f aca="false">IF(OR($B157="",$Q157=""),"",0.6108*EXP(17.27*$B157/($B157+237.3))-0.6108*EXP(17.27*($B157+$Q157)/($B157+$Q157+237.3)))</f>
        <v/>
      </c>
      <c r="T157" s="46" t="str">
        <f aca="false">IF(OR($Q157="",$R157="",$L157=""),"",$Q157+$R157*$L157)</f>
        <v/>
      </c>
      <c r="U157" s="46" t="str">
        <f aca="false">IF(OR($Q157="",$R157="",$S157=""),"",$Q157+$R157*$S157)</f>
        <v/>
      </c>
      <c r="V157" s="50" t="str">
        <f aca="false">IF(OR($P157="",$T157="",$U157=""),"",IF(ABS($U157-$T157)&lt;CFG_DENOMMIN,"",($P157-$T157)/($U157-$T157)))</f>
        <v/>
      </c>
      <c r="W157" s="47" t="str">
        <f aca="false">IF($E157="","",IFERROR(LN((CFG_ZANEM-0.67*CFG_HDOSSEL)/(0.123*CFG_HDOSSEL))*LN((CFG_ZAR-0.67*CFG_HDOSSEL)/(0.0123*CFG_HDOSSEL))/(CFG_K^2*$E157),""))</f>
        <v/>
      </c>
      <c r="X157" s="50" t="str">
        <f aca="false">IF(OR($N157="",$W157="",$W157=0),"",$N157*(1+CFG_RC/$W157))</f>
        <v/>
      </c>
      <c r="Y157" s="46" t="str">
        <f aca="false">IF(OR($X157="",$M157="",$G157="",$L157=""),"",($W157*$G157/CFG_RHOCP)*($X157/($M157+$X157))-$L157/($M157+$X157))</f>
        <v/>
      </c>
      <c r="Z157" s="46" t="str">
        <f aca="false">IF(OR($W157="",$G157=""),"",$W157*$G157/CFG_RHOCP)</f>
        <v/>
      </c>
      <c r="AA157" s="50" t="str">
        <f aca="false">IF(OR($P157="",$Y157="",$Z157=""),"",IF(ABS($Z157-$Y157)&lt;CFG_DENOMMIN,"",($P157-$Y157)/($Z157-$Y157)))</f>
        <v/>
      </c>
      <c r="AB157" s="48" t="str">
        <f aca="false">IF($A157="","",IF(AND(HOUR($A157)&gt;=CFG_HINI,HOUR($A157)&lt;CFG_HFIM),1,0))</f>
        <v/>
      </c>
      <c r="AC157" s="48" t="str">
        <f aca="false">IF($A157="","",IF($D157="",0,IF($D157&gt;=CFG_RSMIN,1,0)))</f>
        <v/>
      </c>
      <c r="AD157" s="48" t="str">
        <f aca="false">IF($A157="","",IF($E157="",0,IF(AND($E157&gt;=CFG_UMIN,$E157&lt;=CFG_UMAX),1,0)))</f>
        <v/>
      </c>
      <c r="AE157" s="48" t="str">
        <f aca="false">IF($A157="","",IF($L157="",0,IF($L157&gt;=CFG_VPDMIN,1,0)))</f>
        <v/>
      </c>
      <c r="AF157" s="48" t="str">
        <f aca="false">IF($A157="","",IF(CFG_METODO="Teórico (Jackson)",IF(OR($Y157="",$Z157=""),0,IF(ABS($Z157-$Y157)&gt;=CFG_DENOMMIN,1,0)),IF(OR($T157="",$U157=""),0,IF(ABS($U157-$T157)&gt;=CFG_DENOMMIN,1,0))))</f>
        <v/>
      </c>
      <c r="AG157" s="48" t="str">
        <f aca="false">IF($A157="","",IF(AND($B157&lt;&gt;"",$C157&lt;&gt;"",$H157&lt;&gt;""),1,0))</f>
        <v/>
      </c>
      <c r="AH157" s="48" t="str">
        <f aca="false">IF($A157="","",IF(AND($AB157=1,$AC157=1,$AD157=1,$AE157=1,$AF157=1,$AG157=1),1,0))</f>
        <v/>
      </c>
      <c r="AI157" s="50" t="str">
        <f aca="false">IF($A157="","",IF($AH157&lt;&gt;1,"",IF(CFG_METODO="Teórico (Jackson)",$AA157,$V157)))</f>
        <v/>
      </c>
      <c r="AJ157" s="50" t="str">
        <f aca="false">IF($AI157="","",MAX(0,MIN(1,$AI157)))</f>
        <v/>
      </c>
      <c r="AK157" s="52" t="str">
        <f aca="false">IF($A157="","",IF($AG157=0,"Dados incompletos"&amp;IF($I157="SEM PAR"," — sem Tc no mesmo horário",""),IF($AB157=0,"Fora da janela horária",IF($AC157=0,"Radiação abaixo do mínimo",IF($AD157=0,"Vento fora da faixa",IF($AE157=0,"VPD abaixo do mínimo",IF($AF157=0,"Denominador muito pequeno","VÁLIDO")))))))</f>
        <v/>
      </c>
    </row>
    <row r="158" customFormat="false" ht="15" hidden="false" customHeight="false" outlineLevel="0" collapsed="false">
      <c r="A158" s="45" t="str">
        <f aca="false">IF(02_Estacao!A158="","",02_Estacao!A158)</f>
        <v/>
      </c>
      <c r="B158" s="46" t="str">
        <f aca="false">IF(OR($A158="",02_Estacao!B158=""),"",IF(CFG_UT="°F",(02_Estacao!B158-32)*5/9,02_Estacao!B158))</f>
        <v/>
      </c>
      <c r="C158" s="47" t="str">
        <f aca="false">IF(OR($A158="",02_Estacao!C158=""),"",IF(CFG_UUR="fração (0-1)",02_Estacao!C158*100,02_Estacao!C158))</f>
        <v/>
      </c>
      <c r="D158" s="48" t="str">
        <f aca="false">IF(OR($A158="",02_Estacao!D158=""),"",IF(CFG_URS="MJ/m²/h",02_Estacao!D158*277.7778,IF(CFG_URS="kW/m²",02_Estacao!D158*1000,02_Estacao!D158)))</f>
        <v/>
      </c>
      <c r="E158" s="46" t="str">
        <f aca="false">IF(OR($A158="",02_Estacao!E158=""),"",IF(CFG_UVEL="km/h",02_Estacao!E158/3.6,02_Estacao!E158))</f>
        <v/>
      </c>
      <c r="F158" s="46" t="str">
        <f aca="false">IF($A158="","",IF(02_Estacao!F158="",CFG_P,IF(CFG_UP="hPa (mbar)",02_Estacao!F158/10,IF(CFG_UP="Pa",02_Estacao!F158/1000,02_Estacao!F158))))</f>
        <v/>
      </c>
      <c r="G158" s="48" t="str">
        <f aca="false">IF($A158="","",IF(02_Estacao!G158&lt;&gt;"",02_Estacao!G158,IF($D158="","",(1-CFG_ALBEDO)*$D158-CFG_RNL)))</f>
        <v/>
      </c>
      <c r="H158" s="46" t="str">
        <f aca="false">IF($A158="","",IFERROR(IF(ISNUMBER(INDEX(03_Dossel!$F$6:$F$1005,MATCH($A158,03_Dossel!$A$6:$A$1005,0))),INDEX(03_Dossel!$F$6:$F$1005,MATCH($A158,03_Dossel!$A$6:$A$1005,0)),""),""))</f>
        <v/>
      </c>
      <c r="I158" s="49" t="str">
        <f aca="false">IF($A158="","",IF($H158="","SEM PAR","OK"))</f>
        <v/>
      </c>
      <c r="J158" s="50" t="str">
        <f aca="false">IF($B158="","",0.6108*EXP(17.27*$B158/($B158+237.3)))</f>
        <v/>
      </c>
      <c r="K158" s="50" t="str">
        <f aca="false">IF(OR($J158="",$C158=""),"",$J158*$C158/100)</f>
        <v/>
      </c>
      <c r="L158" s="50" t="str">
        <f aca="false">IF(OR($J158="",$K158=""),"",$J158-$K158)</f>
        <v/>
      </c>
      <c r="M158" s="50" t="str">
        <f aca="false">IF($J158="","",4098*$J158/($B158+237.3)^2)</f>
        <v/>
      </c>
      <c r="N158" s="51" t="str">
        <f aca="false">IF($F158="","",0.000665*$F158)</f>
        <v/>
      </c>
      <c r="O158" s="46" t="str">
        <f aca="false">IF($E158="","",IFERROR($E158*4.87/LN(67.8*CFG_ZANEM-5.42),""))</f>
        <v/>
      </c>
      <c r="P158" s="46" t="str">
        <f aca="false">IF(OR($B158="",$H158=""),"",$H158-$B158)</f>
        <v/>
      </c>
      <c r="Q158" s="46" t="str">
        <f aca="false">IF($A158="","",IF(ISNUMBER(CFG_A),CFG_A,""))</f>
        <v/>
      </c>
      <c r="R158" s="46" t="str">
        <f aca="false">IF($A158="","",IF(ISNUMBER(CFG_B),CFG_B,""))</f>
        <v/>
      </c>
      <c r="S158" s="50" t="str">
        <f aca="false">IF(OR($B158="",$Q158=""),"",0.6108*EXP(17.27*$B158/($B158+237.3))-0.6108*EXP(17.27*($B158+$Q158)/($B158+$Q158+237.3)))</f>
        <v/>
      </c>
      <c r="T158" s="46" t="str">
        <f aca="false">IF(OR($Q158="",$R158="",$L158=""),"",$Q158+$R158*$L158)</f>
        <v/>
      </c>
      <c r="U158" s="46" t="str">
        <f aca="false">IF(OR($Q158="",$R158="",$S158=""),"",$Q158+$R158*$S158)</f>
        <v/>
      </c>
      <c r="V158" s="50" t="str">
        <f aca="false">IF(OR($P158="",$T158="",$U158=""),"",IF(ABS($U158-$T158)&lt;CFG_DENOMMIN,"",($P158-$T158)/($U158-$T158)))</f>
        <v/>
      </c>
      <c r="W158" s="47" t="str">
        <f aca="false">IF($E158="","",IFERROR(LN((CFG_ZANEM-0.67*CFG_HDOSSEL)/(0.123*CFG_HDOSSEL))*LN((CFG_ZAR-0.67*CFG_HDOSSEL)/(0.0123*CFG_HDOSSEL))/(CFG_K^2*$E158),""))</f>
        <v/>
      </c>
      <c r="X158" s="50" t="str">
        <f aca="false">IF(OR($N158="",$W158="",$W158=0),"",$N158*(1+CFG_RC/$W158))</f>
        <v/>
      </c>
      <c r="Y158" s="46" t="str">
        <f aca="false">IF(OR($X158="",$M158="",$G158="",$L158=""),"",($W158*$G158/CFG_RHOCP)*($X158/($M158+$X158))-$L158/($M158+$X158))</f>
        <v/>
      </c>
      <c r="Z158" s="46" t="str">
        <f aca="false">IF(OR($W158="",$G158=""),"",$W158*$G158/CFG_RHOCP)</f>
        <v/>
      </c>
      <c r="AA158" s="50" t="str">
        <f aca="false">IF(OR($P158="",$Y158="",$Z158=""),"",IF(ABS($Z158-$Y158)&lt;CFG_DENOMMIN,"",($P158-$Y158)/($Z158-$Y158)))</f>
        <v/>
      </c>
      <c r="AB158" s="48" t="str">
        <f aca="false">IF($A158="","",IF(AND(HOUR($A158)&gt;=CFG_HINI,HOUR($A158)&lt;CFG_HFIM),1,0))</f>
        <v/>
      </c>
      <c r="AC158" s="48" t="str">
        <f aca="false">IF($A158="","",IF($D158="",0,IF($D158&gt;=CFG_RSMIN,1,0)))</f>
        <v/>
      </c>
      <c r="AD158" s="48" t="str">
        <f aca="false">IF($A158="","",IF($E158="",0,IF(AND($E158&gt;=CFG_UMIN,$E158&lt;=CFG_UMAX),1,0)))</f>
        <v/>
      </c>
      <c r="AE158" s="48" t="str">
        <f aca="false">IF($A158="","",IF($L158="",0,IF($L158&gt;=CFG_VPDMIN,1,0)))</f>
        <v/>
      </c>
      <c r="AF158" s="48" t="str">
        <f aca="false">IF($A158="","",IF(CFG_METODO="Teórico (Jackson)",IF(OR($Y158="",$Z158=""),0,IF(ABS($Z158-$Y158)&gt;=CFG_DENOMMIN,1,0)),IF(OR($T158="",$U158=""),0,IF(ABS($U158-$T158)&gt;=CFG_DENOMMIN,1,0))))</f>
        <v/>
      </c>
      <c r="AG158" s="48" t="str">
        <f aca="false">IF($A158="","",IF(AND($B158&lt;&gt;"",$C158&lt;&gt;"",$H158&lt;&gt;""),1,0))</f>
        <v/>
      </c>
      <c r="AH158" s="48" t="str">
        <f aca="false">IF($A158="","",IF(AND($AB158=1,$AC158=1,$AD158=1,$AE158=1,$AF158=1,$AG158=1),1,0))</f>
        <v/>
      </c>
      <c r="AI158" s="50" t="str">
        <f aca="false">IF($A158="","",IF($AH158&lt;&gt;1,"",IF(CFG_METODO="Teórico (Jackson)",$AA158,$V158)))</f>
        <v/>
      </c>
      <c r="AJ158" s="50" t="str">
        <f aca="false">IF($AI158="","",MAX(0,MIN(1,$AI158)))</f>
        <v/>
      </c>
      <c r="AK158" s="52" t="str">
        <f aca="false">IF($A158="","",IF($AG158=0,"Dados incompletos"&amp;IF($I158="SEM PAR"," — sem Tc no mesmo horário",""),IF($AB158=0,"Fora da janela horária",IF($AC158=0,"Radiação abaixo do mínimo",IF($AD158=0,"Vento fora da faixa",IF($AE158=0,"VPD abaixo do mínimo",IF($AF158=0,"Denominador muito pequeno","VÁLIDO")))))))</f>
        <v/>
      </c>
    </row>
    <row r="159" customFormat="false" ht="15" hidden="false" customHeight="false" outlineLevel="0" collapsed="false">
      <c r="A159" s="45" t="str">
        <f aca="false">IF(02_Estacao!A159="","",02_Estacao!A159)</f>
        <v/>
      </c>
      <c r="B159" s="46" t="str">
        <f aca="false">IF(OR($A159="",02_Estacao!B159=""),"",IF(CFG_UT="°F",(02_Estacao!B159-32)*5/9,02_Estacao!B159))</f>
        <v/>
      </c>
      <c r="C159" s="47" t="str">
        <f aca="false">IF(OR($A159="",02_Estacao!C159=""),"",IF(CFG_UUR="fração (0-1)",02_Estacao!C159*100,02_Estacao!C159))</f>
        <v/>
      </c>
      <c r="D159" s="48" t="str">
        <f aca="false">IF(OR($A159="",02_Estacao!D159=""),"",IF(CFG_URS="MJ/m²/h",02_Estacao!D159*277.7778,IF(CFG_URS="kW/m²",02_Estacao!D159*1000,02_Estacao!D159)))</f>
        <v/>
      </c>
      <c r="E159" s="46" t="str">
        <f aca="false">IF(OR($A159="",02_Estacao!E159=""),"",IF(CFG_UVEL="km/h",02_Estacao!E159/3.6,02_Estacao!E159))</f>
        <v/>
      </c>
      <c r="F159" s="46" t="str">
        <f aca="false">IF($A159="","",IF(02_Estacao!F159="",CFG_P,IF(CFG_UP="hPa (mbar)",02_Estacao!F159/10,IF(CFG_UP="Pa",02_Estacao!F159/1000,02_Estacao!F159))))</f>
        <v/>
      </c>
      <c r="G159" s="48" t="str">
        <f aca="false">IF($A159="","",IF(02_Estacao!G159&lt;&gt;"",02_Estacao!G159,IF($D159="","",(1-CFG_ALBEDO)*$D159-CFG_RNL)))</f>
        <v/>
      </c>
      <c r="H159" s="46" t="str">
        <f aca="false">IF($A159="","",IFERROR(IF(ISNUMBER(INDEX(03_Dossel!$F$6:$F$1005,MATCH($A159,03_Dossel!$A$6:$A$1005,0))),INDEX(03_Dossel!$F$6:$F$1005,MATCH($A159,03_Dossel!$A$6:$A$1005,0)),""),""))</f>
        <v/>
      </c>
      <c r="I159" s="49" t="str">
        <f aca="false">IF($A159="","",IF($H159="","SEM PAR","OK"))</f>
        <v/>
      </c>
      <c r="J159" s="50" t="str">
        <f aca="false">IF($B159="","",0.6108*EXP(17.27*$B159/($B159+237.3)))</f>
        <v/>
      </c>
      <c r="K159" s="50" t="str">
        <f aca="false">IF(OR($J159="",$C159=""),"",$J159*$C159/100)</f>
        <v/>
      </c>
      <c r="L159" s="50" t="str">
        <f aca="false">IF(OR($J159="",$K159=""),"",$J159-$K159)</f>
        <v/>
      </c>
      <c r="M159" s="50" t="str">
        <f aca="false">IF($J159="","",4098*$J159/($B159+237.3)^2)</f>
        <v/>
      </c>
      <c r="N159" s="51" t="str">
        <f aca="false">IF($F159="","",0.000665*$F159)</f>
        <v/>
      </c>
      <c r="O159" s="46" t="str">
        <f aca="false">IF($E159="","",IFERROR($E159*4.87/LN(67.8*CFG_ZANEM-5.42),""))</f>
        <v/>
      </c>
      <c r="P159" s="46" t="str">
        <f aca="false">IF(OR($B159="",$H159=""),"",$H159-$B159)</f>
        <v/>
      </c>
      <c r="Q159" s="46" t="str">
        <f aca="false">IF($A159="","",IF(ISNUMBER(CFG_A),CFG_A,""))</f>
        <v/>
      </c>
      <c r="R159" s="46" t="str">
        <f aca="false">IF($A159="","",IF(ISNUMBER(CFG_B),CFG_B,""))</f>
        <v/>
      </c>
      <c r="S159" s="50" t="str">
        <f aca="false">IF(OR($B159="",$Q159=""),"",0.6108*EXP(17.27*$B159/($B159+237.3))-0.6108*EXP(17.27*($B159+$Q159)/($B159+$Q159+237.3)))</f>
        <v/>
      </c>
      <c r="T159" s="46" t="str">
        <f aca="false">IF(OR($Q159="",$R159="",$L159=""),"",$Q159+$R159*$L159)</f>
        <v/>
      </c>
      <c r="U159" s="46" t="str">
        <f aca="false">IF(OR($Q159="",$R159="",$S159=""),"",$Q159+$R159*$S159)</f>
        <v/>
      </c>
      <c r="V159" s="50" t="str">
        <f aca="false">IF(OR($P159="",$T159="",$U159=""),"",IF(ABS($U159-$T159)&lt;CFG_DENOMMIN,"",($P159-$T159)/($U159-$T159)))</f>
        <v/>
      </c>
      <c r="W159" s="47" t="str">
        <f aca="false">IF($E159="","",IFERROR(LN((CFG_ZANEM-0.67*CFG_HDOSSEL)/(0.123*CFG_HDOSSEL))*LN((CFG_ZAR-0.67*CFG_HDOSSEL)/(0.0123*CFG_HDOSSEL))/(CFG_K^2*$E159),""))</f>
        <v/>
      </c>
      <c r="X159" s="50" t="str">
        <f aca="false">IF(OR($N159="",$W159="",$W159=0),"",$N159*(1+CFG_RC/$W159))</f>
        <v/>
      </c>
      <c r="Y159" s="46" t="str">
        <f aca="false">IF(OR($X159="",$M159="",$G159="",$L159=""),"",($W159*$G159/CFG_RHOCP)*($X159/($M159+$X159))-$L159/($M159+$X159))</f>
        <v/>
      </c>
      <c r="Z159" s="46" t="str">
        <f aca="false">IF(OR($W159="",$G159=""),"",$W159*$G159/CFG_RHOCP)</f>
        <v/>
      </c>
      <c r="AA159" s="50" t="str">
        <f aca="false">IF(OR($P159="",$Y159="",$Z159=""),"",IF(ABS($Z159-$Y159)&lt;CFG_DENOMMIN,"",($P159-$Y159)/($Z159-$Y159)))</f>
        <v/>
      </c>
      <c r="AB159" s="48" t="str">
        <f aca="false">IF($A159="","",IF(AND(HOUR($A159)&gt;=CFG_HINI,HOUR($A159)&lt;CFG_HFIM),1,0))</f>
        <v/>
      </c>
      <c r="AC159" s="48" t="str">
        <f aca="false">IF($A159="","",IF($D159="",0,IF($D159&gt;=CFG_RSMIN,1,0)))</f>
        <v/>
      </c>
      <c r="AD159" s="48" t="str">
        <f aca="false">IF($A159="","",IF($E159="",0,IF(AND($E159&gt;=CFG_UMIN,$E159&lt;=CFG_UMAX),1,0)))</f>
        <v/>
      </c>
      <c r="AE159" s="48" t="str">
        <f aca="false">IF($A159="","",IF($L159="",0,IF($L159&gt;=CFG_VPDMIN,1,0)))</f>
        <v/>
      </c>
      <c r="AF159" s="48" t="str">
        <f aca="false">IF($A159="","",IF(CFG_METODO="Teórico (Jackson)",IF(OR($Y159="",$Z159=""),0,IF(ABS($Z159-$Y159)&gt;=CFG_DENOMMIN,1,0)),IF(OR($T159="",$U159=""),0,IF(ABS($U159-$T159)&gt;=CFG_DENOMMIN,1,0))))</f>
        <v/>
      </c>
      <c r="AG159" s="48" t="str">
        <f aca="false">IF($A159="","",IF(AND($B159&lt;&gt;"",$C159&lt;&gt;"",$H159&lt;&gt;""),1,0))</f>
        <v/>
      </c>
      <c r="AH159" s="48" t="str">
        <f aca="false">IF($A159="","",IF(AND($AB159=1,$AC159=1,$AD159=1,$AE159=1,$AF159=1,$AG159=1),1,0))</f>
        <v/>
      </c>
      <c r="AI159" s="50" t="str">
        <f aca="false">IF($A159="","",IF($AH159&lt;&gt;1,"",IF(CFG_METODO="Teórico (Jackson)",$AA159,$V159)))</f>
        <v/>
      </c>
      <c r="AJ159" s="50" t="str">
        <f aca="false">IF($AI159="","",MAX(0,MIN(1,$AI159)))</f>
        <v/>
      </c>
      <c r="AK159" s="52" t="str">
        <f aca="false">IF($A159="","",IF($AG159=0,"Dados incompletos"&amp;IF($I159="SEM PAR"," — sem Tc no mesmo horário",""),IF($AB159=0,"Fora da janela horária",IF($AC159=0,"Radiação abaixo do mínimo",IF($AD159=0,"Vento fora da faixa",IF($AE159=0,"VPD abaixo do mínimo",IF($AF159=0,"Denominador muito pequeno","VÁLIDO")))))))</f>
        <v/>
      </c>
    </row>
    <row r="160" customFormat="false" ht="15" hidden="false" customHeight="false" outlineLevel="0" collapsed="false">
      <c r="A160" s="45" t="str">
        <f aca="false">IF(02_Estacao!A160="","",02_Estacao!A160)</f>
        <v/>
      </c>
      <c r="B160" s="46" t="str">
        <f aca="false">IF(OR($A160="",02_Estacao!B160=""),"",IF(CFG_UT="°F",(02_Estacao!B160-32)*5/9,02_Estacao!B160))</f>
        <v/>
      </c>
      <c r="C160" s="47" t="str">
        <f aca="false">IF(OR($A160="",02_Estacao!C160=""),"",IF(CFG_UUR="fração (0-1)",02_Estacao!C160*100,02_Estacao!C160))</f>
        <v/>
      </c>
      <c r="D160" s="48" t="str">
        <f aca="false">IF(OR($A160="",02_Estacao!D160=""),"",IF(CFG_URS="MJ/m²/h",02_Estacao!D160*277.7778,IF(CFG_URS="kW/m²",02_Estacao!D160*1000,02_Estacao!D160)))</f>
        <v/>
      </c>
      <c r="E160" s="46" t="str">
        <f aca="false">IF(OR($A160="",02_Estacao!E160=""),"",IF(CFG_UVEL="km/h",02_Estacao!E160/3.6,02_Estacao!E160))</f>
        <v/>
      </c>
      <c r="F160" s="46" t="str">
        <f aca="false">IF($A160="","",IF(02_Estacao!F160="",CFG_P,IF(CFG_UP="hPa (mbar)",02_Estacao!F160/10,IF(CFG_UP="Pa",02_Estacao!F160/1000,02_Estacao!F160))))</f>
        <v/>
      </c>
      <c r="G160" s="48" t="str">
        <f aca="false">IF($A160="","",IF(02_Estacao!G160&lt;&gt;"",02_Estacao!G160,IF($D160="","",(1-CFG_ALBEDO)*$D160-CFG_RNL)))</f>
        <v/>
      </c>
      <c r="H160" s="46" t="str">
        <f aca="false">IF($A160="","",IFERROR(IF(ISNUMBER(INDEX(03_Dossel!$F$6:$F$1005,MATCH($A160,03_Dossel!$A$6:$A$1005,0))),INDEX(03_Dossel!$F$6:$F$1005,MATCH($A160,03_Dossel!$A$6:$A$1005,0)),""),""))</f>
        <v/>
      </c>
      <c r="I160" s="49" t="str">
        <f aca="false">IF($A160="","",IF($H160="","SEM PAR","OK"))</f>
        <v/>
      </c>
      <c r="J160" s="50" t="str">
        <f aca="false">IF($B160="","",0.6108*EXP(17.27*$B160/($B160+237.3)))</f>
        <v/>
      </c>
      <c r="K160" s="50" t="str">
        <f aca="false">IF(OR($J160="",$C160=""),"",$J160*$C160/100)</f>
        <v/>
      </c>
      <c r="L160" s="50" t="str">
        <f aca="false">IF(OR($J160="",$K160=""),"",$J160-$K160)</f>
        <v/>
      </c>
      <c r="M160" s="50" t="str">
        <f aca="false">IF($J160="","",4098*$J160/($B160+237.3)^2)</f>
        <v/>
      </c>
      <c r="N160" s="51" t="str">
        <f aca="false">IF($F160="","",0.000665*$F160)</f>
        <v/>
      </c>
      <c r="O160" s="46" t="str">
        <f aca="false">IF($E160="","",IFERROR($E160*4.87/LN(67.8*CFG_ZANEM-5.42),""))</f>
        <v/>
      </c>
      <c r="P160" s="46" t="str">
        <f aca="false">IF(OR($B160="",$H160=""),"",$H160-$B160)</f>
        <v/>
      </c>
      <c r="Q160" s="46" t="str">
        <f aca="false">IF($A160="","",IF(ISNUMBER(CFG_A),CFG_A,""))</f>
        <v/>
      </c>
      <c r="R160" s="46" t="str">
        <f aca="false">IF($A160="","",IF(ISNUMBER(CFG_B),CFG_B,""))</f>
        <v/>
      </c>
      <c r="S160" s="50" t="str">
        <f aca="false">IF(OR($B160="",$Q160=""),"",0.6108*EXP(17.27*$B160/($B160+237.3))-0.6108*EXP(17.27*($B160+$Q160)/($B160+$Q160+237.3)))</f>
        <v/>
      </c>
      <c r="T160" s="46" t="str">
        <f aca="false">IF(OR($Q160="",$R160="",$L160=""),"",$Q160+$R160*$L160)</f>
        <v/>
      </c>
      <c r="U160" s="46" t="str">
        <f aca="false">IF(OR($Q160="",$R160="",$S160=""),"",$Q160+$R160*$S160)</f>
        <v/>
      </c>
      <c r="V160" s="50" t="str">
        <f aca="false">IF(OR($P160="",$T160="",$U160=""),"",IF(ABS($U160-$T160)&lt;CFG_DENOMMIN,"",($P160-$T160)/($U160-$T160)))</f>
        <v/>
      </c>
      <c r="W160" s="47" t="str">
        <f aca="false">IF($E160="","",IFERROR(LN((CFG_ZANEM-0.67*CFG_HDOSSEL)/(0.123*CFG_HDOSSEL))*LN((CFG_ZAR-0.67*CFG_HDOSSEL)/(0.0123*CFG_HDOSSEL))/(CFG_K^2*$E160),""))</f>
        <v/>
      </c>
      <c r="X160" s="50" t="str">
        <f aca="false">IF(OR($N160="",$W160="",$W160=0),"",$N160*(1+CFG_RC/$W160))</f>
        <v/>
      </c>
      <c r="Y160" s="46" t="str">
        <f aca="false">IF(OR($X160="",$M160="",$G160="",$L160=""),"",($W160*$G160/CFG_RHOCP)*($X160/($M160+$X160))-$L160/($M160+$X160))</f>
        <v/>
      </c>
      <c r="Z160" s="46" t="str">
        <f aca="false">IF(OR($W160="",$G160=""),"",$W160*$G160/CFG_RHOCP)</f>
        <v/>
      </c>
      <c r="AA160" s="50" t="str">
        <f aca="false">IF(OR($P160="",$Y160="",$Z160=""),"",IF(ABS($Z160-$Y160)&lt;CFG_DENOMMIN,"",($P160-$Y160)/($Z160-$Y160)))</f>
        <v/>
      </c>
      <c r="AB160" s="48" t="str">
        <f aca="false">IF($A160="","",IF(AND(HOUR($A160)&gt;=CFG_HINI,HOUR($A160)&lt;CFG_HFIM),1,0))</f>
        <v/>
      </c>
      <c r="AC160" s="48" t="str">
        <f aca="false">IF($A160="","",IF($D160="",0,IF($D160&gt;=CFG_RSMIN,1,0)))</f>
        <v/>
      </c>
      <c r="AD160" s="48" t="str">
        <f aca="false">IF($A160="","",IF($E160="",0,IF(AND($E160&gt;=CFG_UMIN,$E160&lt;=CFG_UMAX),1,0)))</f>
        <v/>
      </c>
      <c r="AE160" s="48" t="str">
        <f aca="false">IF($A160="","",IF($L160="",0,IF($L160&gt;=CFG_VPDMIN,1,0)))</f>
        <v/>
      </c>
      <c r="AF160" s="48" t="str">
        <f aca="false">IF($A160="","",IF(CFG_METODO="Teórico (Jackson)",IF(OR($Y160="",$Z160=""),0,IF(ABS($Z160-$Y160)&gt;=CFG_DENOMMIN,1,0)),IF(OR($T160="",$U160=""),0,IF(ABS($U160-$T160)&gt;=CFG_DENOMMIN,1,0))))</f>
        <v/>
      </c>
      <c r="AG160" s="48" t="str">
        <f aca="false">IF($A160="","",IF(AND($B160&lt;&gt;"",$C160&lt;&gt;"",$H160&lt;&gt;""),1,0))</f>
        <v/>
      </c>
      <c r="AH160" s="48" t="str">
        <f aca="false">IF($A160="","",IF(AND($AB160=1,$AC160=1,$AD160=1,$AE160=1,$AF160=1,$AG160=1),1,0))</f>
        <v/>
      </c>
      <c r="AI160" s="50" t="str">
        <f aca="false">IF($A160="","",IF($AH160&lt;&gt;1,"",IF(CFG_METODO="Teórico (Jackson)",$AA160,$V160)))</f>
        <v/>
      </c>
      <c r="AJ160" s="50" t="str">
        <f aca="false">IF($AI160="","",MAX(0,MIN(1,$AI160)))</f>
        <v/>
      </c>
      <c r="AK160" s="52" t="str">
        <f aca="false">IF($A160="","",IF($AG160=0,"Dados incompletos"&amp;IF($I160="SEM PAR"," — sem Tc no mesmo horário",""),IF($AB160=0,"Fora da janela horária",IF($AC160=0,"Radiação abaixo do mínimo",IF($AD160=0,"Vento fora da faixa",IF($AE160=0,"VPD abaixo do mínimo",IF($AF160=0,"Denominador muito pequeno","VÁLIDO")))))))</f>
        <v/>
      </c>
    </row>
    <row r="161" customFormat="false" ht="15" hidden="false" customHeight="false" outlineLevel="0" collapsed="false">
      <c r="A161" s="45" t="str">
        <f aca="false">IF(02_Estacao!A161="","",02_Estacao!A161)</f>
        <v/>
      </c>
      <c r="B161" s="46" t="str">
        <f aca="false">IF(OR($A161="",02_Estacao!B161=""),"",IF(CFG_UT="°F",(02_Estacao!B161-32)*5/9,02_Estacao!B161))</f>
        <v/>
      </c>
      <c r="C161" s="47" t="str">
        <f aca="false">IF(OR($A161="",02_Estacao!C161=""),"",IF(CFG_UUR="fração (0-1)",02_Estacao!C161*100,02_Estacao!C161))</f>
        <v/>
      </c>
      <c r="D161" s="48" t="str">
        <f aca="false">IF(OR($A161="",02_Estacao!D161=""),"",IF(CFG_URS="MJ/m²/h",02_Estacao!D161*277.7778,IF(CFG_URS="kW/m²",02_Estacao!D161*1000,02_Estacao!D161)))</f>
        <v/>
      </c>
      <c r="E161" s="46" t="str">
        <f aca="false">IF(OR($A161="",02_Estacao!E161=""),"",IF(CFG_UVEL="km/h",02_Estacao!E161/3.6,02_Estacao!E161))</f>
        <v/>
      </c>
      <c r="F161" s="46" t="str">
        <f aca="false">IF($A161="","",IF(02_Estacao!F161="",CFG_P,IF(CFG_UP="hPa (mbar)",02_Estacao!F161/10,IF(CFG_UP="Pa",02_Estacao!F161/1000,02_Estacao!F161))))</f>
        <v/>
      </c>
      <c r="G161" s="48" t="str">
        <f aca="false">IF($A161="","",IF(02_Estacao!G161&lt;&gt;"",02_Estacao!G161,IF($D161="","",(1-CFG_ALBEDO)*$D161-CFG_RNL)))</f>
        <v/>
      </c>
      <c r="H161" s="46" t="str">
        <f aca="false">IF($A161="","",IFERROR(IF(ISNUMBER(INDEX(03_Dossel!$F$6:$F$1005,MATCH($A161,03_Dossel!$A$6:$A$1005,0))),INDEX(03_Dossel!$F$6:$F$1005,MATCH($A161,03_Dossel!$A$6:$A$1005,0)),""),""))</f>
        <v/>
      </c>
      <c r="I161" s="49" t="str">
        <f aca="false">IF($A161="","",IF($H161="","SEM PAR","OK"))</f>
        <v/>
      </c>
      <c r="J161" s="50" t="str">
        <f aca="false">IF($B161="","",0.6108*EXP(17.27*$B161/($B161+237.3)))</f>
        <v/>
      </c>
      <c r="K161" s="50" t="str">
        <f aca="false">IF(OR($J161="",$C161=""),"",$J161*$C161/100)</f>
        <v/>
      </c>
      <c r="L161" s="50" t="str">
        <f aca="false">IF(OR($J161="",$K161=""),"",$J161-$K161)</f>
        <v/>
      </c>
      <c r="M161" s="50" t="str">
        <f aca="false">IF($J161="","",4098*$J161/($B161+237.3)^2)</f>
        <v/>
      </c>
      <c r="N161" s="51" t="str">
        <f aca="false">IF($F161="","",0.000665*$F161)</f>
        <v/>
      </c>
      <c r="O161" s="46" t="str">
        <f aca="false">IF($E161="","",IFERROR($E161*4.87/LN(67.8*CFG_ZANEM-5.42),""))</f>
        <v/>
      </c>
      <c r="P161" s="46" t="str">
        <f aca="false">IF(OR($B161="",$H161=""),"",$H161-$B161)</f>
        <v/>
      </c>
      <c r="Q161" s="46" t="str">
        <f aca="false">IF($A161="","",IF(ISNUMBER(CFG_A),CFG_A,""))</f>
        <v/>
      </c>
      <c r="R161" s="46" t="str">
        <f aca="false">IF($A161="","",IF(ISNUMBER(CFG_B),CFG_B,""))</f>
        <v/>
      </c>
      <c r="S161" s="50" t="str">
        <f aca="false">IF(OR($B161="",$Q161=""),"",0.6108*EXP(17.27*$B161/($B161+237.3))-0.6108*EXP(17.27*($B161+$Q161)/($B161+$Q161+237.3)))</f>
        <v/>
      </c>
      <c r="T161" s="46" t="str">
        <f aca="false">IF(OR($Q161="",$R161="",$L161=""),"",$Q161+$R161*$L161)</f>
        <v/>
      </c>
      <c r="U161" s="46" t="str">
        <f aca="false">IF(OR($Q161="",$R161="",$S161=""),"",$Q161+$R161*$S161)</f>
        <v/>
      </c>
      <c r="V161" s="50" t="str">
        <f aca="false">IF(OR($P161="",$T161="",$U161=""),"",IF(ABS($U161-$T161)&lt;CFG_DENOMMIN,"",($P161-$T161)/($U161-$T161)))</f>
        <v/>
      </c>
      <c r="W161" s="47" t="str">
        <f aca="false">IF($E161="","",IFERROR(LN((CFG_ZANEM-0.67*CFG_HDOSSEL)/(0.123*CFG_HDOSSEL))*LN((CFG_ZAR-0.67*CFG_HDOSSEL)/(0.0123*CFG_HDOSSEL))/(CFG_K^2*$E161),""))</f>
        <v/>
      </c>
      <c r="X161" s="50" t="str">
        <f aca="false">IF(OR($N161="",$W161="",$W161=0),"",$N161*(1+CFG_RC/$W161))</f>
        <v/>
      </c>
      <c r="Y161" s="46" t="str">
        <f aca="false">IF(OR($X161="",$M161="",$G161="",$L161=""),"",($W161*$G161/CFG_RHOCP)*($X161/($M161+$X161))-$L161/($M161+$X161))</f>
        <v/>
      </c>
      <c r="Z161" s="46" t="str">
        <f aca="false">IF(OR($W161="",$G161=""),"",$W161*$G161/CFG_RHOCP)</f>
        <v/>
      </c>
      <c r="AA161" s="50" t="str">
        <f aca="false">IF(OR($P161="",$Y161="",$Z161=""),"",IF(ABS($Z161-$Y161)&lt;CFG_DENOMMIN,"",($P161-$Y161)/($Z161-$Y161)))</f>
        <v/>
      </c>
      <c r="AB161" s="48" t="str">
        <f aca="false">IF($A161="","",IF(AND(HOUR($A161)&gt;=CFG_HINI,HOUR($A161)&lt;CFG_HFIM),1,0))</f>
        <v/>
      </c>
      <c r="AC161" s="48" t="str">
        <f aca="false">IF($A161="","",IF($D161="",0,IF($D161&gt;=CFG_RSMIN,1,0)))</f>
        <v/>
      </c>
      <c r="AD161" s="48" t="str">
        <f aca="false">IF($A161="","",IF($E161="",0,IF(AND($E161&gt;=CFG_UMIN,$E161&lt;=CFG_UMAX),1,0)))</f>
        <v/>
      </c>
      <c r="AE161" s="48" t="str">
        <f aca="false">IF($A161="","",IF($L161="",0,IF($L161&gt;=CFG_VPDMIN,1,0)))</f>
        <v/>
      </c>
      <c r="AF161" s="48" t="str">
        <f aca="false">IF($A161="","",IF(CFG_METODO="Teórico (Jackson)",IF(OR($Y161="",$Z161=""),0,IF(ABS($Z161-$Y161)&gt;=CFG_DENOMMIN,1,0)),IF(OR($T161="",$U161=""),0,IF(ABS($U161-$T161)&gt;=CFG_DENOMMIN,1,0))))</f>
        <v/>
      </c>
      <c r="AG161" s="48" t="str">
        <f aca="false">IF($A161="","",IF(AND($B161&lt;&gt;"",$C161&lt;&gt;"",$H161&lt;&gt;""),1,0))</f>
        <v/>
      </c>
      <c r="AH161" s="48" t="str">
        <f aca="false">IF($A161="","",IF(AND($AB161=1,$AC161=1,$AD161=1,$AE161=1,$AF161=1,$AG161=1),1,0))</f>
        <v/>
      </c>
      <c r="AI161" s="50" t="str">
        <f aca="false">IF($A161="","",IF($AH161&lt;&gt;1,"",IF(CFG_METODO="Teórico (Jackson)",$AA161,$V161)))</f>
        <v/>
      </c>
      <c r="AJ161" s="50" t="str">
        <f aca="false">IF($AI161="","",MAX(0,MIN(1,$AI161)))</f>
        <v/>
      </c>
      <c r="AK161" s="52" t="str">
        <f aca="false">IF($A161="","",IF($AG161=0,"Dados incompletos"&amp;IF($I161="SEM PAR"," — sem Tc no mesmo horário",""),IF($AB161=0,"Fora da janela horária",IF($AC161=0,"Radiação abaixo do mínimo",IF($AD161=0,"Vento fora da faixa",IF($AE161=0,"VPD abaixo do mínimo",IF($AF161=0,"Denominador muito pequeno","VÁLIDO")))))))</f>
        <v/>
      </c>
    </row>
    <row r="162" customFormat="false" ht="15" hidden="false" customHeight="false" outlineLevel="0" collapsed="false">
      <c r="A162" s="45" t="str">
        <f aca="false">IF(02_Estacao!A162="","",02_Estacao!A162)</f>
        <v/>
      </c>
      <c r="B162" s="46" t="str">
        <f aca="false">IF(OR($A162="",02_Estacao!B162=""),"",IF(CFG_UT="°F",(02_Estacao!B162-32)*5/9,02_Estacao!B162))</f>
        <v/>
      </c>
      <c r="C162" s="47" t="str">
        <f aca="false">IF(OR($A162="",02_Estacao!C162=""),"",IF(CFG_UUR="fração (0-1)",02_Estacao!C162*100,02_Estacao!C162))</f>
        <v/>
      </c>
      <c r="D162" s="48" t="str">
        <f aca="false">IF(OR($A162="",02_Estacao!D162=""),"",IF(CFG_URS="MJ/m²/h",02_Estacao!D162*277.7778,IF(CFG_URS="kW/m²",02_Estacao!D162*1000,02_Estacao!D162)))</f>
        <v/>
      </c>
      <c r="E162" s="46" t="str">
        <f aca="false">IF(OR($A162="",02_Estacao!E162=""),"",IF(CFG_UVEL="km/h",02_Estacao!E162/3.6,02_Estacao!E162))</f>
        <v/>
      </c>
      <c r="F162" s="46" t="str">
        <f aca="false">IF($A162="","",IF(02_Estacao!F162="",CFG_P,IF(CFG_UP="hPa (mbar)",02_Estacao!F162/10,IF(CFG_UP="Pa",02_Estacao!F162/1000,02_Estacao!F162))))</f>
        <v/>
      </c>
      <c r="G162" s="48" t="str">
        <f aca="false">IF($A162="","",IF(02_Estacao!G162&lt;&gt;"",02_Estacao!G162,IF($D162="","",(1-CFG_ALBEDO)*$D162-CFG_RNL)))</f>
        <v/>
      </c>
      <c r="H162" s="46" t="str">
        <f aca="false">IF($A162="","",IFERROR(IF(ISNUMBER(INDEX(03_Dossel!$F$6:$F$1005,MATCH($A162,03_Dossel!$A$6:$A$1005,0))),INDEX(03_Dossel!$F$6:$F$1005,MATCH($A162,03_Dossel!$A$6:$A$1005,0)),""),""))</f>
        <v/>
      </c>
      <c r="I162" s="49" t="str">
        <f aca="false">IF($A162="","",IF($H162="","SEM PAR","OK"))</f>
        <v/>
      </c>
      <c r="J162" s="50" t="str">
        <f aca="false">IF($B162="","",0.6108*EXP(17.27*$B162/($B162+237.3)))</f>
        <v/>
      </c>
      <c r="K162" s="50" t="str">
        <f aca="false">IF(OR($J162="",$C162=""),"",$J162*$C162/100)</f>
        <v/>
      </c>
      <c r="L162" s="50" t="str">
        <f aca="false">IF(OR($J162="",$K162=""),"",$J162-$K162)</f>
        <v/>
      </c>
      <c r="M162" s="50" t="str">
        <f aca="false">IF($J162="","",4098*$J162/($B162+237.3)^2)</f>
        <v/>
      </c>
      <c r="N162" s="51" t="str">
        <f aca="false">IF($F162="","",0.000665*$F162)</f>
        <v/>
      </c>
      <c r="O162" s="46" t="str">
        <f aca="false">IF($E162="","",IFERROR($E162*4.87/LN(67.8*CFG_ZANEM-5.42),""))</f>
        <v/>
      </c>
      <c r="P162" s="46" t="str">
        <f aca="false">IF(OR($B162="",$H162=""),"",$H162-$B162)</f>
        <v/>
      </c>
      <c r="Q162" s="46" t="str">
        <f aca="false">IF($A162="","",IF(ISNUMBER(CFG_A),CFG_A,""))</f>
        <v/>
      </c>
      <c r="R162" s="46" t="str">
        <f aca="false">IF($A162="","",IF(ISNUMBER(CFG_B),CFG_B,""))</f>
        <v/>
      </c>
      <c r="S162" s="50" t="str">
        <f aca="false">IF(OR($B162="",$Q162=""),"",0.6108*EXP(17.27*$B162/($B162+237.3))-0.6108*EXP(17.27*($B162+$Q162)/($B162+$Q162+237.3)))</f>
        <v/>
      </c>
      <c r="T162" s="46" t="str">
        <f aca="false">IF(OR($Q162="",$R162="",$L162=""),"",$Q162+$R162*$L162)</f>
        <v/>
      </c>
      <c r="U162" s="46" t="str">
        <f aca="false">IF(OR($Q162="",$R162="",$S162=""),"",$Q162+$R162*$S162)</f>
        <v/>
      </c>
      <c r="V162" s="50" t="str">
        <f aca="false">IF(OR($P162="",$T162="",$U162=""),"",IF(ABS($U162-$T162)&lt;CFG_DENOMMIN,"",($P162-$T162)/($U162-$T162)))</f>
        <v/>
      </c>
      <c r="W162" s="47" t="str">
        <f aca="false">IF($E162="","",IFERROR(LN((CFG_ZANEM-0.67*CFG_HDOSSEL)/(0.123*CFG_HDOSSEL))*LN((CFG_ZAR-0.67*CFG_HDOSSEL)/(0.0123*CFG_HDOSSEL))/(CFG_K^2*$E162),""))</f>
        <v/>
      </c>
      <c r="X162" s="50" t="str">
        <f aca="false">IF(OR($N162="",$W162="",$W162=0),"",$N162*(1+CFG_RC/$W162))</f>
        <v/>
      </c>
      <c r="Y162" s="46" t="str">
        <f aca="false">IF(OR($X162="",$M162="",$G162="",$L162=""),"",($W162*$G162/CFG_RHOCP)*($X162/($M162+$X162))-$L162/($M162+$X162))</f>
        <v/>
      </c>
      <c r="Z162" s="46" t="str">
        <f aca="false">IF(OR($W162="",$G162=""),"",$W162*$G162/CFG_RHOCP)</f>
        <v/>
      </c>
      <c r="AA162" s="50" t="str">
        <f aca="false">IF(OR($P162="",$Y162="",$Z162=""),"",IF(ABS($Z162-$Y162)&lt;CFG_DENOMMIN,"",($P162-$Y162)/($Z162-$Y162)))</f>
        <v/>
      </c>
      <c r="AB162" s="48" t="str">
        <f aca="false">IF($A162="","",IF(AND(HOUR($A162)&gt;=CFG_HINI,HOUR($A162)&lt;CFG_HFIM),1,0))</f>
        <v/>
      </c>
      <c r="AC162" s="48" t="str">
        <f aca="false">IF($A162="","",IF($D162="",0,IF($D162&gt;=CFG_RSMIN,1,0)))</f>
        <v/>
      </c>
      <c r="AD162" s="48" t="str">
        <f aca="false">IF($A162="","",IF($E162="",0,IF(AND($E162&gt;=CFG_UMIN,$E162&lt;=CFG_UMAX),1,0)))</f>
        <v/>
      </c>
      <c r="AE162" s="48" t="str">
        <f aca="false">IF($A162="","",IF($L162="",0,IF($L162&gt;=CFG_VPDMIN,1,0)))</f>
        <v/>
      </c>
      <c r="AF162" s="48" t="str">
        <f aca="false">IF($A162="","",IF(CFG_METODO="Teórico (Jackson)",IF(OR($Y162="",$Z162=""),0,IF(ABS($Z162-$Y162)&gt;=CFG_DENOMMIN,1,0)),IF(OR($T162="",$U162=""),0,IF(ABS($U162-$T162)&gt;=CFG_DENOMMIN,1,0))))</f>
        <v/>
      </c>
      <c r="AG162" s="48" t="str">
        <f aca="false">IF($A162="","",IF(AND($B162&lt;&gt;"",$C162&lt;&gt;"",$H162&lt;&gt;""),1,0))</f>
        <v/>
      </c>
      <c r="AH162" s="48" t="str">
        <f aca="false">IF($A162="","",IF(AND($AB162=1,$AC162=1,$AD162=1,$AE162=1,$AF162=1,$AG162=1),1,0))</f>
        <v/>
      </c>
      <c r="AI162" s="50" t="str">
        <f aca="false">IF($A162="","",IF($AH162&lt;&gt;1,"",IF(CFG_METODO="Teórico (Jackson)",$AA162,$V162)))</f>
        <v/>
      </c>
      <c r="AJ162" s="50" t="str">
        <f aca="false">IF($AI162="","",MAX(0,MIN(1,$AI162)))</f>
        <v/>
      </c>
      <c r="AK162" s="52" t="str">
        <f aca="false">IF($A162="","",IF($AG162=0,"Dados incompletos"&amp;IF($I162="SEM PAR"," — sem Tc no mesmo horário",""),IF($AB162=0,"Fora da janela horária",IF($AC162=0,"Radiação abaixo do mínimo",IF($AD162=0,"Vento fora da faixa",IF($AE162=0,"VPD abaixo do mínimo",IF($AF162=0,"Denominador muito pequeno","VÁLIDO")))))))</f>
        <v/>
      </c>
    </row>
    <row r="163" customFormat="false" ht="15" hidden="false" customHeight="false" outlineLevel="0" collapsed="false">
      <c r="A163" s="45" t="str">
        <f aca="false">IF(02_Estacao!A163="","",02_Estacao!A163)</f>
        <v/>
      </c>
      <c r="B163" s="46" t="str">
        <f aca="false">IF(OR($A163="",02_Estacao!B163=""),"",IF(CFG_UT="°F",(02_Estacao!B163-32)*5/9,02_Estacao!B163))</f>
        <v/>
      </c>
      <c r="C163" s="47" t="str">
        <f aca="false">IF(OR($A163="",02_Estacao!C163=""),"",IF(CFG_UUR="fração (0-1)",02_Estacao!C163*100,02_Estacao!C163))</f>
        <v/>
      </c>
      <c r="D163" s="48" t="str">
        <f aca="false">IF(OR($A163="",02_Estacao!D163=""),"",IF(CFG_URS="MJ/m²/h",02_Estacao!D163*277.7778,IF(CFG_URS="kW/m²",02_Estacao!D163*1000,02_Estacao!D163)))</f>
        <v/>
      </c>
      <c r="E163" s="46" t="str">
        <f aca="false">IF(OR($A163="",02_Estacao!E163=""),"",IF(CFG_UVEL="km/h",02_Estacao!E163/3.6,02_Estacao!E163))</f>
        <v/>
      </c>
      <c r="F163" s="46" t="str">
        <f aca="false">IF($A163="","",IF(02_Estacao!F163="",CFG_P,IF(CFG_UP="hPa (mbar)",02_Estacao!F163/10,IF(CFG_UP="Pa",02_Estacao!F163/1000,02_Estacao!F163))))</f>
        <v/>
      </c>
      <c r="G163" s="48" t="str">
        <f aca="false">IF($A163="","",IF(02_Estacao!G163&lt;&gt;"",02_Estacao!G163,IF($D163="","",(1-CFG_ALBEDO)*$D163-CFG_RNL)))</f>
        <v/>
      </c>
      <c r="H163" s="46" t="str">
        <f aca="false">IF($A163="","",IFERROR(IF(ISNUMBER(INDEX(03_Dossel!$F$6:$F$1005,MATCH($A163,03_Dossel!$A$6:$A$1005,0))),INDEX(03_Dossel!$F$6:$F$1005,MATCH($A163,03_Dossel!$A$6:$A$1005,0)),""),""))</f>
        <v/>
      </c>
      <c r="I163" s="49" t="str">
        <f aca="false">IF($A163="","",IF($H163="","SEM PAR","OK"))</f>
        <v/>
      </c>
      <c r="J163" s="50" t="str">
        <f aca="false">IF($B163="","",0.6108*EXP(17.27*$B163/($B163+237.3)))</f>
        <v/>
      </c>
      <c r="K163" s="50" t="str">
        <f aca="false">IF(OR($J163="",$C163=""),"",$J163*$C163/100)</f>
        <v/>
      </c>
      <c r="L163" s="50" t="str">
        <f aca="false">IF(OR($J163="",$K163=""),"",$J163-$K163)</f>
        <v/>
      </c>
      <c r="M163" s="50" t="str">
        <f aca="false">IF($J163="","",4098*$J163/($B163+237.3)^2)</f>
        <v/>
      </c>
      <c r="N163" s="51" t="str">
        <f aca="false">IF($F163="","",0.000665*$F163)</f>
        <v/>
      </c>
      <c r="O163" s="46" t="str">
        <f aca="false">IF($E163="","",IFERROR($E163*4.87/LN(67.8*CFG_ZANEM-5.42),""))</f>
        <v/>
      </c>
      <c r="P163" s="46" t="str">
        <f aca="false">IF(OR($B163="",$H163=""),"",$H163-$B163)</f>
        <v/>
      </c>
      <c r="Q163" s="46" t="str">
        <f aca="false">IF($A163="","",IF(ISNUMBER(CFG_A),CFG_A,""))</f>
        <v/>
      </c>
      <c r="R163" s="46" t="str">
        <f aca="false">IF($A163="","",IF(ISNUMBER(CFG_B),CFG_B,""))</f>
        <v/>
      </c>
      <c r="S163" s="50" t="str">
        <f aca="false">IF(OR($B163="",$Q163=""),"",0.6108*EXP(17.27*$B163/($B163+237.3))-0.6108*EXP(17.27*($B163+$Q163)/($B163+$Q163+237.3)))</f>
        <v/>
      </c>
      <c r="T163" s="46" t="str">
        <f aca="false">IF(OR($Q163="",$R163="",$L163=""),"",$Q163+$R163*$L163)</f>
        <v/>
      </c>
      <c r="U163" s="46" t="str">
        <f aca="false">IF(OR($Q163="",$R163="",$S163=""),"",$Q163+$R163*$S163)</f>
        <v/>
      </c>
      <c r="V163" s="50" t="str">
        <f aca="false">IF(OR($P163="",$T163="",$U163=""),"",IF(ABS($U163-$T163)&lt;CFG_DENOMMIN,"",($P163-$T163)/($U163-$T163)))</f>
        <v/>
      </c>
      <c r="W163" s="47" t="str">
        <f aca="false">IF($E163="","",IFERROR(LN((CFG_ZANEM-0.67*CFG_HDOSSEL)/(0.123*CFG_HDOSSEL))*LN((CFG_ZAR-0.67*CFG_HDOSSEL)/(0.0123*CFG_HDOSSEL))/(CFG_K^2*$E163),""))</f>
        <v/>
      </c>
      <c r="X163" s="50" t="str">
        <f aca="false">IF(OR($N163="",$W163="",$W163=0),"",$N163*(1+CFG_RC/$W163))</f>
        <v/>
      </c>
      <c r="Y163" s="46" t="str">
        <f aca="false">IF(OR($X163="",$M163="",$G163="",$L163=""),"",($W163*$G163/CFG_RHOCP)*($X163/($M163+$X163))-$L163/($M163+$X163))</f>
        <v/>
      </c>
      <c r="Z163" s="46" t="str">
        <f aca="false">IF(OR($W163="",$G163=""),"",$W163*$G163/CFG_RHOCP)</f>
        <v/>
      </c>
      <c r="AA163" s="50" t="str">
        <f aca="false">IF(OR($P163="",$Y163="",$Z163=""),"",IF(ABS($Z163-$Y163)&lt;CFG_DENOMMIN,"",($P163-$Y163)/($Z163-$Y163)))</f>
        <v/>
      </c>
      <c r="AB163" s="48" t="str">
        <f aca="false">IF($A163="","",IF(AND(HOUR($A163)&gt;=CFG_HINI,HOUR($A163)&lt;CFG_HFIM),1,0))</f>
        <v/>
      </c>
      <c r="AC163" s="48" t="str">
        <f aca="false">IF($A163="","",IF($D163="",0,IF($D163&gt;=CFG_RSMIN,1,0)))</f>
        <v/>
      </c>
      <c r="AD163" s="48" t="str">
        <f aca="false">IF($A163="","",IF($E163="",0,IF(AND($E163&gt;=CFG_UMIN,$E163&lt;=CFG_UMAX),1,0)))</f>
        <v/>
      </c>
      <c r="AE163" s="48" t="str">
        <f aca="false">IF($A163="","",IF($L163="",0,IF($L163&gt;=CFG_VPDMIN,1,0)))</f>
        <v/>
      </c>
      <c r="AF163" s="48" t="str">
        <f aca="false">IF($A163="","",IF(CFG_METODO="Teórico (Jackson)",IF(OR($Y163="",$Z163=""),0,IF(ABS($Z163-$Y163)&gt;=CFG_DENOMMIN,1,0)),IF(OR($T163="",$U163=""),0,IF(ABS($U163-$T163)&gt;=CFG_DENOMMIN,1,0))))</f>
        <v/>
      </c>
      <c r="AG163" s="48" t="str">
        <f aca="false">IF($A163="","",IF(AND($B163&lt;&gt;"",$C163&lt;&gt;"",$H163&lt;&gt;""),1,0))</f>
        <v/>
      </c>
      <c r="AH163" s="48" t="str">
        <f aca="false">IF($A163="","",IF(AND($AB163=1,$AC163=1,$AD163=1,$AE163=1,$AF163=1,$AG163=1),1,0))</f>
        <v/>
      </c>
      <c r="AI163" s="50" t="str">
        <f aca="false">IF($A163="","",IF($AH163&lt;&gt;1,"",IF(CFG_METODO="Teórico (Jackson)",$AA163,$V163)))</f>
        <v/>
      </c>
      <c r="AJ163" s="50" t="str">
        <f aca="false">IF($AI163="","",MAX(0,MIN(1,$AI163)))</f>
        <v/>
      </c>
      <c r="AK163" s="52" t="str">
        <f aca="false">IF($A163="","",IF($AG163=0,"Dados incompletos"&amp;IF($I163="SEM PAR"," — sem Tc no mesmo horário",""),IF($AB163=0,"Fora da janela horária",IF($AC163=0,"Radiação abaixo do mínimo",IF($AD163=0,"Vento fora da faixa",IF($AE163=0,"VPD abaixo do mínimo",IF($AF163=0,"Denominador muito pequeno","VÁLIDO")))))))</f>
        <v/>
      </c>
    </row>
    <row r="164" customFormat="false" ht="15" hidden="false" customHeight="false" outlineLevel="0" collapsed="false">
      <c r="A164" s="45" t="str">
        <f aca="false">IF(02_Estacao!A164="","",02_Estacao!A164)</f>
        <v/>
      </c>
      <c r="B164" s="46" t="str">
        <f aca="false">IF(OR($A164="",02_Estacao!B164=""),"",IF(CFG_UT="°F",(02_Estacao!B164-32)*5/9,02_Estacao!B164))</f>
        <v/>
      </c>
      <c r="C164" s="47" t="str">
        <f aca="false">IF(OR($A164="",02_Estacao!C164=""),"",IF(CFG_UUR="fração (0-1)",02_Estacao!C164*100,02_Estacao!C164))</f>
        <v/>
      </c>
      <c r="D164" s="48" t="str">
        <f aca="false">IF(OR($A164="",02_Estacao!D164=""),"",IF(CFG_URS="MJ/m²/h",02_Estacao!D164*277.7778,IF(CFG_URS="kW/m²",02_Estacao!D164*1000,02_Estacao!D164)))</f>
        <v/>
      </c>
      <c r="E164" s="46" t="str">
        <f aca="false">IF(OR($A164="",02_Estacao!E164=""),"",IF(CFG_UVEL="km/h",02_Estacao!E164/3.6,02_Estacao!E164))</f>
        <v/>
      </c>
      <c r="F164" s="46" t="str">
        <f aca="false">IF($A164="","",IF(02_Estacao!F164="",CFG_P,IF(CFG_UP="hPa (mbar)",02_Estacao!F164/10,IF(CFG_UP="Pa",02_Estacao!F164/1000,02_Estacao!F164))))</f>
        <v/>
      </c>
      <c r="G164" s="48" t="str">
        <f aca="false">IF($A164="","",IF(02_Estacao!G164&lt;&gt;"",02_Estacao!G164,IF($D164="","",(1-CFG_ALBEDO)*$D164-CFG_RNL)))</f>
        <v/>
      </c>
      <c r="H164" s="46" t="str">
        <f aca="false">IF($A164="","",IFERROR(IF(ISNUMBER(INDEX(03_Dossel!$F$6:$F$1005,MATCH($A164,03_Dossel!$A$6:$A$1005,0))),INDEX(03_Dossel!$F$6:$F$1005,MATCH($A164,03_Dossel!$A$6:$A$1005,0)),""),""))</f>
        <v/>
      </c>
      <c r="I164" s="49" t="str">
        <f aca="false">IF($A164="","",IF($H164="","SEM PAR","OK"))</f>
        <v/>
      </c>
      <c r="J164" s="50" t="str">
        <f aca="false">IF($B164="","",0.6108*EXP(17.27*$B164/($B164+237.3)))</f>
        <v/>
      </c>
      <c r="K164" s="50" t="str">
        <f aca="false">IF(OR($J164="",$C164=""),"",$J164*$C164/100)</f>
        <v/>
      </c>
      <c r="L164" s="50" t="str">
        <f aca="false">IF(OR($J164="",$K164=""),"",$J164-$K164)</f>
        <v/>
      </c>
      <c r="M164" s="50" t="str">
        <f aca="false">IF($J164="","",4098*$J164/($B164+237.3)^2)</f>
        <v/>
      </c>
      <c r="N164" s="51" t="str">
        <f aca="false">IF($F164="","",0.000665*$F164)</f>
        <v/>
      </c>
      <c r="O164" s="46" t="str">
        <f aca="false">IF($E164="","",IFERROR($E164*4.87/LN(67.8*CFG_ZANEM-5.42),""))</f>
        <v/>
      </c>
      <c r="P164" s="46" t="str">
        <f aca="false">IF(OR($B164="",$H164=""),"",$H164-$B164)</f>
        <v/>
      </c>
      <c r="Q164" s="46" t="str">
        <f aca="false">IF($A164="","",IF(ISNUMBER(CFG_A),CFG_A,""))</f>
        <v/>
      </c>
      <c r="R164" s="46" t="str">
        <f aca="false">IF($A164="","",IF(ISNUMBER(CFG_B),CFG_B,""))</f>
        <v/>
      </c>
      <c r="S164" s="50" t="str">
        <f aca="false">IF(OR($B164="",$Q164=""),"",0.6108*EXP(17.27*$B164/($B164+237.3))-0.6108*EXP(17.27*($B164+$Q164)/($B164+$Q164+237.3)))</f>
        <v/>
      </c>
      <c r="T164" s="46" t="str">
        <f aca="false">IF(OR($Q164="",$R164="",$L164=""),"",$Q164+$R164*$L164)</f>
        <v/>
      </c>
      <c r="U164" s="46" t="str">
        <f aca="false">IF(OR($Q164="",$R164="",$S164=""),"",$Q164+$R164*$S164)</f>
        <v/>
      </c>
      <c r="V164" s="50" t="str">
        <f aca="false">IF(OR($P164="",$T164="",$U164=""),"",IF(ABS($U164-$T164)&lt;CFG_DENOMMIN,"",($P164-$T164)/($U164-$T164)))</f>
        <v/>
      </c>
      <c r="W164" s="47" t="str">
        <f aca="false">IF($E164="","",IFERROR(LN((CFG_ZANEM-0.67*CFG_HDOSSEL)/(0.123*CFG_HDOSSEL))*LN((CFG_ZAR-0.67*CFG_HDOSSEL)/(0.0123*CFG_HDOSSEL))/(CFG_K^2*$E164),""))</f>
        <v/>
      </c>
      <c r="X164" s="50" t="str">
        <f aca="false">IF(OR($N164="",$W164="",$W164=0),"",$N164*(1+CFG_RC/$W164))</f>
        <v/>
      </c>
      <c r="Y164" s="46" t="str">
        <f aca="false">IF(OR($X164="",$M164="",$G164="",$L164=""),"",($W164*$G164/CFG_RHOCP)*($X164/($M164+$X164))-$L164/($M164+$X164))</f>
        <v/>
      </c>
      <c r="Z164" s="46" t="str">
        <f aca="false">IF(OR($W164="",$G164=""),"",$W164*$G164/CFG_RHOCP)</f>
        <v/>
      </c>
      <c r="AA164" s="50" t="str">
        <f aca="false">IF(OR($P164="",$Y164="",$Z164=""),"",IF(ABS($Z164-$Y164)&lt;CFG_DENOMMIN,"",($P164-$Y164)/($Z164-$Y164)))</f>
        <v/>
      </c>
      <c r="AB164" s="48" t="str">
        <f aca="false">IF($A164="","",IF(AND(HOUR($A164)&gt;=CFG_HINI,HOUR($A164)&lt;CFG_HFIM),1,0))</f>
        <v/>
      </c>
      <c r="AC164" s="48" t="str">
        <f aca="false">IF($A164="","",IF($D164="",0,IF($D164&gt;=CFG_RSMIN,1,0)))</f>
        <v/>
      </c>
      <c r="AD164" s="48" t="str">
        <f aca="false">IF($A164="","",IF($E164="",0,IF(AND($E164&gt;=CFG_UMIN,$E164&lt;=CFG_UMAX),1,0)))</f>
        <v/>
      </c>
      <c r="AE164" s="48" t="str">
        <f aca="false">IF($A164="","",IF($L164="",0,IF($L164&gt;=CFG_VPDMIN,1,0)))</f>
        <v/>
      </c>
      <c r="AF164" s="48" t="str">
        <f aca="false">IF($A164="","",IF(CFG_METODO="Teórico (Jackson)",IF(OR($Y164="",$Z164=""),0,IF(ABS($Z164-$Y164)&gt;=CFG_DENOMMIN,1,0)),IF(OR($T164="",$U164=""),0,IF(ABS($U164-$T164)&gt;=CFG_DENOMMIN,1,0))))</f>
        <v/>
      </c>
      <c r="AG164" s="48" t="str">
        <f aca="false">IF($A164="","",IF(AND($B164&lt;&gt;"",$C164&lt;&gt;"",$H164&lt;&gt;""),1,0))</f>
        <v/>
      </c>
      <c r="AH164" s="48" t="str">
        <f aca="false">IF($A164="","",IF(AND($AB164=1,$AC164=1,$AD164=1,$AE164=1,$AF164=1,$AG164=1),1,0))</f>
        <v/>
      </c>
      <c r="AI164" s="50" t="str">
        <f aca="false">IF($A164="","",IF($AH164&lt;&gt;1,"",IF(CFG_METODO="Teórico (Jackson)",$AA164,$V164)))</f>
        <v/>
      </c>
      <c r="AJ164" s="50" t="str">
        <f aca="false">IF($AI164="","",MAX(0,MIN(1,$AI164)))</f>
        <v/>
      </c>
      <c r="AK164" s="52" t="str">
        <f aca="false">IF($A164="","",IF($AG164=0,"Dados incompletos"&amp;IF($I164="SEM PAR"," — sem Tc no mesmo horário",""),IF($AB164=0,"Fora da janela horária",IF($AC164=0,"Radiação abaixo do mínimo",IF($AD164=0,"Vento fora da faixa",IF($AE164=0,"VPD abaixo do mínimo",IF($AF164=0,"Denominador muito pequeno","VÁLIDO")))))))</f>
        <v/>
      </c>
    </row>
    <row r="165" customFormat="false" ht="15" hidden="false" customHeight="false" outlineLevel="0" collapsed="false">
      <c r="A165" s="45" t="str">
        <f aca="false">IF(02_Estacao!A165="","",02_Estacao!A165)</f>
        <v/>
      </c>
      <c r="B165" s="46" t="str">
        <f aca="false">IF(OR($A165="",02_Estacao!B165=""),"",IF(CFG_UT="°F",(02_Estacao!B165-32)*5/9,02_Estacao!B165))</f>
        <v/>
      </c>
      <c r="C165" s="47" t="str">
        <f aca="false">IF(OR($A165="",02_Estacao!C165=""),"",IF(CFG_UUR="fração (0-1)",02_Estacao!C165*100,02_Estacao!C165))</f>
        <v/>
      </c>
      <c r="D165" s="48" t="str">
        <f aca="false">IF(OR($A165="",02_Estacao!D165=""),"",IF(CFG_URS="MJ/m²/h",02_Estacao!D165*277.7778,IF(CFG_URS="kW/m²",02_Estacao!D165*1000,02_Estacao!D165)))</f>
        <v/>
      </c>
      <c r="E165" s="46" t="str">
        <f aca="false">IF(OR($A165="",02_Estacao!E165=""),"",IF(CFG_UVEL="km/h",02_Estacao!E165/3.6,02_Estacao!E165))</f>
        <v/>
      </c>
      <c r="F165" s="46" t="str">
        <f aca="false">IF($A165="","",IF(02_Estacao!F165="",CFG_P,IF(CFG_UP="hPa (mbar)",02_Estacao!F165/10,IF(CFG_UP="Pa",02_Estacao!F165/1000,02_Estacao!F165))))</f>
        <v/>
      </c>
      <c r="G165" s="48" t="str">
        <f aca="false">IF($A165="","",IF(02_Estacao!G165&lt;&gt;"",02_Estacao!G165,IF($D165="","",(1-CFG_ALBEDO)*$D165-CFG_RNL)))</f>
        <v/>
      </c>
      <c r="H165" s="46" t="str">
        <f aca="false">IF($A165="","",IFERROR(IF(ISNUMBER(INDEX(03_Dossel!$F$6:$F$1005,MATCH($A165,03_Dossel!$A$6:$A$1005,0))),INDEX(03_Dossel!$F$6:$F$1005,MATCH($A165,03_Dossel!$A$6:$A$1005,0)),""),""))</f>
        <v/>
      </c>
      <c r="I165" s="49" t="str">
        <f aca="false">IF($A165="","",IF($H165="","SEM PAR","OK"))</f>
        <v/>
      </c>
      <c r="J165" s="50" t="str">
        <f aca="false">IF($B165="","",0.6108*EXP(17.27*$B165/($B165+237.3)))</f>
        <v/>
      </c>
      <c r="K165" s="50" t="str">
        <f aca="false">IF(OR($J165="",$C165=""),"",$J165*$C165/100)</f>
        <v/>
      </c>
      <c r="L165" s="50" t="str">
        <f aca="false">IF(OR($J165="",$K165=""),"",$J165-$K165)</f>
        <v/>
      </c>
      <c r="M165" s="50" t="str">
        <f aca="false">IF($J165="","",4098*$J165/($B165+237.3)^2)</f>
        <v/>
      </c>
      <c r="N165" s="51" t="str">
        <f aca="false">IF($F165="","",0.000665*$F165)</f>
        <v/>
      </c>
      <c r="O165" s="46" t="str">
        <f aca="false">IF($E165="","",IFERROR($E165*4.87/LN(67.8*CFG_ZANEM-5.42),""))</f>
        <v/>
      </c>
      <c r="P165" s="46" t="str">
        <f aca="false">IF(OR($B165="",$H165=""),"",$H165-$B165)</f>
        <v/>
      </c>
      <c r="Q165" s="46" t="str">
        <f aca="false">IF($A165="","",IF(ISNUMBER(CFG_A),CFG_A,""))</f>
        <v/>
      </c>
      <c r="R165" s="46" t="str">
        <f aca="false">IF($A165="","",IF(ISNUMBER(CFG_B),CFG_B,""))</f>
        <v/>
      </c>
      <c r="S165" s="50" t="str">
        <f aca="false">IF(OR($B165="",$Q165=""),"",0.6108*EXP(17.27*$B165/($B165+237.3))-0.6108*EXP(17.27*($B165+$Q165)/($B165+$Q165+237.3)))</f>
        <v/>
      </c>
      <c r="T165" s="46" t="str">
        <f aca="false">IF(OR($Q165="",$R165="",$L165=""),"",$Q165+$R165*$L165)</f>
        <v/>
      </c>
      <c r="U165" s="46" t="str">
        <f aca="false">IF(OR($Q165="",$R165="",$S165=""),"",$Q165+$R165*$S165)</f>
        <v/>
      </c>
      <c r="V165" s="50" t="str">
        <f aca="false">IF(OR($P165="",$T165="",$U165=""),"",IF(ABS($U165-$T165)&lt;CFG_DENOMMIN,"",($P165-$T165)/($U165-$T165)))</f>
        <v/>
      </c>
      <c r="W165" s="47" t="str">
        <f aca="false">IF($E165="","",IFERROR(LN((CFG_ZANEM-0.67*CFG_HDOSSEL)/(0.123*CFG_HDOSSEL))*LN((CFG_ZAR-0.67*CFG_HDOSSEL)/(0.0123*CFG_HDOSSEL))/(CFG_K^2*$E165),""))</f>
        <v/>
      </c>
      <c r="X165" s="50" t="str">
        <f aca="false">IF(OR($N165="",$W165="",$W165=0),"",$N165*(1+CFG_RC/$W165))</f>
        <v/>
      </c>
      <c r="Y165" s="46" t="str">
        <f aca="false">IF(OR($X165="",$M165="",$G165="",$L165=""),"",($W165*$G165/CFG_RHOCP)*($X165/($M165+$X165))-$L165/($M165+$X165))</f>
        <v/>
      </c>
      <c r="Z165" s="46" t="str">
        <f aca="false">IF(OR($W165="",$G165=""),"",$W165*$G165/CFG_RHOCP)</f>
        <v/>
      </c>
      <c r="AA165" s="50" t="str">
        <f aca="false">IF(OR($P165="",$Y165="",$Z165=""),"",IF(ABS($Z165-$Y165)&lt;CFG_DENOMMIN,"",($P165-$Y165)/($Z165-$Y165)))</f>
        <v/>
      </c>
      <c r="AB165" s="48" t="str">
        <f aca="false">IF($A165="","",IF(AND(HOUR($A165)&gt;=CFG_HINI,HOUR($A165)&lt;CFG_HFIM),1,0))</f>
        <v/>
      </c>
      <c r="AC165" s="48" t="str">
        <f aca="false">IF($A165="","",IF($D165="",0,IF($D165&gt;=CFG_RSMIN,1,0)))</f>
        <v/>
      </c>
      <c r="AD165" s="48" t="str">
        <f aca="false">IF($A165="","",IF($E165="",0,IF(AND($E165&gt;=CFG_UMIN,$E165&lt;=CFG_UMAX),1,0)))</f>
        <v/>
      </c>
      <c r="AE165" s="48" t="str">
        <f aca="false">IF($A165="","",IF($L165="",0,IF($L165&gt;=CFG_VPDMIN,1,0)))</f>
        <v/>
      </c>
      <c r="AF165" s="48" t="str">
        <f aca="false">IF($A165="","",IF(CFG_METODO="Teórico (Jackson)",IF(OR($Y165="",$Z165=""),0,IF(ABS($Z165-$Y165)&gt;=CFG_DENOMMIN,1,0)),IF(OR($T165="",$U165=""),0,IF(ABS($U165-$T165)&gt;=CFG_DENOMMIN,1,0))))</f>
        <v/>
      </c>
      <c r="AG165" s="48" t="str">
        <f aca="false">IF($A165="","",IF(AND($B165&lt;&gt;"",$C165&lt;&gt;"",$H165&lt;&gt;""),1,0))</f>
        <v/>
      </c>
      <c r="AH165" s="48" t="str">
        <f aca="false">IF($A165="","",IF(AND($AB165=1,$AC165=1,$AD165=1,$AE165=1,$AF165=1,$AG165=1),1,0))</f>
        <v/>
      </c>
      <c r="AI165" s="50" t="str">
        <f aca="false">IF($A165="","",IF($AH165&lt;&gt;1,"",IF(CFG_METODO="Teórico (Jackson)",$AA165,$V165)))</f>
        <v/>
      </c>
      <c r="AJ165" s="50" t="str">
        <f aca="false">IF($AI165="","",MAX(0,MIN(1,$AI165)))</f>
        <v/>
      </c>
      <c r="AK165" s="52" t="str">
        <f aca="false">IF($A165="","",IF($AG165=0,"Dados incompletos"&amp;IF($I165="SEM PAR"," — sem Tc no mesmo horário",""),IF($AB165=0,"Fora da janela horária",IF($AC165=0,"Radiação abaixo do mínimo",IF($AD165=0,"Vento fora da faixa",IF($AE165=0,"VPD abaixo do mínimo",IF($AF165=0,"Denominador muito pequeno","VÁLIDO")))))))</f>
        <v/>
      </c>
    </row>
    <row r="166" customFormat="false" ht="15" hidden="false" customHeight="false" outlineLevel="0" collapsed="false">
      <c r="A166" s="45" t="str">
        <f aca="false">IF(02_Estacao!A166="","",02_Estacao!A166)</f>
        <v/>
      </c>
      <c r="B166" s="46" t="str">
        <f aca="false">IF(OR($A166="",02_Estacao!B166=""),"",IF(CFG_UT="°F",(02_Estacao!B166-32)*5/9,02_Estacao!B166))</f>
        <v/>
      </c>
      <c r="C166" s="47" t="str">
        <f aca="false">IF(OR($A166="",02_Estacao!C166=""),"",IF(CFG_UUR="fração (0-1)",02_Estacao!C166*100,02_Estacao!C166))</f>
        <v/>
      </c>
      <c r="D166" s="48" t="str">
        <f aca="false">IF(OR($A166="",02_Estacao!D166=""),"",IF(CFG_URS="MJ/m²/h",02_Estacao!D166*277.7778,IF(CFG_URS="kW/m²",02_Estacao!D166*1000,02_Estacao!D166)))</f>
        <v/>
      </c>
      <c r="E166" s="46" t="str">
        <f aca="false">IF(OR($A166="",02_Estacao!E166=""),"",IF(CFG_UVEL="km/h",02_Estacao!E166/3.6,02_Estacao!E166))</f>
        <v/>
      </c>
      <c r="F166" s="46" t="str">
        <f aca="false">IF($A166="","",IF(02_Estacao!F166="",CFG_P,IF(CFG_UP="hPa (mbar)",02_Estacao!F166/10,IF(CFG_UP="Pa",02_Estacao!F166/1000,02_Estacao!F166))))</f>
        <v/>
      </c>
      <c r="G166" s="48" t="str">
        <f aca="false">IF($A166="","",IF(02_Estacao!G166&lt;&gt;"",02_Estacao!G166,IF($D166="","",(1-CFG_ALBEDO)*$D166-CFG_RNL)))</f>
        <v/>
      </c>
      <c r="H166" s="46" t="str">
        <f aca="false">IF($A166="","",IFERROR(IF(ISNUMBER(INDEX(03_Dossel!$F$6:$F$1005,MATCH($A166,03_Dossel!$A$6:$A$1005,0))),INDEX(03_Dossel!$F$6:$F$1005,MATCH($A166,03_Dossel!$A$6:$A$1005,0)),""),""))</f>
        <v/>
      </c>
      <c r="I166" s="49" t="str">
        <f aca="false">IF($A166="","",IF($H166="","SEM PAR","OK"))</f>
        <v/>
      </c>
      <c r="J166" s="50" t="str">
        <f aca="false">IF($B166="","",0.6108*EXP(17.27*$B166/($B166+237.3)))</f>
        <v/>
      </c>
      <c r="K166" s="50" t="str">
        <f aca="false">IF(OR($J166="",$C166=""),"",$J166*$C166/100)</f>
        <v/>
      </c>
      <c r="L166" s="50" t="str">
        <f aca="false">IF(OR($J166="",$K166=""),"",$J166-$K166)</f>
        <v/>
      </c>
      <c r="M166" s="50" t="str">
        <f aca="false">IF($J166="","",4098*$J166/($B166+237.3)^2)</f>
        <v/>
      </c>
      <c r="N166" s="51" t="str">
        <f aca="false">IF($F166="","",0.000665*$F166)</f>
        <v/>
      </c>
      <c r="O166" s="46" t="str">
        <f aca="false">IF($E166="","",IFERROR($E166*4.87/LN(67.8*CFG_ZANEM-5.42),""))</f>
        <v/>
      </c>
      <c r="P166" s="46" t="str">
        <f aca="false">IF(OR($B166="",$H166=""),"",$H166-$B166)</f>
        <v/>
      </c>
      <c r="Q166" s="46" t="str">
        <f aca="false">IF($A166="","",IF(ISNUMBER(CFG_A),CFG_A,""))</f>
        <v/>
      </c>
      <c r="R166" s="46" t="str">
        <f aca="false">IF($A166="","",IF(ISNUMBER(CFG_B),CFG_B,""))</f>
        <v/>
      </c>
      <c r="S166" s="50" t="str">
        <f aca="false">IF(OR($B166="",$Q166=""),"",0.6108*EXP(17.27*$B166/($B166+237.3))-0.6108*EXP(17.27*($B166+$Q166)/($B166+$Q166+237.3)))</f>
        <v/>
      </c>
      <c r="T166" s="46" t="str">
        <f aca="false">IF(OR($Q166="",$R166="",$L166=""),"",$Q166+$R166*$L166)</f>
        <v/>
      </c>
      <c r="U166" s="46" t="str">
        <f aca="false">IF(OR($Q166="",$R166="",$S166=""),"",$Q166+$R166*$S166)</f>
        <v/>
      </c>
      <c r="V166" s="50" t="str">
        <f aca="false">IF(OR($P166="",$T166="",$U166=""),"",IF(ABS($U166-$T166)&lt;CFG_DENOMMIN,"",($P166-$T166)/($U166-$T166)))</f>
        <v/>
      </c>
      <c r="W166" s="47" t="str">
        <f aca="false">IF($E166="","",IFERROR(LN((CFG_ZANEM-0.67*CFG_HDOSSEL)/(0.123*CFG_HDOSSEL))*LN((CFG_ZAR-0.67*CFG_HDOSSEL)/(0.0123*CFG_HDOSSEL))/(CFG_K^2*$E166),""))</f>
        <v/>
      </c>
      <c r="X166" s="50" t="str">
        <f aca="false">IF(OR($N166="",$W166="",$W166=0),"",$N166*(1+CFG_RC/$W166))</f>
        <v/>
      </c>
      <c r="Y166" s="46" t="str">
        <f aca="false">IF(OR($X166="",$M166="",$G166="",$L166=""),"",($W166*$G166/CFG_RHOCP)*($X166/($M166+$X166))-$L166/($M166+$X166))</f>
        <v/>
      </c>
      <c r="Z166" s="46" t="str">
        <f aca="false">IF(OR($W166="",$G166=""),"",$W166*$G166/CFG_RHOCP)</f>
        <v/>
      </c>
      <c r="AA166" s="50" t="str">
        <f aca="false">IF(OR($P166="",$Y166="",$Z166=""),"",IF(ABS($Z166-$Y166)&lt;CFG_DENOMMIN,"",($P166-$Y166)/($Z166-$Y166)))</f>
        <v/>
      </c>
      <c r="AB166" s="48" t="str">
        <f aca="false">IF($A166="","",IF(AND(HOUR($A166)&gt;=CFG_HINI,HOUR($A166)&lt;CFG_HFIM),1,0))</f>
        <v/>
      </c>
      <c r="AC166" s="48" t="str">
        <f aca="false">IF($A166="","",IF($D166="",0,IF($D166&gt;=CFG_RSMIN,1,0)))</f>
        <v/>
      </c>
      <c r="AD166" s="48" t="str">
        <f aca="false">IF($A166="","",IF($E166="",0,IF(AND($E166&gt;=CFG_UMIN,$E166&lt;=CFG_UMAX),1,0)))</f>
        <v/>
      </c>
      <c r="AE166" s="48" t="str">
        <f aca="false">IF($A166="","",IF($L166="",0,IF($L166&gt;=CFG_VPDMIN,1,0)))</f>
        <v/>
      </c>
      <c r="AF166" s="48" t="str">
        <f aca="false">IF($A166="","",IF(CFG_METODO="Teórico (Jackson)",IF(OR($Y166="",$Z166=""),0,IF(ABS($Z166-$Y166)&gt;=CFG_DENOMMIN,1,0)),IF(OR($T166="",$U166=""),0,IF(ABS($U166-$T166)&gt;=CFG_DENOMMIN,1,0))))</f>
        <v/>
      </c>
      <c r="AG166" s="48" t="str">
        <f aca="false">IF($A166="","",IF(AND($B166&lt;&gt;"",$C166&lt;&gt;"",$H166&lt;&gt;""),1,0))</f>
        <v/>
      </c>
      <c r="AH166" s="48" t="str">
        <f aca="false">IF($A166="","",IF(AND($AB166=1,$AC166=1,$AD166=1,$AE166=1,$AF166=1,$AG166=1),1,0))</f>
        <v/>
      </c>
      <c r="AI166" s="50" t="str">
        <f aca="false">IF($A166="","",IF($AH166&lt;&gt;1,"",IF(CFG_METODO="Teórico (Jackson)",$AA166,$V166)))</f>
        <v/>
      </c>
      <c r="AJ166" s="50" t="str">
        <f aca="false">IF($AI166="","",MAX(0,MIN(1,$AI166)))</f>
        <v/>
      </c>
      <c r="AK166" s="52" t="str">
        <f aca="false">IF($A166="","",IF($AG166=0,"Dados incompletos"&amp;IF($I166="SEM PAR"," — sem Tc no mesmo horário",""),IF($AB166=0,"Fora da janela horária",IF($AC166=0,"Radiação abaixo do mínimo",IF($AD166=0,"Vento fora da faixa",IF($AE166=0,"VPD abaixo do mínimo",IF($AF166=0,"Denominador muito pequeno","VÁLIDO")))))))</f>
        <v/>
      </c>
    </row>
    <row r="167" customFormat="false" ht="15" hidden="false" customHeight="false" outlineLevel="0" collapsed="false">
      <c r="A167" s="45" t="str">
        <f aca="false">IF(02_Estacao!A167="","",02_Estacao!A167)</f>
        <v/>
      </c>
      <c r="B167" s="46" t="str">
        <f aca="false">IF(OR($A167="",02_Estacao!B167=""),"",IF(CFG_UT="°F",(02_Estacao!B167-32)*5/9,02_Estacao!B167))</f>
        <v/>
      </c>
      <c r="C167" s="47" t="str">
        <f aca="false">IF(OR($A167="",02_Estacao!C167=""),"",IF(CFG_UUR="fração (0-1)",02_Estacao!C167*100,02_Estacao!C167))</f>
        <v/>
      </c>
      <c r="D167" s="48" t="str">
        <f aca="false">IF(OR($A167="",02_Estacao!D167=""),"",IF(CFG_URS="MJ/m²/h",02_Estacao!D167*277.7778,IF(CFG_URS="kW/m²",02_Estacao!D167*1000,02_Estacao!D167)))</f>
        <v/>
      </c>
      <c r="E167" s="46" t="str">
        <f aca="false">IF(OR($A167="",02_Estacao!E167=""),"",IF(CFG_UVEL="km/h",02_Estacao!E167/3.6,02_Estacao!E167))</f>
        <v/>
      </c>
      <c r="F167" s="46" t="str">
        <f aca="false">IF($A167="","",IF(02_Estacao!F167="",CFG_P,IF(CFG_UP="hPa (mbar)",02_Estacao!F167/10,IF(CFG_UP="Pa",02_Estacao!F167/1000,02_Estacao!F167))))</f>
        <v/>
      </c>
      <c r="G167" s="48" t="str">
        <f aca="false">IF($A167="","",IF(02_Estacao!G167&lt;&gt;"",02_Estacao!G167,IF($D167="","",(1-CFG_ALBEDO)*$D167-CFG_RNL)))</f>
        <v/>
      </c>
      <c r="H167" s="46" t="str">
        <f aca="false">IF($A167="","",IFERROR(IF(ISNUMBER(INDEX(03_Dossel!$F$6:$F$1005,MATCH($A167,03_Dossel!$A$6:$A$1005,0))),INDEX(03_Dossel!$F$6:$F$1005,MATCH($A167,03_Dossel!$A$6:$A$1005,0)),""),""))</f>
        <v/>
      </c>
      <c r="I167" s="49" t="str">
        <f aca="false">IF($A167="","",IF($H167="","SEM PAR","OK"))</f>
        <v/>
      </c>
      <c r="J167" s="50" t="str">
        <f aca="false">IF($B167="","",0.6108*EXP(17.27*$B167/($B167+237.3)))</f>
        <v/>
      </c>
      <c r="K167" s="50" t="str">
        <f aca="false">IF(OR($J167="",$C167=""),"",$J167*$C167/100)</f>
        <v/>
      </c>
      <c r="L167" s="50" t="str">
        <f aca="false">IF(OR($J167="",$K167=""),"",$J167-$K167)</f>
        <v/>
      </c>
      <c r="M167" s="50" t="str">
        <f aca="false">IF($J167="","",4098*$J167/($B167+237.3)^2)</f>
        <v/>
      </c>
      <c r="N167" s="51" t="str">
        <f aca="false">IF($F167="","",0.000665*$F167)</f>
        <v/>
      </c>
      <c r="O167" s="46" t="str">
        <f aca="false">IF($E167="","",IFERROR($E167*4.87/LN(67.8*CFG_ZANEM-5.42),""))</f>
        <v/>
      </c>
      <c r="P167" s="46" t="str">
        <f aca="false">IF(OR($B167="",$H167=""),"",$H167-$B167)</f>
        <v/>
      </c>
      <c r="Q167" s="46" t="str">
        <f aca="false">IF($A167="","",IF(ISNUMBER(CFG_A),CFG_A,""))</f>
        <v/>
      </c>
      <c r="R167" s="46" t="str">
        <f aca="false">IF($A167="","",IF(ISNUMBER(CFG_B),CFG_B,""))</f>
        <v/>
      </c>
      <c r="S167" s="50" t="str">
        <f aca="false">IF(OR($B167="",$Q167=""),"",0.6108*EXP(17.27*$B167/($B167+237.3))-0.6108*EXP(17.27*($B167+$Q167)/($B167+$Q167+237.3)))</f>
        <v/>
      </c>
      <c r="T167" s="46" t="str">
        <f aca="false">IF(OR($Q167="",$R167="",$L167=""),"",$Q167+$R167*$L167)</f>
        <v/>
      </c>
      <c r="U167" s="46" t="str">
        <f aca="false">IF(OR($Q167="",$R167="",$S167=""),"",$Q167+$R167*$S167)</f>
        <v/>
      </c>
      <c r="V167" s="50" t="str">
        <f aca="false">IF(OR($P167="",$T167="",$U167=""),"",IF(ABS($U167-$T167)&lt;CFG_DENOMMIN,"",($P167-$T167)/($U167-$T167)))</f>
        <v/>
      </c>
      <c r="W167" s="47" t="str">
        <f aca="false">IF($E167="","",IFERROR(LN((CFG_ZANEM-0.67*CFG_HDOSSEL)/(0.123*CFG_HDOSSEL))*LN((CFG_ZAR-0.67*CFG_HDOSSEL)/(0.0123*CFG_HDOSSEL))/(CFG_K^2*$E167),""))</f>
        <v/>
      </c>
      <c r="X167" s="50" t="str">
        <f aca="false">IF(OR($N167="",$W167="",$W167=0),"",$N167*(1+CFG_RC/$W167))</f>
        <v/>
      </c>
      <c r="Y167" s="46" t="str">
        <f aca="false">IF(OR($X167="",$M167="",$G167="",$L167=""),"",($W167*$G167/CFG_RHOCP)*($X167/($M167+$X167))-$L167/($M167+$X167))</f>
        <v/>
      </c>
      <c r="Z167" s="46" t="str">
        <f aca="false">IF(OR($W167="",$G167=""),"",$W167*$G167/CFG_RHOCP)</f>
        <v/>
      </c>
      <c r="AA167" s="50" t="str">
        <f aca="false">IF(OR($P167="",$Y167="",$Z167=""),"",IF(ABS($Z167-$Y167)&lt;CFG_DENOMMIN,"",($P167-$Y167)/($Z167-$Y167)))</f>
        <v/>
      </c>
      <c r="AB167" s="48" t="str">
        <f aca="false">IF($A167="","",IF(AND(HOUR($A167)&gt;=CFG_HINI,HOUR($A167)&lt;CFG_HFIM),1,0))</f>
        <v/>
      </c>
      <c r="AC167" s="48" t="str">
        <f aca="false">IF($A167="","",IF($D167="",0,IF($D167&gt;=CFG_RSMIN,1,0)))</f>
        <v/>
      </c>
      <c r="AD167" s="48" t="str">
        <f aca="false">IF($A167="","",IF($E167="",0,IF(AND($E167&gt;=CFG_UMIN,$E167&lt;=CFG_UMAX),1,0)))</f>
        <v/>
      </c>
      <c r="AE167" s="48" t="str">
        <f aca="false">IF($A167="","",IF($L167="",0,IF($L167&gt;=CFG_VPDMIN,1,0)))</f>
        <v/>
      </c>
      <c r="AF167" s="48" t="str">
        <f aca="false">IF($A167="","",IF(CFG_METODO="Teórico (Jackson)",IF(OR($Y167="",$Z167=""),0,IF(ABS($Z167-$Y167)&gt;=CFG_DENOMMIN,1,0)),IF(OR($T167="",$U167=""),0,IF(ABS($U167-$T167)&gt;=CFG_DENOMMIN,1,0))))</f>
        <v/>
      </c>
      <c r="AG167" s="48" t="str">
        <f aca="false">IF($A167="","",IF(AND($B167&lt;&gt;"",$C167&lt;&gt;"",$H167&lt;&gt;""),1,0))</f>
        <v/>
      </c>
      <c r="AH167" s="48" t="str">
        <f aca="false">IF($A167="","",IF(AND($AB167=1,$AC167=1,$AD167=1,$AE167=1,$AF167=1,$AG167=1),1,0))</f>
        <v/>
      </c>
      <c r="AI167" s="50" t="str">
        <f aca="false">IF($A167="","",IF($AH167&lt;&gt;1,"",IF(CFG_METODO="Teórico (Jackson)",$AA167,$V167)))</f>
        <v/>
      </c>
      <c r="AJ167" s="50" t="str">
        <f aca="false">IF($AI167="","",MAX(0,MIN(1,$AI167)))</f>
        <v/>
      </c>
      <c r="AK167" s="52" t="str">
        <f aca="false">IF($A167="","",IF($AG167=0,"Dados incompletos"&amp;IF($I167="SEM PAR"," — sem Tc no mesmo horário",""),IF($AB167=0,"Fora da janela horária",IF($AC167=0,"Radiação abaixo do mínimo",IF($AD167=0,"Vento fora da faixa",IF($AE167=0,"VPD abaixo do mínimo",IF($AF167=0,"Denominador muito pequeno","VÁLIDO")))))))</f>
        <v/>
      </c>
    </row>
    <row r="168" customFormat="false" ht="15" hidden="false" customHeight="false" outlineLevel="0" collapsed="false">
      <c r="A168" s="45" t="str">
        <f aca="false">IF(02_Estacao!A168="","",02_Estacao!A168)</f>
        <v/>
      </c>
      <c r="B168" s="46" t="str">
        <f aca="false">IF(OR($A168="",02_Estacao!B168=""),"",IF(CFG_UT="°F",(02_Estacao!B168-32)*5/9,02_Estacao!B168))</f>
        <v/>
      </c>
      <c r="C168" s="47" t="str">
        <f aca="false">IF(OR($A168="",02_Estacao!C168=""),"",IF(CFG_UUR="fração (0-1)",02_Estacao!C168*100,02_Estacao!C168))</f>
        <v/>
      </c>
      <c r="D168" s="48" t="str">
        <f aca="false">IF(OR($A168="",02_Estacao!D168=""),"",IF(CFG_URS="MJ/m²/h",02_Estacao!D168*277.7778,IF(CFG_URS="kW/m²",02_Estacao!D168*1000,02_Estacao!D168)))</f>
        <v/>
      </c>
      <c r="E168" s="46" t="str">
        <f aca="false">IF(OR($A168="",02_Estacao!E168=""),"",IF(CFG_UVEL="km/h",02_Estacao!E168/3.6,02_Estacao!E168))</f>
        <v/>
      </c>
      <c r="F168" s="46" t="str">
        <f aca="false">IF($A168="","",IF(02_Estacao!F168="",CFG_P,IF(CFG_UP="hPa (mbar)",02_Estacao!F168/10,IF(CFG_UP="Pa",02_Estacao!F168/1000,02_Estacao!F168))))</f>
        <v/>
      </c>
      <c r="G168" s="48" t="str">
        <f aca="false">IF($A168="","",IF(02_Estacao!G168&lt;&gt;"",02_Estacao!G168,IF($D168="","",(1-CFG_ALBEDO)*$D168-CFG_RNL)))</f>
        <v/>
      </c>
      <c r="H168" s="46" t="str">
        <f aca="false">IF($A168="","",IFERROR(IF(ISNUMBER(INDEX(03_Dossel!$F$6:$F$1005,MATCH($A168,03_Dossel!$A$6:$A$1005,0))),INDEX(03_Dossel!$F$6:$F$1005,MATCH($A168,03_Dossel!$A$6:$A$1005,0)),""),""))</f>
        <v/>
      </c>
      <c r="I168" s="49" t="str">
        <f aca="false">IF($A168="","",IF($H168="","SEM PAR","OK"))</f>
        <v/>
      </c>
      <c r="J168" s="50" t="str">
        <f aca="false">IF($B168="","",0.6108*EXP(17.27*$B168/($B168+237.3)))</f>
        <v/>
      </c>
      <c r="K168" s="50" t="str">
        <f aca="false">IF(OR($J168="",$C168=""),"",$J168*$C168/100)</f>
        <v/>
      </c>
      <c r="L168" s="50" t="str">
        <f aca="false">IF(OR($J168="",$K168=""),"",$J168-$K168)</f>
        <v/>
      </c>
      <c r="M168" s="50" t="str">
        <f aca="false">IF($J168="","",4098*$J168/($B168+237.3)^2)</f>
        <v/>
      </c>
      <c r="N168" s="51" t="str">
        <f aca="false">IF($F168="","",0.000665*$F168)</f>
        <v/>
      </c>
      <c r="O168" s="46" t="str">
        <f aca="false">IF($E168="","",IFERROR($E168*4.87/LN(67.8*CFG_ZANEM-5.42),""))</f>
        <v/>
      </c>
      <c r="P168" s="46" t="str">
        <f aca="false">IF(OR($B168="",$H168=""),"",$H168-$B168)</f>
        <v/>
      </c>
      <c r="Q168" s="46" t="str">
        <f aca="false">IF($A168="","",IF(ISNUMBER(CFG_A),CFG_A,""))</f>
        <v/>
      </c>
      <c r="R168" s="46" t="str">
        <f aca="false">IF($A168="","",IF(ISNUMBER(CFG_B),CFG_B,""))</f>
        <v/>
      </c>
      <c r="S168" s="50" t="str">
        <f aca="false">IF(OR($B168="",$Q168=""),"",0.6108*EXP(17.27*$B168/($B168+237.3))-0.6108*EXP(17.27*($B168+$Q168)/($B168+$Q168+237.3)))</f>
        <v/>
      </c>
      <c r="T168" s="46" t="str">
        <f aca="false">IF(OR($Q168="",$R168="",$L168=""),"",$Q168+$R168*$L168)</f>
        <v/>
      </c>
      <c r="U168" s="46" t="str">
        <f aca="false">IF(OR($Q168="",$R168="",$S168=""),"",$Q168+$R168*$S168)</f>
        <v/>
      </c>
      <c r="V168" s="50" t="str">
        <f aca="false">IF(OR($P168="",$T168="",$U168=""),"",IF(ABS($U168-$T168)&lt;CFG_DENOMMIN,"",($P168-$T168)/($U168-$T168)))</f>
        <v/>
      </c>
      <c r="W168" s="47" t="str">
        <f aca="false">IF($E168="","",IFERROR(LN((CFG_ZANEM-0.67*CFG_HDOSSEL)/(0.123*CFG_HDOSSEL))*LN((CFG_ZAR-0.67*CFG_HDOSSEL)/(0.0123*CFG_HDOSSEL))/(CFG_K^2*$E168),""))</f>
        <v/>
      </c>
      <c r="X168" s="50" t="str">
        <f aca="false">IF(OR($N168="",$W168="",$W168=0),"",$N168*(1+CFG_RC/$W168))</f>
        <v/>
      </c>
      <c r="Y168" s="46" t="str">
        <f aca="false">IF(OR($X168="",$M168="",$G168="",$L168=""),"",($W168*$G168/CFG_RHOCP)*($X168/($M168+$X168))-$L168/($M168+$X168))</f>
        <v/>
      </c>
      <c r="Z168" s="46" t="str">
        <f aca="false">IF(OR($W168="",$G168=""),"",$W168*$G168/CFG_RHOCP)</f>
        <v/>
      </c>
      <c r="AA168" s="50" t="str">
        <f aca="false">IF(OR($P168="",$Y168="",$Z168=""),"",IF(ABS($Z168-$Y168)&lt;CFG_DENOMMIN,"",($P168-$Y168)/($Z168-$Y168)))</f>
        <v/>
      </c>
      <c r="AB168" s="48" t="str">
        <f aca="false">IF($A168="","",IF(AND(HOUR($A168)&gt;=CFG_HINI,HOUR($A168)&lt;CFG_HFIM),1,0))</f>
        <v/>
      </c>
      <c r="AC168" s="48" t="str">
        <f aca="false">IF($A168="","",IF($D168="",0,IF($D168&gt;=CFG_RSMIN,1,0)))</f>
        <v/>
      </c>
      <c r="AD168" s="48" t="str">
        <f aca="false">IF($A168="","",IF($E168="",0,IF(AND($E168&gt;=CFG_UMIN,$E168&lt;=CFG_UMAX),1,0)))</f>
        <v/>
      </c>
      <c r="AE168" s="48" t="str">
        <f aca="false">IF($A168="","",IF($L168="",0,IF($L168&gt;=CFG_VPDMIN,1,0)))</f>
        <v/>
      </c>
      <c r="AF168" s="48" t="str">
        <f aca="false">IF($A168="","",IF(CFG_METODO="Teórico (Jackson)",IF(OR($Y168="",$Z168=""),0,IF(ABS($Z168-$Y168)&gt;=CFG_DENOMMIN,1,0)),IF(OR($T168="",$U168=""),0,IF(ABS($U168-$T168)&gt;=CFG_DENOMMIN,1,0))))</f>
        <v/>
      </c>
      <c r="AG168" s="48" t="str">
        <f aca="false">IF($A168="","",IF(AND($B168&lt;&gt;"",$C168&lt;&gt;"",$H168&lt;&gt;""),1,0))</f>
        <v/>
      </c>
      <c r="AH168" s="48" t="str">
        <f aca="false">IF($A168="","",IF(AND($AB168=1,$AC168=1,$AD168=1,$AE168=1,$AF168=1,$AG168=1),1,0))</f>
        <v/>
      </c>
      <c r="AI168" s="50" t="str">
        <f aca="false">IF($A168="","",IF($AH168&lt;&gt;1,"",IF(CFG_METODO="Teórico (Jackson)",$AA168,$V168)))</f>
        <v/>
      </c>
      <c r="AJ168" s="50" t="str">
        <f aca="false">IF($AI168="","",MAX(0,MIN(1,$AI168)))</f>
        <v/>
      </c>
      <c r="AK168" s="52" t="str">
        <f aca="false">IF($A168="","",IF($AG168=0,"Dados incompletos"&amp;IF($I168="SEM PAR"," — sem Tc no mesmo horário",""),IF($AB168=0,"Fora da janela horária",IF($AC168=0,"Radiação abaixo do mínimo",IF($AD168=0,"Vento fora da faixa",IF($AE168=0,"VPD abaixo do mínimo",IF($AF168=0,"Denominador muito pequeno","VÁLIDO")))))))</f>
        <v/>
      </c>
    </row>
    <row r="169" customFormat="false" ht="15" hidden="false" customHeight="false" outlineLevel="0" collapsed="false">
      <c r="A169" s="45" t="str">
        <f aca="false">IF(02_Estacao!A169="","",02_Estacao!A169)</f>
        <v/>
      </c>
      <c r="B169" s="46" t="str">
        <f aca="false">IF(OR($A169="",02_Estacao!B169=""),"",IF(CFG_UT="°F",(02_Estacao!B169-32)*5/9,02_Estacao!B169))</f>
        <v/>
      </c>
      <c r="C169" s="47" t="str">
        <f aca="false">IF(OR($A169="",02_Estacao!C169=""),"",IF(CFG_UUR="fração (0-1)",02_Estacao!C169*100,02_Estacao!C169))</f>
        <v/>
      </c>
      <c r="D169" s="48" t="str">
        <f aca="false">IF(OR($A169="",02_Estacao!D169=""),"",IF(CFG_URS="MJ/m²/h",02_Estacao!D169*277.7778,IF(CFG_URS="kW/m²",02_Estacao!D169*1000,02_Estacao!D169)))</f>
        <v/>
      </c>
      <c r="E169" s="46" t="str">
        <f aca="false">IF(OR($A169="",02_Estacao!E169=""),"",IF(CFG_UVEL="km/h",02_Estacao!E169/3.6,02_Estacao!E169))</f>
        <v/>
      </c>
      <c r="F169" s="46" t="str">
        <f aca="false">IF($A169="","",IF(02_Estacao!F169="",CFG_P,IF(CFG_UP="hPa (mbar)",02_Estacao!F169/10,IF(CFG_UP="Pa",02_Estacao!F169/1000,02_Estacao!F169))))</f>
        <v/>
      </c>
      <c r="G169" s="48" t="str">
        <f aca="false">IF($A169="","",IF(02_Estacao!G169&lt;&gt;"",02_Estacao!G169,IF($D169="","",(1-CFG_ALBEDO)*$D169-CFG_RNL)))</f>
        <v/>
      </c>
      <c r="H169" s="46" t="str">
        <f aca="false">IF($A169="","",IFERROR(IF(ISNUMBER(INDEX(03_Dossel!$F$6:$F$1005,MATCH($A169,03_Dossel!$A$6:$A$1005,0))),INDEX(03_Dossel!$F$6:$F$1005,MATCH($A169,03_Dossel!$A$6:$A$1005,0)),""),""))</f>
        <v/>
      </c>
      <c r="I169" s="49" t="str">
        <f aca="false">IF($A169="","",IF($H169="","SEM PAR","OK"))</f>
        <v/>
      </c>
      <c r="J169" s="50" t="str">
        <f aca="false">IF($B169="","",0.6108*EXP(17.27*$B169/($B169+237.3)))</f>
        <v/>
      </c>
      <c r="K169" s="50" t="str">
        <f aca="false">IF(OR($J169="",$C169=""),"",$J169*$C169/100)</f>
        <v/>
      </c>
      <c r="L169" s="50" t="str">
        <f aca="false">IF(OR($J169="",$K169=""),"",$J169-$K169)</f>
        <v/>
      </c>
      <c r="M169" s="50" t="str">
        <f aca="false">IF($J169="","",4098*$J169/($B169+237.3)^2)</f>
        <v/>
      </c>
      <c r="N169" s="51" t="str">
        <f aca="false">IF($F169="","",0.000665*$F169)</f>
        <v/>
      </c>
      <c r="O169" s="46" t="str">
        <f aca="false">IF($E169="","",IFERROR($E169*4.87/LN(67.8*CFG_ZANEM-5.42),""))</f>
        <v/>
      </c>
      <c r="P169" s="46" t="str">
        <f aca="false">IF(OR($B169="",$H169=""),"",$H169-$B169)</f>
        <v/>
      </c>
      <c r="Q169" s="46" t="str">
        <f aca="false">IF($A169="","",IF(ISNUMBER(CFG_A),CFG_A,""))</f>
        <v/>
      </c>
      <c r="R169" s="46" t="str">
        <f aca="false">IF($A169="","",IF(ISNUMBER(CFG_B),CFG_B,""))</f>
        <v/>
      </c>
      <c r="S169" s="50" t="str">
        <f aca="false">IF(OR($B169="",$Q169=""),"",0.6108*EXP(17.27*$B169/($B169+237.3))-0.6108*EXP(17.27*($B169+$Q169)/($B169+$Q169+237.3)))</f>
        <v/>
      </c>
      <c r="T169" s="46" t="str">
        <f aca="false">IF(OR($Q169="",$R169="",$L169=""),"",$Q169+$R169*$L169)</f>
        <v/>
      </c>
      <c r="U169" s="46" t="str">
        <f aca="false">IF(OR($Q169="",$R169="",$S169=""),"",$Q169+$R169*$S169)</f>
        <v/>
      </c>
      <c r="V169" s="50" t="str">
        <f aca="false">IF(OR($P169="",$T169="",$U169=""),"",IF(ABS($U169-$T169)&lt;CFG_DENOMMIN,"",($P169-$T169)/($U169-$T169)))</f>
        <v/>
      </c>
      <c r="W169" s="47" t="str">
        <f aca="false">IF($E169="","",IFERROR(LN((CFG_ZANEM-0.67*CFG_HDOSSEL)/(0.123*CFG_HDOSSEL))*LN((CFG_ZAR-0.67*CFG_HDOSSEL)/(0.0123*CFG_HDOSSEL))/(CFG_K^2*$E169),""))</f>
        <v/>
      </c>
      <c r="X169" s="50" t="str">
        <f aca="false">IF(OR($N169="",$W169="",$W169=0),"",$N169*(1+CFG_RC/$W169))</f>
        <v/>
      </c>
      <c r="Y169" s="46" t="str">
        <f aca="false">IF(OR($X169="",$M169="",$G169="",$L169=""),"",($W169*$G169/CFG_RHOCP)*($X169/($M169+$X169))-$L169/($M169+$X169))</f>
        <v/>
      </c>
      <c r="Z169" s="46" t="str">
        <f aca="false">IF(OR($W169="",$G169=""),"",$W169*$G169/CFG_RHOCP)</f>
        <v/>
      </c>
      <c r="AA169" s="50" t="str">
        <f aca="false">IF(OR($P169="",$Y169="",$Z169=""),"",IF(ABS($Z169-$Y169)&lt;CFG_DENOMMIN,"",($P169-$Y169)/($Z169-$Y169)))</f>
        <v/>
      </c>
      <c r="AB169" s="48" t="str">
        <f aca="false">IF($A169="","",IF(AND(HOUR($A169)&gt;=CFG_HINI,HOUR($A169)&lt;CFG_HFIM),1,0))</f>
        <v/>
      </c>
      <c r="AC169" s="48" t="str">
        <f aca="false">IF($A169="","",IF($D169="",0,IF($D169&gt;=CFG_RSMIN,1,0)))</f>
        <v/>
      </c>
      <c r="AD169" s="48" t="str">
        <f aca="false">IF($A169="","",IF($E169="",0,IF(AND($E169&gt;=CFG_UMIN,$E169&lt;=CFG_UMAX),1,0)))</f>
        <v/>
      </c>
      <c r="AE169" s="48" t="str">
        <f aca="false">IF($A169="","",IF($L169="",0,IF($L169&gt;=CFG_VPDMIN,1,0)))</f>
        <v/>
      </c>
      <c r="AF169" s="48" t="str">
        <f aca="false">IF($A169="","",IF(CFG_METODO="Teórico (Jackson)",IF(OR($Y169="",$Z169=""),0,IF(ABS($Z169-$Y169)&gt;=CFG_DENOMMIN,1,0)),IF(OR($T169="",$U169=""),0,IF(ABS($U169-$T169)&gt;=CFG_DENOMMIN,1,0))))</f>
        <v/>
      </c>
      <c r="AG169" s="48" t="str">
        <f aca="false">IF($A169="","",IF(AND($B169&lt;&gt;"",$C169&lt;&gt;"",$H169&lt;&gt;""),1,0))</f>
        <v/>
      </c>
      <c r="AH169" s="48" t="str">
        <f aca="false">IF($A169="","",IF(AND($AB169=1,$AC169=1,$AD169=1,$AE169=1,$AF169=1,$AG169=1),1,0))</f>
        <v/>
      </c>
      <c r="AI169" s="50" t="str">
        <f aca="false">IF($A169="","",IF($AH169&lt;&gt;1,"",IF(CFG_METODO="Teórico (Jackson)",$AA169,$V169)))</f>
        <v/>
      </c>
      <c r="AJ169" s="50" t="str">
        <f aca="false">IF($AI169="","",MAX(0,MIN(1,$AI169)))</f>
        <v/>
      </c>
      <c r="AK169" s="52" t="str">
        <f aca="false">IF($A169="","",IF($AG169=0,"Dados incompletos"&amp;IF($I169="SEM PAR"," — sem Tc no mesmo horário",""),IF($AB169=0,"Fora da janela horária",IF($AC169=0,"Radiação abaixo do mínimo",IF($AD169=0,"Vento fora da faixa",IF($AE169=0,"VPD abaixo do mínimo",IF($AF169=0,"Denominador muito pequeno","VÁLIDO")))))))</f>
        <v/>
      </c>
    </row>
    <row r="170" customFormat="false" ht="15" hidden="false" customHeight="false" outlineLevel="0" collapsed="false">
      <c r="A170" s="45" t="str">
        <f aca="false">IF(02_Estacao!A170="","",02_Estacao!A170)</f>
        <v/>
      </c>
      <c r="B170" s="46" t="str">
        <f aca="false">IF(OR($A170="",02_Estacao!B170=""),"",IF(CFG_UT="°F",(02_Estacao!B170-32)*5/9,02_Estacao!B170))</f>
        <v/>
      </c>
      <c r="C170" s="47" t="str">
        <f aca="false">IF(OR($A170="",02_Estacao!C170=""),"",IF(CFG_UUR="fração (0-1)",02_Estacao!C170*100,02_Estacao!C170))</f>
        <v/>
      </c>
      <c r="D170" s="48" t="str">
        <f aca="false">IF(OR($A170="",02_Estacao!D170=""),"",IF(CFG_URS="MJ/m²/h",02_Estacao!D170*277.7778,IF(CFG_URS="kW/m²",02_Estacao!D170*1000,02_Estacao!D170)))</f>
        <v/>
      </c>
      <c r="E170" s="46" t="str">
        <f aca="false">IF(OR($A170="",02_Estacao!E170=""),"",IF(CFG_UVEL="km/h",02_Estacao!E170/3.6,02_Estacao!E170))</f>
        <v/>
      </c>
      <c r="F170" s="46" t="str">
        <f aca="false">IF($A170="","",IF(02_Estacao!F170="",CFG_P,IF(CFG_UP="hPa (mbar)",02_Estacao!F170/10,IF(CFG_UP="Pa",02_Estacao!F170/1000,02_Estacao!F170))))</f>
        <v/>
      </c>
      <c r="G170" s="48" t="str">
        <f aca="false">IF($A170="","",IF(02_Estacao!G170&lt;&gt;"",02_Estacao!G170,IF($D170="","",(1-CFG_ALBEDO)*$D170-CFG_RNL)))</f>
        <v/>
      </c>
      <c r="H170" s="46" t="str">
        <f aca="false">IF($A170="","",IFERROR(IF(ISNUMBER(INDEX(03_Dossel!$F$6:$F$1005,MATCH($A170,03_Dossel!$A$6:$A$1005,0))),INDEX(03_Dossel!$F$6:$F$1005,MATCH($A170,03_Dossel!$A$6:$A$1005,0)),""),""))</f>
        <v/>
      </c>
      <c r="I170" s="49" t="str">
        <f aca="false">IF($A170="","",IF($H170="","SEM PAR","OK"))</f>
        <v/>
      </c>
      <c r="J170" s="50" t="str">
        <f aca="false">IF($B170="","",0.6108*EXP(17.27*$B170/($B170+237.3)))</f>
        <v/>
      </c>
      <c r="K170" s="50" t="str">
        <f aca="false">IF(OR($J170="",$C170=""),"",$J170*$C170/100)</f>
        <v/>
      </c>
      <c r="L170" s="50" t="str">
        <f aca="false">IF(OR($J170="",$K170=""),"",$J170-$K170)</f>
        <v/>
      </c>
      <c r="M170" s="50" t="str">
        <f aca="false">IF($J170="","",4098*$J170/($B170+237.3)^2)</f>
        <v/>
      </c>
      <c r="N170" s="51" t="str">
        <f aca="false">IF($F170="","",0.000665*$F170)</f>
        <v/>
      </c>
      <c r="O170" s="46" t="str">
        <f aca="false">IF($E170="","",IFERROR($E170*4.87/LN(67.8*CFG_ZANEM-5.42),""))</f>
        <v/>
      </c>
      <c r="P170" s="46" t="str">
        <f aca="false">IF(OR($B170="",$H170=""),"",$H170-$B170)</f>
        <v/>
      </c>
      <c r="Q170" s="46" t="str">
        <f aca="false">IF($A170="","",IF(ISNUMBER(CFG_A),CFG_A,""))</f>
        <v/>
      </c>
      <c r="R170" s="46" t="str">
        <f aca="false">IF($A170="","",IF(ISNUMBER(CFG_B),CFG_B,""))</f>
        <v/>
      </c>
      <c r="S170" s="50" t="str">
        <f aca="false">IF(OR($B170="",$Q170=""),"",0.6108*EXP(17.27*$B170/($B170+237.3))-0.6108*EXP(17.27*($B170+$Q170)/($B170+$Q170+237.3)))</f>
        <v/>
      </c>
      <c r="T170" s="46" t="str">
        <f aca="false">IF(OR($Q170="",$R170="",$L170=""),"",$Q170+$R170*$L170)</f>
        <v/>
      </c>
      <c r="U170" s="46" t="str">
        <f aca="false">IF(OR($Q170="",$R170="",$S170=""),"",$Q170+$R170*$S170)</f>
        <v/>
      </c>
      <c r="V170" s="50" t="str">
        <f aca="false">IF(OR($P170="",$T170="",$U170=""),"",IF(ABS($U170-$T170)&lt;CFG_DENOMMIN,"",($P170-$T170)/($U170-$T170)))</f>
        <v/>
      </c>
      <c r="W170" s="47" t="str">
        <f aca="false">IF($E170="","",IFERROR(LN((CFG_ZANEM-0.67*CFG_HDOSSEL)/(0.123*CFG_HDOSSEL))*LN((CFG_ZAR-0.67*CFG_HDOSSEL)/(0.0123*CFG_HDOSSEL))/(CFG_K^2*$E170),""))</f>
        <v/>
      </c>
      <c r="X170" s="50" t="str">
        <f aca="false">IF(OR($N170="",$W170="",$W170=0),"",$N170*(1+CFG_RC/$W170))</f>
        <v/>
      </c>
      <c r="Y170" s="46" t="str">
        <f aca="false">IF(OR($X170="",$M170="",$G170="",$L170=""),"",($W170*$G170/CFG_RHOCP)*($X170/($M170+$X170))-$L170/($M170+$X170))</f>
        <v/>
      </c>
      <c r="Z170" s="46" t="str">
        <f aca="false">IF(OR($W170="",$G170=""),"",$W170*$G170/CFG_RHOCP)</f>
        <v/>
      </c>
      <c r="AA170" s="50" t="str">
        <f aca="false">IF(OR($P170="",$Y170="",$Z170=""),"",IF(ABS($Z170-$Y170)&lt;CFG_DENOMMIN,"",($P170-$Y170)/($Z170-$Y170)))</f>
        <v/>
      </c>
      <c r="AB170" s="48" t="str">
        <f aca="false">IF($A170="","",IF(AND(HOUR($A170)&gt;=CFG_HINI,HOUR($A170)&lt;CFG_HFIM),1,0))</f>
        <v/>
      </c>
      <c r="AC170" s="48" t="str">
        <f aca="false">IF($A170="","",IF($D170="",0,IF($D170&gt;=CFG_RSMIN,1,0)))</f>
        <v/>
      </c>
      <c r="AD170" s="48" t="str">
        <f aca="false">IF($A170="","",IF($E170="",0,IF(AND($E170&gt;=CFG_UMIN,$E170&lt;=CFG_UMAX),1,0)))</f>
        <v/>
      </c>
      <c r="AE170" s="48" t="str">
        <f aca="false">IF($A170="","",IF($L170="",0,IF($L170&gt;=CFG_VPDMIN,1,0)))</f>
        <v/>
      </c>
      <c r="AF170" s="48" t="str">
        <f aca="false">IF($A170="","",IF(CFG_METODO="Teórico (Jackson)",IF(OR($Y170="",$Z170=""),0,IF(ABS($Z170-$Y170)&gt;=CFG_DENOMMIN,1,0)),IF(OR($T170="",$U170=""),0,IF(ABS($U170-$T170)&gt;=CFG_DENOMMIN,1,0))))</f>
        <v/>
      </c>
      <c r="AG170" s="48" t="str">
        <f aca="false">IF($A170="","",IF(AND($B170&lt;&gt;"",$C170&lt;&gt;"",$H170&lt;&gt;""),1,0))</f>
        <v/>
      </c>
      <c r="AH170" s="48" t="str">
        <f aca="false">IF($A170="","",IF(AND($AB170=1,$AC170=1,$AD170=1,$AE170=1,$AF170=1,$AG170=1),1,0))</f>
        <v/>
      </c>
      <c r="AI170" s="50" t="str">
        <f aca="false">IF($A170="","",IF($AH170&lt;&gt;1,"",IF(CFG_METODO="Teórico (Jackson)",$AA170,$V170)))</f>
        <v/>
      </c>
      <c r="AJ170" s="50" t="str">
        <f aca="false">IF($AI170="","",MAX(0,MIN(1,$AI170)))</f>
        <v/>
      </c>
      <c r="AK170" s="52" t="str">
        <f aca="false">IF($A170="","",IF($AG170=0,"Dados incompletos"&amp;IF($I170="SEM PAR"," — sem Tc no mesmo horário",""),IF($AB170=0,"Fora da janela horária",IF($AC170=0,"Radiação abaixo do mínimo",IF($AD170=0,"Vento fora da faixa",IF($AE170=0,"VPD abaixo do mínimo",IF($AF170=0,"Denominador muito pequeno","VÁLIDO")))))))</f>
        <v/>
      </c>
    </row>
    <row r="171" customFormat="false" ht="15" hidden="false" customHeight="false" outlineLevel="0" collapsed="false">
      <c r="A171" s="45" t="str">
        <f aca="false">IF(02_Estacao!A171="","",02_Estacao!A171)</f>
        <v/>
      </c>
      <c r="B171" s="46" t="str">
        <f aca="false">IF(OR($A171="",02_Estacao!B171=""),"",IF(CFG_UT="°F",(02_Estacao!B171-32)*5/9,02_Estacao!B171))</f>
        <v/>
      </c>
      <c r="C171" s="47" t="str">
        <f aca="false">IF(OR($A171="",02_Estacao!C171=""),"",IF(CFG_UUR="fração (0-1)",02_Estacao!C171*100,02_Estacao!C171))</f>
        <v/>
      </c>
      <c r="D171" s="48" t="str">
        <f aca="false">IF(OR($A171="",02_Estacao!D171=""),"",IF(CFG_URS="MJ/m²/h",02_Estacao!D171*277.7778,IF(CFG_URS="kW/m²",02_Estacao!D171*1000,02_Estacao!D171)))</f>
        <v/>
      </c>
      <c r="E171" s="46" t="str">
        <f aca="false">IF(OR($A171="",02_Estacao!E171=""),"",IF(CFG_UVEL="km/h",02_Estacao!E171/3.6,02_Estacao!E171))</f>
        <v/>
      </c>
      <c r="F171" s="46" t="str">
        <f aca="false">IF($A171="","",IF(02_Estacao!F171="",CFG_P,IF(CFG_UP="hPa (mbar)",02_Estacao!F171/10,IF(CFG_UP="Pa",02_Estacao!F171/1000,02_Estacao!F171))))</f>
        <v/>
      </c>
      <c r="G171" s="48" t="str">
        <f aca="false">IF($A171="","",IF(02_Estacao!G171&lt;&gt;"",02_Estacao!G171,IF($D171="","",(1-CFG_ALBEDO)*$D171-CFG_RNL)))</f>
        <v/>
      </c>
      <c r="H171" s="46" t="str">
        <f aca="false">IF($A171="","",IFERROR(IF(ISNUMBER(INDEX(03_Dossel!$F$6:$F$1005,MATCH($A171,03_Dossel!$A$6:$A$1005,0))),INDEX(03_Dossel!$F$6:$F$1005,MATCH($A171,03_Dossel!$A$6:$A$1005,0)),""),""))</f>
        <v/>
      </c>
      <c r="I171" s="49" t="str">
        <f aca="false">IF($A171="","",IF($H171="","SEM PAR","OK"))</f>
        <v/>
      </c>
      <c r="J171" s="50" t="str">
        <f aca="false">IF($B171="","",0.6108*EXP(17.27*$B171/($B171+237.3)))</f>
        <v/>
      </c>
      <c r="K171" s="50" t="str">
        <f aca="false">IF(OR($J171="",$C171=""),"",$J171*$C171/100)</f>
        <v/>
      </c>
      <c r="L171" s="50" t="str">
        <f aca="false">IF(OR($J171="",$K171=""),"",$J171-$K171)</f>
        <v/>
      </c>
      <c r="M171" s="50" t="str">
        <f aca="false">IF($J171="","",4098*$J171/($B171+237.3)^2)</f>
        <v/>
      </c>
      <c r="N171" s="51" t="str">
        <f aca="false">IF($F171="","",0.000665*$F171)</f>
        <v/>
      </c>
      <c r="O171" s="46" t="str">
        <f aca="false">IF($E171="","",IFERROR($E171*4.87/LN(67.8*CFG_ZANEM-5.42),""))</f>
        <v/>
      </c>
      <c r="P171" s="46" t="str">
        <f aca="false">IF(OR($B171="",$H171=""),"",$H171-$B171)</f>
        <v/>
      </c>
      <c r="Q171" s="46" t="str">
        <f aca="false">IF($A171="","",IF(ISNUMBER(CFG_A),CFG_A,""))</f>
        <v/>
      </c>
      <c r="R171" s="46" t="str">
        <f aca="false">IF($A171="","",IF(ISNUMBER(CFG_B),CFG_B,""))</f>
        <v/>
      </c>
      <c r="S171" s="50" t="str">
        <f aca="false">IF(OR($B171="",$Q171=""),"",0.6108*EXP(17.27*$B171/($B171+237.3))-0.6108*EXP(17.27*($B171+$Q171)/($B171+$Q171+237.3)))</f>
        <v/>
      </c>
      <c r="T171" s="46" t="str">
        <f aca="false">IF(OR($Q171="",$R171="",$L171=""),"",$Q171+$R171*$L171)</f>
        <v/>
      </c>
      <c r="U171" s="46" t="str">
        <f aca="false">IF(OR($Q171="",$R171="",$S171=""),"",$Q171+$R171*$S171)</f>
        <v/>
      </c>
      <c r="V171" s="50" t="str">
        <f aca="false">IF(OR($P171="",$T171="",$U171=""),"",IF(ABS($U171-$T171)&lt;CFG_DENOMMIN,"",($P171-$T171)/($U171-$T171)))</f>
        <v/>
      </c>
      <c r="W171" s="47" t="str">
        <f aca="false">IF($E171="","",IFERROR(LN((CFG_ZANEM-0.67*CFG_HDOSSEL)/(0.123*CFG_HDOSSEL))*LN((CFG_ZAR-0.67*CFG_HDOSSEL)/(0.0123*CFG_HDOSSEL))/(CFG_K^2*$E171),""))</f>
        <v/>
      </c>
      <c r="X171" s="50" t="str">
        <f aca="false">IF(OR($N171="",$W171="",$W171=0),"",$N171*(1+CFG_RC/$W171))</f>
        <v/>
      </c>
      <c r="Y171" s="46" t="str">
        <f aca="false">IF(OR($X171="",$M171="",$G171="",$L171=""),"",($W171*$G171/CFG_RHOCP)*($X171/($M171+$X171))-$L171/($M171+$X171))</f>
        <v/>
      </c>
      <c r="Z171" s="46" t="str">
        <f aca="false">IF(OR($W171="",$G171=""),"",$W171*$G171/CFG_RHOCP)</f>
        <v/>
      </c>
      <c r="AA171" s="50" t="str">
        <f aca="false">IF(OR($P171="",$Y171="",$Z171=""),"",IF(ABS($Z171-$Y171)&lt;CFG_DENOMMIN,"",($P171-$Y171)/($Z171-$Y171)))</f>
        <v/>
      </c>
      <c r="AB171" s="48" t="str">
        <f aca="false">IF($A171="","",IF(AND(HOUR($A171)&gt;=CFG_HINI,HOUR($A171)&lt;CFG_HFIM),1,0))</f>
        <v/>
      </c>
      <c r="AC171" s="48" t="str">
        <f aca="false">IF($A171="","",IF($D171="",0,IF($D171&gt;=CFG_RSMIN,1,0)))</f>
        <v/>
      </c>
      <c r="AD171" s="48" t="str">
        <f aca="false">IF($A171="","",IF($E171="",0,IF(AND($E171&gt;=CFG_UMIN,$E171&lt;=CFG_UMAX),1,0)))</f>
        <v/>
      </c>
      <c r="AE171" s="48" t="str">
        <f aca="false">IF($A171="","",IF($L171="",0,IF($L171&gt;=CFG_VPDMIN,1,0)))</f>
        <v/>
      </c>
      <c r="AF171" s="48" t="str">
        <f aca="false">IF($A171="","",IF(CFG_METODO="Teórico (Jackson)",IF(OR($Y171="",$Z171=""),0,IF(ABS($Z171-$Y171)&gt;=CFG_DENOMMIN,1,0)),IF(OR($T171="",$U171=""),0,IF(ABS($U171-$T171)&gt;=CFG_DENOMMIN,1,0))))</f>
        <v/>
      </c>
      <c r="AG171" s="48" t="str">
        <f aca="false">IF($A171="","",IF(AND($B171&lt;&gt;"",$C171&lt;&gt;"",$H171&lt;&gt;""),1,0))</f>
        <v/>
      </c>
      <c r="AH171" s="48" t="str">
        <f aca="false">IF($A171="","",IF(AND($AB171=1,$AC171=1,$AD171=1,$AE171=1,$AF171=1,$AG171=1),1,0))</f>
        <v/>
      </c>
      <c r="AI171" s="50" t="str">
        <f aca="false">IF($A171="","",IF($AH171&lt;&gt;1,"",IF(CFG_METODO="Teórico (Jackson)",$AA171,$V171)))</f>
        <v/>
      </c>
      <c r="AJ171" s="50" t="str">
        <f aca="false">IF($AI171="","",MAX(0,MIN(1,$AI171)))</f>
        <v/>
      </c>
      <c r="AK171" s="52" t="str">
        <f aca="false">IF($A171="","",IF($AG171=0,"Dados incompletos"&amp;IF($I171="SEM PAR"," — sem Tc no mesmo horário",""),IF($AB171=0,"Fora da janela horária",IF($AC171=0,"Radiação abaixo do mínimo",IF($AD171=0,"Vento fora da faixa",IF($AE171=0,"VPD abaixo do mínimo",IF($AF171=0,"Denominador muito pequeno","VÁLIDO")))))))</f>
        <v/>
      </c>
    </row>
    <row r="172" customFormat="false" ht="15" hidden="false" customHeight="false" outlineLevel="0" collapsed="false">
      <c r="A172" s="45" t="str">
        <f aca="false">IF(02_Estacao!A172="","",02_Estacao!A172)</f>
        <v/>
      </c>
      <c r="B172" s="46" t="str">
        <f aca="false">IF(OR($A172="",02_Estacao!B172=""),"",IF(CFG_UT="°F",(02_Estacao!B172-32)*5/9,02_Estacao!B172))</f>
        <v/>
      </c>
      <c r="C172" s="47" t="str">
        <f aca="false">IF(OR($A172="",02_Estacao!C172=""),"",IF(CFG_UUR="fração (0-1)",02_Estacao!C172*100,02_Estacao!C172))</f>
        <v/>
      </c>
      <c r="D172" s="48" t="str">
        <f aca="false">IF(OR($A172="",02_Estacao!D172=""),"",IF(CFG_URS="MJ/m²/h",02_Estacao!D172*277.7778,IF(CFG_URS="kW/m²",02_Estacao!D172*1000,02_Estacao!D172)))</f>
        <v/>
      </c>
      <c r="E172" s="46" t="str">
        <f aca="false">IF(OR($A172="",02_Estacao!E172=""),"",IF(CFG_UVEL="km/h",02_Estacao!E172/3.6,02_Estacao!E172))</f>
        <v/>
      </c>
      <c r="F172" s="46" t="str">
        <f aca="false">IF($A172="","",IF(02_Estacao!F172="",CFG_P,IF(CFG_UP="hPa (mbar)",02_Estacao!F172/10,IF(CFG_UP="Pa",02_Estacao!F172/1000,02_Estacao!F172))))</f>
        <v/>
      </c>
      <c r="G172" s="48" t="str">
        <f aca="false">IF($A172="","",IF(02_Estacao!G172&lt;&gt;"",02_Estacao!G172,IF($D172="","",(1-CFG_ALBEDO)*$D172-CFG_RNL)))</f>
        <v/>
      </c>
      <c r="H172" s="46" t="str">
        <f aca="false">IF($A172="","",IFERROR(IF(ISNUMBER(INDEX(03_Dossel!$F$6:$F$1005,MATCH($A172,03_Dossel!$A$6:$A$1005,0))),INDEX(03_Dossel!$F$6:$F$1005,MATCH($A172,03_Dossel!$A$6:$A$1005,0)),""),""))</f>
        <v/>
      </c>
      <c r="I172" s="49" t="str">
        <f aca="false">IF($A172="","",IF($H172="","SEM PAR","OK"))</f>
        <v/>
      </c>
      <c r="J172" s="50" t="str">
        <f aca="false">IF($B172="","",0.6108*EXP(17.27*$B172/($B172+237.3)))</f>
        <v/>
      </c>
      <c r="K172" s="50" t="str">
        <f aca="false">IF(OR($J172="",$C172=""),"",$J172*$C172/100)</f>
        <v/>
      </c>
      <c r="L172" s="50" t="str">
        <f aca="false">IF(OR($J172="",$K172=""),"",$J172-$K172)</f>
        <v/>
      </c>
      <c r="M172" s="50" t="str">
        <f aca="false">IF($J172="","",4098*$J172/($B172+237.3)^2)</f>
        <v/>
      </c>
      <c r="N172" s="51" t="str">
        <f aca="false">IF($F172="","",0.000665*$F172)</f>
        <v/>
      </c>
      <c r="O172" s="46" t="str">
        <f aca="false">IF($E172="","",IFERROR($E172*4.87/LN(67.8*CFG_ZANEM-5.42),""))</f>
        <v/>
      </c>
      <c r="P172" s="46" t="str">
        <f aca="false">IF(OR($B172="",$H172=""),"",$H172-$B172)</f>
        <v/>
      </c>
      <c r="Q172" s="46" t="str">
        <f aca="false">IF($A172="","",IF(ISNUMBER(CFG_A),CFG_A,""))</f>
        <v/>
      </c>
      <c r="R172" s="46" t="str">
        <f aca="false">IF($A172="","",IF(ISNUMBER(CFG_B),CFG_B,""))</f>
        <v/>
      </c>
      <c r="S172" s="50" t="str">
        <f aca="false">IF(OR($B172="",$Q172=""),"",0.6108*EXP(17.27*$B172/($B172+237.3))-0.6108*EXP(17.27*($B172+$Q172)/($B172+$Q172+237.3)))</f>
        <v/>
      </c>
      <c r="T172" s="46" t="str">
        <f aca="false">IF(OR($Q172="",$R172="",$L172=""),"",$Q172+$R172*$L172)</f>
        <v/>
      </c>
      <c r="U172" s="46" t="str">
        <f aca="false">IF(OR($Q172="",$R172="",$S172=""),"",$Q172+$R172*$S172)</f>
        <v/>
      </c>
      <c r="V172" s="50" t="str">
        <f aca="false">IF(OR($P172="",$T172="",$U172=""),"",IF(ABS($U172-$T172)&lt;CFG_DENOMMIN,"",($P172-$T172)/($U172-$T172)))</f>
        <v/>
      </c>
      <c r="W172" s="47" t="str">
        <f aca="false">IF($E172="","",IFERROR(LN((CFG_ZANEM-0.67*CFG_HDOSSEL)/(0.123*CFG_HDOSSEL))*LN((CFG_ZAR-0.67*CFG_HDOSSEL)/(0.0123*CFG_HDOSSEL))/(CFG_K^2*$E172),""))</f>
        <v/>
      </c>
      <c r="X172" s="50" t="str">
        <f aca="false">IF(OR($N172="",$W172="",$W172=0),"",$N172*(1+CFG_RC/$W172))</f>
        <v/>
      </c>
      <c r="Y172" s="46" t="str">
        <f aca="false">IF(OR($X172="",$M172="",$G172="",$L172=""),"",($W172*$G172/CFG_RHOCP)*($X172/($M172+$X172))-$L172/($M172+$X172))</f>
        <v/>
      </c>
      <c r="Z172" s="46" t="str">
        <f aca="false">IF(OR($W172="",$G172=""),"",$W172*$G172/CFG_RHOCP)</f>
        <v/>
      </c>
      <c r="AA172" s="50" t="str">
        <f aca="false">IF(OR($P172="",$Y172="",$Z172=""),"",IF(ABS($Z172-$Y172)&lt;CFG_DENOMMIN,"",($P172-$Y172)/($Z172-$Y172)))</f>
        <v/>
      </c>
      <c r="AB172" s="48" t="str">
        <f aca="false">IF($A172="","",IF(AND(HOUR($A172)&gt;=CFG_HINI,HOUR($A172)&lt;CFG_HFIM),1,0))</f>
        <v/>
      </c>
      <c r="AC172" s="48" t="str">
        <f aca="false">IF($A172="","",IF($D172="",0,IF($D172&gt;=CFG_RSMIN,1,0)))</f>
        <v/>
      </c>
      <c r="AD172" s="48" t="str">
        <f aca="false">IF($A172="","",IF($E172="",0,IF(AND($E172&gt;=CFG_UMIN,$E172&lt;=CFG_UMAX),1,0)))</f>
        <v/>
      </c>
      <c r="AE172" s="48" t="str">
        <f aca="false">IF($A172="","",IF($L172="",0,IF($L172&gt;=CFG_VPDMIN,1,0)))</f>
        <v/>
      </c>
      <c r="AF172" s="48" t="str">
        <f aca="false">IF($A172="","",IF(CFG_METODO="Teórico (Jackson)",IF(OR($Y172="",$Z172=""),0,IF(ABS($Z172-$Y172)&gt;=CFG_DENOMMIN,1,0)),IF(OR($T172="",$U172=""),0,IF(ABS($U172-$T172)&gt;=CFG_DENOMMIN,1,0))))</f>
        <v/>
      </c>
      <c r="AG172" s="48" t="str">
        <f aca="false">IF($A172="","",IF(AND($B172&lt;&gt;"",$C172&lt;&gt;"",$H172&lt;&gt;""),1,0))</f>
        <v/>
      </c>
      <c r="AH172" s="48" t="str">
        <f aca="false">IF($A172="","",IF(AND($AB172=1,$AC172=1,$AD172=1,$AE172=1,$AF172=1,$AG172=1),1,0))</f>
        <v/>
      </c>
      <c r="AI172" s="50" t="str">
        <f aca="false">IF($A172="","",IF($AH172&lt;&gt;1,"",IF(CFG_METODO="Teórico (Jackson)",$AA172,$V172)))</f>
        <v/>
      </c>
      <c r="AJ172" s="50" t="str">
        <f aca="false">IF($AI172="","",MAX(0,MIN(1,$AI172)))</f>
        <v/>
      </c>
      <c r="AK172" s="52" t="str">
        <f aca="false">IF($A172="","",IF($AG172=0,"Dados incompletos"&amp;IF($I172="SEM PAR"," — sem Tc no mesmo horário",""),IF($AB172=0,"Fora da janela horária",IF($AC172=0,"Radiação abaixo do mínimo",IF($AD172=0,"Vento fora da faixa",IF($AE172=0,"VPD abaixo do mínimo",IF($AF172=0,"Denominador muito pequeno","VÁLIDO")))))))</f>
        <v/>
      </c>
    </row>
    <row r="173" customFormat="false" ht="15" hidden="false" customHeight="false" outlineLevel="0" collapsed="false">
      <c r="A173" s="45" t="str">
        <f aca="false">IF(02_Estacao!A173="","",02_Estacao!A173)</f>
        <v/>
      </c>
      <c r="B173" s="46" t="str">
        <f aca="false">IF(OR($A173="",02_Estacao!B173=""),"",IF(CFG_UT="°F",(02_Estacao!B173-32)*5/9,02_Estacao!B173))</f>
        <v/>
      </c>
      <c r="C173" s="47" t="str">
        <f aca="false">IF(OR($A173="",02_Estacao!C173=""),"",IF(CFG_UUR="fração (0-1)",02_Estacao!C173*100,02_Estacao!C173))</f>
        <v/>
      </c>
      <c r="D173" s="48" t="str">
        <f aca="false">IF(OR($A173="",02_Estacao!D173=""),"",IF(CFG_URS="MJ/m²/h",02_Estacao!D173*277.7778,IF(CFG_URS="kW/m²",02_Estacao!D173*1000,02_Estacao!D173)))</f>
        <v/>
      </c>
      <c r="E173" s="46" t="str">
        <f aca="false">IF(OR($A173="",02_Estacao!E173=""),"",IF(CFG_UVEL="km/h",02_Estacao!E173/3.6,02_Estacao!E173))</f>
        <v/>
      </c>
      <c r="F173" s="46" t="str">
        <f aca="false">IF($A173="","",IF(02_Estacao!F173="",CFG_P,IF(CFG_UP="hPa (mbar)",02_Estacao!F173/10,IF(CFG_UP="Pa",02_Estacao!F173/1000,02_Estacao!F173))))</f>
        <v/>
      </c>
      <c r="G173" s="48" t="str">
        <f aca="false">IF($A173="","",IF(02_Estacao!G173&lt;&gt;"",02_Estacao!G173,IF($D173="","",(1-CFG_ALBEDO)*$D173-CFG_RNL)))</f>
        <v/>
      </c>
      <c r="H173" s="46" t="str">
        <f aca="false">IF($A173="","",IFERROR(IF(ISNUMBER(INDEX(03_Dossel!$F$6:$F$1005,MATCH($A173,03_Dossel!$A$6:$A$1005,0))),INDEX(03_Dossel!$F$6:$F$1005,MATCH($A173,03_Dossel!$A$6:$A$1005,0)),""),""))</f>
        <v/>
      </c>
      <c r="I173" s="49" t="str">
        <f aca="false">IF($A173="","",IF($H173="","SEM PAR","OK"))</f>
        <v/>
      </c>
      <c r="J173" s="50" t="str">
        <f aca="false">IF($B173="","",0.6108*EXP(17.27*$B173/($B173+237.3)))</f>
        <v/>
      </c>
      <c r="K173" s="50" t="str">
        <f aca="false">IF(OR($J173="",$C173=""),"",$J173*$C173/100)</f>
        <v/>
      </c>
      <c r="L173" s="50" t="str">
        <f aca="false">IF(OR($J173="",$K173=""),"",$J173-$K173)</f>
        <v/>
      </c>
      <c r="M173" s="50" t="str">
        <f aca="false">IF($J173="","",4098*$J173/($B173+237.3)^2)</f>
        <v/>
      </c>
      <c r="N173" s="51" t="str">
        <f aca="false">IF($F173="","",0.000665*$F173)</f>
        <v/>
      </c>
      <c r="O173" s="46" t="str">
        <f aca="false">IF($E173="","",IFERROR($E173*4.87/LN(67.8*CFG_ZANEM-5.42),""))</f>
        <v/>
      </c>
      <c r="P173" s="46" t="str">
        <f aca="false">IF(OR($B173="",$H173=""),"",$H173-$B173)</f>
        <v/>
      </c>
      <c r="Q173" s="46" t="str">
        <f aca="false">IF($A173="","",IF(ISNUMBER(CFG_A),CFG_A,""))</f>
        <v/>
      </c>
      <c r="R173" s="46" t="str">
        <f aca="false">IF($A173="","",IF(ISNUMBER(CFG_B),CFG_B,""))</f>
        <v/>
      </c>
      <c r="S173" s="50" t="str">
        <f aca="false">IF(OR($B173="",$Q173=""),"",0.6108*EXP(17.27*$B173/($B173+237.3))-0.6108*EXP(17.27*($B173+$Q173)/($B173+$Q173+237.3)))</f>
        <v/>
      </c>
      <c r="T173" s="46" t="str">
        <f aca="false">IF(OR($Q173="",$R173="",$L173=""),"",$Q173+$R173*$L173)</f>
        <v/>
      </c>
      <c r="U173" s="46" t="str">
        <f aca="false">IF(OR($Q173="",$R173="",$S173=""),"",$Q173+$R173*$S173)</f>
        <v/>
      </c>
      <c r="V173" s="50" t="str">
        <f aca="false">IF(OR($P173="",$T173="",$U173=""),"",IF(ABS($U173-$T173)&lt;CFG_DENOMMIN,"",($P173-$T173)/($U173-$T173)))</f>
        <v/>
      </c>
      <c r="W173" s="47" t="str">
        <f aca="false">IF($E173="","",IFERROR(LN((CFG_ZANEM-0.67*CFG_HDOSSEL)/(0.123*CFG_HDOSSEL))*LN((CFG_ZAR-0.67*CFG_HDOSSEL)/(0.0123*CFG_HDOSSEL))/(CFG_K^2*$E173),""))</f>
        <v/>
      </c>
      <c r="X173" s="50" t="str">
        <f aca="false">IF(OR($N173="",$W173="",$W173=0),"",$N173*(1+CFG_RC/$W173))</f>
        <v/>
      </c>
      <c r="Y173" s="46" t="str">
        <f aca="false">IF(OR($X173="",$M173="",$G173="",$L173=""),"",($W173*$G173/CFG_RHOCP)*($X173/($M173+$X173))-$L173/($M173+$X173))</f>
        <v/>
      </c>
      <c r="Z173" s="46" t="str">
        <f aca="false">IF(OR($W173="",$G173=""),"",$W173*$G173/CFG_RHOCP)</f>
        <v/>
      </c>
      <c r="AA173" s="50" t="str">
        <f aca="false">IF(OR($P173="",$Y173="",$Z173=""),"",IF(ABS($Z173-$Y173)&lt;CFG_DENOMMIN,"",($P173-$Y173)/($Z173-$Y173)))</f>
        <v/>
      </c>
      <c r="AB173" s="48" t="str">
        <f aca="false">IF($A173="","",IF(AND(HOUR($A173)&gt;=CFG_HINI,HOUR($A173)&lt;CFG_HFIM),1,0))</f>
        <v/>
      </c>
      <c r="AC173" s="48" t="str">
        <f aca="false">IF($A173="","",IF($D173="",0,IF($D173&gt;=CFG_RSMIN,1,0)))</f>
        <v/>
      </c>
      <c r="AD173" s="48" t="str">
        <f aca="false">IF($A173="","",IF($E173="",0,IF(AND($E173&gt;=CFG_UMIN,$E173&lt;=CFG_UMAX),1,0)))</f>
        <v/>
      </c>
      <c r="AE173" s="48" t="str">
        <f aca="false">IF($A173="","",IF($L173="",0,IF($L173&gt;=CFG_VPDMIN,1,0)))</f>
        <v/>
      </c>
      <c r="AF173" s="48" t="str">
        <f aca="false">IF($A173="","",IF(CFG_METODO="Teórico (Jackson)",IF(OR($Y173="",$Z173=""),0,IF(ABS($Z173-$Y173)&gt;=CFG_DENOMMIN,1,0)),IF(OR($T173="",$U173=""),0,IF(ABS($U173-$T173)&gt;=CFG_DENOMMIN,1,0))))</f>
        <v/>
      </c>
      <c r="AG173" s="48" t="str">
        <f aca="false">IF($A173="","",IF(AND($B173&lt;&gt;"",$C173&lt;&gt;"",$H173&lt;&gt;""),1,0))</f>
        <v/>
      </c>
      <c r="AH173" s="48" t="str">
        <f aca="false">IF($A173="","",IF(AND($AB173=1,$AC173=1,$AD173=1,$AE173=1,$AF173=1,$AG173=1),1,0))</f>
        <v/>
      </c>
      <c r="AI173" s="50" t="str">
        <f aca="false">IF($A173="","",IF($AH173&lt;&gt;1,"",IF(CFG_METODO="Teórico (Jackson)",$AA173,$V173)))</f>
        <v/>
      </c>
      <c r="AJ173" s="50" t="str">
        <f aca="false">IF($AI173="","",MAX(0,MIN(1,$AI173)))</f>
        <v/>
      </c>
      <c r="AK173" s="52" t="str">
        <f aca="false">IF($A173="","",IF($AG173=0,"Dados incompletos"&amp;IF($I173="SEM PAR"," — sem Tc no mesmo horário",""),IF($AB173=0,"Fora da janela horária",IF($AC173=0,"Radiação abaixo do mínimo",IF($AD173=0,"Vento fora da faixa",IF($AE173=0,"VPD abaixo do mínimo",IF($AF173=0,"Denominador muito pequeno","VÁLIDO")))))))</f>
        <v/>
      </c>
    </row>
    <row r="174" customFormat="false" ht="15" hidden="false" customHeight="false" outlineLevel="0" collapsed="false">
      <c r="A174" s="45" t="str">
        <f aca="false">IF(02_Estacao!A174="","",02_Estacao!A174)</f>
        <v/>
      </c>
      <c r="B174" s="46" t="str">
        <f aca="false">IF(OR($A174="",02_Estacao!B174=""),"",IF(CFG_UT="°F",(02_Estacao!B174-32)*5/9,02_Estacao!B174))</f>
        <v/>
      </c>
      <c r="C174" s="47" t="str">
        <f aca="false">IF(OR($A174="",02_Estacao!C174=""),"",IF(CFG_UUR="fração (0-1)",02_Estacao!C174*100,02_Estacao!C174))</f>
        <v/>
      </c>
      <c r="D174" s="48" t="str">
        <f aca="false">IF(OR($A174="",02_Estacao!D174=""),"",IF(CFG_URS="MJ/m²/h",02_Estacao!D174*277.7778,IF(CFG_URS="kW/m²",02_Estacao!D174*1000,02_Estacao!D174)))</f>
        <v/>
      </c>
      <c r="E174" s="46" t="str">
        <f aca="false">IF(OR($A174="",02_Estacao!E174=""),"",IF(CFG_UVEL="km/h",02_Estacao!E174/3.6,02_Estacao!E174))</f>
        <v/>
      </c>
      <c r="F174" s="46" t="str">
        <f aca="false">IF($A174="","",IF(02_Estacao!F174="",CFG_P,IF(CFG_UP="hPa (mbar)",02_Estacao!F174/10,IF(CFG_UP="Pa",02_Estacao!F174/1000,02_Estacao!F174))))</f>
        <v/>
      </c>
      <c r="G174" s="48" t="str">
        <f aca="false">IF($A174="","",IF(02_Estacao!G174&lt;&gt;"",02_Estacao!G174,IF($D174="","",(1-CFG_ALBEDO)*$D174-CFG_RNL)))</f>
        <v/>
      </c>
      <c r="H174" s="46" t="str">
        <f aca="false">IF($A174="","",IFERROR(IF(ISNUMBER(INDEX(03_Dossel!$F$6:$F$1005,MATCH($A174,03_Dossel!$A$6:$A$1005,0))),INDEX(03_Dossel!$F$6:$F$1005,MATCH($A174,03_Dossel!$A$6:$A$1005,0)),""),""))</f>
        <v/>
      </c>
      <c r="I174" s="49" t="str">
        <f aca="false">IF($A174="","",IF($H174="","SEM PAR","OK"))</f>
        <v/>
      </c>
      <c r="J174" s="50" t="str">
        <f aca="false">IF($B174="","",0.6108*EXP(17.27*$B174/($B174+237.3)))</f>
        <v/>
      </c>
      <c r="K174" s="50" t="str">
        <f aca="false">IF(OR($J174="",$C174=""),"",$J174*$C174/100)</f>
        <v/>
      </c>
      <c r="L174" s="50" t="str">
        <f aca="false">IF(OR($J174="",$K174=""),"",$J174-$K174)</f>
        <v/>
      </c>
      <c r="M174" s="50" t="str">
        <f aca="false">IF($J174="","",4098*$J174/($B174+237.3)^2)</f>
        <v/>
      </c>
      <c r="N174" s="51" t="str">
        <f aca="false">IF($F174="","",0.000665*$F174)</f>
        <v/>
      </c>
      <c r="O174" s="46" t="str">
        <f aca="false">IF($E174="","",IFERROR($E174*4.87/LN(67.8*CFG_ZANEM-5.42),""))</f>
        <v/>
      </c>
      <c r="P174" s="46" t="str">
        <f aca="false">IF(OR($B174="",$H174=""),"",$H174-$B174)</f>
        <v/>
      </c>
      <c r="Q174" s="46" t="str">
        <f aca="false">IF($A174="","",IF(ISNUMBER(CFG_A),CFG_A,""))</f>
        <v/>
      </c>
      <c r="R174" s="46" t="str">
        <f aca="false">IF($A174="","",IF(ISNUMBER(CFG_B),CFG_B,""))</f>
        <v/>
      </c>
      <c r="S174" s="50" t="str">
        <f aca="false">IF(OR($B174="",$Q174=""),"",0.6108*EXP(17.27*$B174/($B174+237.3))-0.6108*EXP(17.27*($B174+$Q174)/($B174+$Q174+237.3)))</f>
        <v/>
      </c>
      <c r="T174" s="46" t="str">
        <f aca="false">IF(OR($Q174="",$R174="",$L174=""),"",$Q174+$R174*$L174)</f>
        <v/>
      </c>
      <c r="U174" s="46" t="str">
        <f aca="false">IF(OR($Q174="",$R174="",$S174=""),"",$Q174+$R174*$S174)</f>
        <v/>
      </c>
      <c r="V174" s="50" t="str">
        <f aca="false">IF(OR($P174="",$T174="",$U174=""),"",IF(ABS($U174-$T174)&lt;CFG_DENOMMIN,"",($P174-$T174)/($U174-$T174)))</f>
        <v/>
      </c>
      <c r="W174" s="47" t="str">
        <f aca="false">IF($E174="","",IFERROR(LN((CFG_ZANEM-0.67*CFG_HDOSSEL)/(0.123*CFG_HDOSSEL))*LN((CFG_ZAR-0.67*CFG_HDOSSEL)/(0.0123*CFG_HDOSSEL))/(CFG_K^2*$E174),""))</f>
        <v/>
      </c>
      <c r="X174" s="50" t="str">
        <f aca="false">IF(OR($N174="",$W174="",$W174=0),"",$N174*(1+CFG_RC/$W174))</f>
        <v/>
      </c>
      <c r="Y174" s="46" t="str">
        <f aca="false">IF(OR($X174="",$M174="",$G174="",$L174=""),"",($W174*$G174/CFG_RHOCP)*($X174/($M174+$X174))-$L174/($M174+$X174))</f>
        <v/>
      </c>
      <c r="Z174" s="46" t="str">
        <f aca="false">IF(OR($W174="",$G174=""),"",$W174*$G174/CFG_RHOCP)</f>
        <v/>
      </c>
      <c r="AA174" s="50" t="str">
        <f aca="false">IF(OR($P174="",$Y174="",$Z174=""),"",IF(ABS($Z174-$Y174)&lt;CFG_DENOMMIN,"",($P174-$Y174)/($Z174-$Y174)))</f>
        <v/>
      </c>
      <c r="AB174" s="48" t="str">
        <f aca="false">IF($A174="","",IF(AND(HOUR($A174)&gt;=CFG_HINI,HOUR($A174)&lt;CFG_HFIM),1,0))</f>
        <v/>
      </c>
      <c r="AC174" s="48" t="str">
        <f aca="false">IF($A174="","",IF($D174="",0,IF($D174&gt;=CFG_RSMIN,1,0)))</f>
        <v/>
      </c>
      <c r="AD174" s="48" t="str">
        <f aca="false">IF($A174="","",IF($E174="",0,IF(AND($E174&gt;=CFG_UMIN,$E174&lt;=CFG_UMAX),1,0)))</f>
        <v/>
      </c>
      <c r="AE174" s="48" t="str">
        <f aca="false">IF($A174="","",IF($L174="",0,IF($L174&gt;=CFG_VPDMIN,1,0)))</f>
        <v/>
      </c>
      <c r="AF174" s="48" t="str">
        <f aca="false">IF($A174="","",IF(CFG_METODO="Teórico (Jackson)",IF(OR($Y174="",$Z174=""),0,IF(ABS($Z174-$Y174)&gt;=CFG_DENOMMIN,1,0)),IF(OR($T174="",$U174=""),0,IF(ABS($U174-$T174)&gt;=CFG_DENOMMIN,1,0))))</f>
        <v/>
      </c>
      <c r="AG174" s="48" t="str">
        <f aca="false">IF($A174="","",IF(AND($B174&lt;&gt;"",$C174&lt;&gt;"",$H174&lt;&gt;""),1,0))</f>
        <v/>
      </c>
      <c r="AH174" s="48" t="str">
        <f aca="false">IF($A174="","",IF(AND($AB174=1,$AC174=1,$AD174=1,$AE174=1,$AF174=1,$AG174=1),1,0))</f>
        <v/>
      </c>
      <c r="AI174" s="50" t="str">
        <f aca="false">IF($A174="","",IF($AH174&lt;&gt;1,"",IF(CFG_METODO="Teórico (Jackson)",$AA174,$V174)))</f>
        <v/>
      </c>
      <c r="AJ174" s="50" t="str">
        <f aca="false">IF($AI174="","",MAX(0,MIN(1,$AI174)))</f>
        <v/>
      </c>
      <c r="AK174" s="52" t="str">
        <f aca="false">IF($A174="","",IF($AG174=0,"Dados incompletos"&amp;IF($I174="SEM PAR"," — sem Tc no mesmo horário",""),IF($AB174=0,"Fora da janela horária",IF($AC174=0,"Radiação abaixo do mínimo",IF($AD174=0,"Vento fora da faixa",IF($AE174=0,"VPD abaixo do mínimo",IF($AF174=0,"Denominador muito pequeno","VÁLIDO")))))))</f>
        <v/>
      </c>
    </row>
    <row r="175" customFormat="false" ht="15" hidden="false" customHeight="false" outlineLevel="0" collapsed="false">
      <c r="A175" s="45" t="str">
        <f aca="false">IF(02_Estacao!A175="","",02_Estacao!A175)</f>
        <v/>
      </c>
      <c r="B175" s="46" t="str">
        <f aca="false">IF(OR($A175="",02_Estacao!B175=""),"",IF(CFG_UT="°F",(02_Estacao!B175-32)*5/9,02_Estacao!B175))</f>
        <v/>
      </c>
      <c r="C175" s="47" t="str">
        <f aca="false">IF(OR($A175="",02_Estacao!C175=""),"",IF(CFG_UUR="fração (0-1)",02_Estacao!C175*100,02_Estacao!C175))</f>
        <v/>
      </c>
      <c r="D175" s="48" t="str">
        <f aca="false">IF(OR($A175="",02_Estacao!D175=""),"",IF(CFG_URS="MJ/m²/h",02_Estacao!D175*277.7778,IF(CFG_URS="kW/m²",02_Estacao!D175*1000,02_Estacao!D175)))</f>
        <v/>
      </c>
      <c r="E175" s="46" t="str">
        <f aca="false">IF(OR($A175="",02_Estacao!E175=""),"",IF(CFG_UVEL="km/h",02_Estacao!E175/3.6,02_Estacao!E175))</f>
        <v/>
      </c>
      <c r="F175" s="46" t="str">
        <f aca="false">IF($A175="","",IF(02_Estacao!F175="",CFG_P,IF(CFG_UP="hPa (mbar)",02_Estacao!F175/10,IF(CFG_UP="Pa",02_Estacao!F175/1000,02_Estacao!F175))))</f>
        <v/>
      </c>
      <c r="G175" s="48" t="str">
        <f aca="false">IF($A175="","",IF(02_Estacao!G175&lt;&gt;"",02_Estacao!G175,IF($D175="","",(1-CFG_ALBEDO)*$D175-CFG_RNL)))</f>
        <v/>
      </c>
      <c r="H175" s="46" t="str">
        <f aca="false">IF($A175="","",IFERROR(IF(ISNUMBER(INDEX(03_Dossel!$F$6:$F$1005,MATCH($A175,03_Dossel!$A$6:$A$1005,0))),INDEX(03_Dossel!$F$6:$F$1005,MATCH($A175,03_Dossel!$A$6:$A$1005,0)),""),""))</f>
        <v/>
      </c>
      <c r="I175" s="49" t="str">
        <f aca="false">IF($A175="","",IF($H175="","SEM PAR","OK"))</f>
        <v/>
      </c>
      <c r="J175" s="50" t="str">
        <f aca="false">IF($B175="","",0.6108*EXP(17.27*$B175/($B175+237.3)))</f>
        <v/>
      </c>
      <c r="K175" s="50" t="str">
        <f aca="false">IF(OR($J175="",$C175=""),"",$J175*$C175/100)</f>
        <v/>
      </c>
      <c r="L175" s="50" t="str">
        <f aca="false">IF(OR($J175="",$K175=""),"",$J175-$K175)</f>
        <v/>
      </c>
      <c r="M175" s="50" t="str">
        <f aca="false">IF($J175="","",4098*$J175/($B175+237.3)^2)</f>
        <v/>
      </c>
      <c r="N175" s="51" t="str">
        <f aca="false">IF($F175="","",0.000665*$F175)</f>
        <v/>
      </c>
      <c r="O175" s="46" t="str">
        <f aca="false">IF($E175="","",IFERROR($E175*4.87/LN(67.8*CFG_ZANEM-5.42),""))</f>
        <v/>
      </c>
      <c r="P175" s="46" t="str">
        <f aca="false">IF(OR($B175="",$H175=""),"",$H175-$B175)</f>
        <v/>
      </c>
      <c r="Q175" s="46" t="str">
        <f aca="false">IF($A175="","",IF(ISNUMBER(CFG_A),CFG_A,""))</f>
        <v/>
      </c>
      <c r="R175" s="46" t="str">
        <f aca="false">IF($A175="","",IF(ISNUMBER(CFG_B),CFG_B,""))</f>
        <v/>
      </c>
      <c r="S175" s="50" t="str">
        <f aca="false">IF(OR($B175="",$Q175=""),"",0.6108*EXP(17.27*$B175/($B175+237.3))-0.6108*EXP(17.27*($B175+$Q175)/($B175+$Q175+237.3)))</f>
        <v/>
      </c>
      <c r="T175" s="46" t="str">
        <f aca="false">IF(OR($Q175="",$R175="",$L175=""),"",$Q175+$R175*$L175)</f>
        <v/>
      </c>
      <c r="U175" s="46" t="str">
        <f aca="false">IF(OR($Q175="",$R175="",$S175=""),"",$Q175+$R175*$S175)</f>
        <v/>
      </c>
      <c r="V175" s="50" t="str">
        <f aca="false">IF(OR($P175="",$T175="",$U175=""),"",IF(ABS($U175-$T175)&lt;CFG_DENOMMIN,"",($P175-$T175)/($U175-$T175)))</f>
        <v/>
      </c>
      <c r="W175" s="47" t="str">
        <f aca="false">IF($E175="","",IFERROR(LN((CFG_ZANEM-0.67*CFG_HDOSSEL)/(0.123*CFG_HDOSSEL))*LN((CFG_ZAR-0.67*CFG_HDOSSEL)/(0.0123*CFG_HDOSSEL))/(CFG_K^2*$E175),""))</f>
        <v/>
      </c>
      <c r="X175" s="50" t="str">
        <f aca="false">IF(OR($N175="",$W175="",$W175=0),"",$N175*(1+CFG_RC/$W175))</f>
        <v/>
      </c>
      <c r="Y175" s="46" t="str">
        <f aca="false">IF(OR($X175="",$M175="",$G175="",$L175=""),"",($W175*$G175/CFG_RHOCP)*($X175/($M175+$X175))-$L175/($M175+$X175))</f>
        <v/>
      </c>
      <c r="Z175" s="46" t="str">
        <f aca="false">IF(OR($W175="",$G175=""),"",$W175*$G175/CFG_RHOCP)</f>
        <v/>
      </c>
      <c r="AA175" s="50" t="str">
        <f aca="false">IF(OR($P175="",$Y175="",$Z175=""),"",IF(ABS($Z175-$Y175)&lt;CFG_DENOMMIN,"",($P175-$Y175)/($Z175-$Y175)))</f>
        <v/>
      </c>
      <c r="AB175" s="48" t="str">
        <f aca="false">IF($A175="","",IF(AND(HOUR($A175)&gt;=CFG_HINI,HOUR($A175)&lt;CFG_HFIM),1,0))</f>
        <v/>
      </c>
      <c r="AC175" s="48" t="str">
        <f aca="false">IF($A175="","",IF($D175="",0,IF($D175&gt;=CFG_RSMIN,1,0)))</f>
        <v/>
      </c>
      <c r="AD175" s="48" t="str">
        <f aca="false">IF($A175="","",IF($E175="",0,IF(AND($E175&gt;=CFG_UMIN,$E175&lt;=CFG_UMAX),1,0)))</f>
        <v/>
      </c>
      <c r="AE175" s="48" t="str">
        <f aca="false">IF($A175="","",IF($L175="",0,IF($L175&gt;=CFG_VPDMIN,1,0)))</f>
        <v/>
      </c>
      <c r="AF175" s="48" t="str">
        <f aca="false">IF($A175="","",IF(CFG_METODO="Teórico (Jackson)",IF(OR($Y175="",$Z175=""),0,IF(ABS($Z175-$Y175)&gt;=CFG_DENOMMIN,1,0)),IF(OR($T175="",$U175=""),0,IF(ABS($U175-$T175)&gt;=CFG_DENOMMIN,1,0))))</f>
        <v/>
      </c>
      <c r="AG175" s="48" t="str">
        <f aca="false">IF($A175="","",IF(AND($B175&lt;&gt;"",$C175&lt;&gt;"",$H175&lt;&gt;""),1,0))</f>
        <v/>
      </c>
      <c r="AH175" s="48" t="str">
        <f aca="false">IF($A175="","",IF(AND($AB175=1,$AC175=1,$AD175=1,$AE175=1,$AF175=1,$AG175=1),1,0))</f>
        <v/>
      </c>
      <c r="AI175" s="50" t="str">
        <f aca="false">IF($A175="","",IF($AH175&lt;&gt;1,"",IF(CFG_METODO="Teórico (Jackson)",$AA175,$V175)))</f>
        <v/>
      </c>
      <c r="AJ175" s="50" t="str">
        <f aca="false">IF($AI175="","",MAX(0,MIN(1,$AI175)))</f>
        <v/>
      </c>
      <c r="AK175" s="52" t="str">
        <f aca="false">IF($A175="","",IF($AG175=0,"Dados incompletos"&amp;IF($I175="SEM PAR"," — sem Tc no mesmo horário",""),IF($AB175=0,"Fora da janela horária",IF($AC175=0,"Radiação abaixo do mínimo",IF($AD175=0,"Vento fora da faixa",IF($AE175=0,"VPD abaixo do mínimo",IF($AF175=0,"Denominador muito pequeno","VÁLIDO")))))))</f>
        <v/>
      </c>
    </row>
    <row r="176" customFormat="false" ht="15" hidden="false" customHeight="false" outlineLevel="0" collapsed="false">
      <c r="A176" s="45" t="str">
        <f aca="false">IF(02_Estacao!A176="","",02_Estacao!A176)</f>
        <v/>
      </c>
      <c r="B176" s="46" t="str">
        <f aca="false">IF(OR($A176="",02_Estacao!B176=""),"",IF(CFG_UT="°F",(02_Estacao!B176-32)*5/9,02_Estacao!B176))</f>
        <v/>
      </c>
      <c r="C176" s="47" t="str">
        <f aca="false">IF(OR($A176="",02_Estacao!C176=""),"",IF(CFG_UUR="fração (0-1)",02_Estacao!C176*100,02_Estacao!C176))</f>
        <v/>
      </c>
      <c r="D176" s="48" t="str">
        <f aca="false">IF(OR($A176="",02_Estacao!D176=""),"",IF(CFG_URS="MJ/m²/h",02_Estacao!D176*277.7778,IF(CFG_URS="kW/m²",02_Estacao!D176*1000,02_Estacao!D176)))</f>
        <v/>
      </c>
      <c r="E176" s="46" t="str">
        <f aca="false">IF(OR($A176="",02_Estacao!E176=""),"",IF(CFG_UVEL="km/h",02_Estacao!E176/3.6,02_Estacao!E176))</f>
        <v/>
      </c>
      <c r="F176" s="46" t="str">
        <f aca="false">IF($A176="","",IF(02_Estacao!F176="",CFG_P,IF(CFG_UP="hPa (mbar)",02_Estacao!F176/10,IF(CFG_UP="Pa",02_Estacao!F176/1000,02_Estacao!F176))))</f>
        <v/>
      </c>
      <c r="G176" s="48" t="str">
        <f aca="false">IF($A176="","",IF(02_Estacao!G176&lt;&gt;"",02_Estacao!G176,IF($D176="","",(1-CFG_ALBEDO)*$D176-CFG_RNL)))</f>
        <v/>
      </c>
      <c r="H176" s="46" t="str">
        <f aca="false">IF($A176="","",IFERROR(IF(ISNUMBER(INDEX(03_Dossel!$F$6:$F$1005,MATCH($A176,03_Dossel!$A$6:$A$1005,0))),INDEX(03_Dossel!$F$6:$F$1005,MATCH($A176,03_Dossel!$A$6:$A$1005,0)),""),""))</f>
        <v/>
      </c>
      <c r="I176" s="49" t="str">
        <f aca="false">IF($A176="","",IF($H176="","SEM PAR","OK"))</f>
        <v/>
      </c>
      <c r="J176" s="50" t="str">
        <f aca="false">IF($B176="","",0.6108*EXP(17.27*$B176/($B176+237.3)))</f>
        <v/>
      </c>
      <c r="K176" s="50" t="str">
        <f aca="false">IF(OR($J176="",$C176=""),"",$J176*$C176/100)</f>
        <v/>
      </c>
      <c r="L176" s="50" t="str">
        <f aca="false">IF(OR($J176="",$K176=""),"",$J176-$K176)</f>
        <v/>
      </c>
      <c r="M176" s="50" t="str">
        <f aca="false">IF($J176="","",4098*$J176/($B176+237.3)^2)</f>
        <v/>
      </c>
      <c r="N176" s="51" t="str">
        <f aca="false">IF($F176="","",0.000665*$F176)</f>
        <v/>
      </c>
      <c r="O176" s="46" t="str">
        <f aca="false">IF($E176="","",IFERROR($E176*4.87/LN(67.8*CFG_ZANEM-5.42),""))</f>
        <v/>
      </c>
      <c r="P176" s="46" t="str">
        <f aca="false">IF(OR($B176="",$H176=""),"",$H176-$B176)</f>
        <v/>
      </c>
      <c r="Q176" s="46" t="str">
        <f aca="false">IF($A176="","",IF(ISNUMBER(CFG_A),CFG_A,""))</f>
        <v/>
      </c>
      <c r="R176" s="46" t="str">
        <f aca="false">IF($A176="","",IF(ISNUMBER(CFG_B),CFG_B,""))</f>
        <v/>
      </c>
      <c r="S176" s="50" t="str">
        <f aca="false">IF(OR($B176="",$Q176=""),"",0.6108*EXP(17.27*$B176/($B176+237.3))-0.6108*EXP(17.27*($B176+$Q176)/($B176+$Q176+237.3)))</f>
        <v/>
      </c>
      <c r="T176" s="46" t="str">
        <f aca="false">IF(OR($Q176="",$R176="",$L176=""),"",$Q176+$R176*$L176)</f>
        <v/>
      </c>
      <c r="U176" s="46" t="str">
        <f aca="false">IF(OR($Q176="",$R176="",$S176=""),"",$Q176+$R176*$S176)</f>
        <v/>
      </c>
      <c r="V176" s="50" t="str">
        <f aca="false">IF(OR($P176="",$T176="",$U176=""),"",IF(ABS($U176-$T176)&lt;CFG_DENOMMIN,"",($P176-$T176)/($U176-$T176)))</f>
        <v/>
      </c>
      <c r="W176" s="47" t="str">
        <f aca="false">IF($E176="","",IFERROR(LN((CFG_ZANEM-0.67*CFG_HDOSSEL)/(0.123*CFG_HDOSSEL))*LN((CFG_ZAR-0.67*CFG_HDOSSEL)/(0.0123*CFG_HDOSSEL))/(CFG_K^2*$E176),""))</f>
        <v/>
      </c>
      <c r="X176" s="50" t="str">
        <f aca="false">IF(OR($N176="",$W176="",$W176=0),"",$N176*(1+CFG_RC/$W176))</f>
        <v/>
      </c>
      <c r="Y176" s="46" t="str">
        <f aca="false">IF(OR($X176="",$M176="",$G176="",$L176=""),"",($W176*$G176/CFG_RHOCP)*($X176/($M176+$X176))-$L176/($M176+$X176))</f>
        <v/>
      </c>
      <c r="Z176" s="46" t="str">
        <f aca="false">IF(OR($W176="",$G176=""),"",$W176*$G176/CFG_RHOCP)</f>
        <v/>
      </c>
      <c r="AA176" s="50" t="str">
        <f aca="false">IF(OR($P176="",$Y176="",$Z176=""),"",IF(ABS($Z176-$Y176)&lt;CFG_DENOMMIN,"",($P176-$Y176)/($Z176-$Y176)))</f>
        <v/>
      </c>
      <c r="AB176" s="48" t="str">
        <f aca="false">IF($A176="","",IF(AND(HOUR($A176)&gt;=CFG_HINI,HOUR($A176)&lt;CFG_HFIM),1,0))</f>
        <v/>
      </c>
      <c r="AC176" s="48" t="str">
        <f aca="false">IF($A176="","",IF($D176="",0,IF($D176&gt;=CFG_RSMIN,1,0)))</f>
        <v/>
      </c>
      <c r="AD176" s="48" t="str">
        <f aca="false">IF($A176="","",IF($E176="",0,IF(AND($E176&gt;=CFG_UMIN,$E176&lt;=CFG_UMAX),1,0)))</f>
        <v/>
      </c>
      <c r="AE176" s="48" t="str">
        <f aca="false">IF($A176="","",IF($L176="",0,IF($L176&gt;=CFG_VPDMIN,1,0)))</f>
        <v/>
      </c>
      <c r="AF176" s="48" t="str">
        <f aca="false">IF($A176="","",IF(CFG_METODO="Teórico (Jackson)",IF(OR($Y176="",$Z176=""),0,IF(ABS($Z176-$Y176)&gt;=CFG_DENOMMIN,1,0)),IF(OR($T176="",$U176=""),0,IF(ABS($U176-$T176)&gt;=CFG_DENOMMIN,1,0))))</f>
        <v/>
      </c>
      <c r="AG176" s="48" t="str">
        <f aca="false">IF($A176="","",IF(AND($B176&lt;&gt;"",$C176&lt;&gt;"",$H176&lt;&gt;""),1,0))</f>
        <v/>
      </c>
      <c r="AH176" s="48" t="str">
        <f aca="false">IF($A176="","",IF(AND($AB176=1,$AC176=1,$AD176=1,$AE176=1,$AF176=1,$AG176=1),1,0))</f>
        <v/>
      </c>
      <c r="AI176" s="50" t="str">
        <f aca="false">IF($A176="","",IF($AH176&lt;&gt;1,"",IF(CFG_METODO="Teórico (Jackson)",$AA176,$V176)))</f>
        <v/>
      </c>
      <c r="AJ176" s="50" t="str">
        <f aca="false">IF($AI176="","",MAX(0,MIN(1,$AI176)))</f>
        <v/>
      </c>
      <c r="AK176" s="52" t="str">
        <f aca="false">IF($A176="","",IF($AG176=0,"Dados incompletos"&amp;IF($I176="SEM PAR"," — sem Tc no mesmo horário",""),IF($AB176=0,"Fora da janela horária",IF($AC176=0,"Radiação abaixo do mínimo",IF($AD176=0,"Vento fora da faixa",IF($AE176=0,"VPD abaixo do mínimo",IF($AF176=0,"Denominador muito pequeno","VÁLIDO")))))))</f>
        <v/>
      </c>
    </row>
    <row r="177" customFormat="false" ht="15" hidden="false" customHeight="false" outlineLevel="0" collapsed="false">
      <c r="A177" s="45" t="str">
        <f aca="false">IF(02_Estacao!A177="","",02_Estacao!A177)</f>
        <v/>
      </c>
      <c r="B177" s="46" t="str">
        <f aca="false">IF(OR($A177="",02_Estacao!B177=""),"",IF(CFG_UT="°F",(02_Estacao!B177-32)*5/9,02_Estacao!B177))</f>
        <v/>
      </c>
      <c r="C177" s="47" t="str">
        <f aca="false">IF(OR($A177="",02_Estacao!C177=""),"",IF(CFG_UUR="fração (0-1)",02_Estacao!C177*100,02_Estacao!C177))</f>
        <v/>
      </c>
      <c r="D177" s="48" t="str">
        <f aca="false">IF(OR($A177="",02_Estacao!D177=""),"",IF(CFG_URS="MJ/m²/h",02_Estacao!D177*277.7778,IF(CFG_URS="kW/m²",02_Estacao!D177*1000,02_Estacao!D177)))</f>
        <v/>
      </c>
      <c r="E177" s="46" t="str">
        <f aca="false">IF(OR($A177="",02_Estacao!E177=""),"",IF(CFG_UVEL="km/h",02_Estacao!E177/3.6,02_Estacao!E177))</f>
        <v/>
      </c>
      <c r="F177" s="46" t="str">
        <f aca="false">IF($A177="","",IF(02_Estacao!F177="",CFG_P,IF(CFG_UP="hPa (mbar)",02_Estacao!F177/10,IF(CFG_UP="Pa",02_Estacao!F177/1000,02_Estacao!F177))))</f>
        <v/>
      </c>
      <c r="G177" s="48" t="str">
        <f aca="false">IF($A177="","",IF(02_Estacao!G177&lt;&gt;"",02_Estacao!G177,IF($D177="","",(1-CFG_ALBEDO)*$D177-CFG_RNL)))</f>
        <v/>
      </c>
      <c r="H177" s="46" t="str">
        <f aca="false">IF($A177="","",IFERROR(IF(ISNUMBER(INDEX(03_Dossel!$F$6:$F$1005,MATCH($A177,03_Dossel!$A$6:$A$1005,0))),INDEX(03_Dossel!$F$6:$F$1005,MATCH($A177,03_Dossel!$A$6:$A$1005,0)),""),""))</f>
        <v/>
      </c>
      <c r="I177" s="49" t="str">
        <f aca="false">IF($A177="","",IF($H177="","SEM PAR","OK"))</f>
        <v/>
      </c>
      <c r="J177" s="50" t="str">
        <f aca="false">IF($B177="","",0.6108*EXP(17.27*$B177/($B177+237.3)))</f>
        <v/>
      </c>
      <c r="K177" s="50" t="str">
        <f aca="false">IF(OR($J177="",$C177=""),"",$J177*$C177/100)</f>
        <v/>
      </c>
      <c r="L177" s="50" t="str">
        <f aca="false">IF(OR($J177="",$K177=""),"",$J177-$K177)</f>
        <v/>
      </c>
      <c r="M177" s="50" t="str">
        <f aca="false">IF($J177="","",4098*$J177/($B177+237.3)^2)</f>
        <v/>
      </c>
      <c r="N177" s="51" t="str">
        <f aca="false">IF($F177="","",0.000665*$F177)</f>
        <v/>
      </c>
      <c r="O177" s="46" t="str">
        <f aca="false">IF($E177="","",IFERROR($E177*4.87/LN(67.8*CFG_ZANEM-5.42),""))</f>
        <v/>
      </c>
      <c r="P177" s="46" t="str">
        <f aca="false">IF(OR($B177="",$H177=""),"",$H177-$B177)</f>
        <v/>
      </c>
      <c r="Q177" s="46" t="str">
        <f aca="false">IF($A177="","",IF(ISNUMBER(CFG_A),CFG_A,""))</f>
        <v/>
      </c>
      <c r="R177" s="46" t="str">
        <f aca="false">IF($A177="","",IF(ISNUMBER(CFG_B),CFG_B,""))</f>
        <v/>
      </c>
      <c r="S177" s="50" t="str">
        <f aca="false">IF(OR($B177="",$Q177=""),"",0.6108*EXP(17.27*$B177/($B177+237.3))-0.6108*EXP(17.27*($B177+$Q177)/($B177+$Q177+237.3)))</f>
        <v/>
      </c>
      <c r="T177" s="46" t="str">
        <f aca="false">IF(OR($Q177="",$R177="",$L177=""),"",$Q177+$R177*$L177)</f>
        <v/>
      </c>
      <c r="U177" s="46" t="str">
        <f aca="false">IF(OR($Q177="",$R177="",$S177=""),"",$Q177+$R177*$S177)</f>
        <v/>
      </c>
      <c r="V177" s="50" t="str">
        <f aca="false">IF(OR($P177="",$T177="",$U177=""),"",IF(ABS($U177-$T177)&lt;CFG_DENOMMIN,"",($P177-$T177)/($U177-$T177)))</f>
        <v/>
      </c>
      <c r="W177" s="47" t="str">
        <f aca="false">IF($E177="","",IFERROR(LN((CFG_ZANEM-0.67*CFG_HDOSSEL)/(0.123*CFG_HDOSSEL))*LN((CFG_ZAR-0.67*CFG_HDOSSEL)/(0.0123*CFG_HDOSSEL))/(CFG_K^2*$E177),""))</f>
        <v/>
      </c>
      <c r="X177" s="50" t="str">
        <f aca="false">IF(OR($N177="",$W177="",$W177=0),"",$N177*(1+CFG_RC/$W177))</f>
        <v/>
      </c>
      <c r="Y177" s="46" t="str">
        <f aca="false">IF(OR($X177="",$M177="",$G177="",$L177=""),"",($W177*$G177/CFG_RHOCP)*($X177/($M177+$X177))-$L177/($M177+$X177))</f>
        <v/>
      </c>
      <c r="Z177" s="46" t="str">
        <f aca="false">IF(OR($W177="",$G177=""),"",$W177*$G177/CFG_RHOCP)</f>
        <v/>
      </c>
      <c r="AA177" s="50" t="str">
        <f aca="false">IF(OR($P177="",$Y177="",$Z177=""),"",IF(ABS($Z177-$Y177)&lt;CFG_DENOMMIN,"",($P177-$Y177)/($Z177-$Y177)))</f>
        <v/>
      </c>
      <c r="AB177" s="48" t="str">
        <f aca="false">IF($A177="","",IF(AND(HOUR($A177)&gt;=CFG_HINI,HOUR($A177)&lt;CFG_HFIM),1,0))</f>
        <v/>
      </c>
      <c r="AC177" s="48" t="str">
        <f aca="false">IF($A177="","",IF($D177="",0,IF($D177&gt;=CFG_RSMIN,1,0)))</f>
        <v/>
      </c>
      <c r="AD177" s="48" t="str">
        <f aca="false">IF($A177="","",IF($E177="",0,IF(AND($E177&gt;=CFG_UMIN,$E177&lt;=CFG_UMAX),1,0)))</f>
        <v/>
      </c>
      <c r="AE177" s="48" t="str">
        <f aca="false">IF($A177="","",IF($L177="",0,IF($L177&gt;=CFG_VPDMIN,1,0)))</f>
        <v/>
      </c>
      <c r="AF177" s="48" t="str">
        <f aca="false">IF($A177="","",IF(CFG_METODO="Teórico (Jackson)",IF(OR($Y177="",$Z177=""),0,IF(ABS($Z177-$Y177)&gt;=CFG_DENOMMIN,1,0)),IF(OR($T177="",$U177=""),0,IF(ABS($U177-$T177)&gt;=CFG_DENOMMIN,1,0))))</f>
        <v/>
      </c>
      <c r="AG177" s="48" t="str">
        <f aca="false">IF($A177="","",IF(AND($B177&lt;&gt;"",$C177&lt;&gt;"",$H177&lt;&gt;""),1,0))</f>
        <v/>
      </c>
      <c r="AH177" s="48" t="str">
        <f aca="false">IF($A177="","",IF(AND($AB177=1,$AC177=1,$AD177=1,$AE177=1,$AF177=1,$AG177=1),1,0))</f>
        <v/>
      </c>
      <c r="AI177" s="50" t="str">
        <f aca="false">IF($A177="","",IF($AH177&lt;&gt;1,"",IF(CFG_METODO="Teórico (Jackson)",$AA177,$V177)))</f>
        <v/>
      </c>
      <c r="AJ177" s="50" t="str">
        <f aca="false">IF($AI177="","",MAX(0,MIN(1,$AI177)))</f>
        <v/>
      </c>
      <c r="AK177" s="52" t="str">
        <f aca="false">IF($A177="","",IF($AG177=0,"Dados incompletos"&amp;IF($I177="SEM PAR"," — sem Tc no mesmo horário",""),IF($AB177=0,"Fora da janela horária",IF($AC177=0,"Radiação abaixo do mínimo",IF($AD177=0,"Vento fora da faixa",IF($AE177=0,"VPD abaixo do mínimo",IF($AF177=0,"Denominador muito pequeno","VÁLIDO")))))))</f>
        <v/>
      </c>
    </row>
    <row r="178" customFormat="false" ht="15" hidden="false" customHeight="false" outlineLevel="0" collapsed="false">
      <c r="A178" s="45" t="str">
        <f aca="false">IF(02_Estacao!A178="","",02_Estacao!A178)</f>
        <v/>
      </c>
      <c r="B178" s="46" t="str">
        <f aca="false">IF(OR($A178="",02_Estacao!B178=""),"",IF(CFG_UT="°F",(02_Estacao!B178-32)*5/9,02_Estacao!B178))</f>
        <v/>
      </c>
      <c r="C178" s="47" t="str">
        <f aca="false">IF(OR($A178="",02_Estacao!C178=""),"",IF(CFG_UUR="fração (0-1)",02_Estacao!C178*100,02_Estacao!C178))</f>
        <v/>
      </c>
      <c r="D178" s="48" t="str">
        <f aca="false">IF(OR($A178="",02_Estacao!D178=""),"",IF(CFG_URS="MJ/m²/h",02_Estacao!D178*277.7778,IF(CFG_URS="kW/m²",02_Estacao!D178*1000,02_Estacao!D178)))</f>
        <v/>
      </c>
      <c r="E178" s="46" t="str">
        <f aca="false">IF(OR($A178="",02_Estacao!E178=""),"",IF(CFG_UVEL="km/h",02_Estacao!E178/3.6,02_Estacao!E178))</f>
        <v/>
      </c>
      <c r="F178" s="46" t="str">
        <f aca="false">IF($A178="","",IF(02_Estacao!F178="",CFG_P,IF(CFG_UP="hPa (mbar)",02_Estacao!F178/10,IF(CFG_UP="Pa",02_Estacao!F178/1000,02_Estacao!F178))))</f>
        <v/>
      </c>
      <c r="G178" s="48" t="str">
        <f aca="false">IF($A178="","",IF(02_Estacao!G178&lt;&gt;"",02_Estacao!G178,IF($D178="","",(1-CFG_ALBEDO)*$D178-CFG_RNL)))</f>
        <v/>
      </c>
      <c r="H178" s="46" t="str">
        <f aca="false">IF($A178="","",IFERROR(IF(ISNUMBER(INDEX(03_Dossel!$F$6:$F$1005,MATCH($A178,03_Dossel!$A$6:$A$1005,0))),INDEX(03_Dossel!$F$6:$F$1005,MATCH($A178,03_Dossel!$A$6:$A$1005,0)),""),""))</f>
        <v/>
      </c>
      <c r="I178" s="49" t="str">
        <f aca="false">IF($A178="","",IF($H178="","SEM PAR","OK"))</f>
        <v/>
      </c>
      <c r="J178" s="50" t="str">
        <f aca="false">IF($B178="","",0.6108*EXP(17.27*$B178/($B178+237.3)))</f>
        <v/>
      </c>
      <c r="K178" s="50" t="str">
        <f aca="false">IF(OR($J178="",$C178=""),"",$J178*$C178/100)</f>
        <v/>
      </c>
      <c r="L178" s="50" t="str">
        <f aca="false">IF(OR($J178="",$K178=""),"",$J178-$K178)</f>
        <v/>
      </c>
      <c r="M178" s="50" t="str">
        <f aca="false">IF($J178="","",4098*$J178/($B178+237.3)^2)</f>
        <v/>
      </c>
      <c r="N178" s="51" t="str">
        <f aca="false">IF($F178="","",0.000665*$F178)</f>
        <v/>
      </c>
      <c r="O178" s="46" t="str">
        <f aca="false">IF($E178="","",IFERROR($E178*4.87/LN(67.8*CFG_ZANEM-5.42),""))</f>
        <v/>
      </c>
      <c r="P178" s="46" t="str">
        <f aca="false">IF(OR($B178="",$H178=""),"",$H178-$B178)</f>
        <v/>
      </c>
      <c r="Q178" s="46" t="str">
        <f aca="false">IF($A178="","",IF(ISNUMBER(CFG_A),CFG_A,""))</f>
        <v/>
      </c>
      <c r="R178" s="46" t="str">
        <f aca="false">IF($A178="","",IF(ISNUMBER(CFG_B),CFG_B,""))</f>
        <v/>
      </c>
      <c r="S178" s="50" t="str">
        <f aca="false">IF(OR($B178="",$Q178=""),"",0.6108*EXP(17.27*$B178/($B178+237.3))-0.6108*EXP(17.27*($B178+$Q178)/($B178+$Q178+237.3)))</f>
        <v/>
      </c>
      <c r="T178" s="46" t="str">
        <f aca="false">IF(OR($Q178="",$R178="",$L178=""),"",$Q178+$R178*$L178)</f>
        <v/>
      </c>
      <c r="U178" s="46" t="str">
        <f aca="false">IF(OR($Q178="",$R178="",$S178=""),"",$Q178+$R178*$S178)</f>
        <v/>
      </c>
      <c r="V178" s="50" t="str">
        <f aca="false">IF(OR($P178="",$T178="",$U178=""),"",IF(ABS($U178-$T178)&lt;CFG_DENOMMIN,"",($P178-$T178)/($U178-$T178)))</f>
        <v/>
      </c>
      <c r="W178" s="47" t="str">
        <f aca="false">IF($E178="","",IFERROR(LN((CFG_ZANEM-0.67*CFG_HDOSSEL)/(0.123*CFG_HDOSSEL))*LN((CFG_ZAR-0.67*CFG_HDOSSEL)/(0.0123*CFG_HDOSSEL))/(CFG_K^2*$E178),""))</f>
        <v/>
      </c>
      <c r="X178" s="50" t="str">
        <f aca="false">IF(OR($N178="",$W178="",$W178=0),"",$N178*(1+CFG_RC/$W178))</f>
        <v/>
      </c>
      <c r="Y178" s="46" t="str">
        <f aca="false">IF(OR($X178="",$M178="",$G178="",$L178=""),"",($W178*$G178/CFG_RHOCP)*($X178/($M178+$X178))-$L178/($M178+$X178))</f>
        <v/>
      </c>
      <c r="Z178" s="46" t="str">
        <f aca="false">IF(OR($W178="",$G178=""),"",$W178*$G178/CFG_RHOCP)</f>
        <v/>
      </c>
      <c r="AA178" s="50" t="str">
        <f aca="false">IF(OR($P178="",$Y178="",$Z178=""),"",IF(ABS($Z178-$Y178)&lt;CFG_DENOMMIN,"",($P178-$Y178)/($Z178-$Y178)))</f>
        <v/>
      </c>
      <c r="AB178" s="48" t="str">
        <f aca="false">IF($A178="","",IF(AND(HOUR($A178)&gt;=CFG_HINI,HOUR($A178)&lt;CFG_HFIM),1,0))</f>
        <v/>
      </c>
      <c r="AC178" s="48" t="str">
        <f aca="false">IF($A178="","",IF($D178="",0,IF($D178&gt;=CFG_RSMIN,1,0)))</f>
        <v/>
      </c>
      <c r="AD178" s="48" t="str">
        <f aca="false">IF($A178="","",IF($E178="",0,IF(AND($E178&gt;=CFG_UMIN,$E178&lt;=CFG_UMAX),1,0)))</f>
        <v/>
      </c>
      <c r="AE178" s="48" t="str">
        <f aca="false">IF($A178="","",IF($L178="",0,IF($L178&gt;=CFG_VPDMIN,1,0)))</f>
        <v/>
      </c>
      <c r="AF178" s="48" t="str">
        <f aca="false">IF($A178="","",IF(CFG_METODO="Teórico (Jackson)",IF(OR($Y178="",$Z178=""),0,IF(ABS($Z178-$Y178)&gt;=CFG_DENOMMIN,1,0)),IF(OR($T178="",$U178=""),0,IF(ABS($U178-$T178)&gt;=CFG_DENOMMIN,1,0))))</f>
        <v/>
      </c>
      <c r="AG178" s="48" t="str">
        <f aca="false">IF($A178="","",IF(AND($B178&lt;&gt;"",$C178&lt;&gt;"",$H178&lt;&gt;""),1,0))</f>
        <v/>
      </c>
      <c r="AH178" s="48" t="str">
        <f aca="false">IF($A178="","",IF(AND($AB178=1,$AC178=1,$AD178=1,$AE178=1,$AF178=1,$AG178=1),1,0))</f>
        <v/>
      </c>
      <c r="AI178" s="50" t="str">
        <f aca="false">IF($A178="","",IF($AH178&lt;&gt;1,"",IF(CFG_METODO="Teórico (Jackson)",$AA178,$V178)))</f>
        <v/>
      </c>
      <c r="AJ178" s="50" t="str">
        <f aca="false">IF($AI178="","",MAX(0,MIN(1,$AI178)))</f>
        <v/>
      </c>
      <c r="AK178" s="52" t="str">
        <f aca="false">IF($A178="","",IF($AG178=0,"Dados incompletos"&amp;IF($I178="SEM PAR"," — sem Tc no mesmo horário",""),IF($AB178=0,"Fora da janela horária",IF($AC178=0,"Radiação abaixo do mínimo",IF($AD178=0,"Vento fora da faixa",IF($AE178=0,"VPD abaixo do mínimo",IF($AF178=0,"Denominador muito pequeno","VÁLIDO")))))))</f>
        <v/>
      </c>
    </row>
    <row r="179" customFormat="false" ht="15" hidden="false" customHeight="false" outlineLevel="0" collapsed="false">
      <c r="A179" s="45" t="str">
        <f aca="false">IF(02_Estacao!A179="","",02_Estacao!A179)</f>
        <v/>
      </c>
      <c r="B179" s="46" t="str">
        <f aca="false">IF(OR($A179="",02_Estacao!B179=""),"",IF(CFG_UT="°F",(02_Estacao!B179-32)*5/9,02_Estacao!B179))</f>
        <v/>
      </c>
      <c r="C179" s="47" t="str">
        <f aca="false">IF(OR($A179="",02_Estacao!C179=""),"",IF(CFG_UUR="fração (0-1)",02_Estacao!C179*100,02_Estacao!C179))</f>
        <v/>
      </c>
      <c r="D179" s="48" t="str">
        <f aca="false">IF(OR($A179="",02_Estacao!D179=""),"",IF(CFG_URS="MJ/m²/h",02_Estacao!D179*277.7778,IF(CFG_URS="kW/m²",02_Estacao!D179*1000,02_Estacao!D179)))</f>
        <v/>
      </c>
      <c r="E179" s="46" t="str">
        <f aca="false">IF(OR($A179="",02_Estacao!E179=""),"",IF(CFG_UVEL="km/h",02_Estacao!E179/3.6,02_Estacao!E179))</f>
        <v/>
      </c>
      <c r="F179" s="46" t="str">
        <f aca="false">IF($A179="","",IF(02_Estacao!F179="",CFG_P,IF(CFG_UP="hPa (mbar)",02_Estacao!F179/10,IF(CFG_UP="Pa",02_Estacao!F179/1000,02_Estacao!F179))))</f>
        <v/>
      </c>
      <c r="G179" s="48" t="str">
        <f aca="false">IF($A179="","",IF(02_Estacao!G179&lt;&gt;"",02_Estacao!G179,IF($D179="","",(1-CFG_ALBEDO)*$D179-CFG_RNL)))</f>
        <v/>
      </c>
      <c r="H179" s="46" t="str">
        <f aca="false">IF($A179="","",IFERROR(IF(ISNUMBER(INDEX(03_Dossel!$F$6:$F$1005,MATCH($A179,03_Dossel!$A$6:$A$1005,0))),INDEX(03_Dossel!$F$6:$F$1005,MATCH($A179,03_Dossel!$A$6:$A$1005,0)),""),""))</f>
        <v/>
      </c>
      <c r="I179" s="49" t="str">
        <f aca="false">IF($A179="","",IF($H179="","SEM PAR","OK"))</f>
        <v/>
      </c>
      <c r="J179" s="50" t="str">
        <f aca="false">IF($B179="","",0.6108*EXP(17.27*$B179/($B179+237.3)))</f>
        <v/>
      </c>
      <c r="K179" s="50" t="str">
        <f aca="false">IF(OR($J179="",$C179=""),"",$J179*$C179/100)</f>
        <v/>
      </c>
      <c r="L179" s="50" t="str">
        <f aca="false">IF(OR($J179="",$K179=""),"",$J179-$K179)</f>
        <v/>
      </c>
      <c r="M179" s="50" t="str">
        <f aca="false">IF($J179="","",4098*$J179/($B179+237.3)^2)</f>
        <v/>
      </c>
      <c r="N179" s="51" t="str">
        <f aca="false">IF($F179="","",0.000665*$F179)</f>
        <v/>
      </c>
      <c r="O179" s="46" t="str">
        <f aca="false">IF($E179="","",IFERROR($E179*4.87/LN(67.8*CFG_ZANEM-5.42),""))</f>
        <v/>
      </c>
      <c r="P179" s="46" t="str">
        <f aca="false">IF(OR($B179="",$H179=""),"",$H179-$B179)</f>
        <v/>
      </c>
      <c r="Q179" s="46" t="str">
        <f aca="false">IF($A179="","",IF(ISNUMBER(CFG_A),CFG_A,""))</f>
        <v/>
      </c>
      <c r="R179" s="46" t="str">
        <f aca="false">IF($A179="","",IF(ISNUMBER(CFG_B),CFG_B,""))</f>
        <v/>
      </c>
      <c r="S179" s="50" t="str">
        <f aca="false">IF(OR($B179="",$Q179=""),"",0.6108*EXP(17.27*$B179/($B179+237.3))-0.6108*EXP(17.27*($B179+$Q179)/($B179+$Q179+237.3)))</f>
        <v/>
      </c>
      <c r="T179" s="46" t="str">
        <f aca="false">IF(OR($Q179="",$R179="",$L179=""),"",$Q179+$R179*$L179)</f>
        <v/>
      </c>
      <c r="U179" s="46" t="str">
        <f aca="false">IF(OR($Q179="",$R179="",$S179=""),"",$Q179+$R179*$S179)</f>
        <v/>
      </c>
      <c r="V179" s="50" t="str">
        <f aca="false">IF(OR($P179="",$T179="",$U179=""),"",IF(ABS($U179-$T179)&lt;CFG_DENOMMIN,"",($P179-$T179)/($U179-$T179)))</f>
        <v/>
      </c>
      <c r="W179" s="47" t="str">
        <f aca="false">IF($E179="","",IFERROR(LN((CFG_ZANEM-0.67*CFG_HDOSSEL)/(0.123*CFG_HDOSSEL))*LN((CFG_ZAR-0.67*CFG_HDOSSEL)/(0.0123*CFG_HDOSSEL))/(CFG_K^2*$E179),""))</f>
        <v/>
      </c>
      <c r="X179" s="50" t="str">
        <f aca="false">IF(OR($N179="",$W179="",$W179=0),"",$N179*(1+CFG_RC/$W179))</f>
        <v/>
      </c>
      <c r="Y179" s="46" t="str">
        <f aca="false">IF(OR($X179="",$M179="",$G179="",$L179=""),"",($W179*$G179/CFG_RHOCP)*($X179/($M179+$X179))-$L179/($M179+$X179))</f>
        <v/>
      </c>
      <c r="Z179" s="46" t="str">
        <f aca="false">IF(OR($W179="",$G179=""),"",$W179*$G179/CFG_RHOCP)</f>
        <v/>
      </c>
      <c r="AA179" s="50" t="str">
        <f aca="false">IF(OR($P179="",$Y179="",$Z179=""),"",IF(ABS($Z179-$Y179)&lt;CFG_DENOMMIN,"",($P179-$Y179)/($Z179-$Y179)))</f>
        <v/>
      </c>
      <c r="AB179" s="48" t="str">
        <f aca="false">IF($A179="","",IF(AND(HOUR($A179)&gt;=CFG_HINI,HOUR($A179)&lt;CFG_HFIM),1,0))</f>
        <v/>
      </c>
      <c r="AC179" s="48" t="str">
        <f aca="false">IF($A179="","",IF($D179="",0,IF($D179&gt;=CFG_RSMIN,1,0)))</f>
        <v/>
      </c>
      <c r="AD179" s="48" t="str">
        <f aca="false">IF($A179="","",IF($E179="",0,IF(AND($E179&gt;=CFG_UMIN,$E179&lt;=CFG_UMAX),1,0)))</f>
        <v/>
      </c>
      <c r="AE179" s="48" t="str">
        <f aca="false">IF($A179="","",IF($L179="",0,IF($L179&gt;=CFG_VPDMIN,1,0)))</f>
        <v/>
      </c>
      <c r="AF179" s="48" t="str">
        <f aca="false">IF($A179="","",IF(CFG_METODO="Teórico (Jackson)",IF(OR($Y179="",$Z179=""),0,IF(ABS($Z179-$Y179)&gt;=CFG_DENOMMIN,1,0)),IF(OR($T179="",$U179=""),0,IF(ABS($U179-$T179)&gt;=CFG_DENOMMIN,1,0))))</f>
        <v/>
      </c>
      <c r="AG179" s="48" t="str">
        <f aca="false">IF($A179="","",IF(AND($B179&lt;&gt;"",$C179&lt;&gt;"",$H179&lt;&gt;""),1,0))</f>
        <v/>
      </c>
      <c r="AH179" s="48" t="str">
        <f aca="false">IF($A179="","",IF(AND($AB179=1,$AC179=1,$AD179=1,$AE179=1,$AF179=1,$AG179=1),1,0))</f>
        <v/>
      </c>
      <c r="AI179" s="50" t="str">
        <f aca="false">IF($A179="","",IF($AH179&lt;&gt;1,"",IF(CFG_METODO="Teórico (Jackson)",$AA179,$V179)))</f>
        <v/>
      </c>
      <c r="AJ179" s="50" t="str">
        <f aca="false">IF($AI179="","",MAX(0,MIN(1,$AI179)))</f>
        <v/>
      </c>
      <c r="AK179" s="52" t="str">
        <f aca="false">IF($A179="","",IF($AG179=0,"Dados incompletos"&amp;IF($I179="SEM PAR"," — sem Tc no mesmo horário",""),IF($AB179=0,"Fora da janela horária",IF($AC179=0,"Radiação abaixo do mínimo",IF($AD179=0,"Vento fora da faixa",IF($AE179=0,"VPD abaixo do mínimo",IF($AF179=0,"Denominador muito pequeno","VÁLIDO")))))))</f>
        <v/>
      </c>
    </row>
    <row r="180" customFormat="false" ht="15" hidden="false" customHeight="false" outlineLevel="0" collapsed="false">
      <c r="A180" s="45" t="str">
        <f aca="false">IF(02_Estacao!A180="","",02_Estacao!A180)</f>
        <v/>
      </c>
      <c r="B180" s="46" t="str">
        <f aca="false">IF(OR($A180="",02_Estacao!B180=""),"",IF(CFG_UT="°F",(02_Estacao!B180-32)*5/9,02_Estacao!B180))</f>
        <v/>
      </c>
      <c r="C180" s="47" t="str">
        <f aca="false">IF(OR($A180="",02_Estacao!C180=""),"",IF(CFG_UUR="fração (0-1)",02_Estacao!C180*100,02_Estacao!C180))</f>
        <v/>
      </c>
      <c r="D180" s="48" t="str">
        <f aca="false">IF(OR($A180="",02_Estacao!D180=""),"",IF(CFG_URS="MJ/m²/h",02_Estacao!D180*277.7778,IF(CFG_URS="kW/m²",02_Estacao!D180*1000,02_Estacao!D180)))</f>
        <v/>
      </c>
      <c r="E180" s="46" t="str">
        <f aca="false">IF(OR($A180="",02_Estacao!E180=""),"",IF(CFG_UVEL="km/h",02_Estacao!E180/3.6,02_Estacao!E180))</f>
        <v/>
      </c>
      <c r="F180" s="46" t="str">
        <f aca="false">IF($A180="","",IF(02_Estacao!F180="",CFG_P,IF(CFG_UP="hPa (mbar)",02_Estacao!F180/10,IF(CFG_UP="Pa",02_Estacao!F180/1000,02_Estacao!F180))))</f>
        <v/>
      </c>
      <c r="G180" s="48" t="str">
        <f aca="false">IF($A180="","",IF(02_Estacao!G180&lt;&gt;"",02_Estacao!G180,IF($D180="","",(1-CFG_ALBEDO)*$D180-CFG_RNL)))</f>
        <v/>
      </c>
      <c r="H180" s="46" t="str">
        <f aca="false">IF($A180="","",IFERROR(IF(ISNUMBER(INDEX(03_Dossel!$F$6:$F$1005,MATCH($A180,03_Dossel!$A$6:$A$1005,0))),INDEX(03_Dossel!$F$6:$F$1005,MATCH($A180,03_Dossel!$A$6:$A$1005,0)),""),""))</f>
        <v/>
      </c>
      <c r="I180" s="49" t="str">
        <f aca="false">IF($A180="","",IF($H180="","SEM PAR","OK"))</f>
        <v/>
      </c>
      <c r="J180" s="50" t="str">
        <f aca="false">IF($B180="","",0.6108*EXP(17.27*$B180/($B180+237.3)))</f>
        <v/>
      </c>
      <c r="K180" s="50" t="str">
        <f aca="false">IF(OR($J180="",$C180=""),"",$J180*$C180/100)</f>
        <v/>
      </c>
      <c r="L180" s="50" t="str">
        <f aca="false">IF(OR($J180="",$K180=""),"",$J180-$K180)</f>
        <v/>
      </c>
      <c r="M180" s="50" t="str">
        <f aca="false">IF($J180="","",4098*$J180/($B180+237.3)^2)</f>
        <v/>
      </c>
      <c r="N180" s="51" t="str">
        <f aca="false">IF($F180="","",0.000665*$F180)</f>
        <v/>
      </c>
      <c r="O180" s="46" t="str">
        <f aca="false">IF($E180="","",IFERROR($E180*4.87/LN(67.8*CFG_ZANEM-5.42),""))</f>
        <v/>
      </c>
      <c r="P180" s="46" t="str">
        <f aca="false">IF(OR($B180="",$H180=""),"",$H180-$B180)</f>
        <v/>
      </c>
      <c r="Q180" s="46" t="str">
        <f aca="false">IF($A180="","",IF(ISNUMBER(CFG_A),CFG_A,""))</f>
        <v/>
      </c>
      <c r="R180" s="46" t="str">
        <f aca="false">IF($A180="","",IF(ISNUMBER(CFG_B),CFG_B,""))</f>
        <v/>
      </c>
      <c r="S180" s="50" t="str">
        <f aca="false">IF(OR($B180="",$Q180=""),"",0.6108*EXP(17.27*$B180/($B180+237.3))-0.6108*EXP(17.27*($B180+$Q180)/($B180+$Q180+237.3)))</f>
        <v/>
      </c>
      <c r="T180" s="46" t="str">
        <f aca="false">IF(OR($Q180="",$R180="",$L180=""),"",$Q180+$R180*$L180)</f>
        <v/>
      </c>
      <c r="U180" s="46" t="str">
        <f aca="false">IF(OR($Q180="",$R180="",$S180=""),"",$Q180+$R180*$S180)</f>
        <v/>
      </c>
      <c r="V180" s="50" t="str">
        <f aca="false">IF(OR($P180="",$T180="",$U180=""),"",IF(ABS($U180-$T180)&lt;CFG_DENOMMIN,"",($P180-$T180)/($U180-$T180)))</f>
        <v/>
      </c>
      <c r="W180" s="47" t="str">
        <f aca="false">IF($E180="","",IFERROR(LN((CFG_ZANEM-0.67*CFG_HDOSSEL)/(0.123*CFG_HDOSSEL))*LN((CFG_ZAR-0.67*CFG_HDOSSEL)/(0.0123*CFG_HDOSSEL))/(CFG_K^2*$E180),""))</f>
        <v/>
      </c>
      <c r="X180" s="50" t="str">
        <f aca="false">IF(OR($N180="",$W180="",$W180=0),"",$N180*(1+CFG_RC/$W180))</f>
        <v/>
      </c>
      <c r="Y180" s="46" t="str">
        <f aca="false">IF(OR($X180="",$M180="",$G180="",$L180=""),"",($W180*$G180/CFG_RHOCP)*($X180/($M180+$X180))-$L180/($M180+$X180))</f>
        <v/>
      </c>
      <c r="Z180" s="46" t="str">
        <f aca="false">IF(OR($W180="",$G180=""),"",$W180*$G180/CFG_RHOCP)</f>
        <v/>
      </c>
      <c r="AA180" s="50" t="str">
        <f aca="false">IF(OR($P180="",$Y180="",$Z180=""),"",IF(ABS($Z180-$Y180)&lt;CFG_DENOMMIN,"",($P180-$Y180)/($Z180-$Y180)))</f>
        <v/>
      </c>
      <c r="AB180" s="48" t="str">
        <f aca="false">IF($A180="","",IF(AND(HOUR($A180)&gt;=CFG_HINI,HOUR($A180)&lt;CFG_HFIM),1,0))</f>
        <v/>
      </c>
      <c r="AC180" s="48" t="str">
        <f aca="false">IF($A180="","",IF($D180="",0,IF($D180&gt;=CFG_RSMIN,1,0)))</f>
        <v/>
      </c>
      <c r="AD180" s="48" t="str">
        <f aca="false">IF($A180="","",IF($E180="",0,IF(AND($E180&gt;=CFG_UMIN,$E180&lt;=CFG_UMAX),1,0)))</f>
        <v/>
      </c>
      <c r="AE180" s="48" t="str">
        <f aca="false">IF($A180="","",IF($L180="",0,IF($L180&gt;=CFG_VPDMIN,1,0)))</f>
        <v/>
      </c>
      <c r="AF180" s="48" t="str">
        <f aca="false">IF($A180="","",IF(CFG_METODO="Teórico (Jackson)",IF(OR($Y180="",$Z180=""),0,IF(ABS($Z180-$Y180)&gt;=CFG_DENOMMIN,1,0)),IF(OR($T180="",$U180=""),0,IF(ABS($U180-$T180)&gt;=CFG_DENOMMIN,1,0))))</f>
        <v/>
      </c>
      <c r="AG180" s="48" t="str">
        <f aca="false">IF($A180="","",IF(AND($B180&lt;&gt;"",$C180&lt;&gt;"",$H180&lt;&gt;""),1,0))</f>
        <v/>
      </c>
      <c r="AH180" s="48" t="str">
        <f aca="false">IF($A180="","",IF(AND($AB180=1,$AC180=1,$AD180=1,$AE180=1,$AF180=1,$AG180=1),1,0))</f>
        <v/>
      </c>
      <c r="AI180" s="50" t="str">
        <f aca="false">IF($A180="","",IF($AH180&lt;&gt;1,"",IF(CFG_METODO="Teórico (Jackson)",$AA180,$V180)))</f>
        <v/>
      </c>
      <c r="AJ180" s="50" t="str">
        <f aca="false">IF($AI180="","",MAX(0,MIN(1,$AI180)))</f>
        <v/>
      </c>
      <c r="AK180" s="52" t="str">
        <f aca="false">IF($A180="","",IF($AG180=0,"Dados incompletos"&amp;IF($I180="SEM PAR"," — sem Tc no mesmo horário",""),IF($AB180=0,"Fora da janela horária",IF($AC180=0,"Radiação abaixo do mínimo",IF($AD180=0,"Vento fora da faixa",IF($AE180=0,"VPD abaixo do mínimo",IF($AF180=0,"Denominador muito pequeno","VÁLIDO")))))))</f>
        <v/>
      </c>
    </row>
    <row r="181" customFormat="false" ht="15" hidden="false" customHeight="false" outlineLevel="0" collapsed="false">
      <c r="A181" s="45" t="str">
        <f aca="false">IF(02_Estacao!A181="","",02_Estacao!A181)</f>
        <v/>
      </c>
      <c r="B181" s="46" t="str">
        <f aca="false">IF(OR($A181="",02_Estacao!B181=""),"",IF(CFG_UT="°F",(02_Estacao!B181-32)*5/9,02_Estacao!B181))</f>
        <v/>
      </c>
      <c r="C181" s="47" t="str">
        <f aca="false">IF(OR($A181="",02_Estacao!C181=""),"",IF(CFG_UUR="fração (0-1)",02_Estacao!C181*100,02_Estacao!C181))</f>
        <v/>
      </c>
      <c r="D181" s="48" t="str">
        <f aca="false">IF(OR($A181="",02_Estacao!D181=""),"",IF(CFG_URS="MJ/m²/h",02_Estacao!D181*277.7778,IF(CFG_URS="kW/m²",02_Estacao!D181*1000,02_Estacao!D181)))</f>
        <v/>
      </c>
      <c r="E181" s="46" t="str">
        <f aca="false">IF(OR($A181="",02_Estacao!E181=""),"",IF(CFG_UVEL="km/h",02_Estacao!E181/3.6,02_Estacao!E181))</f>
        <v/>
      </c>
      <c r="F181" s="46" t="str">
        <f aca="false">IF($A181="","",IF(02_Estacao!F181="",CFG_P,IF(CFG_UP="hPa (mbar)",02_Estacao!F181/10,IF(CFG_UP="Pa",02_Estacao!F181/1000,02_Estacao!F181))))</f>
        <v/>
      </c>
      <c r="G181" s="48" t="str">
        <f aca="false">IF($A181="","",IF(02_Estacao!G181&lt;&gt;"",02_Estacao!G181,IF($D181="","",(1-CFG_ALBEDO)*$D181-CFG_RNL)))</f>
        <v/>
      </c>
      <c r="H181" s="46" t="str">
        <f aca="false">IF($A181="","",IFERROR(IF(ISNUMBER(INDEX(03_Dossel!$F$6:$F$1005,MATCH($A181,03_Dossel!$A$6:$A$1005,0))),INDEX(03_Dossel!$F$6:$F$1005,MATCH($A181,03_Dossel!$A$6:$A$1005,0)),""),""))</f>
        <v/>
      </c>
      <c r="I181" s="49" t="str">
        <f aca="false">IF($A181="","",IF($H181="","SEM PAR","OK"))</f>
        <v/>
      </c>
      <c r="J181" s="50" t="str">
        <f aca="false">IF($B181="","",0.6108*EXP(17.27*$B181/($B181+237.3)))</f>
        <v/>
      </c>
      <c r="K181" s="50" t="str">
        <f aca="false">IF(OR($J181="",$C181=""),"",$J181*$C181/100)</f>
        <v/>
      </c>
      <c r="L181" s="50" t="str">
        <f aca="false">IF(OR($J181="",$K181=""),"",$J181-$K181)</f>
        <v/>
      </c>
      <c r="M181" s="50" t="str">
        <f aca="false">IF($J181="","",4098*$J181/($B181+237.3)^2)</f>
        <v/>
      </c>
      <c r="N181" s="51" t="str">
        <f aca="false">IF($F181="","",0.000665*$F181)</f>
        <v/>
      </c>
      <c r="O181" s="46" t="str">
        <f aca="false">IF($E181="","",IFERROR($E181*4.87/LN(67.8*CFG_ZANEM-5.42),""))</f>
        <v/>
      </c>
      <c r="P181" s="46" t="str">
        <f aca="false">IF(OR($B181="",$H181=""),"",$H181-$B181)</f>
        <v/>
      </c>
      <c r="Q181" s="46" t="str">
        <f aca="false">IF($A181="","",IF(ISNUMBER(CFG_A),CFG_A,""))</f>
        <v/>
      </c>
      <c r="R181" s="46" t="str">
        <f aca="false">IF($A181="","",IF(ISNUMBER(CFG_B),CFG_B,""))</f>
        <v/>
      </c>
      <c r="S181" s="50" t="str">
        <f aca="false">IF(OR($B181="",$Q181=""),"",0.6108*EXP(17.27*$B181/($B181+237.3))-0.6108*EXP(17.27*($B181+$Q181)/($B181+$Q181+237.3)))</f>
        <v/>
      </c>
      <c r="T181" s="46" t="str">
        <f aca="false">IF(OR($Q181="",$R181="",$L181=""),"",$Q181+$R181*$L181)</f>
        <v/>
      </c>
      <c r="U181" s="46" t="str">
        <f aca="false">IF(OR($Q181="",$R181="",$S181=""),"",$Q181+$R181*$S181)</f>
        <v/>
      </c>
      <c r="V181" s="50" t="str">
        <f aca="false">IF(OR($P181="",$T181="",$U181=""),"",IF(ABS($U181-$T181)&lt;CFG_DENOMMIN,"",($P181-$T181)/($U181-$T181)))</f>
        <v/>
      </c>
      <c r="W181" s="47" t="str">
        <f aca="false">IF($E181="","",IFERROR(LN((CFG_ZANEM-0.67*CFG_HDOSSEL)/(0.123*CFG_HDOSSEL))*LN((CFG_ZAR-0.67*CFG_HDOSSEL)/(0.0123*CFG_HDOSSEL))/(CFG_K^2*$E181),""))</f>
        <v/>
      </c>
      <c r="X181" s="50" t="str">
        <f aca="false">IF(OR($N181="",$W181="",$W181=0),"",$N181*(1+CFG_RC/$W181))</f>
        <v/>
      </c>
      <c r="Y181" s="46" t="str">
        <f aca="false">IF(OR($X181="",$M181="",$G181="",$L181=""),"",($W181*$G181/CFG_RHOCP)*($X181/($M181+$X181))-$L181/($M181+$X181))</f>
        <v/>
      </c>
      <c r="Z181" s="46" t="str">
        <f aca="false">IF(OR($W181="",$G181=""),"",$W181*$G181/CFG_RHOCP)</f>
        <v/>
      </c>
      <c r="AA181" s="50" t="str">
        <f aca="false">IF(OR($P181="",$Y181="",$Z181=""),"",IF(ABS($Z181-$Y181)&lt;CFG_DENOMMIN,"",($P181-$Y181)/($Z181-$Y181)))</f>
        <v/>
      </c>
      <c r="AB181" s="48" t="str">
        <f aca="false">IF($A181="","",IF(AND(HOUR($A181)&gt;=CFG_HINI,HOUR($A181)&lt;CFG_HFIM),1,0))</f>
        <v/>
      </c>
      <c r="AC181" s="48" t="str">
        <f aca="false">IF($A181="","",IF($D181="",0,IF($D181&gt;=CFG_RSMIN,1,0)))</f>
        <v/>
      </c>
      <c r="AD181" s="48" t="str">
        <f aca="false">IF($A181="","",IF($E181="",0,IF(AND($E181&gt;=CFG_UMIN,$E181&lt;=CFG_UMAX),1,0)))</f>
        <v/>
      </c>
      <c r="AE181" s="48" t="str">
        <f aca="false">IF($A181="","",IF($L181="",0,IF($L181&gt;=CFG_VPDMIN,1,0)))</f>
        <v/>
      </c>
      <c r="AF181" s="48" t="str">
        <f aca="false">IF($A181="","",IF(CFG_METODO="Teórico (Jackson)",IF(OR($Y181="",$Z181=""),0,IF(ABS($Z181-$Y181)&gt;=CFG_DENOMMIN,1,0)),IF(OR($T181="",$U181=""),0,IF(ABS($U181-$T181)&gt;=CFG_DENOMMIN,1,0))))</f>
        <v/>
      </c>
      <c r="AG181" s="48" t="str">
        <f aca="false">IF($A181="","",IF(AND($B181&lt;&gt;"",$C181&lt;&gt;"",$H181&lt;&gt;""),1,0))</f>
        <v/>
      </c>
      <c r="AH181" s="48" t="str">
        <f aca="false">IF($A181="","",IF(AND($AB181=1,$AC181=1,$AD181=1,$AE181=1,$AF181=1,$AG181=1),1,0))</f>
        <v/>
      </c>
      <c r="AI181" s="50" t="str">
        <f aca="false">IF($A181="","",IF($AH181&lt;&gt;1,"",IF(CFG_METODO="Teórico (Jackson)",$AA181,$V181)))</f>
        <v/>
      </c>
      <c r="AJ181" s="50" t="str">
        <f aca="false">IF($AI181="","",MAX(0,MIN(1,$AI181)))</f>
        <v/>
      </c>
      <c r="AK181" s="52" t="str">
        <f aca="false">IF($A181="","",IF($AG181=0,"Dados incompletos"&amp;IF($I181="SEM PAR"," — sem Tc no mesmo horário",""),IF($AB181=0,"Fora da janela horária",IF($AC181=0,"Radiação abaixo do mínimo",IF($AD181=0,"Vento fora da faixa",IF($AE181=0,"VPD abaixo do mínimo",IF($AF181=0,"Denominador muito pequeno","VÁLIDO")))))))</f>
        <v/>
      </c>
    </row>
    <row r="182" customFormat="false" ht="15" hidden="false" customHeight="false" outlineLevel="0" collapsed="false">
      <c r="A182" s="45" t="str">
        <f aca="false">IF(02_Estacao!A182="","",02_Estacao!A182)</f>
        <v/>
      </c>
      <c r="B182" s="46" t="str">
        <f aca="false">IF(OR($A182="",02_Estacao!B182=""),"",IF(CFG_UT="°F",(02_Estacao!B182-32)*5/9,02_Estacao!B182))</f>
        <v/>
      </c>
      <c r="C182" s="47" t="str">
        <f aca="false">IF(OR($A182="",02_Estacao!C182=""),"",IF(CFG_UUR="fração (0-1)",02_Estacao!C182*100,02_Estacao!C182))</f>
        <v/>
      </c>
      <c r="D182" s="48" t="str">
        <f aca="false">IF(OR($A182="",02_Estacao!D182=""),"",IF(CFG_URS="MJ/m²/h",02_Estacao!D182*277.7778,IF(CFG_URS="kW/m²",02_Estacao!D182*1000,02_Estacao!D182)))</f>
        <v/>
      </c>
      <c r="E182" s="46" t="str">
        <f aca="false">IF(OR($A182="",02_Estacao!E182=""),"",IF(CFG_UVEL="km/h",02_Estacao!E182/3.6,02_Estacao!E182))</f>
        <v/>
      </c>
      <c r="F182" s="46" t="str">
        <f aca="false">IF($A182="","",IF(02_Estacao!F182="",CFG_P,IF(CFG_UP="hPa (mbar)",02_Estacao!F182/10,IF(CFG_UP="Pa",02_Estacao!F182/1000,02_Estacao!F182))))</f>
        <v/>
      </c>
      <c r="G182" s="48" t="str">
        <f aca="false">IF($A182="","",IF(02_Estacao!G182&lt;&gt;"",02_Estacao!G182,IF($D182="","",(1-CFG_ALBEDO)*$D182-CFG_RNL)))</f>
        <v/>
      </c>
      <c r="H182" s="46" t="str">
        <f aca="false">IF($A182="","",IFERROR(IF(ISNUMBER(INDEX(03_Dossel!$F$6:$F$1005,MATCH($A182,03_Dossel!$A$6:$A$1005,0))),INDEX(03_Dossel!$F$6:$F$1005,MATCH($A182,03_Dossel!$A$6:$A$1005,0)),""),""))</f>
        <v/>
      </c>
      <c r="I182" s="49" t="str">
        <f aca="false">IF($A182="","",IF($H182="","SEM PAR","OK"))</f>
        <v/>
      </c>
      <c r="J182" s="50" t="str">
        <f aca="false">IF($B182="","",0.6108*EXP(17.27*$B182/($B182+237.3)))</f>
        <v/>
      </c>
      <c r="K182" s="50" t="str">
        <f aca="false">IF(OR($J182="",$C182=""),"",$J182*$C182/100)</f>
        <v/>
      </c>
      <c r="L182" s="50" t="str">
        <f aca="false">IF(OR($J182="",$K182=""),"",$J182-$K182)</f>
        <v/>
      </c>
      <c r="M182" s="50" t="str">
        <f aca="false">IF($J182="","",4098*$J182/($B182+237.3)^2)</f>
        <v/>
      </c>
      <c r="N182" s="51" t="str">
        <f aca="false">IF($F182="","",0.000665*$F182)</f>
        <v/>
      </c>
      <c r="O182" s="46" t="str">
        <f aca="false">IF($E182="","",IFERROR($E182*4.87/LN(67.8*CFG_ZANEM-5.42),""))</f>
        <v/>
      </c>
      <c r="P182" s="46" t="str">
        <f aca="false">IF(OR($B182="",$H182=""),"",$H182-$B182)</f>
        <v/>
      </c>
      <c r="Q182" s="46" t="str">
        <f aca="false">IF($A182="","",IF(ISNUMBER(CFG_A),CFG_A,""))</f>
        <v/>
      </c>
      <c r="R182" s="46" t="str">
        <f aca="false">IF($A182="","",IF(ISNUMBER(CFG_B),CFG_B,""))</f>
        <v/>
      </c>
      <c r="S182" s="50" t="str">
        <f aca="false">IF(OR($B182="",$Q182=""),"",0.6108*EXP(17.27*$B182/($B182+237.3))-0.6108*EXP(17.27*($B182+$Q182)/($B182+$Q182+237.3)))</f>
        <v/>
      </c>
      <c r="T182" s="46" t="str">
        <f aca="false">IF(OR($Q182="",$R182="",$L182=""),"",$Q182+$R182*$L182)</f>
        <v/>
      </c>
      <c r="U182" s="46" t="str">
        <f aca="false">IF(OR($Q182="",$R182="",$S182=""),"",$Q182+$R182*$S182)</f>
        <v/>
      </c>
      <c r="V182" s="50" t="str">
        <f aca="false">IF(OR($P182="",$T182="",$U182=""),"",IF(ABS($U182-$T182)&lt;CFG_DENOMMIN,"",($P182-$T182)/($U182-$T182)))</f>
        <v/>
      </c>
      <c r="W182" s="47" t="str">
        <f aca="false">IF($E182="","",IFERROR(LN((CFG_ZANEM-0.67*CFG_HDOSSEL)/(0.123*CFG_HDOSSEL))*LN((CFG_ZAR-0.67*CFG_HDOSSEL)/(0.0123*CFG_HDOSSEL))/(CFG_K^2*$E182),""))</f>
        <v/>
      </c>
      <c r="X182" s="50" t="str">
        <f aca="false">IF(OR($N182="",$W182="",$W182=0),"",$N182*(1+CFG_RC/$W182))</f>
        <v/>
      </c>
      <c r="Y182" s="46" t="str">
        <f aca="false">IF(OR($X182="",$M182="",$G182="",$L182=""),"",($W182*$G182/CFG_RHOCP)*($X182/($M182+$X182))-$L182/($M182+$X182))</f>
        <v/>
      </c>
      <c r="Z182" s="46" t="str">
        <f aca="false">IF(OR($W182="",$G182=""),"",$W182*$G182/CFG_RHOCP)</f>
        <v/>
      </c>
      <c r="AA182" s="50" t="str">
        <f aca="false">IF(OR($P182="",$Y182="",$Z182=""),"",IF(ABS($Z182-$Y182)&lt;CFG_DENOMMIN,"",($P182-$Y182)/($Z182-$Y182)))</f>
        <v/>
      </c>
      <c r="AB182" s="48" t="str">
        <f aca="false">IF($A182="","",IF(AND(HOUR($A182)&gt;=CFG_HINI,HOUR($A182)&lt;CFG_HFIM),1,0))</f>
        <v/>
      </c>
      <c r="AC182" s="48" t="str">
        <f aca="false">IF($A182="","",IF($D182="",0,IF($D182&gt;=CFG_RSMIN,1,0)))</f>
        <v/>
      </c>
      <c r="AD182" s="48" t="str">
        <f aca="false">IF($A182="","",IF($E182="",0,IF(AND($E182&gt;=CFG_UMIN,$E182&lt;=CFG_UMAX),1,0)))</f>
        <v/>
      </c>
      <c r="AE182" s="48" t="str">
        <f aca="false">IF($A182="","",IF($L182="",0,IF($L182&gt;=CFG_VPDMIN,1,0)))</f>
        <v/>
      </c>
      <c r="AF182" s="48" t="str">
        <f aca="false">IF($A182="","",IF(CFG_METODO="Teórico (Jackson)",IF(OR($Y182="",$Z182=""),0,IF(ABS($Z182-$Y182)&gt;=CFG_DENOMMIN,1,0)),IF(OR($T182="",$U182=""),0,IF(ABS($U182-$T182)&gt;=CFG_DENOMMIN,1,0))))</f>
        <v/>
      </c>
      <c r="AG182" s="48" t="str">
        <f aca="false">IF($A182="","",IF(AND($B182&lt;&gt;"",$C182&lt;&gt;"",$H182&lt;&gt;""),1,0))</f>
        <v/>
      </c>
      <c r="AH182" s="48" t="str">
        <f aca="false">IF($A182="","",IF(AND($AB182=1,$AC182=1,$AD182=1,$AE182=1,$AF182=1,$AG182=1),1,0))</f>
        <v/>
      </c>
      <c r="AI182" s="50" t="str">
        <f aca="false">IF($A182="","",IF($AH182&lt;&gt;1,"",IF(CFG_METODO="Teórico (Jackson)",$AA182,$V182)))</f>
        <v/>
      </c>
      <c r="AJ182" s="50" t="str">
        <f aca="false">IF($AI182="","",MAX(0,MIN(1,$AI182)))</f>
        <v/>
      </c>
      <c r="AK182" s="52" t="str">
        <f aca="false">IF($A182="","",IF($AG182=0,"Dados incompletos"&amp;IF($I182="SEM PAR"," — sem Tc no mesmo horário",""),IF($AB182=0,"Fora da janela horária",IF($AC182=0,"Radiação abaixo do mínimo",IF($AD182=0,"Vento fora da faixa",IF($AE182=0,"VPD abaixo do mínimo",IF($AF182=0,"Denominador muito pequeno","VÁLIDO")))))))</f>
        <v/>
      </c>
    </row>
    <row r="183" customFormat="false" ht="15" hidden="false" customHeight="false" outlineLevel="0" collapsed="false">
      <c r="A183" s="45" t="str">
        <f aca="false">IF(02_Estacao!A183="","",02_Estacao!A183)</f>
        <v/>
      </c>
      <c r="B183" s="46" t="str">
        <f aca="false">IF(OR($A183="",02_Estacao!B183=""),"",IF(CFG_UT="°F",(02_Estacao!B183-32)*5/9,02_Estacao!B183))</f>
        <v/>
      </c>
      <c r="C183" s="47" t="str">
        <f aca="false">IF(OR($A183="",02_Estacao!C183=""),"",IF(CFG_UUR="fração (0-1)",02_Estacao!C183*100,02_Estacao!C183))</f>
        <v/>
      </c>
      <c r="D183" s="48" t="str">
        <f aca="false">IF(OR($A183="",02_Estacao!D183=""),"",IF(CFG_URS="MJ/m²/h",02_Estacao!D183*277.7778,IF(CFG_URS="kW/m²",02_Estacao!D183*1000,02_Estacao!D183)))</f>
        <v/>
      </c>
      <c r="E183" s="46" t="str">
        <f aca="false">IF(OR($A183="",02_Estacao!E183=""),"",IF(CFG_UVEL="km/h",02_Estacao!E183/3.6,02_Estacao!E183))</f>
        <v/>
      </c>
      <c r="F183" s="46" t="str">
        <f aca="false">IF($A183="","",IF(02_Estacao!F183="",CFG_P,IF(CFG_UP="hPa (mbar)",02_Estacao!F183/10,IF(CFG_UP="Pa",02_Estacao!F183/1000,02_Estacao!F183))))</f>
        <v/>
      </c>
      <c r="G183" s="48" t="str">
        <f aca="false">IF($A183="","",IF(02_Estacao!G183&lt;&gt;"",02_Estacao!G183,IF($D183="","",(1-CFG_ALBEDO)*$D183-CFG_RNL)))</f>
        <v/>
      </c>
      <c r="H183" s="46" t="str">
        <f aca="false">IF($A183="","",IFERROR(IF(ISNUMBER(INDEX(03_Dossel!$F$6:$F$1005,MATCH($A183,03_Dossel!$A$6:$A$1005,0))),INDEX(03_Dossel!$F$6:$F$1005,MATCH($A183,03_Dossel!$A$6:$A$1005,0)),""),""))</f>
        <v/>
      </c>
      <c r="I183" s="49" t="str">
        <f aca="false">IF($A183="","",IF($H183="","SEM PAR","OK"))</f>
        <v/>
      </c>
      <c r="J183" s="50" t="str">
        <f aca="false">IF($B183="","",0.6108*EXP(17.27*$B183/($B183+237.3)))</f>
        <v/>
      </c>
      <c r="K183" s="50" t="str">
        <f aca="false">IF(OR($J183="",$C183=""),"",$J183*$C183/100)</f>
        <v/>
      </c>
      <c r="L183" s="50" t="str">
        <f aca="false">IF(OR($J183="",$K183=""),"",$J183-$K183)</f>
        <v/>
      </c>
      <c r="M183" s="50" t="str">
        <f aca="false">IF($J183="","",4098*$J183/($B183+237.3)^2)</f>
        <v/>
      </c>
      <c r="N183" s="51" t="str">
        <f aca="false">IF($F183="","",0.000665*$F183)</f>
        <v/>
      </c>
      <c r="O183" s="46" t="str">
        <f aca="false">IF($E183="","",IFERROR($E183*4.87/LN(67.8*CFG_ZANEM-5.42),""))</f>
        <v/>
      </c>
      <c r="P183" s="46" t="str">
        <f aca="false">IF(OR($B183="",$H183=""),"",$H183-$B183)</f>
        <v/>
      </c>
      <c r="Q183" s="46" t="str">
        <f aca="false">IF($A183="","",IF(ISNUMBER(CFG_A),CFG_A,""))</f>
        <v/>
      </c>
      <c r="R183" s="46" t="str">
        <f aca="false">IF($A183="","",IF(ISNUMBER(CFG_B),CFG_B,""))</f>
        <v/>
      </c>
      <c r="S183" s="50" t="str">
        <f aca="false">IF(OR($B183="",$Q183=""),"",0.6108*EXP(17.27*$B183/($B183+237.3))-0.6108*EXP(17.27*($B183+$Q183)/($B183+$Q183+237.3)))</f>
        <v/>
      </c>
      <c r="T183" s="46" t="str">
        <f aca="false">IF(OR($Q183="",$R183="",$L183=""),"",$Q183+$R183*$L183)</f>
        <v/>
      </c>
      <c r="U183" s="46" t="str">
        <f aca="false">IF(OR($Q183="",$R183="",$S183=""),"",$Q183+$R183*$S183)</f>
        <v/>
      </c>
      <c r="V183" s="50" t="str">
        <f aca="false">IF(OR($P183="",$T183="",$U183=""),"",IF(ABS($U183-$T183)&lt;CFG_DENOMMIN,"",($P183-$T183)/($U183-$T183)))</f>
        <v/>
      </c>
      <c r="W183" s="47" t="str">
        <f aca="false">IF($E183="","",IFERROR(LN((CFG_ZANEM-0.67*CFG_HDOSSEL)/(0.123*CFG_HDOSSEL))*LN((CFG_ZAR-0.67*CFG_HDOSSEL)/(0.0123*CFG_HDOSSEL))/(CFG_K^2*$E183),""))</f>
        <v/>
      </c>
      <c r="X183" s="50" t="str">
        <f aca="false">IF(OR($N183="",$W183="",$W183=0),"",$N183*(1+CFG_RC/$W183))</f>
        <v/>
      </c>
      <c r="Y183" s="46" t="str">
        <f aca="false">IF(OR($X183="",$M183="",$G183="",$L183=""),"",($W183*$G183/CFG_RHOCP)*($X183/($M183+$X183))-$L183/($M183+$X183))</f>
        <v/>
      </c>
      <c r="Z183" s="46" t="str">
        <f aca="false">IF(OR($W183="",$G183=""),"",$W183*$G183/CFG_RHOCP)</f>
        <v/>
      </c>
      <c r="AA183" s="50" t="str">
        <f aca="false">IF(OR($P183="",$Y183="",$Z183=""),"",IF(ABS($Z183-$Y183)&lt;CFG_DENOMMIN,"",($P183-$Y183)/($Z183-$Y183)))</f>
        <v/>
      </c>
      <c r="AB183" s="48" t="str">
        <f aca="false">IF($A183="","",IF(AND(HOUR($A183)&gt;=CFG_HINI,HOUR($A183)&lt;CFG_HFIM),1,0))</f>
        <v/>
      </c>
      <c r="AC183" s="48" t="str">
        <f aca="false">IF($A183="","",IF($D183="",0,IF($D183&gt;=CFG_RSMIN,1,0)))</f>
        <v/>
      </c>
      <c r="AD183" s="48" t="str">
        <f aca="false">IF($A183="","",IF($E183="",0,IF(AND($E183&gt;=CFG_UMIN,$E183&lt;=CFG_UMAX),1,0)))</f>
        <v/>
      </c>
      <c r="AE183" s="48" t="str">
        <f aca="false">IF($A183="","",IF($L183="",0,IF($L183&gt;=CFG_VPDMIN,1,0)))</f>
        <v/>
      </c>
      <c r="AF183" s="48" t="str">
        <f aca="false">IF($A183="","",IF(CFG_METODO="Teórico (Jackson)",IF(OR($Y183="",$Z183=""),0,IF(ABS($Z183-$Y183)&gt;=CFG_DENOMMIN,1,0)),IF(OR($T183="",$U183=""),0,IF(ABS($U183-$T183)&gt;=CFG_DENOMMIN,1,0))))</f>
        <v/>
      </c>
      <c r="AG183" s="48" t="str">
        <f aca="false">IF($A183="","",IF(AND($B183&lt;&gt;"",$C183&lt;&gt;"",$H183&lt;&gt;""),1,0))</f>
        <v/>
      </c>
      <c r="AH183" s="48" t="str">
        <f aca="false">IF($A183="","",IF(AND($AB183=1,$AC183=1,$AD183=1,$AE183=1,$AF183=1,$AG183=1),1,0))</f>
        <v/>
      </c>
      <c r="AI183" s="50" t="str">
        <f aca="false">IF($A183="","",IF($AH183&lt;&gt;1,"",IF(CFG_METODO="Teórico (Jackson)",$AA183,$V183)))</f>
        <v/>
      </c>
      <c r="AJ183" s="50" t="str">
        <f aca="false">IF($AI183="","",MAX(0,MIN(1,$AI183)))</f>
        <v/>
      </c>
      <c r="AK183" s="52" t="str">
        <f aca="false">IF($A183="","",IF($AG183=0,"Dados incompletos"&amp;IF($I183="SEM PAR"," — sem Tc no mesmo horário",""),IF($AB183=0,"Fora da janela horária",IF($AC183=0,"Radiação abaixo do mínimo",IF($AD183=0,"Vento fora da faixa",IF($AE183=0,"VPD abaixo do mínimo",IF($AF183=0,"Denominador muito pequeno","VÁLIDO")))))))</f>
        <v/>
      </c>
    </row>
    <row r="184" customFormat="false" ht="15" hidden="false" customHeight="false" outlineLevel="0" collapsed="false">
      <c r="A184" s="45" t="str">
        <f aca="false">IF(02_Estacao!A184="","",02_Estacao!A184)</f>
        <v/>
      </c>
      <c r="B184" s="46" t="str">
        <f aca="false">IF(OR($A184="",02_Estacao!B184=""),"",IF(CFG_UT="°F",(02_Estacao!B184-32)*5/9,02_Estacao!B184))</f>
        <v/>
      </c>
      <c r="C184" s="47" t="str">
        <f aca="false">IF(OR($A184="",02_Estacao!C184=""),"",IF(CFG_UUR="fração (0-1)",02_Estacao!C184*100,02_Estacao!C184))</f>
        <v/>
      </c>
      <c r="D184" s="48" t="str">
        <f aca="false">IF(OR($A184="",02_Estacao!D184=""),"",IF(CFG_URS="MJ/m²/h",02_Estacao!D184*277.7778,IF(CFG_URS="kW/m²",02_Estacao!D184*1000,02_Estacao!D184)))</f>
        <v/>
      </c>
      <c r="E184" s="46" t="str">
        <f aca="false">IF(OR($A184="",02_Estacao!E184=""),"",IF(CFG_UVEL="km/h",02_Estacao!E184/3.6,02_Estacao!E184))</f>
        <v/>
      </c>
      <c r="F184" s="46" t="str">
        <f aca="false">IF($A184="","",IF(02_Estacao!F184="",CFG_P,IF(CFG_UP="hPa (mbar)",02_Estacao!F184/10,IF(CFG_UP="Pa",02_Estacao!F184/1000,02_Estacao!F184))))</f>
        <v/>
      </c>
      <c r="G184" s="48" t="str">
        <f aca="false">IF($A184="","",IF(02_Estacao!G184&lt;&gt;"",02_Estacao!G184,IF($D184="","",(1-CFG_ALBEDO)*$D184-CFG_RNL)))</f>
        <v/>
      </c>
      <c r="H184" s="46" t="str">
        <f aca="false">IF($A184="","",IFERROR(IF(ISNUMBER(INDEX(03_Dossel!$F$6:$F$1005,MATCH($A184,03_Dossel!$A$6:$A$1005,0))),INDEX(03_Dossel!$F$6:$F$1005,MATCH($A184,03_Dossel!$A$6:$A$1005,0)),""),""))</f>
        <v/>
      </c>
      <c r="I184" s="49" t="str">
        <f aca="false">IF($A184="","",IF($H184="","SEM PAR","OK"))</f>
        <v/>
      </c>
      <c r="J184" s="50" t="str">
        <f aca="false">IF($B184="","",0.6108*EXP(17.27*$B184/($B184+237.3)))</f>
        <v/>
      </c>
      <c r="K184" s="50" t="str">
        <f aca="false">IF(OR($J184="",$C184=""),"",$J184*$C184/100)</f>
        <v/>
      </c>
      <c r="L184" s="50" t="str">
        <f aca="false">IF(OR($J184="",$K184=""),"",$J184-$K184)</f>
        <v/>
      </c>
      <c r="M184" s="50" t="str">
        <f aca="false">IF($J184="","",4098*$J184/($B184+237.3)^2)</f>
        <v/>
      </c>
      <c r="N184" s="51" t="str">
        <f aca="false">IF($F184="","",0.000665*$F184)</f>
        <v/>
      </c>
      <c r="O184" s="46" t="str">
        <f aca="false">IF($E184="","",IFERROR($E184*4.87/LN(67.8*CFG_ZANEM-5.42),""))</f>
        <v/>
      </c>
      <c r="P184" s="46" t="str">
        <f aca="false">IF(OR($B184="",$H184=""),"",$H184-$B184)</f>
        <v/>
      </c>
      <c r="Q184" s="46" t="str">
        <f aca="false">IF($A184="","",IF(ISNUMBER(CFG_A),CFG_A,""))</f>
        <v/>
      </c>
      <c r="R184" s="46" t="str">
        <f aca="false">IF($A184="","",IF(ISNUMBER(CFG_B),CFG_B,""))</f>
        <v/>
      </c>
      <c r="S184" s="50" t="str">
        <f aca="false">IF(OR($B184="",$Q184=""),"",0.6108*EXP(17.27*$B184/($B184+237.3))-0.6108*EXP(17.27*($B184+$Q184)/($B184+$Q184+237.3)))</f>
        <v/>
      </c>
      <c r="T184" s="46" t="str">
        <f aca="false">IF(OR($Q184="",$R184="",$L184=""),"",$Q184+$R184*$L184)</f>
        <v/>
      </c>
      <c r="U184" s="46" t="str">
        <f aca="false">IF(OR($Q184="",$R184="",$S184=""),"",$Q184+$R184*$S184)</f>
        <v/>
      </c>
      <c r="V184" s="50" t="str">
        <f aca="false">IF(OR($P184="",$T184="",$U184=""),"",IF(ABS($U184-$T184)&lt;CFG_DENOMMIN,"",($P184-$T184)/($U184-$T184)))</f>
        <v/>
      </c>
      <c r="W184" s="47" t="str">
        <f aca="false">IF($E184="","",IFERROR(LN((CFG_ZANEM-0.67*CFG_HDOSSEL)/(0.123*CFG_HDOSSEL))*LN((CFG_ZAR-0.67*CFG_HDOSSEL)/(0.0123*CFG_HDOSSEL))/(CFG_K^2*$E184),""))</f>
        <v/>
      </c>
      <c r="X184" s="50" t="str">
        <f aca="false">IF(OR($N184="",$W184="",$W184=0),"",$N184*(1+CFG_RC/$W184))</f>
        <v/>
      </c>
      <c r="Y184" s="46" t="str">
        <f aca="false">IF(OR($X184="",$M184="",$G184="",$L184=""),"",($W184*$G184/CFG_RHOCP)*($X184/($M184+$X184))-$L184/($M184+$X184))</f>
        <v/>
      </c>
      <c r="Z184" s="46" t="str">
        <f aca="false">IF(OR($W184="",$G184=""),"",$W184*$G184/CFG_RHOCP)</f>
        <v/>
      </c>
      <c r="AA184" s="50" t="str">
        <f aca="false">IF(OR($P184="",$Y184="",$Z184=""),"",IF(ABS($Z184-$Y184)&lt;CFG_DENOMMIN,"",($P184-$Y184)/($Z184-$Y184)))</f>
        <v/>
      </c>
      <c r="AB184" s="48" t="str">
        <f aca="false">IF($A184="","",IF(AND(HOUR($A184)&gt;=CFG_HINI,HOUR($A184)&lt;CFG_HFIM),1,0))</f>
        <v/>
      </c>
      <c r="AC184" s="48" t="str">
        <f aca="false">IF($A184="","",IF($D184="",0,IF($D184&gt;=CFG_RSMIN,1,0)))</f>
        <v/>
      </c>
      <c r="AD184" s="48" t="str">
        <f aca="false">IF($A184="","",IF($E184="",0,IF(AND($E184&gt;=CFG_UMIN,$E184&lt;=CFG_UMAX),1,0)))</f>
        <v/>
      </c>
      <c r="AE184" s="48" t="str">
        <f aca="false">IF($A184="","",IF($L184="",0,IF($L184&gt;=CFG_VPDMIN,1,0)))</f>
        <v/>
      </c>
      <c r="AF184" s="48" t="str">
        <f aca="false">IF($A184="","",IF(CFG_METODO="Teórico (Jackson)",IF(OR($Y184="",$Z184=""),0,IF(ABS($Z184-$Y184)&gt;=CFG_DENOMMIN,1,0)),IF(OR($T184="",$U184=""),0,IF(ABS($U184-$T184)&gt;=CFG_DENOMMIN,1,0))))</f>
        <v/>
      </c>
      <c r="AG184" s="48" t="str">
        <f aca="false">IF($A184="","",IF(AND($B184&lt;&gt;"",$C184&lt;&gt;"",$H184&lt;&gt;""),1,0))</f>
        <v/>
      </c>
      <c r="AH184" s="48" t="str">
        <f aca="false">IF($A184="","",IF(AND($AB184=1,$AC184=1,$AD184=1,$AE184=1,$AF184=1,$AG184=1),1,0))</f>
        <v/>
      </c>
      <c r="AI184" s="50" t="str">
        <f aca="false">IF($A184="","",IF($AH184&lt;&gt;1,"",IF(CFG_METODO="Teórico (Jackson)",$AA184,$V184)))</f>
        <v/>
      </c>
      <c r="AJ184" s="50" t="str">
        <f aca="false">IF($AI184="","",MAX(0,MIN(1,$AI184)))</f>
        <v/>
      </c>
      <c r="AK184" s="52" t="str">
        <f aca="false">IF($A184="","",IF($AG184=0,"Dados incompletos"&amp;IF($I184="SEM PAR"," — sem Tc no mesmo horário",""),IF($AB184=0,"Fora da janela horária",IF($AC184=0,"Radiação abaixo do mínimo",IF($AD184=0,"Vento fora da faixa",IF($AE184=0,"VPD abaixo do mínimo",IF($AF184=0,"Denominador muito pequeno","VÁLIDO")))))))</f>
        <v/>
      </c>
    </row>
    <row r="185" customFormat="false" ht="15" hidden="false" customHeight="false" outlineLevel="0" collapsed="false">
      <c r="A185" s="45" t="str">
        <f aca="false">IF(02_Estacao!A185="","",02_Estacao!A185)</f>
        <v/>
      </c>
      <c r="B185" s="46" t="str">
        <f aca="false">IF(OR($A185="",02_Estacao!B185=""),"",IF(CFG_UT="°F",(02_Estacao!B185-32)*5/9,02_Estacao!B185))</f>
        <v/>
      </c>
      <c r="C185" s="47" t="str">
        <f aca="false">IF(OR($A185="",02_Estacao!C185=""),"",IF(CFG_UUR="fração (0-1)",02_Estacao!C185*100,02_Estacao!C185))</f>
        <v/>
      </c>
      <c r="D185" s="48" t="str">
        <f aca="false">IF(OR($A185="",02_Estacao!D185=""),"",IF(CFG_URS="MJ/m²/h",02_Estacao!D185*277.7778,IF(CFG_URS="kW/m²",02_Estacao!D185*1000,02_Estacao!D185)))</f>
        <v/>
      </c>
      <c r="E185" s="46" t="str">
        <f aca="false">IF(OR($A185="",02_Estacao!E185=""),"",IF(CFG_UVEL="km/h",02_Estacao!E185/3.6,02_Estacao!E185))</f>
        <v/>
      </c>
      <c r="F185" s="46" t="str">
        <f aca="false">IF($A185="","",IF(02_Estacao!F185="",CFG_P,IF(CFG_UP="hPa (mbar)",02_Estacao!F185/10,IF(CFG_UP="Pa",02_Estacao!F185/1000,02_Estacao!F185))))</f>
        <v/>
      </c>
      <c r="G185" s="48" t="str">
        <f aca="false">IF($A185="","",IF(02_Estacao!G185&lt;&gt;"",02_Estacao!G185,IF($D185="","",(1-CFG_ALBEDO)*$D185-CFG_RNL)))</f>
        <v/>
      </c>
      <c r="H185" s="46" t="str">
        <f aca="false">IF($A185="","",IFERROR(IF(ISNUMBER(INDEX(03_Dossel!$F$6:$F$1005,MATCH($A185,03_Dossel!$A$6:$A$1005,0))),INDEX(03_Dossel!$F$6:$F$1005,MATCH($A185,03_Dossel!$A$6:$A$1005,0)),""),""))</f>
        <v/>
      </c>
      <c r="I185" s="49" t="str">
        <f aca="false">IF($A185="","",IF($H185="","SEM PAR","OK"))</f>
        <v/>
      </c>
      <c r="J185" s="50" t="str">
        <f aca="false">IF($B185="","",0.6108*EXP(17.27*$B185/($B185+237.3)))</f>
        <v/>
      </c>
      <c r="K185" s="50" t="str">
        <f aca="false">IF(OR($J185="",$C185=""),"",$J185*$C185/100)</f>
        <v/>
      </c>
      <c r="L185" s="50" t="str">
        <f aca="false">IF(OR($J185="",$K185=""),"",$J185-$K185)</f>
        <v/>
      </c>
      <c r="M185" s="50" t="str">
        <f aca="false">IF($J185="","",4098*$J185/($B185+237.3)^2)</f>
        <v/>
      </c>
      <c r="N185" s="51" t="str">
        <f aca="false">IF($F185="","",0.000665*$F185)</f>
        <v/>
      </c>
      <c r="O185" s="46" t="str">
        <f aca="false">IF($E185="","",IFERROR($E185*4.87/LN(67.8*CFG_ZANEM-5.42),""))</f>
        <v/>
      </c>
      <c r="P185" s="46" t="str">
        <f aca="false">IF(OR($B185="",$H185=""),"",$H185-$B185)</f>
        <v/>
      </c>
      <c r="Q185" s="46" t="str">
        <f aca="false">IF($A185="","",IF(ISNUMBER(CFG_A),CFG_A,""))</f>
        <v/>
      </c>
      <c r="R185" s="46" t="str">
        <f aca="false">IF($A185="","",IF(ISNUMBER(CFG_B),CFG_B,""))</f>
        <v/>
      </c>
      <c r="S185" s="50" t="str">
        <f aca="false">IF(OR($B185="",$Q185=""),"",0.6108*EXP(17.27*$B185/($B185+237.3))-0.6108*EXP(17.27*($B185+$Q185)/($B185+$Q185+237.3)))</f>
        <v/>
      </c>
      <c r="T185" s="46" t="str">
        <f aca="false">IF(OR($Q185="",$R185="",$L185=""),"",$Q185+$R185*$L185)</f>
        <v/>
      </c>
      <c r="U185" s="46" t="str">
        <f aca="false">IF(OR($Q185="",$R185="",$S185=""),"",$Q185+$R185*$S185)</f>
        <v/>
      </c>
      <c r="V185" s="50" t="str">
        <f aca="false">IF(OR($P185="",$T185="",$U185=""),"",IF(ABS($U185-$T185)&lt;CFG_DENOMMIN,"",($P185-$T185)/($U185-$T185)))</f>
        <v/>
      </c>
      <c r="W185" s="47" t="str">
        <f aca="false">IF($E185="","",IFERROR(LN((CFG_ZANEM-0.67*CFG_HDOSSEL)/(0.123*CFG_HDOSSEL))*LN((CFG_ZAR-0.67*CFG_HDOSSEL)/(0.0123*CFG_HDOSSEL))/(CFG_K^2*$E185),""))</f>
        <v/>
      </c>
      <c r="X185" s="50" t="str">
        <f aca="false">IF(OR($N185="",$W185="",$W185=0),"",$N185*(1+CFG_RC/$W185))</f>
        <v/>
      </c>
      <c r="Y185" s="46" t="str">
        <f aca="false">IF(OR($X185="",$M185="",$G185="",$L185=""),"",($W185*$G185/CFG_RHOCP)*($X185/($M185+$X185))-$L185/($M185+$X185))</f>
        <v/>
      </c>
      <c r="Z185" s="46" t="str">
        <f aca="false">IF(OR($W185="",$G185=""),"",$W185*$G185/CFG_RHOCP)</f>
        <v/>
      </c>
      <c r="AA185" s="50" t="str">
        <f aca="false">IF(OR($P185="",$Y185="",$Z185=""),"",IF(ABS($Z185-$Y185)&lt;CFG_DENOMMIN,"",($P185-$Y185)/($Z185-$Y185)))</f>
        <v/>
      </c>
      <c r="AB185" s="48" t="str">
        <f aca="false">IF($A185="","",IF(AND(HOUR($A185)&gt;=CFG_HINI,HOUR($A185)&lt;CFG_HFIM),1,0))</f>
        <v/>
      </c>
      <c r="AC185" s="48" t="str">
        <f aca="false">IF($A185="","",IF($D185="",0,IF($D185&gt;=CFG_RSMIN,1,0)))</f>
        <v/>
      </c>
      <c r="AD185" s="48" t="str">
        <f aca="false">IF($A185="","",IF($E185="",0,IF(AND($E185&gt;=CFG_UMIN,$E185&lt;=CFG_UMAX),1,0)))</f>
        <v/>
      </c>
      <c r="AE185" s="48" t="str">
        <f aca="false">IF($A185="","",IF($L185="",0,IF($L185&gt;=CFG_VPDMIN,1,0)))</f>
        <v/>
      </c>
      <c r="AF185" s="48" t="str">
        <f aca="false">IF($A185="","",IF(CFG_METODO="Teórico (Jackson)",IF(OR($Y185="",$Z185=""),0,IF(ABS($Z185-$Y185)&gt;=CFG_DENOMMIN,1,0)),IF(OR($T185="",$U185=""),0,IF(ABS($U185-$T185)&gt;=CFG_DENOMMIN,1,0))))</f>
        <v/>
      </c>
      <c r="AG185" s="48" t="str">
        <f aca="false">IF($A185="","",IF(AND($B185&lt;&gt;"",$C185&lt;&gt;"",$H185&lt;&gt;""),1,0))</f>
        <v/>
      </c>
      <c r="AH185" s="48" t="str">
        <f aca="false">IF($A185="","",IF(AND($AB185=1,$AC185=1,$AD185=1,$AE185=1,$AF185=1,$AG185=1),1,0))</f>
        <v/>
      </c>
      <c r="AI185" s="50" t="str">
        <f aca="false">IF($A185="","",IF($AH185&lt;&gt;1,"",IF(CFG_METODO="Teórico (Jackson)",$AA185,$V185)))</f>
        <v/>
      </c>
      <c r="AJ185" s="50" t="str">
        <f aca="false">IF($AI185="","",MAX(0,MIN(1,$AI185)))</f>
        <v/>
      </c>
      <c r="AK185" s="52" t="str">
        <f aca="false">IF($A185="","",IF($AG185=0,"Dados incompletos"&amp;IF($I185="SEM PAR"," — sem Tc no mesmo horário",""),IF($AB185=0,"Fora da janela horária",IF($AC185=0,"Radiação abaixo do mínimo",IF($AD185=0,"Vento fora da faixa",IF($AE185=0,"VPD abaixo do mínimo",IF($AF185=0,"Denominador muito pequeno","VÁLIDO")))))))</f>
        <v/>
      </c>
    </row>
    <row r="186" customFormat="false" ht="15" hidden="false" customHeight="false" outlineLevel="0" collapsed="false">
      <c r="A186" s="45" t="str">
        <f aca="false">IF(02_Estacao!A186="","",02_Estacao!A186)</f>
        <v/>
      </c>
      <c r="B186" s="46" t="str">
        <f aca="false">IF(OR($A186="",02_Estacao!B186=""),"",IF(CFG_UT="°F",(02_Estacao!B186-32)*5/9,02_Estacao!B186))</f>
        <v/>
      </c>
      <c r="C186" s="47" t="str">
        <f aca="false">IF(OR($A186="",02_Estacao!C186=""),"",IF(CFG_UUR="fração (0-1)",02_Estacao!C186*100,02_Estacao!C186))</f>
        <v/>
      </c>
      <c r="D186" s="48" t="str">
        <f aca="false">IF(OR($A186="",02_Estacao!D186=""),"",IF(CFG_URS="MJ/m²/h",02_Estacao!D186*277.7778,IF(CFG_URS="kW/m²",02_Estacao!D186*1000,02_Estacao!D186)))</f>
        <v/>
      </c>
      <c r="E186" s="46" t="str">
        <f aca="false">IF(OR($A186="",02_Estacao!E186=""),"",IF(CFG_UVEL="km/h",02_Estacao!E186/3.6,02_Estacao!E186))</f>
        <v/>
      </c>
      <c r="F186" s="46" t="str">
        <f aca="false">IF($A186="","",IF(02_Estacao!F186="",CFG_P,IF(CFG_UP="hPa (mbar)",02_Estacao!F186/10,IF(CFG_UP="Pa",02_Estacao!F186/1000,02_Estacao!F186))))</f>
        <v/>
      </c>
      <c r="G186" s="48" t="str">
        <f aca="false">IF($A186="","",IF(02_Estacao!G186&lt;&gt;"",02_Estacao!G186,IF($D186="","",(1-CFG_ALBEDO)*$D186-CFG_RNL)))</f>
        <v/>
      </c>
      <c r="H186" s="46" t="str">
        <f aca="false">IF($A186="","",IFERROR(IF(ISNUMBER(INDEX(03_Dossel!$F$6:$F$1005,MATCH($A186,03_Dossel!$A$6:$A$1005,0))),INDEX(03_Dossel!$F$6:$F$1005,MATCH($A186,03_Dossel!$A$6:$A$1005,0)),""),""))</f>
        <v/>
      </c>
      <c r="I186" s="49" t="str">
        <f aca="false">IF($A186="","",IF($H186="","SEM PAR","OK"))</f>
        <v/>
      </c>
      <c r="J186" s="50" t="str">
        <f aca="false">IF($B186="","",0.6108*EXP(17.27*$B186/($B186+237.3)))</f>
        <v/>
      </c>
      <c r="K186" s="50" t="str">
        <f aca="false">IF(OR($J186="",$C186=""),"",$J186*$C186/100)</f>
        <v/>
      </c>
      <c r="L186" s="50" t="str">
        <f aca="false">IF(OR($J186="",$K186=""),"",$J186-$K186)</f>
        <v/>
      </c>
      <c r="M186" s="50" t="str">
        <f aca="false">IF($J186="","",4098*$J186/($B186+237.3)^2)</f>
        <v/>
      </c>
      <c r="N186" s="51" t="str">
        <f aca="false">IF($F186="","",0.000665*$F186)</f>
        <v/>
      </c>
      <c r="O186" s="46" t="str">
        <f aca="false">IF($E186="","",IFERROR($E186*4.87/LN(67.8*CFG_ZANEM-5.42),""))</f>
        <v/>
      </c>
      <c r="P186" s="46" t="str">
        <f aca="false">IF(OR($B186="",$H186=""),"",$H186-$B186)</f>
        <v/>
      </c>
      <c r="Q186" s="46" t="str">
        <f aca="false">IF($A186="","",IF(ISNUMBER(CFG_A),CFG_A,""))</f>
        <v/>
      </c>
      <c r="R186" s="46" t="str">
        <f aca="false">IF($A186="","",IF(ISNUMBER(CFG_B),CFG_B,""))</f>
        <v/>
      </c>
      <c r="S186" s="50" t="str">
        <f aca="false">IF(OR($B186="",$Q186=""),"",0.6108*EXP(17.27*$B186/($B186+237.3))-0.6108*EXP(17.27*($B186+$Q186)/($B186+$Q186+237.3)))</f>
        <v/>
      </c>
      <c r="T186" s="46" t="str">
        <f aca="false">IF(OR($Q186="",$R186="",$L186=""),"",$Q186+$R186*$L186)</f>
        <v/>
      </c>
      <c r="U186" s="46" t="str">
        <f aca="false">IF(OR($Q186="",$R186="",$S186=""),"",$Q186+$R186*$S186)</f>
        <v/>
      </c>
      <c r="V186" s="50" t="str">
        <f aca="false">IF(OR($P186="",$T186="",$U186=""),"",IF(ABS($U186-$T186)&lt;CFG_DENOMMIN,"",($P186-$T186)/($U186-$T186)))</f>
        <v/>
      </c>
      <c r="W186" s="47" t="str">
        <f aca="false">IF($E186="","",IFERROR(LN((CFG_ZANEM-0.67*CFG_HDOSSEL)/(0.123*CFG_HDOSSEL))*LN((CFG_ZAR-0.67*CFG_HDOSSEL)/(0.0123*CFG_HDOSSEL))/(CFG_K^2*$E186),""))</f>
        <v/>
      </c>
      <c r="X186" s="50" t="str">
        <f aca="false">IF(OR($N186="",$W186="",$W186=0),"",$N186*(1+CFG_RC/$W186))</f>
        <v/>
      </c>
      <c r="Y186" s="46" t="str">
        <f aca="false">IF(OR($X186="",$M186="",$G186="",$L186=""),"",($W186*$G186/CFG_RHOCP)*($X186/($M186+$X186))-$L186/($M186+$X186))</f>
        <v/>
      </c>
      <c r="Z186" s="46" t="str">
        <f aca="false">IF(OR($W186="",$G186=""),"",$W186*$G186/CFG_RHOCP)</f>
        <v/>
      </c>
      <c r="AA186" s="50" t="str">
        <f aca="false">IF(OR($P186="",$Y186="",$Z186=""),"",IF(ABS($Z186-$Y186)&lt;CFG_DENOMMIN,"",($P186-$Y186)/($Z186-$Y186)))</f>
        <v/>
      </c>
      <c r="AB186" s="48" t="str">
        <f aca="false">IF($A186="","",IF(AND(HOUR($A186)&gt;=CFG_HINI,HOUR($A186)&lt;CFG_HFIM),1,0))</f>
        <v/>
      </c>
      <c r="AC186" s="48" t="str">
        <f aca="false">IF($A186="","",IF($D186="",0,IF($D186&gt;=CFG_RSMIN,1,0)))</f>
        <v/>
      </c>
      <c r="AD186" s="48" t="str">
        <f aca="false">IF($A186="","",IF($E186="",0,IF(AND($E186&gt;=CFG_UMIN,$E186&lt;=CFG_UMAX),1,0)))</f>
        <v/>
      </c>
      <c r="AE186" s="48" t="str">
        <f aca="false">IF($A186="","",IF($L186="",0,IF($L186&gt;=CFG_VPDMIN,1,0)))</f>
        <v/>
      </c>
      <c r="AF186" s="48" t="str">
        <f aca="false">IF($A186="","",IF(CFG_METODO="Teórico (Jackson)",IF(OR($Y186="",$Z186=""),0,IF(ABS($Z186-$Y186)&gt;=CFG_DENOMMIN,1,0)),IF(OR($T186="",$U186=""),0,IF(ABS($U186-$T186)&gt;=CFG_DENOMMIN,1,0))))</f>
        <v/>
      </c>
      <c r="AG186" s="48" t="str">
        <f aca="false">IF($A186="","",IF(AND($B186&lt;&gt;"",$C186&lt;&gt;"",$H186&lt;&gt;""),1,0))</f>
        <v/>
      </c>
      <c r="AH186" s="48" t="str">
        <f aca="false">IF($A186="","",IF(AND($AB186=1,$AC186=1,$AD186=1,$AE186=1,$AF186=1,$AG186=1),1,0))</f>
        <v/>
      </c>
      <c r="AI186" s="50" t="str">
        <f aca="false">IF($A186="","",IF($AH186&lt;&gt;1,"",IF(CFG_METODO="Teórico (Jackson)",$AA186,$V186)))</f>
        <v/>
      </c>
      <c r="AJ186" s="50" t="str">
        <f aca="false">IF($AI186="","",MAX(0,MIN(1,$AI186)))</f>
        <v/>
      </c>
      <c r="AK186" s="52" t="str">
        <f aca="false">IF($A186="","",IF($AG186=0,"Dados incompletos"&amp;IF($I186="SEM PAR"," — sem Tc no mesmo horário",""),IF($AB186=0,"Fora da janela horária",IF($AC186=0,"Radiação abaixo do mínimo",IF($AD186=0,"Vento fora da faixa",IF($AE186=0,"VPD abaixo do mínimo",IF($AF186=0,"Denominador muito pequeno","VÁLIDO")))))))</f>
        <v/>
      </c>
    </row>
    <row r="187" customFormat="false" ht="15" hidden="false" customHeight="false" outlineLevel="0" collapsed="false">
      <c r="A187" s="45" t="str">
        <f aca="false">IF(02_Estacao!A187="","",02_Estacao!A187)</f>
        <v/>
      </c>
      <c r="B187" s="46" t="str">
        <f aca="false">IF(OR($A187="",02_Estacao!B187=""),"",IF(CFG_UT="°F",(02_Estacao!B187-32)*5/9,02_Estacao!B187))</f>
        <v/>
      </c>
      <c r="C187" s="47" t="str">
        <f aca="false">IF(OR($A187="",02_Estacao!C187=""),"",IF(CFG_UUR="fração (0-1)",02_Estacao!C187*100,02_Estacao!C187))</f>
        <v/>
      </c>
      <c r="D187" s="48" t="str">
        <f aca="false">IF(OR($A187="",02_Estacao!D187=""),"",IF(CFG_URS="MJ/m²/h",02_Estacao!D187*277.7778,IF(CFG_URS="kW/m²",02_Estacao!D187*1000,02_Estacao!D187)))</f>
        <v/>
      </c>
      <c r="E187" s="46" t="str">
        <f aca="false">IF(OR($A187="",02_Estacao!E187=""),"",IF(CFG_UVEL="km/h",02_Estacao!E187/3.6,02_Estacao!E187))</f>
        <v/>
      </c>
      <c r="F187" s="46" t="str">
        <f aca="false">IF($A187="","",IF(02_Estacao!F187="",CFG_P,IF(CFG_UP="hPa (mbar)",02_Estacao!F187/10,IF(CFG_UP="Pa",02_Estacao!F187/1000,02_Estacao!F187))))</f>
        <v/>
      </c>
      <c r="G187" s="48" t="str">
        <f aca="false">IF($A187="","",IF(02_Estacao!G187&lt;&gt;"",02_Estacao!G187,IF($D187="","",(1-CFG_ALBEDO)*$D187-CFG_RNL)))</f>
        <v/>
      </c>
      <c r="H187" s="46" t="str">
        <f aca="false">IF($A187="","",IFERROR(IF(ISNUMBER(INDEX(03_Dossel!$F$6:$F$1005,MATCH($A187,03_Dossel!$A$6:$A$1005,0))),INDEX(03_Dossel!$F$6:$F$1005,MATCH($A187,03_Dossel!$A$6:$A$1005,0)),""),""))</f>
        <v/>
      </c>
      <c r="I187" s="49" t="str">
        <f aca="false">IF($A187="","",IF($H187="","SEM PAR","OK"))</f>
        <v/>
      </c>
      <c r="J187" s="50" t="str">
        <f aca="false">IF($B187="","",0.6108*EXP(17.27*$B187/($B187+237.3)))</f>
        <v/>
      </c>
      <c r="K187" s="50" t="str">
        <f aca="false">IF(OR($J187="",$C187=""),"",$J187*$C187/100)</f>
        <v/>
      </c>
      <c r="L187" s="50" t="str">
        <f aca="false">IF(OR($J187="",$K187=""),"",$J187-$K187)</f>
        <v/>
      </c>
      <c r="M187" s="50" t="str">
        <f aca="false">IF($J187="","",4098*$J187/($B187+237.3)^2)</f>
        <v/>
      </c>
      <c r="N187" s="51" t="str">
        <f aca="false">IF($F187="","",0.000665*$F187)</f>
        <v/>
      </c>
      <c r="O187" s="46" t="str">
        <f aca="false">IF($E187="","",IFERROR($E187*4.87/LN(67.8*CFG_ZANEM-5.42),""))</f>
        <v/>
      </c>
      <c r="P187" s="46" t="str">
        <f aca="false">IF(OR($B187="",$H187=""),"",$H187-$B187)</f>
        <v/>
      </c>
      <c r="Q187" s="46" t="str">
        <f aca="false">IF($A187="","",IF(ISNUMBER(CFG_A),CFG_A,""))</f>
        <v/>
      </c>
      <c r="R187" s="46" t="str">
        <f aca="false">IF($A187="","",IF(ISNUMBER(CFG_B),CFG_B,""))</f>
        <v/>
      </c>
      <c r="S187" s="50" t="str">
        <f aca="false">IF(OR($B187="",$Q187=""),"",0.6108*EXP(17.27*$B187/($B187+237.3))-0.6108*EXP(17.27*($B187+$Q187)/($B187+$Q187+237.3)))</f>
        <v/>
      </c>
      <c r="T187" s="46" t="str">
        <f aca="false">IF(OR($Q187="",$R187="",$L187=""),"",$Q187+$R187*$L187)</f>
        <v/>
      </c>
      <c r="U187" s="46" t="str">
        <f aca="false">IF(OR($Q187="",$R187="",$S187=""),"",$Q187+$R187*$S187)</f>
        <v/>
      </c>
      <c r="V187" s="50" t="str">
        <f aca="false">IF(OR($P187="",$T187="",$U187=""),"",IF(ABS($U187-$T187)&lt;CFG_DENOMMIN,"",($P187-$T187)/($U187-$T187)))</f>
        <v/>
      </c>
      <c r="W187" s="47" t="str">
        <f aca="false">IF($E187="","",IFERROR(LN((CFG_ZANEM-0.67*CFG_HDOSSEL)/(0.123*CFG_HDOSSEL))*LN((CFG_ZAR-0.67*CFG_HDOSSEL)/(0.0123*CFG_HDOSSEL))/(CFG_K^2*$E187),""))</f>
        <v/>
      </c>
      <c r="X187" s="50" t="str">
        <f aca="false">IF(OR($N187="",$W187="",$W187=0),"",$N187*(1+CFG_RC/$W187))</f>
        <v/>
      </c>
      <c r="Y187" s="46" t="str">
        <f aca="false">IF(OR($X187="",$M187="",$G187="",$L187=""),"",($W187*$G187/CFG_RHOCP)*($X187/($M187+$X187))-$L187/($M187+$X187))</f>
        <v/>
      </c>
      <c r="Z187" s="46" t="str">
        <f aca="false">IF(OR($W187="",$G187=""),"",$W187*$G187/CFG_RHOCP)</f>
        <v/>
      </c>
      <c r="AA187" s="50" t="str">
        <f aca="false">IF(OR($P187="",$Y187="",$Z187=""),"",IF(ABS($Z187-$Y187)&lt;CFG_DENOMMIN,"",($P187-$Y187)/($Z187-$Y187)))</f>
        <v/>
      </c>
      <c r="AB187" s="48" t="str">
        <f aca="false">IF($A187="","",IF(AND(HOUR($A187)&gt;=CFG_HINI,HOUR($A187)&lt;CFG_HFIM),1,0))</f>
        <v/>
      </c>
      <c r="AC187" s="48" t="str">
        <f aca="false">IF($A187="","",IF($D187="",0,IF($D187&gt;=CFG_RSMIN,1,0)))</f>
        <v/>
      </c>
      <c r="AD187" s="48" t="str">
        <f aca="false">IF($A187="","",IF($E187="",0,IF(AND($E187&gt;=CFG_UMIN,$E187&lt;=CFG_UMAX),1,0)))</f>
        <v/>
      </c>
      <c r="AE187" s="48" t="str">
        <f aca="false">IF($A187="","",IF($L187="",0,IF($L187&gt;=CFG_VPDMIN,1,0)))</f>
        <v/>
      </c>
      <c r="AF187" s="48" t="str">
        <f aca="false">IF($A187="","",IF(CFG_METODO="Teórico (Jackson)",IF(OR($Y187="",$Z187=""),0,IF(ABS($Z187-$Y187)&gt;=CFG_DENOMMIN,1,0)),IF(OR($T187="",$U187=""),0,IF(ABS($U187-$T187)&gt;=CFG_DENOMMIN,1,0))))</f>
        <v/>
      </c>
      <c r="AG187" s="48" t="str">
        <f aca="false">IF($A187="","",IF(AND($B187&lt;&gt;"",$C187&lt;&gt;"",$H187&lt;&gt;""),1,0))</f>
        <v/>
      </c>
      <c r="AH187" s="48" t="str">
        <f aca="false">IF($A187="","",IF(AND($AB187=1,$AC187=1,$AD187=1,$AE187=1,$AF187=1,$AG187=1),1,0))</f>
        <v/>
      </c>
      <c r="AI187" s="50" t="str">
        <f aca="false">IF($A187="","",IF($AH187&lt;&gt;1,"",IF(CFG_METODO="Teórico (Jackson)",$AA187,$V187)))</f>
        <v/>
      </c>
      <c r="AJ187" s="50" t="str">
        <f aca="false">IF($AI187="","",MAX(0,MIN(1,$AI187)))</f>
        <v/>
      </c>
      <c r="AK187" s="52" t="str">
        <f aca="false">IF($A187="","",IF($AG187=0,"Dados incompletos"&amp;IF($I187="SEM PAR"," — sem Tc no mesmo horário",""),IF($AB187=0,"Fora da janela horária",IF($AC187=0,"Radiação abaixo do mínimo",IF($AD187=0,"Vento fora da faixa",IF($AE187=0,"VPD abaixo do mínimo",IF($AF187=0,"Denominador muito pequeno","VÁLIDO")))))))</f>
        <v/>
      </c>
    </row>
    <row r="188" customFormat="false" ht="15" hidden="false" customHeight="false" outlineLevel="0" collapsed="false">
      <c r="A188" s="45" t="str">
        <f aca="false">IF(02_Estacao!A188="","",02_Estacao!A188)</f>
        <v/>
      </c>
      <c r="B188" s="46" t="str">
        <f aca="false">IF(OR($A188="",02_Estacao!B188=""),"",IF(CFG_UT="°F",(02_Estacao!B188-32)*5/9,02_Estacao!B188))</f>
        <v/>
      </c>
      <c r="C188" s="47" t="str">
        <f aca="false">IF(OR($A188="",02_Estacao!C188=""),"",IF(CFG_UUR="fração (0-1)",02_Estacao!C188*100,02_Estacao!C188))</f>
        <v/>
      </c>
      <c r="D188" s="48" t="str">
        <f aca="false">IF(OR($A188="",02_Estacao!D188=""),"",IF(CFG_URS="MJ/m²/h",02_Estacao!D188*277.7778,IF(CFG_URS="kW/m²",02_Estacao!D188*1000,02_Estacao!D188)))</f>
        <v/>
      </c>
      <c r="E188" s="46" t="str">
        <f aca="false">IF(OR($A188="",02_Estacao!E188=""),"",IF(CFG_UVEL="km/h",02_Estacao!E188/3.6,02_Estacao!E188))</f>
        <v/>
      </c>
      <c r="F188" s="46" t="str">
        <f aca="false">IF($A188="","",IF(02_Estacao!F188="",CFG_P,IF(CFG_UP="hPa (mbar)",02_Estacao!F188/10,IF(CFG_UP="Pa",02_Estacao!F188/1000,02_Estacao!F188))))</f>
        <v/>
      </c>
      <c r="G188" s="48" t="str">
        <f aca="false">IF($A188="","",IF(02_Estacao!G188&lt;&gt;"",02_Estacao!G188,IF($D188="","",(1-CFG_ALBEDO)*$D188-CFG_RNL)))</f>
        <v/>
      </c>
      <c r="H188" s="46" t="str">
        <f aca="false">IF($A188="","",IFERROR(IF(ISNUMBER(INDEX(03_Dossel!$F$6:$F$1005,MATCH($A188,03_Dossel!$A$6:$A$1005,0))),INDEX(03_Dossel!$F$6:$F$1005,MATCH($A188,03_Dossel!$A$6:$A$1005,0)),""),""))</f>
        <v/>
      </c>
      <c r="I188" s="49" t="str">
        <f aca="false">IF($A188="","",IF($H188="","SEM PAR","OK"))</f>
        <v/>
      </c>
      <c r="J188" s="50" t="str">
        <f aca="false">IF($B188="","",0.6108*EXP(17.27*$B188/($B188+237.3)))</f>
        <v/>
      </c>
      <c r="K188" s="50" t="str">
        <f aca="false">IF(OR($J188="",$C188=""),"",$J188*$C188/100)</f>
        <v/>
      </c>
      <c r="L188" s="50" t="str">
        <f aca="false">IF(OR($J188="",$K188=""),"",$J188-$K188)</f>
        <v/>
      </c>
      <c r="M188" s="50" t="str">
        <f aca="false">IF($J188="","",4098*$J188/($B188+237.3)^2)</f>
        <v/>
      </c>
      <c r="N188" s="51" t="str">
        <f aca="false">IF($F188="","",0.000665*$F188)</f>
        <v/>
      </c>
      <c r="O188" s="46" t="str">
        <f aca="false">IF($E188="","",IFERROR($E188*4.87/LN(67.8*CFG_ZANEM-5.42),""))</f>
        <v/>
      </c>
      <c r="P188" s="46" t="str">
        <f aca="false">IF(OR($B188="",$H188=""),"",$H188-$B188)</f>
        <v/>
      </c>
      <c r="Q188" s="46" t="str">
        <f aca="false">IF($A188="","",IF(ISNUMBER(CFG_A),CFG_A,""))</f>
        <v/>
      </c>
      <c r="R188" s="46" t="str">
        <f aca="false">IF($A188="","",IF(ISNUMBER(CFG_B),CFG_B,""))</f>
        <v/>
      </c>
      <c r="S188" s="50" t="str">
        <f aca="false">IF(OR($B188="",$Q188=""),"",0.6108*EXP(17.27*$B188/($B188+237.3))-0.6108*EXP(17.27*($B188+$Q188)/($B188+$Q188+237.3)))</f>
        <v/>
      </c>
      <c r="T188" s="46" t="str">
        <f aca="false">IF(OR($Q188="",$R188="",$L188=""),"",$Q188+$R188*$L188)</f>
        <v/>
      </c>
      <c r="U188" s="46" t="str">
        <f aca="false">IF(OR($Q188="",$R188="",$S188=""),"",$Q188+$R188*$S188)</f>
        <v/>
      </c>
      <c r="V188" s="50" t="str">
        <f aca="false">IF(OR($P188="",$T188="",$U188=""),"",IF(ABS($U188-$T188)&lt;CFG_DENOMMIN,"",($P188-$T188)/($U188-$T188)))</f>
        <v/>
      </c>
      <c r="W188" s="47" t="str">
        <f aca="false">IF($E188="","",IFERROR(LN((CFG_ZANEM-0.67*CFG_HDOSSEL)/(0.123*CFG_HDOSSEL))*LN((CFG_ZAR-0.67*CFG_HDOSSEL)/(0.0123*CFG_HDOSSEL))/(CFG_K^2*$E188),""))</f>
        <v/>
      </c>
      <c r="X188" s="50" t="str">
        <f aca="false">IF(OR($N188="",$W188="",$W188=0),"",$N188*(1+CFG_RC/$W188))</f>
        <v/>
      </c>
      <c r="Y188" s="46" t="str">
        <f aca="false">IF(OR($X188="",$M188="",$G188="",$L188=""),"",($W188*$G188/CFG_RHOCP)*($X188/($M188+$X188))-$L188/($M188+$X188))</f>
        <v/>
      </c>
      <c r="Z188" s="46" t="str">
        <f aca="false">IF(OR($W188="",$G188=""),"",$W188*$G188/CFG_RHOCP)</f>
        <v/>
      </c>
      <c r="AA188" s="50" t="str">
        <f aca="false">IF(OR($P188="",$Y188="",$Z188=""),"",IF(ABS($Z188-$Y188)&lt;CFG_DENOMMIN,"",($P188-$Y188)/($Z188-$Y188)))</f>
        <v/>
      </c>
      <c r="AB188" s="48" t="str">
        <f aca="false">IF($A188="","",IF(AND(HOUR($A188)&gt;=CFG_HINI,HOUR($A188)&lt;CFG_HFIM),1,0))</f>
        <v/>
      </c>
      <c r="AC188" s="48" t="str">
        <f aca="false">IF($A188="","",IF($D188="",0,IF($D188&gt;=CFG_RSMIN,1,0)))</f>
        <v/>
      </c>
      <c r="AD188" s="48" t="str">
        <f aca="false">IF($A188="","",IF($E188="",0,IF(AND($E188&gt;=CFG_UMIN,$E188&lt;=CFG_UMAX),1,0)))</f>
        <v/>
      </c>
      <c r="AE188" s="48" t="str">
        <f aca="false">IF($A188="","",IF($L188="",0,IF($L188&gt;=CFG_VPDMIN,1,0)))</f>
        <v/>
      </c>
      <c r="AF188" s="48" t="str">
        <f aca="false">IF($A188="","",IF(CFG_METODO="Teórico (Jackson)",IF(OR($Y188="",$Z188=""),0,IF(ABS($Z188-$Y188)&gt;=CFG_DENOMMIN,1,0)),IF(OR($T188="",$U188=""),0,IF(ABS($U188-$T188)&gt;=CFG_DENOMMIN,1,0))))</f>
        <v/>
      </c>
      <c r="AG188" s="48" t="str">
        <f aca="false">IF($A188="","",IF(AND($B188&lt;&gt;"",$C188&lt;&gt;"",$H188&lt;&gt;""),1,0))</f>
        <v/>
      </c>
      <c r="AH188" s="48" t="str">
        <f aca="false">IF($A188="","",IF(AND($AB188=1,$AC188=1,$AD188=1,$AE188=1,$AF188=1,$AG188=1),1,0))</f>
        <v/>
      </c>
      <c r="AI188" s="50" t="str">
        <f aca="false">IF($A188="","",IF($AH188&lt;&gt;1,"",IF(CFG_METODO="Teórico (Jackson)",$AA188,$V188)))</f>
        <v/>
      </c>
      <c r="AJ188" s="50" t="str">
        <f aca="false">IF($AI188="","",MAX(0,MIN(1,$AI188)))</f>
        <v/>
      </c>
      <c r="AK188" s="52" t="str">
        <f aca="false">IF($A188="","",IF($AG188=0,"Dados incompletos"&amp;IF($I188="SEM PAR"," — sem Tc no mesmo horário",""),IF($AB188=0,"Fora da janela horária",IF($AC188=0,"Radiação abaixo do mínimo",IF($AD188=0,"Vento fora da faixa",IF($AE188=0,"VPD abaixo do mínimo",IF($AF188=0,"Denominador muito pequeno","VÁLIDO")))))))</f>
        <v/>
      </c>
    </row>
    <row r="189" customFormat="false" ht="15" hidden="false" customHeight="false" outlineLevel="0" collapsed="false">
      <c r="A189" s="45" t="str">
        <f aca="false">IF(02_Estacao!A189="","",02_Estacao!A189)</f>
        <v/>
      </c>
      <c r="B189" s="46" t="str">
        <f aca="false">IF(OR($A189="",02_Estacao!B189=""),"",IF(CFG_UT="°F",(02_Estacao!B189-32)*5/9,02_Estacao!B189))</f>
        <v/>
      </c>
      <c r="C189" s="47" t="str">
        <f aca="false">IF(OR($A189="",02_Estacao!C189=""),"",IF(CFG_UUR="fração (0-1)",02_Estacao!C189*100,02_Estacao!C189))</f>
        <v/>
      </c>
      <c r="D189" s="48" t="str">
        <f aca="false">IF(OR($A189="",02_Estacao!D189=""),"",IF(CFG_URS="MJ/m²/h",02_Estacao!D189*277.7778,IF(CFG_URS="kW/m²",02_Estacao!D189*1000,02_Estacao!D189)))</f>
        <v/>
      </c>
      <c r="E189" s="46" t="str">
        <f aca="false">IF(OR($A189="",02_Estacao!E189=""),"",IF(CFG_UVEL="km/h",02_Estacao!E189/3.6,02_Estacao!E189))</f>
        <v/>
      </c>
      <c r="F189" s="46" t="str">
        <f aca="false">IF($A189="","",IF(02_Estacao!F189="",CFG_P,IF(CFG_UP="hPa (mbar)",02_Estacao!F189/10,IF(CFG_UP="Pa",02_Estacao!F189/1000,02_Estacao!F189))))</f>
        <v/>
      </c>
      <c r="G189" s="48" t="str">
        <f aca="false">IF($A189="","",IF(02_Estacao!G189&lt;&gt;"",02_Estacao!G189,IF($D189="","",(1-CFG_ALBEDO)*$D189-CFG_RNL)))</f>
        <v/>
      </c>
      <c r="H189" s="46" t="str">
        <f aca="false">IF($A189="","",IFERROR(IF(ISNUMBER(INDEX(03_Dossel!$F$6:$F$1005,MATCH($A189,03_Dossel!$A$6:$A$1005,0))),INDEX(03_Dossel!$F$6:$F$1005,MATCH($A189,03_Dossel!$A$6:$A$1005,0)),""),""))</f>
        <v/>
      </c>
      <c r="I189" s="49" t="str">
        <f aca="false">IF($A189="","",IF($H189="","SEM PAR","OK"))</f>
        <v/>
      </c>
      <c r="J189" s="50" t="str">
        <f aca="false">IF($B189="","",0.6108*EXP(17.27*$B189/($B189+237.3)))</f>
        <v/>
      </c>
      <c r="K189" s="50" t="str">
        <f aca="false">IF(OR($J189="",$C189=""),"",$J189*$C189/100)</f>
        <v/>
      </c>
      <c r="L189" s="50" t="str">
        <f aca="false">IF(OR($J189="",$K189=""),"",$J189-$K189)</f>
        <v/>
      </c>
      <c r="M189" s="50" t="str">
        <f aca="false">IF($J189="","",4098*$J189/($B189+237.3)^2)</f>
        <v/>
      </c>
      <c r="N189" s="51" t="str">
        <f aca="false">IF($F189="","",0.000665*$F189)</f>
        <v/>
      </c>
      <c r="O189" s="46" t="str">
        <f aca="false">IF($E189="","",IFERROR($E189*4.87/LN(67.8*CFG_ZANEM-5.42),""))</f>
        <v/>
      </c>
      <c r="P189" s="46" t="str">
        <f aca="false">IF(OR($B189="",$H189=""),"",$H189-$B189)</f>
        <v/>
      </c>
      <c r="Q189" s="46" t="str">
        <f aca="false">IF($A189="","",IF(ISNUMBER(CFG_A),CFG_A,""))</f>
        <v/>
      </c>
      <c r="R189" s="46" t="str">
        <f aca="false">IF($A189="","",IF(ISNUMBER(CFG_B),CFG_B,""))</f>
        <v/>
      </c>
      <c r="S189" s="50" t="str">
        <f aca="false">IF(OR($B189="",$Q189=""),"",0.6108*EXP(17.27*$B189/($B189+237.3))-0.6108*EXP(17.27*($B189+$Q189)/($B189+$Q189+237.3)))</f>
        <v/>
      </c>
      <c r="T189" s="46" t="str">
        <f aca="false">IF(OR($Q189="",$R189="",$L189=""),"",$Q189+$R189*$L189)</f>
        <v/>
      </c>
      <c r="U189" s="46" t="str">
        <f aca="false">IF(OR($Q189="",$R189="",$S189=""),"",$Q189+$R189*$S189)</f>
        <v/>
      </c>
      <c r="V189" s="50" t="str">
        <f aca="false">IF(OR($P189="",$T189="",$U189=""),"",IF(ABS($U189-$T189)&lt;CFG_DENOMMIN,"",($P189-$T189)/($U189-$T189)))</f>
        <v/>
      </c>
      <c r="W189" s="47" t="str">
        <f aca="false">IF($E189="","",IFERROR(LN((CFG_ZANEM-0.67*CFG_HDOSSEL)/(0.123*CFG_HDOSSEL))*LN((CFG_ZAR-0.67*CFG_HDOSSEL)/(0.0123*CFG_HDOSSEL))/(CFG_K^2*$E189),""))</f>
        <v/>
      </c>
      <c r="X189" s="50" t="str">
        <f aca="false">IF(OR($N189="",$W189="",$W189=0),"",$N189*(1+CFG_RC/$W189))</f>
        <v/>
      </c>
      <c r="Y189" s="46" t="str">
        <f aca="false">IF(OR($X189="",$M189="",$G189="",$L189=""),"",($W189*$G189/CFG_RHOCP)*($X189/($M189+$X189))-$L189/($M189+$X189))</f>
        <v/>
      </c>
      <c r="Z189" s="46" t="str">
        <f aca="false">IF(OR($W189="",$G189=""),"",$W189*$G189/CFG_RHOCP)</f>
        <v/>
      </c>
      <c r="AA189" s="50" t="str">
        <f aca="false">IF(OR($P189="",$Y189="",$Z189=""),"",IF(ABS($Z189-$Y189)&lt;CFG_DENOMMIN,"",($P189-$Y189)/($Z189-$Y189)))</f>
        <v/>
      </c>
      <c r="AB189" s="48" t="str">
        <f aca="false">IF($A189="","",IF(AND(HOUR($A189)&gt;=CFG_HINI,HOUR($A189)&lt;CFG_HFIM),1,0))</f>
        <v/>
      </c>
      <c r="AC189" s="48" t="str">
        <f aca="false">IF($A189="","",IF($D189="",0,IF($D189&gt;=CFG_RSMIN,1,0)))</f>
        <v/>
      </c>
      <c r="AD189" s="48" t="str">
        <f aca="false">IF($A189="","",IF($E189="",0,IF(AND($E189&gt;=CFG_UMIN,$E189&lt;=CFG_UMAX),1,0)))</f>
        <v/>
      </c>
      <c r="AE189" s="48" t="str">
        <f aca="false">IF($A189="","",IF($L189="",0,IF($L189&gt;=CFG_VPDMIN,1,0)))</f>
        <v/>
      </c>
      <c r="AF189" s="48" t="str">
        <f aca="false">IF($A189="","",IF(CFG_METODO="Teórico (Jackson)",IF(OR($Y189="",$Z189=""),0,IF(ABS($Z189-$Y189)&gt;=CFG_DENOMMIN,1,0)),IF(OR($T189="",$U189=""),0,IF(ABS($U189-$T189)&gt;=CFG_DENOMMIN,1,0))))</f>
        <v/>
      </c>
      <c r="AG189" s="48" t="str">
        <f aca="false">IF($A189="","",IF(AND($B189&lt;&gt;"",$C189&lt;&gt;"",$H189&lt;&gt;""),1,0))</f>
        <v/>
      </c>
      <c r="AH189" s="48" t="str">
        <f aca="false">IF($A189="","",IF(AND($AB189=1,$AC189=1,$AD189=1,$AE189=1,$AF189=1,$AG189=1),1,0))</f>
        <v/>
      </c>
      <c r="AI189" s="50" t="str">
        <f aca="false">IF($A189="","",IF($AH189&lt;&gt;1,"",IF(CFG_METODO="Teórico (Jackson)",$AA189,$V189)))</f>
        <v/>
      </c>
      <c r="AJ189" s="50" t="str">
        <f aca="false">IF($AI189="","",MAX(0,MIN(1,$AI189)))</f>
        <v/>
      </c>
      <c r="AK189" s="52" t="str">
        <f aca="false">IF($A189="","",IF($AG189=0,"Dados incompletos"&amp;IF($I189="SEM PAR"," — sem Tc no mesmo horário",""),IF($AB189=0,"Fora da janela horária",IF($AC189=0,"Radiação abaixo do mínimo",IF($AD189=0,"Vento fora da faixa",IF($AE189=0,"VPD abaixo do mínimo",IF($AF189=0,"Denominador muito pequeno","VÁLIDO")))))))</f>
        <v/>
      </c>
    </row>
    <row r="190" customFormat="false" ht="15" hidden="false" customHeight="false" outlineLevel="0" collapsed="false">
      <c r="A190" s="45" t="str">
        <f aca="false">IF(02_Estacao!A190="","",02_Estacao!A190)</f>
        <v/>
      </c>
      <c r="B190" s="46" t="str">
        <f aca="false">IF(OR($A190="",02_Estacao!B190=""),"",IF(CFG_UT="°F",(02_Estacao!B190-32)*5/9,02_Estacao!B190))</f>
        <v/>
      </c>
      <c r="C190" s="47" t="str">
        <f aca="false">IF(OR($A190="",02_Estacao!C190=""),"",IF(CFG_UUR="fração (0-1)",02_Estacao!C190*100,02_Estacao!C190))</f>
        <v/>
      </c>
      <c r="D190" s="48" t="str">
        <f aca="false">IF(OR($A190="",02_Estacao!D190=""),"",IF(CFG_URS="MJ/m²/h",02_Estacao!D190*277.7778,IF(CFG_URS="kW/m²",02_Estacao!D190*1000,02_Estacao!D190)))</f>
        <v/>
      </c>
      <c r="E190" s="46" t="str">
        <f aca="false">IF(OR($A190="",02_Estacao!E190=""),"",IF(CFG_UVEL="km/h",02_Estacao!E190/3.6,02_Estacao!E190))</f>
        <v/>
      </c>
      <c r="F190" s="46" t="str">
        <f aca="false">IF($A190="","",IF(02_Estacao!F190="",CFG_P,IF(CFG_UP="hPa (mbar)",02_Estacao!F190/10,IF(CFG_UP="Pa",02_Estacao!F190/1000,02_Estacao!F190))))</f>
        <v/>
      </c>
      <c r="G190" s="48" t="str">
        <f aca="false">IF($A190="","",IF(02_Estacao!G190&lt;&gt;"",02_Estacao!G190,IF($D190="","",(1-CFG_ALBEDO)*$D190-CFG_RNL)))</f>
        <v/>
      </c>
      <c r="H190" s="46" t="str">
        <f aca="false">IF($A190="","",IFERROR(IF(ISNUMBER(INDEX(03_Dossel!$F$6:$F$1005,MATCH($A190,03_Dossel!$A$6:$A$1005,0))),INDEX(03_Dossel!$F$6:$F$1005,MATCH($A190,03_Dossel!$A$6:$A$1005,0)),""),""))</f>
        <v/>
      </c>
      <c r="I190" s="49" t="str">
        <f aca="false">IF($A190="","",IF($H190="","SEM PAR","OK"))</f>
        <v/>
      </c>
      <c r="J190" s="50" t="str">
        <f aca="false">IF($B190="","",0.6108*EXP(17.27*$B190/($B190+237.3)))</f>
        <v/>
      </c>
      <c r="K190" s="50" t="str">
        <f aca="false">IF(OR($J190="",$C190=""),"",$J190*$C190/100)</f>
        <v/>
      </c>
      <c r="L190" s="50" t="str">
        <f aca="false">IF(OR($J190="",$K190=""),"",$J190-$K190)</f>
        <v/>
      </c>
      <c r="M190" s="50" t="str">
        <f aca="false">IF($J190="","",4098*$J190/($B190+237.3)^2)</f>
        <v/>
      </c>
      <c r="N190" s="51" t="str">
        <f aca="false">IF($F190="","",0.000665*$F190)</f>
        <v/>
      </c>
      <c r="O190" s="46" t="str">
        <f aca="false">IF($E190="","",IFERROR($E190*4.87/LN(67.8*CFG_ZANEM-5.42),""))</f>
        <v/>
      </c>
      <c r="P190" s="46" t="str">
        <f aca="false">IF(OR($B190="",$H190=""),"",$H190-$B190)</f>
        <v/>
      </c>
      <c r="Q190" s="46" t="str">
        <f aca="false">IF($A190="","",IF(ISNUMBER(CFG_A),CFG_A,""))</f>
        <v/>
      </c>
      <c r="R190" s="46" t="str">
        <f aca="false">IF($A190="","",IF(ISNUMBER(CFG_B),CFG_B,""))</f>
        <v/>
      </c>
      <c r="S190" s="50" t="str">
        <f aca="false">IF(OR($B190="",$Q190=""),"",0.6108*EXP(17.27*$B190/($B190+237.3))-0.6108*EXP(17.27*($B190+$Q190)/($B190+$Q190+237.3)))</f>
        <v/>
      </c>
      <c r="T190" s="46" t="str">
        <f aca="false">IF(OR($Q190="",$R190="",$L190=""),"",$Q190+$R190*$L190)</f>
        <v/>
      </c>
      <c r="U190" s="46" t="str">
        <f aca="false">IF(OR($Q190="",$R190="",$S190=""),"",$Q190+$R190*$S190)</f>
        <v/>
      </c>
      <c r="V190" s="50" t="str">
        <f aca="false">IF(OR($P190="",$T190="",$U190=""),"",IF(ABS($U190-$T190)&lt;CFG_DENOMMIN,"",($P190-$T190)/($U190-$T190)))</f>
        <v/>
      </c>
      <c r="W190" s="47" t="str">
        <f aca="false">IF($E190="","",IFERROR(LN((CFG_ZANEM-0.67*CFG_HDOSSEL)/(0.123*CFG_HDOSSEL))*LN((CFG_ZAR-0.67*CFG_HDOSSEL)/(0.0123*CFG_HDOSSEL))/(CFG_K^2*$E190),""))</f>
        <v/>
      </c>
      <c r="X190" s="50" t="str">
        <f aca="false">IF(OR($N190="",$W190="",$W190=0),"",$N190*(1+CFG_RC/$W190))</f>
        <v/>
      </c>
      <c r="Y190" s="46" t="str">
        <f aca="false">IF(OR($X190="",$M190="",$G190="",$L190=""),"",($W190*$G190/CFG_RHOCP)*($X190/($M190+$X190))-$L190/($M190+$X190))</f>
        <v/>
      </c>
      <c r="Z190" s="46" t="str">
        <f aca="false">IF(OR($W190="",$G190=""),"",$W190*$G190/CFG_RHOCP)</f>
        <v/>
      </c>
      <c r="AA190" s="50" t="str">
        <f aca="false">IF(OR($P190="",$Y190="",$Z190=""),"",IF(ABS($Z190-$Y190)&lt;CFG_DENOMMIN,"",($P190-$Y190)/($Z190-$Y190)))</f>
        <v/>
      </c>
      <c r="AB190" s="48" t="str">
        <f aca="false">IF($A190="","",IF(AND(HOUR($A190)&gt;=CFG_HINI,HOUR($A190)&lt;CFG_HFIM),1,0))</f>
        <v/>
      </c>
      <c r="AC190" s="48" t="str">
        <f aca="false">IF($A190="","",IF($D190="",0,IF($D190&gt;=CFG_RSMIN,1,0)))</f>
        <v/>
      </c>
      <c r="AD190" s="48" t="str">
        <f aca="false">IF($A190="","",IF($E190="",0,IF(AND($E190&gt;=CFG_UMIN,$E190&lt;=CFG_UMAX),1,0)))</f>
        <v/>
      </c>
      <c r="AE190" s="48" t="str">
        <f aca="false">IF($A190="","",IF($L190="",0,IF($L190&gt;=CFG_VPDMIN,1,0)))</f>
        <v/>
      </c>
      <c r="AF190" s="48" t="str">
        <f aca="false">IF($A190="","",IF(CFG_METODO="Teórico (Jackson)",IF(OR($Y190="",$Z190=""),0,IF(ABS($Z190-$Y190)&gt;=CFG_DENOMMIN,1,0)),IF(OR($T190="",$U190=""),0,IF(ABS($U190-$T190)&gt;=CFG_DENOMMIN,1,0))))</f>
        <v/>
      </c>
      <c r="AG190" s="48" t="str">
        <f aca="false">IF($A190="","",IF(AND($B190&lt;&gt;"",$C190&lt;&gt;"",$H190&lt;&gt;""),1,0))</f>
        <v/>
      </c>
      <c r="AH190" s="48" t="str">
        <f aca="false">IF($A190="","",IF(AND($AB190=1,$AC190=1,$AD190=1,$AE190=1,$AF190=1,$AG190=1),1,0))</f>
        <v/>
      </c>
      <c r="AI190" s="50" t="str">
        <f aca="false">IF($A190="","",IF($AH190&lt;&gt;1,"",IF(CFG_METODO="Teórico (Jackson)",$AA190,$V190)))</f>
        <v/>
      </c>
      <c r="AJ190" s="50" t="str">
        <f aca="false">IF($AI190="","",MAX(0,MIN(1,$AI190)))</f>
        <v/>
      </c>
      <c r="AK190" s="52" t="str">
        <f aca="false">IF($A190="","",IF($AG190=0,"Dados incompletos"&amp;IF($I190="SEM PAR"," — sem Tc no mesmo horário",""),IF($AB190=0,"Fora da janela horária",IF($AC190=0,"Radiação abaixo do mínimo",IF($AD190=0,"Vento fora da faixa",IF($AE190=0,"VPD abaixo do mínimo",IF($AF190=0,"Denominador muito pequeno","VÁLIDO")))))))</f>
        <v/>
      </c>
    </row>
    <row r="191" customFormat="false" ht="15" hidden="false" customHeight="false" outlineLevel="0" collapsed="false">
      <c r="A191" s="45" t="str">
        <f aca="false">IF(02_Estacao!A191="","",02_Estacao!A191)</f>
        <v/>
      </c>
      <c r="B191" s="46" t="str">
        <f aca="false">IF(OR($A191="",02_Estacao!B191=""),"",IF(CFG_UT="°F",(02_Estacao!B191-32)*5/9,02_Estacao!B191))</f>
        <v/>
      </c>
      <c r="C191" s="47" t="str">
        <f aca="false">IF(OR($A191="",02_Estacao!C191=""),"",IF(CFG_UUR="fração (0-1)",02_Estacao!C191*100,02_Estacao!C191))</f>
        <v/>
      </c>
      <c r="D191" s="48" t="str">
        <f aca="false">IF(OR($A191="",02_Estacao!D191=""),"",IF(CFG_URS="MJ/m²/h",02_Estacao!D191*277.7778,IF(CFG_URS="kW/m²",02_Estacao!D191*1000,02_Estacao!D191)))</f>
        <v/>
      </c>
      <c r="E191" s="46" t="str">
        <f aca="false">IF(OR($A191="",02_Estacao!E191=""),"",IF(CFG_UVEL="km/h",02_Estacao!E191/3.6,02_Estacao!E191))</f>
        <v/>
      </c>
      <c r="F191" s="46" t="str">
        <f aca="false">IF($A191="","",IF(02_Estacao!F191="",CFG_P,IF(CFG_UP="hPa (mbar)",02_Estacao!F191/10,IF(CFG_UP="Pa",02_Estacao!F191/1000,02_Estacao!F191))))</f>
        <v/>
      </c>
      <c r="G191" s="48" t="str">
        <f aca="false">IF($A191="","",IF(02_Estacao!G191&lt;&gt;"",02_Estacao!G191,IF($D191="","",(1-CFG_ALBEDO)*$D191-CFG_RNL)))</f>
        <v/>
      </c>
      <c r="H191" s="46" t="str">
        <f aca="false">IF($A191="","",IFERROR(IF(ISNUMBER(INDEX(03_Dossel!$F$6:$F$1005,MATCH($A191,03_Dossel!$A$6:$A$1005,0))),INDEX(03_Dossel!$F$6:$F$1005,MATCH($A191,03_Dossel!$A$6:$A$1005,0)),""),""))</f>
        <v/>
      </c>
      <c r="I191" s="49" t="str">
        <f aca="false">IF($A191="","",IF($H191="","SEM PAR","OK"))</f>
        <v/>
      </c>
      <c r="J191" s="50" t="str">
        <f aca="false">IF($B191="","",0.6108*EXP(17.27*$B191/($B191+237.3)))</f>
        <v/>
      </c>
      <c r="K191" s="50" t="str">
        <f aca="false">IF(OR($J191="",$C191=""),"",$J191*$C191/100)</f>
        <v/>
      </c>
      <c r="L191" s="50" t="str">
        <f aca="false">IF(OR($J191="",$K191=""),"",$J191-$K191)</f>
        <v/>
      </c>
      <c r="M191" s="50" t="str">
        <f aca="false">IF($J191="","",4098*$J191/($B191+237.3)^2)</f>
        <v/>
      </c>
      <c r="N191" s="51" t="str">
        <f aca="false">IF($F191="","",0.000665*$F191)</f>
        <v/>
      </c>
      <c r="O191" s="46" t="str">
        <f aca="false">IF($E191="","",IFERROR($E191*4.87/LN(67.8*CFG_ZANEM-5.42),""))</f>
        <v/>
      </c>
      <c r="P191" s="46" t="str">
        <f aca="false">IF(OR($B191="",$H191=""),"",$H191-$B191)</f>
        <v/>
      </c>
      <c r="Q191" s="46" t="str">
        <f aca="false">IF($A191="","",IF(ISNUMBER(CFG_A),CFG_A,""))</f>
        <v/>
      </c>
      <c r="R191" s="46" t="str">
        <f aca="false">IF($A191="","",IF(ISNUMBER(CFG_B),CFG_B,""))</f>
        <v/>
      </c>
      <c r="S191" s="50" t="str">
        <f aca="false">IF(OR($B191="",$Q191=""),"",0.6108*EXP(17.27*$B191/($B191+237.3))-0.6108*EXP(17.27*($B191+$Q191)/($B191+$Q191+237.3)))</f>
        <v/>
      </c>
      <c r="T191" s="46" t="str">
        <f aca="false">IF(OR($Q191="",$R191="",$L191=""),"",$Q191+$R191*$L191)</f>
        <v/>
      </c>
      <c r="U191" s="46" t="str">
        <f aca="false">IF(OR($Q191="",$R191="",$S191=""),"",$Q191+$R191*$S191)</f>
        <v/>
      </c>
      <c r="V191" s="50" t="str">
        <f aca="false">IF(OR($P191="",$T191="",$U191=""),"",IF(ABS($U191-$T191)&lt;CFG_DENOMMIN,"",($P191-$T191)/($U191-$T191)))</f>
        <v/>
      </c>
      <c r="W191" s="47" t="str">
        <f aca="false">IF($E191="","",IFERROR(LN((CFG_ZANEM-0.67*CFG_HDOSSEL)/(0.123*CFG_HDOSSEL))*LN((CFG_ZAR-0.67*CFG_HDOSSEL)/(0.0123*CFG_HDOSSEL))/(CFG_K^2*$E191),""))</f>
        <v/>
      </c>
      <c r="X191" s="50" t="str">
        <f aca="false">IF(OR($N191="",$W191="",$W191=0),"",$N191*(1+CFG_RC/$W191))</f>
        <v/>
      </c>
      <c r="Y191" s="46" t="str">
        <f aca="false">IF(OR($X191="",$M191="",$G191="",$L191=""),"",($W191*$G191/CFG_RHOCP)*($X191/($M191+$X191))-$L191/($M191+$X191))</f>
        <v/>
      </c>
      <c r="Z191" s="46" t="str">
        <f aca="false">IF(OR($W191="",$G191=""),"",$W191*$G191/CFG_RHOCP)</f>
        <v/>
      </c>
      <c r="AA191" s="50" t="str">
        <f aca="false">IF(OR($P191="",$Y191="",$Z191=""),"",IF(ABS($Z191-$Y191)&lt;CFG_DENOMMIN,"",($P191-$Y191)/($Z191-$Y191)))</f>
        <v/>
      </c>
      <c r="AB191" s="48" t="str">
        <f aca="false">IF($A191="","",IF(AND(HOUR($A191)&gt;=CFG_HINI,HOUR($A191)&lt;CFG_HFIM),1,0))</f>
        <v/>
      </c>
      <c r="AC191" s="48" t="str">
        <f aca="false">IF($A191="","",IF($D191="",0,IF($D191&gt;=CFG_RSMIN,1,0)))</f>
        <v/>
      </c>
      <c r="AD191" s="48" t="str">
        <f aca="false">IF($A191="","",IF($E191="",0,IF(AND($E191&gt;=CFG_UMIN,$E191&lt;=CFG_UMAX),1,0)))</f>
        <v/>
      </c>
      <c r="AE191" s="48" t="str">
        <f aca="false">IF($A191="","",IF($L191="",0,IF($L191&gt;=CFG_VPDMIN,1,0)))</f>
        <v/>
      </c>
      <c r="AF191" s="48" t="str">
        <f aca="false">IF($A191="","",IF(CFG_METODO="Teórico (Jackson)",IF(OR($Y191="",$Z191=""),0,IF(ABS($Z191-$Y191)&gt;=CFG_DENOMMIN,1,0)),IF(OR($T191="",$U191=""),0,IF(ABS($U191-$T191)&gt;=CFG_DENOMMIN,1,0))))</f>
        <v/>
      </c>
      <c r="AG191" s="48" t="str">
        <f aca="false">IF($A191="","",IF(AND($B191&lt;&gt;"",$C191&lt;&gt;"",$H191&lt;&gt;""),1,0))</f>
        <v/>
      </c>
      <c r="AH191" s="48" t="str">
        <f aca="false">IF($A191="","",IF(AND($AB191=1,$AC191=1,$AD191=1,$AE191=1,$AF191=1,$AG191=1),1,0))</f>
        <v/>
      </c>
      <c r="AI191" s="50" t="str">
        <f aca="false">IF($A191="","",IF($AH191&lt;&gt;1,"",IF(CFG_METODO="Teórico (Jackson)",$AA191,$V191)))</f>
        <v/>
      </c>
      <c r="AJ191" s="50" t="str">
        <f aca="false">IF($AI191="","",MAX(0,MIN(1,$AI191)))</f>
        <v/>
      </c>
      <c r="AK191" s="52" t="str">
        <f aca="false">IF($A191="","",IF($AG191=0,"Dados incompletos"&amp;IF($I191="SEM PAR"," — sem Tc no mesmo horário",""),IF($AB191=0,"Fora da janela horária",IF($AC191=0,"Radiação abaixo do mínimo",IF($AD191=0,"Vento fora da faixa",IF($AE191=0,"VPD abaixo do mínimo",IF($AF191=0,"Denominador muito pequeno","VÁLIDO")))))))</f>
        <v/>
      </c>
    </row>
    <row r="192" customFormat="false" ht="15" hidden="false" customHeight="false" outlineLevel="0" collapsed="false">
      <c r="A192" s="45" t="str">
        <f aca="false">IF(02_Estacao!A192="","",02_Estacao!A192)</f>
        <v/>
      </c>
      <c r="B192" s="46" t="str">
        <f aca="false">IF(OR($A192="",02_Estacao!B192=""),"",IF(CFG_UT="°F",(02_Estacao!B192-32)*5/9,02_Estacao!B192))</f>
        <v/>
      </c>
      <c r="C192" s="47" t="str">
        <f aca="false">IF(OR($A192="",02_Estacao!C192=""),"",IF(CFG_UUR="fração (0-1)",02_Estacao!C192*100,02_Estacao!C192))</f>
        <v/>
      </c>
      <c r="D192" s="48" t="str">
        <f aca="false">IF(OR($A192="",02_Estacao!D192=""),"",IF(CFG_URS="MJ/m²/h",02_Estacao!D192*277.7778,IF(CFG_URS="kW/m²",02_Estacao!D192*1000,02_Estacao!D192)))</f>
        <v/>
      </c>
      <c r="E192" s="46" t="str">
        <f aca="false">IF(OR($A192="",02_Estacao!E192=""),"",IF(CFG_UVEL="km/h",02_Estacao!E192/3.6,02_Estacao!E192))</f>
        <v/>
      </c>
      <c r="F192" s="46" t="str">
        <f aca="false">IF($A192="","",IF(02_Estacao!F192="",CFG_P,IF(CFG_UP="hPa (mbar)",02_Estacao!F192/10,IF(CFG_UP="Pa",02_Estacao!F192/1000,02_Estacao!F192))))</f>
        <v/>
      </c>
      <c r="G192" s="48" t="str">
        <f aca="false">IF($A192="","",IF(02_Estacao!G192&lt;&gt;"",02_Estacao!G192,IF($D192="","",(1-CFG_ALBEDO)*$D192-CFG_RNL)))</f>
        <v/>
      </c>
      <c r="H192" s="46" t="str">
        <f aca="false">IF($A192="","",IFERROR(IF(ISNUMBER(INDEX(03_Dossel!$F$6:$F$1005,MATCH($A192,03_Dossel!$A$6:$A$1005,0))),INDEX(03_Dossel!$F$6:$F$1005,MATCH($A192,03_Dossel!$A$6:$A$1005,0)),""),""))</f>
        <v/>
      </c>
      <c r="I192" s="49" t="str">
        <f aca="false">IF($A192="","",IF($H192="","SEM PAR","OK"))</f>
        <v/>
      </c>
      <c r="J192" s="50" t="str">
        <f aca="false">IF($B192="","",0.6108*EXP(17.27*$B192/($B192+237.3)))</f>
        <v/>
      </c>
      <c r="K192" s="50" t="str">
        <f aca="false">IF(OR($J192="",$C192=""),"",$J192*$C192/100)</f>
        <v/>
      </c>
      <c r="L192" s="50" t="str">
        <f aca="false">IF(OR($J192="",$K192=""),"",$J192-$K192)</f>
        <v/>
      </c>
      <c r="M192" s="50" t="str">
        <f aca="false">IF($J192="","",4098*$J192/($B192+237.3)^2)</f>
        <v/>
      </c>
      <c r="N192" s="51" t="str">
        <f aca="false">IF($F192="","",0.000665*$F192)</f>
        <v/>
      </c>
      <c r="O192" s="46" t="str">
        <f aca="false">IF($E192="","",IFERROR($E192*4.87/LN(67.8*CFG_ZANEM-5.42),""))</f>
        <v/>
      </c>
      <c r="P192" s="46" t="str">
        <f aca="false">IF(OR($B192="",$H192=""),"",$H192-$B192)</f>
        <v/>
      </c>
      <c r="Q192" s="46" t="str">
        <f aca="false">IF($A192="","",IF(ISNUMBER(CFG_A),CFG_A,""))</f>
        <v/>
      </c>
      <c r="R192" s="46" t="str">
        <f aca="false">IF($A192="","",IF(ISNUMBER(CFG_B),CFG_B,""))</f>
        <v/>
      </c>
      <c r="S192" s="50" t="str">
        <f aca="false">IF(OR($B192="",$Q192=""),"",0.6108*EXP(17.27*$B192/($B192+237.3))-0.6108*EXP(17.27*($B192+$Q192)/($B192+$Q192+237.3)))</f>
        <v/>
      </c>
      <c r="T192" s="46" t="str">
        <f aca="false">IF(OR($Q192="",$R192="",$L192=""),"",$Q192+$R192*$L192)</f>
        <v/>
      </c>
      <c r="U192" s="46" t="str">
        <f aca="false">IF(OR($Q192="",$R192="",$S192=""),"",$Q192+$R192*$S192)</f>
        <v/>
      </c>
      <c r="V192" s="50" t="str">
        <f aca="false">IF(OR($P192="",$T192="",$U192=""),"",IF(ABS($U192-$T192)&lt;CFG_DENOMMIN,"",($P192-$T192)/($U192-$T192)))</f>
        <v/>
      </c>
      <c r="W192" s="47" t="str">
        <f aca="false">IF($E192="","",IFERROR(LN((CFG_ZANEM-0.67*CFG_HDOSSEL)/(0.123*CFG_HDOSSEL))*LN((CFG_ZAR-0.67*CFG_HDOSSEL)/(0.0123*CFG_HDOSSEL))/(CFG_K^2*$E192),""))</f>
        <v/>
      </c>
      <c r="X192" s="50" t="str">
        <f aca="false">IF(OR($N192="",$W192="",$W192=0),"",$N192*(1+CFG_RC/$W192))</f>
        <v/>
      </c>
      <c r="Y192" s="46" t="str">
        <f aca="false">IF(OR($X192="",$M192="",$G192="",$L192=""),"",($W192*$G192/CFG_RHOCP)*($X192/($M192+$X192))-$L192/($M192+$X192))</f>
        <v/>
      </c>
      <c r="Z192" s="46" t="str">
        <f aca="false">IF(OR($W192="",$G192=""),"",$W192*$G192/CFG_RHOCP)</f>
        <v/>
      </c>
      <c r="AA192" s="50" t="str">
        <f aca="false">IF(OR($P192="",$Y192="",$Z192=""),"",IF(ABS($Z192-$Y192)&lt;CFG_DENOMMIN,"",($P192-$Y192)/($Z192-$Y192)))</f>
        <v/>
      </c>
      <c r="AB192" s="48" t="str">
        <f aca="false">IF($A192="","",IF(AND(HOUR($A192)&gt;=CFG_HINI,HOUR($A192)&lt;CFG_HFIM),1,0))</f>
        <v/>
      </c>
      <c r="AC192" s="48" t="str">
        <f aca="false">IF($A192="","",IF($D192="",0,IF($D192&gt;=CFG_RSMIN,1,0)))</f>
        <v/>
      </c>
      <c r="AD192" s="48" t="str">
        <f aca="false">IF($A192="","",IF($E192="",0,IF(AND($E192&gt;=CFG_UMIN,$E192&lt;=CFG_UMAX),1,0)))</f>
        <v/>
      </c>
      <c r="AE192" s="48" t="str">
        <f aca="false">IF($A192="","",IF($L192="",0,IF($L192&gt;=CFG_VPDMIN,1,0)))</f>
        <v/>
      </c>
      <c r="AF192" s="48" t="str">
        <f aca="false">IF($A192="","",IF(CFG_METODO="Teórico (Jackson)",IF(OR($Y192="",$Z192=""),0,IF(ABS($Z192-$Y192)&gt;=CFG_DENOMMIN,1,0)),IF(OR($T192="",$U192=""),0,IF(ABS($U192-$T192)&gt;=CFG_DENOMMIN,1,0))))</f>
        <v/>
      </c>
      <c r="AG192" s="48" t="str">
        <f aca="false">IF($A192="","",IF(AND($B192&lt;&gt;"",$C192&lt;&gt;"",$H192&lt;&gt;""),1,0))</f>
        <v/>
      </c>
      <c r="AH192" s="48" t="str">
        <f aca="false">IF($A192="","",IF(AND($AB192=1,$AC192=1,$AD192=1,$AE192=1,$AF192=1,$AG192=1),1,0))</f>
        <v/>
      </c>
      <c r="AI192" s="50" t="str">
        <f aca="false">IF($A192="","",IF($AH192&lt;&gt;1,"",IF(CFG_METODO="Teórico (Jackson)",$AA192,$V192)))</f>
        <v/>
      </c>
      <c r="AJ192" s="50" t="str">
        <f aca="false">IF($AI192="","",MAX(0,MIN(1,$AI192)))</f>
        <v/>
      </c>
      <c r="AK192" s="52" t="str">
        <f aca="false">IF($A192="","",IF($AG192=0,"Dados incompletos"&amp;IF($I192="SEM PAR"," — sem Tc no mesmo horário",""),IF($AB192=0,"Fora da janela horária",IF($AC192=0,"Radiação abaixo do mínimo",IF($AD192=0,"Vento fora da faixa",IF($AE192=0,"VPD abaixo do mínimo",IF($AF192=0,"Denominador muito pequeno","VÁLIDO")))))))</f>
        <v/>
      </c>
    </row>
    <row r="193" customFormat="false" ht="15" hidden="false" customHeight="false" outlineLevel="0" collapsed="false">
      <c r="A193" s="45" t="str">
        <f aca="false">IF(02_Estacao!A193="","",02_Estacao!A193)</f>
        <v/>
      </c>
      <c r="B193" s="46" t="str">
        <f aca="false">IF(OR($A193="",02_Estacao!B193=""),"",IF(CFG_UT="°F",(02_Estacao!B193-32)*5/9,02_Estacao!B193))</f>
        <v/>
      </c>
      <c r="C193" s="47" t="str">
        <f aca="false">IF(OR($A193="",02_Estacao!C193=""),"",IF(CFG_UUR="fração (0-1)",02_Estacao!C193*100,02_Estacao!C193))</f>
        <v/>
      </c>
      <c r="D193" s="48" t="str">
        <f aca="false">IF(OR($A193="",02_Estacao!D193=""),"",IF(CFG_URS="MJ/m²/h",02_Estacao!D193*277.7778,IF(CFG_URS="kW/m²",02_Estacao!D193*1000,02_Estacao!D193)))</f>
        <v/>
      </c>
      <c r="E193" s="46" t="str">
        <f aca="false">IF(OR($A193="",02_Estacao!E193=""),"",IF(CFG_UVEL="km/h",02_Estacao!E193/3.6,02_Estacao!E193))</f>
        <v/>
      </c>
      <c r="F193" s="46" t="str">
        <f aca="false">IF($A193="","",IF(02_Estacao!F193="",CFG_P,IF(CFG_UP="hPa (mbar)",02_Estacao!F193/10,IF(CFG_UP="Pa",02_Estacao!F193/1000,02_Estacao!F193))))</f>
        <v/>
      </c>
      <c r="G193" s="48" t="str">
        <f aca="false">IF($A193="","",IF(02_Estacao!G193&lt;&gt;"",02_Estacao!G193,IF($D193="","",(1-CFG_ALBEDO)*$D193-CFG_RNL)))</f>
        <v/>
      </c>
      <c r="H193" s="46" t="str">
        <f aca="false">IF($A193="","",IFERROR(IF(ISNUMBER(INDEX(03_Dossel!$F$6:$F$1005,MATCH($A193,03_Dossel!$A$6:$A$1005,0))),INDEX(03_Dossel!$F$6:$F$1005,MATCH($A193,03_Dossel!$A$6:$A$1005,0)),""),""))</f>
        <v/>
      </c>
      <c r="I193" s="49" t="str">
        <f aca="false">IF($A193="","",IF($H193="","SEM PAR","OK"))</f>
        <v/>
      </c>
      <c r="J193" s="50" t="str">
        <f aca="false">IF($B193="","",0.6108*EXP(17.27*$B193/($B193+237.3)))</f>
        <v/>
      </c>
      <c r="K193" s="50" t="str">
        <f aca="false">IF(OR($J193="",$C193=""),"",$J193*$C193/100)</f>
        <v/>
      </c>
      <c r="L193" s="50" t="str">
        <f aca="false">IF(OR($J193="",$K193=""),"",$J193-$K193)</f>
        <v/>
      </c>
      <c r="M193" s="50" t="str">
        <f aca="false">IF($J193="","",4098*$J193/($B193+237.3)^2)</f>
        <v/>
      </c>
      <c r="N193" s="51" t="str">
        <f aca="false">IF($F193="","",0.000665*$F193)</f>
        <v/>
      </c>
      <c r="O193" s="46" t="str">
        <f aca="false">IF($E193="","",IFERROR($E193*4.87/LN(67.8*CFG_ZANEM-5.42),""))</f>
        <v/>
      </c>
      <c r="P193" s="46" t="str">
        <f aca="false">IF(OR($B193="",$H193=""),"",$H193-$B193)</f>
        <v/>
      </c>
      <c r="Q193" s="46" t="str">
        <f aca="false">IF($A193="","",IF(ISNUMBER(CFG_A),CFG_A,""))</f>
        <v/>
      </c>
      <c r="R193" s="46" t="str">
        <f aca="false">IF($A193="","",IF(ISNUMBER(CFG_B),CFG_B,""))</f>
        <v/>
      </c>
      <c r="S193" s="50" t="str">
        <f aca="false">IF(OR($B193="",$Q193=""),"",0.6108*EXP(17.27*$B193/($B193+237.3))-0.6108*EXP(17.27*($B193+$Q193)/($B193+$Q193+237.3)))</f>
        <v/>
      </c>
      <c r="T193" s="46" t="str">
        <f aca="false">IF(OR($Q193="",$R193="",$L193=""),"",$Q193+$R193*$L193)</f>
        <v/>
      </c>
      <c r="U193" s="46" t="str">
        <f aca="false">IF(OR($Q193="",$R193="",$S193=""),"",$Q193+$R193*$S193)</f>
        <v/>
      </c>
      <c r="V193" s="50" t="str">
        <f aca="false">IF(OR($P193="",$T193="",$U193=""),"",IF(ABS($U193-$T193)&lt;CFG_DENOMMIN,"",($P193-$T193)/($U193-$T193)))</f>
        <v/>
      </c>
      <c r="W193" s="47" t="str">
        <f aca="false">IF($E193="","",IFERROR(LN((CFG_ZANEM-0.67*CFG_HDOSSEL)/(0.123*CFG_HDOSSEL))*LN((CFG_ZAR-0.67*CFG_HDOSSEL)/(0.0123*CFG_HDOSSEL))/(CFG_K^2*$E193),""))</f>
        <v/>
      </c>
      <c r="X193" s="50" t="str">
        <f aca="false">IF(OR($N193="",$W193="",$W193=0),"",$N193*(1+CFG_RC/$W193))</f>
        <v/>
      </c>
      <c r="Y193" s="46" t="str">
        <f aca="false">IF(OR($X193="",$M193="",$G193="",$L193=""),"",($W193*$G193/CFG_RHOCP)*($X193/($M193+$X193))-$L193/($M193+$X193))</f>
        <v/>
      </c>
      <c r="Z193" s="46" t="str">
        <f aca="false">IF(OR($W193="",$G193=""),"",$W193*$G193/CFG_RHOCP)</f>
        <v/>
      </c>
      <c r="AA193" s="50" t="str">
        <f aca="false">IF(OR($P193="",$Y193="",$Z193=""),"",IF(ABS($Z193-$Y193)&lt;CFG_DENOMMIN,"",($P193-$Y193)/($Z193-$Y193)))</f>
        <v/>
      </c>
      <c r="AB193" s="48" t="str">
        <f aca="false">IF($A193="","",IF(AND(HOUR($A193)&gt;=CFG_HINI,HOUR($A193)&lt;CFG_HFIM),1,0))</f>
        <v/>
      </c>
      <c r="AC193" s="48" t="str">
        <f aca="false">IF($A193="","",IF($D193="",0,IF($D193&gt;=CFG_RSMIN,1,0)))</f>
        <v/>
      </c>
      <c r="AD193" s="48" t="str">
        <f aca="false">IF($A193="","",IF($E193="",0,IF(AND($E193&gt;=CFG_UMIN,$E193&lt;=CFG_UMAX),1,0)))</f>
        <v/>
      </c>
      <c r="AE193" s="48" t="str">
        <f aca="false">IF($A193="","",IF($L193="",0,IF($L193&gt;=CFG_VPDMIN,1,0)))</f>
        <v/>
      </c>
      <c r="AF193" s="48" t="str">
        <f aca="false">IF($A193="","",IF(CFG_METODO="Teórico (Jackson)",IF(OR($Y193="",$Z193=""),0,IF(ABS($Z193-$Y193)&gt;=CFG_DENOMMIN,1,0)),IF(OR($T193="",$U193=""),0,IF(ABS($U193-$T193)&gt;=CFG_DENOMMIN,1,0))))</f>
        <v/>
      </c>
      <c r="AG193" s="48" t="str">
        <f aca="false">IF($A193="","",IF(AND($B193&lt;&gt;"",$C193&lt;&gt;"",$H193&lt;&gt;""),1,0))</f>
        <v/>
      </c>
      <c r="AH193" s="48" t="str">
        <f aca="false">IF($A193="","",IF(AND($AB193=1,$AC193=1,$AD193=1,$AE193=1,$AF193=1,$AG193=1),1,0))</f>
        <v/>
      </c>
      <c r="AI193" s="50" t="str">
        <f aca="false">IF($A193="","",IF($AH193&lt;&gt;1,"",IF(CFG_METODO="Teórico (Jackson)",$AA193,$V193)))</f>
        <v/>
      </c>
      <c r="AJ193" s="50" t="str">
        <f aca="false">IF($AI193="","",MAX(0,MIN(1,$AI193)))</f>
        <v/>
      </c>
      <c r="AK193" s="52" t="str">
        <f aca="false">IF($A193="","",IF($AG193=0,"Dados incompletos"&amp;IF($I193="SEM PAR"," — sem Tc no mesmo horário",""),IF($AB193=0,"Fora da janela horária",IF($AC193=0,"Radiação abaixo do mínimo",IF($AD193=0,"Vento fora da faixa",IF($AE193=0,"VPD abaixo do mínimo",IF($AF193=0,"Denominador muito pequeno","VÁLIDO")))))))</f>
        <v/>
      </c>
    </row>
    <row r="194" customFormat="false" ht="15" hidden="false" customHeight="false" outlineLevel="0" collapsed="false">
      <c r="A194" s="45" t="str">
        <f aca="false">IF(02_Estacao!A194="","",02_Estacao!A194)</f>
        <v/>
      </c>
      <c r="B194" s="46" t="str">
        <f aca="false">IF(OR($A194="",02_Estacao!B194=""),"",IF(CFG_UT="°F",(02_Estacao!B194-32)*5/9,02_Estacao!B194))</f>
        <v/>
      </c>
      <c r="C194" s="47" t="str">
        <f aca="false">IF(OR($A194="",02_Estacao!C194=""),"",IF(CFG_UUR="fração (0-1)",02_Estacao!C194*100,02_Estacao!C194))</f>
        <v/>
      </c>
      <c r="D194" s="48" t="str">
        <f aca="false">IF(OR($A194="",02_Estacao!D194=""),"",IF(CFG_URS="MJ/m²/h",02_Estacao!D194*277.7778,IF(CFG_URS="kW/m²",02_Estacao!D194*1000,02_Estacao!D194)))</f>
        <v/>
      </c>
      <c r="E194" s="46" t="str">
        <f aca="false">IF(OR($A194="",02_Estacao!E194=""),"",IF(CFG_UVEL="km/h",02_Estacao!E194/3.6,02_Estacao!E194))</f>
        <v/>
      </c>
      <c r="F194" s="46" t="str">
        <f aca="false">IF($A194="","",IF(02_Estacao!F194="",CFG_P,IF(CFG_UP="hPa (mbar)",02_Estacao!F194/10,IF(CFG_UP="Pa",02_Estacao!F194/1000,02_Estacao!F194))))</f>
        <v/>
      </c>
      <c r="G194" s="48" t="str">
        <f aca="false">IF($A194="","",IF(02_Estacao!G194&lt;&gt;"",02_Estacao!G194,IF($D194="","",(1-CFG_ALBEDO)*$D194-CFG_RNL)))</f>
        <v/>
      </c>
      <c r="H194" s="46" t="str">
        <f aca="false">IF($A194="","",IFERROR(IF(ISNUMBER(INDEX(03_Dossel!$F$6:$F$1005,MATCH($A194,03_Dossel!$A$6:$A$1005,0))),INDEX(03_Dossel!$F$6:$F$1005,MATCH($A194,03_Dossel!$A$6:$A$1005,0)),""),""))</f>
        <v/>
      </c>
      <c r="I194" s="49" t="str">
        <f aca="false">IF($A194="","",IF($H194="","SEM PAR","OK"))</f>
        <v/>
      </c>
      <c r="J194" s="50" t="str">
        <f aca="false">IF($B194="","",0.6108*EXP(17.27*$B194/($B194+237.3)))</f>
        <v/>
      </c>
      <c r="K194" s="50" t="str">
        <f aca="false">IF(OR($J194="",$C194=""),"",$J194*$C194/100)</f>
        <v/>
      </c>
      <c r="L194" s="50" t="str">
        <f aca="false">IF(OR($J194="",$K194=""),"",$J194-$K194)</f>
        <v/>
      </c>
      <c r="M194" s="50" t="str">
        <f aca="false">IF($J194="","",4098*$J194/($B194+237.3)^2)</f>
        <v/>
      </c>
      <c r="N194" s="51" t="str">
        <f aca="false">IF($F194="","",0.000665*$F194)</f>
        <v/>
      </c>
      <c r="O194" s="46" t="str">
        <f aca="false">IF($E194="","",IFERROR($E194*4.87/LN(67.8*CFG_ZANEM-5.42),""))</f>
        <v/>
      </c>
      <c r="P194" s="46" t="str">
        <f aca="false">IF(OR($B194="",$H194=""),"",$H194-$B194)</f>
        <v/>
      </c>
      <c r="Q194" s="46" t="str">
        <f aca="false">IF($A194="","",IF(ISNUMBER(CFG_A),CFG_A,""))</f>
        <v/>
      </c>
      <c r="R194" s="46" t="str">
        <f aca="false">IF($A194="","",IF(ISNUMBER(CFG_B),CFG_B,""))</f>
        <v/>
      </c>
      <c r="S194" s="50" t="str">
        <f aca="false">IF(OR($B194="",$Q194=""),"",0.6108*EXP(17.27*$B194/($B194+237.3))-0.6108*EXP(17.27*($B194+$Q194)/($B194+$Q194+237.3)))</f>
        <v/>
      </c>
      <c r="T194" s="46" t="str">
        <f aca="false">IF(OR($Q194="",$R194="",$L194=""),"",$Q194+$R194*$L194)</f>
        <v/>
      </c>
      <c r="U194" s="46" t="str">
        <f aca="false">IF(OR($Q194="",$R194="",$S194=""),"",$Q194+$R194*$S194)</f>
        <v/>
      </c>
      <c r="V194" s="50" t="str">
        <f aca="false">IF(OR($P194="",$T194="",$U194=""),"",IF(ABS($U194-$T194)&lt;CFG_DENOMMIN,"",($P194-$T194)/($U194-$T194)))</f>
        <v/>
      </c>
      <c r="W194" s="47" t="str">
        <f aca="false">IF($E194="","",IFERROR(LN((CFG_ZANEM-0.67*CFG_HDOSSEL)/(0.123*CFG_HDOSSEL))*LN((CFG_ZAR-0.67*CFG_HDOSSEL)/(0.0123*CFG_HDOSSEL))/(CFG_K^2*$E194),""))</f>
        <v/>
      </c>
      <c r="X194" s="50" t="str">
        <f aca="false">IF(OR($N194="",$W194="",$W194=0),"",$N194*(1+CFG_RC/$W194))</f>
        <v/>
      </c>
      <c r="Y194" s="46" t="str">
        <f aca="false">IF(OR($X194="",$M194="",$G194="",$L194=""),"",($W194*$G194/CFG_RHOCP)*($X194/($M194+$X194))-$L194/($M194+$X194))</f>
        <v/>
      </c>
      <c r="Z194" s="46" t="str">
        <f aca="false">IF(OR($W194="",$G194=""),"",$W194*$G194/CFG_RHOCP)</f>
        <v/>
      </c>
      <c r="AA194" s="50" t="str">
        <f aca="false">IF(OR($P194="",$Y194="",$Z194=""),"",IF(ABS($Z194-$Y194)&lt;CFG_DENOMMIN,"",($P194-$Y194)/($Z194-$Y194)))</f>
        <v/>
      </c>
      <c r="AB194" s="48" t="str">
        <f aca="false">IF($A194="","",IF(AND(HOUR($A194)&gt;=CFG_HINI,HOUR($A194)&lt;CFG_HFIM),1,0))</f>
        <v/>
      </c>
      <c r="AC194" s="48" t="str">
        <f aca="false">IF($A194="","",IF($D194="",0,IF($D194&gt;=CFG_RSMIN,1,0)))</f>
        <v/>
      </c>
      <c r="AD194" s="48" t="str">
        <f aca="false">IF($A194="","",IF($E194="",0,IF(AND($E194&gt;=CFG_UMIN,$E194&lt;=CFG_UMAX),1,0)))</f>
        <v/>
      </c>
      <c r="AE194" s="48" t="str">
        <f aca="false">IF($A194="","",IF($L194="",0,IF($L194&gt;=CFG_VPDMIN,1,0)))</f>
        <v/>
      </c>
      <c r="AF194" s="48" t="str">
        <f aca="false">IF($A194="","",IF(CFG_METODO="Teórico (Jackson)",IF(OR($Y194="",$Z194=""),0,IF(ABS($Z194-$Y194)&gt;=CFG_DENOMMIN,1,0)),IF(OR($T194="",$U194=""),0,IF(ABS($U194-$T194)&gt;=CFG_DENOMMIN,1,0))))</f>
        <v/>
      </c>
      <c r="AG194" s="48" t="str">
        <f aca="false">IF($A194="","",IF(AND($B194&lt;&gt;"",$C194&lt;&gt;"",$H194&lt;&gt;""),1,0))</f>
        <v/>
      </c>
      <c r="AH194" s="48" t="str">
        <f aca="false">IF($A194="","",IF(AND($AB194=1,$AC194=1,$AD194=1,$AE194=1,$AF194=1,$AG194=1),1,0))</f>
        <v/>
      </c>
      <c r="AI194" s="50" t="str">
        <f aca="false">IF($A194="","",IF($AH194&lt;&gt;1,"",IF(CFG_METODO="Teórico (Jackson)",$AA194,$V194)))</f>
        <v/>
      </c>
      <c r="AJ194" s="50" t="str">
        <f aca="false">IF($AI194="","",MAX(0,MIN(1,$AI194)))</f>
        <v/>
      </c>
      <c r="AK194" s="52" t="str">
        <f aca="false">IF($A194="","",IF($AG194=0,"Dados incompletos"&amp;IF($I194="SEM PAR"," — sem Tc no mesmo horário",""),IF($AB194=0,"Fora da janela horária",IF($AC194=0,"Radiação abaixo do mínimo",IF($AD194=0,"Vento fora da faixa",IF($AE194=0,"VPD abaixo do mínimo",IF($AF194=0,"Denominador muito pequeno","VÁLIDO")))))))</f>
        <v/>
      </c>
    </row>
    <row r="195" customFormat="false" ht="15" hidden="false" customHeight="false" outlineLevel="0" collapsed="false">
      <c r="A195" s="45" t="str">
        <f aca="false">IF(02_Estacao!A195="","",02_Estacao!A195)</f>
        <v/>
      </c>
      <c r="B195" s="46" t="str">
        <f aca="false">IF(OR($A195="",02_Estacao!B195=""),"",IF(CFG_UT="°F",(02_Estacao!B195-32)*5/9,02_Estacao!B195))</f>
        <v/>
      </c>
      <c r="C195" s="47" t="str">
        <f aca="false">IF(OR($A195="",02_Estacao!C195=""),"",IF(CFG_UUR="fração (0-1)",02_Estacao!C195*100,02_Estacao!C195))</f>
        <v/>
      </c>
      <c r="D195" s="48" t="str">
        <f aca="false">IF(OR($A195="",02_Estacao!D195=""),"",IF(CFG_URS="MJ/m²/h",02_Estacao!D195*277.7778,IF(CFG_URS="kW/m²",02_Estacao!D195*1000,02_Estacao!D195)))</f>
        <v/>
      </c>
      <c r="E195" s="46" t="str">
        <f aca="false">IF(OR($A195="",02_Estacao!E195=""),"",IF(CFG_UVEL="km/h",02_Estacao!E195/3.6,02_Estacao!E195))</f>
        <v/>
      </c>
      <c r="F195" s="46" t="str">
        <f aca="false">IF($A195="","",IF(02_Estacao!F195="",CFG_P,IF(CFG_UP="hPa (mbar)",02_Estacao!F195/10,IF(CFG_UP="Pa",02_Estacao!F195/1000,02_Estacao!F195))))</f>
        <v/>
      </c>
      <c r="G195" s="48" t="str">
        <f aca="false">IF($A195="","",IF(02_Estacao!G195&lt;&gt;"",02_Estacao!G195,IF($D195="","",(1-CFG_ALBEDO)*$D195-CFG_RNL)))</f>
        <v/>
      </c>
      <c r="H195" s="46" t="str">
        <f aca="false">IF($A195="","",IFERROR(IF(ISNUMBER(INDEX(03_Dossel!$F$6:$F$1005,MATCH($A195,03_Dossel!$A$6:$A$1005,0))),INDEX(03_Dossel!$F$6:$F$1005,MATCH($A195,03_Dossel!$A$6:$A$1005,0)),""),""))</f>
        <v/>
      </c>
      <c r="I195" s="49" t="str">
        <f aca="false">IF($A195="","",IF($H195="","SEM PAR","OK"))</f>
        <v/>
      </c>
      <c r="J195" s="50" t="str">
        <f aca="false">IF($B195="","",0.6108*EXP(17.27*$B195/($B195+237.3)))</f>
        <v/>
      </c>
      <c r="K195" s="50" t="str">
        <f aca="false">IF(OR($J195="",$C195=""),"",$J195*$C195/100)</f>
        <v/>
      </c>
      <c r="L195" s="50" t="str">
        <f aca="false">IF(OR($J195="",$K195=""),"",$J195-$K195)</f>
        <v/>
      </c>
      <c r="M195" s="50" t="str">
        <f aca="false">IF($J195="","",4098*$J195/($B195+237.3)^2)</f>
        <v/>
      </c>
      <c r="N195" s="51" t="str">
        <f aca="false">IF($F195="","",0.000665*$F195)</f>
        <v/>
      </c>
      <c r="O195" s="46" t="str">
        <f aca="false">IF($E195="","",IFERROR($E195*4.87/LN(67.8*CFG_ZANEM-5.42),""))</f>
        <v/>
      </c>
      <c r="P195" s="46" t="str">
        <f aca="false">IF(OR($B195="",$H195=""),"",$H195-$B195)</f>
        <v/>
      </c>
      <c r="Q195" s="46" t="str">
        <f aca="false">IF($A195="","",IF(ISNUMBER(CFG_A),CFG_A,""))</f>
        <v/>
      </c>
      <c r="R195" s="46" t="str">
        <f aca="false">IF($A195="","",IF(ISNUMBER(CFG_B),CFG_B,""))</f>
        <v/>
      </c>
      <c r="S195" s="50" t="str">
        <f aca="false">IF(OR($B195="",$Q195=""),"",0.6108*EXP(17.27*$B195/($B195+237.3))-0.6108*EXP(17.27*($B195+$Q195)/($B195+$Q195+237.3)))</f>
        <v/>
      </c>
      <c r="T195" s="46" t="str">
        <f aca="false">IF(OR($Q195="",$R195="",$L195=""),"",$Q195+$R195*$L195)</f>
        <v/>
      </c>
      <c r="U195" s="46" t="str">
        <f aca="false">IF(OR($Q195="",$R195="",$S195=""),"",$Q195+$R195*$S195)</f>
        <v/>
      </c>
      <c r="V195" s="50" t="str">
        <f aca="false">IF(OR($P195="",$T195="",$U195=""),"",IF(ABS($U195-$T195)&lt;CFG_DENOMMIN,"",($P195-$T195)/($U195-$T195)))</f>
        <v/>
      </c>
      <c r="W195" s="47" t="str">
        <f aca="false">IF($E195="","",IFERROR(LN((CFG_ZANEM-0.67*CFG_HDOSSEL)/(0.123*CFG_HDOSSEL))*LN((CFG_ZAR-0.67*CFG_HDOSSEL)/(0.0123*CFG_HDOSSEL))/(CFG_K^2*$E195),""))</f>
        <v/>
      </c>
      <c r="X195" s="50" t="str">
        <f aca="false">IF(OR($N195="",$W195="",$W195=0),"",$N195*(1+CFG_RC/$W195))</f>
        <v/>
      </c>
      <c r="Y195" s="46" t="str">
        <f aca="false">IF(OR($X195="",$M195="",$G195="",$L195=""),"",($W195*$G195/CFG_RHOCP)*($X195/($M195+$X195))-$L195/($M195+$X195))</f>
        <v/>
      </c>
      <c r="Z195" s="46" t="str">
        <f aca="false">IF(OR($W195="",$G195=""),"",$W195*$G195/CFG_RHOCP)</f>
        <v/>
      </c>
      <c r="AA195" s="50" t="str">
        <f aca="false">IF(OR($P195="",$Y195="",$Z195=""),"",IF(ABS($Z195-$Y195)&lt;CFG_DENOMMIN,"",($P195-$Y195)/($Z195-$Y195)))</f>
        <v/>
      </c>
      <c r="AB195" s="48" t="str">
        <f aca="false">IF($A195="","",IF(AND(HOUR($A195)&gt;=CFG_HINI,HOUR($A195)&lt;CFG_HFIM),1,0))</f>
        <v/>
      </c>
      <c r="AC195" s="48" t="str">
        <f aca="false">IF($A195="","",IF($D195="",0,IF($D195&gt;=CFG_RSMIN,1,0)))</f>
        <v/>
      </c>
      <c r="AD195" s="48" t="str">
        <f aca="false">IF($A195="","",IF($E195="",0,IF(AND($E195&gt;=CFG_UMIN,$E195&lt;=CFG_UMAX),1,0)))</f>
        <v/>
      </c>
      <c r="AE195" s="48" t="str">
        <f aca="false">IF($A195="","",IF($L195="",0,IF($L195&gt;=CFG_VPDMIN,1,0)))</f>
        <v/>
      </c>
      <c r="AF195" s="48" t="str">
        <f aca="false">IF($A195="","",IF(CFG_METODO="Teórico (Jackson)",IF(OR($Y195="",$Z195=""),0,IF(ABS($Z195-$Y195)&gt;=CFG_DENOMMIN,1,0)),IF(OR($T195="",$U195=""),0,IF(ABS($U195-$T195)&gt;=CFG_DENOMMIN,1,0))))</f>
        <v/>
      </c>
      <c r="AG195" s="48" t="str">
        <f aca="false">IF($A195="","",IF(AND($B195&lt;&gt;"",$C195&lt;&gt;"",$H195&lt;&gt;""),1,0))</f>
        <v/>
      </c>
      <c r="AH195" s="48" t="str">
        <f aca="false">IF($A195="","",IF(AND($AB195=1,$AC195=1,$AD195=1,$AE195=1,$AF195=1,$AG195=1),1,0))</f>
        <v/>
      </c>
      <c r="AI195" s="50" t="str">
        <f aca="false">IF($A195="","",IF($AH195&lt;&gt;1,"",IF(CFG_METODO="Teórico (Jackson)",$AA195,$V195)))</f>
        <v/>
      </c>
      <c r="AJ195" s="50" t="str">
        <f aca="false">IF($AI195="","",MAX(0,MIN(1,$AI195)))</f>
        <v/>
      </c>
      <c r="AK195" s="52" t="str">
        <f aca="false">IF($A195="","",IF($AG195=0,"Dados incompletos"&amp;IF($I195="SEM PAR"," — sem Tc no mesmo horário",""),IF($AB195=0,"Fora da janela horária",IF($AC195=0,"Radiação abaixo do mínimo",IF($AD195=0,"Vento fora da faixa",IF($AE195=0,"VPD abaixo do mínimo",IF($AF195=0,"Denominador muito pequeno","VÁLIDO")))))))</f>
        <v/>
      </c>
    </row>
    <row r="196" customFormat="false" ht="15" hidden="false" customHeight="false" outlineLevel="0" collapsed="false">
      <c r="A196" s="45" t="str">
        <f aca="false">IF(02_Estacao!A196="","",02_Estacao!A196)</f>
        <v/>
      </c>
      <c r="B196" s="46" t="str">
        <f aca="false">IF(OR($A196="",02_Estacao!B196=""),"",IF(CFG_UT="°F",(02_Estacao!B196-32)*5/9,02_Estacao!B196))</f>
        <v/>
      </c>
      <c r="C196" s="47" t="str">
        <f aca="false">IF(OR($A196="",02_Estacao!C196=""),"",IF(CFG_UUR="fração (0-1)",02_Estacao!C196*100,02_Estacao!C196))</f>
        <v/>
      </c>
      <c r="D196" s="48" t="str">
        <f aca="false">IF(OR($A196="",02_Estacao!D196=""),"",IF(CFG_URS="MJ/m²/h",02_Estacao!D196*277.7778,IF(CFG_URS="kW/m²",02_Estacao!D196*1000,02_Estacao!D196)))</f>
        <v/>
      </c>
      <c r="E196" s="46" t="str">
        <f aca="false">IF(OR($A196="",02_Estacao!E196=""),"",IF(CFG_UVEL="km/h",02_Estacao!E196/3.6,02_Estacao!E196))</f>
        <v/>
      </c>
      <c r="F196" s="46" t="str">
        <f aca="false">IF($A196="","",IF(02_Estacao!F196="",CFG_P,IF(CFG_UP="hPa (mbar)",02_Estacao!F196/10,IF(CFG_UP="Pa",02_Estacao!F196/1000,02_Estacao!F196))))</f>
        <v/>
      </c>
      <c r="G196" s="48" t="str">
        <f aca="false">IF($A196="","",IF(02_Estacao!G196&lt;&gt;"",02_Estacao!G196,IF($D196="","",(1-CFG_ALBEDO)*$D196-CFG_RNL)))</f>
        <v/>
      </c>
      <c r="H196" s="46" t="str">
        <f aca="false">IF($A196="","",IFERROR(IF(ISNUMBER(INDEX(03_Dossel!$F$6:$F$1005,MATCH($A196,03_Dossel!$A$6:$A$1005,0))),INDEX(03_Dossel!$F$6:$F$1005,MATCH($A196,03_Dossel!$A$6:$A$1005,0)),""),""))</f>
        <v/>
      </c>
      <c r="I196" s="49" t="str">
        <f aca="false">IF($A196="","",IF($H196="","SEM PAR","OK"))</f>
        <v/>
      </c>
      <c r="J196" s="50" t="str">
        <f aca="false">IF($B196="","",0.6108*EXP(17.27*$B196/($B196+237.3)))</f>
        <v/>
      </c>
      <c r="K196" s="50" t="str">
        <f aca="false">IF(OR($J196="",$C196=""),"",$J196*$C196/100)</f>
        <v/>
      </c>
      <c r="L196" s="50" t="str">
        <f aca="false">IF(OR($J196="",$K196=""),"",$J196-$K196)</f>
        <v/>
      </c>
      <c r="M196" s="50" t="str">
        <f aca="false">IF($J196="","",4098*$J196/($B196+237.3)^2)</f>
        <v/>
      </c>
      <c r="N196" s="51" t="str">
        <f aca="false">IF($F196="","",0.000665*$F196)</f>
        <v/>
      </c>
      <c r="O196" s="46" t="str">
        <f aca="false">IF($E196="","",IFERROR($E196*4.87/LN(67.8*CFG_ZANEM-5.42),""))</f>
        <v/>
      </c>
      <c r="P196" s="46" t="str">
        <f aca="false">IF(OR($B196="",$H196=""),"",$H196-$B196)</f>
        <v/>
      </c>
      <c r="Q196" s="46" t="str">
        <f aca="false">IF($A196="","",IF(ISNUMBER(CFG_A),CFG_A,""))</f>
        <v/>
      </c>
      <c r="R196" s="46" t="str">
        <f aca="false">IF($A196="","",IF(ISNUMBER(CFG_B),CFG_B,""))</f>
        <v/>
      </c>
      <c r="S196" s="50" t="str">
        <f aca="false">IF(OR($B196="",$Q196=""),"",0.6108*EXP(17.27*$B196/($B196+237.3))-0.6108*EXP(17.27*($B196+$Q196)/($B196+$Q196+237.3)))</f>
        <v/>
      </c>
      <c r="T196" s="46" t="str">
        <f aca="false">IF(OR($Q196="",$R196="",$L196=""),"",$Q196+$R196*$L196)</f>
        <v/>
      </c>
      <c r="U196" s="46" t="str">
        <f aca="false">IF(OR($Q196="",$R196="",$S196=""),"",$Q196+$R196*$S196)</f>
        <v/>
      </c>
      <c r="V196" s="50" t="str">
        <f aca="false">IF(OR($P196="",$T196="",$U196=""),"",IF(ABS($U196-$T196)&lt;CFG_DENOMMIN,"",($P196-$T196)/($U196-$T196)))</f>
        <v/>
      </c>
      <c r="W196" s="47" t="str">
        <f aca="false">IF($E196="","",IFERROR(LN((CFG_ZANEM-0.67*CFG_HDOSSEL)/(0.123*CFG_HDOSSEL))*LN((CFG_ZAR-0.67*CFG_HDOSSEL)/(0.0123*CFG_HDOSSEL))/(CFG_K^2*$E196),""))</f>
        <v/>
      </c>
      <c r="X196" s="50" t="str">
        <f aca="false">IF(OR($N196="",$W196="",$W196=0),"",$N196*(1+CFG_RC/$W196))</f>
        <v/>
      </c>
      <c r="Y196" s="46" t="str">
        <f aca="false">IF(OR($X196="",$M196="",$G196="",$L196=""),"",($W196*$G196/CFG_RHOCP)*($X196/($M196+$X196))-$L196/($M196+$X196))</f>
        <v/>
      </c>
      <c r="Z196" s="46" t="str">
        <f aca="false">IF(OR($W196="",$G196=""),"",$W196*$G196/CFG_RHOCP)</f>
        <v/>
      </c>
      <c r="AA196" s="50" t="str">
        <f aca="false">IF(OR($P196="",$Y196="",$Z196=""),"",IF(ABS($Z196-$Y196)&lt;CFG_DENOMMIN,"",($P196-$Y196)/($Z196-$Y196)))</f>
        <v/>
      </c>
      <c r="AB196" s="48" t="str">
        <f aca="false">IF($A196="","",IF(AND(HOUR($A196)&gt;=CFG_HINI,HOUR($A196)&lt;CFG_HFIM),1,0))</f>
        <v/>
      </c>
      <c r="AC196" s="48" t="str">
        <f aca="false">IF($A196="","",IF($D196="",0,IF($D196&gt;=CFG_RSMIN,1,0)))</f>
        <v/>
      </c>
      <c r="AD196" s="48" t="str">
        <f aca="false">IF($A196="","",IF($E196="",0,IF(AND($E196&gt;=CFG_UMIN,$E196&lt;=CFG_UMAX),1,0)))</f>
        <v/>
      </c>
      <c r="AE196" s="48" t="str">
        <f aca="false">IF($A196="","",IF($L196="",0,IF($L196&gt;=CFG_VPDMIN,1,0)))</f>
        <v/>
      </c>
      <c r="AF196" s="48" t="str">
        <f aca="false">IF($A196="","",IF(CFG_METODO="Teórico (Jackson)",IF(OR($Y196="",$Z196=""),0,IF(ABS($Z196-$Y196)&gt;=CFG_DENOMMIN,1,0)),IF(OR($T196="",$U196=""),0,IF(ABS($U196-$T196)&gt;=CFG_DENOMMIN,1,0))))</f>
        <v/>
      </c>
      <c r="AG196" s="48" t="str">
        <f aca="false">IF($A196="","",IF(AND($B196&lt;&gt;"",$C196&lt;&gt;"",$H196&lt;&gt;""),1,0))</f>
        <v/>
      </c>
      <c r="AH196" s="48" t="str">
        <f aca="false">IF($A196="","",IF(AND($AB196=1,$AC196=1,$AD196=1,$AE196=1,$AF196=1,$AG196=1),1,0))</f>
        <v/>
      </c>
      <c r="AI196" s="50" t="str">
        <f aca="false">IF($A196="","",IF($AH196&lt;&gt;1,"",IF(CFG_METODO="Teórico (Jackson)",$AA196,$V196)))</f>
        <v/>
      </c>
      <c r="AJ196" s="50" t="str">
        <f aca="false">IF($AI196="","",MAX(0,MIN(1,$AI196)))</f>
        <v/>
      </c>
      <c r="AK196" s="52" t="str">
        <f aca="false">IF($A196="","",IF($AG196=0,"Dados incompletos"&amp;IF($I196="SEM PAR"," — sem Tc no mesmo horário",""),IF($AB196=0,"Fora da janela horária",IF($AC196=0,"Radiação abaixo do mínimo",IF($AD196=0,"Vento fora da faixa",IF($AE196=0,"VPD abaixo do mínimo",IF($AF196=0,"Denominador muito pequeno","VÁLIDO")))))))</f>
        <v/>
      </c>
    </row>
    <row r="197" customFormat="false" ht="15" hidden="false" customHeight="false" outlineLevel="0" collapsed="false">
      <c r="A197" s="45" t="str">
        <f aca="false">IF(02_Estacao!A197="","",02_Estacao!A197)</f>
        <v/>
      </c>
      <c r="B197" s="46" t="str">
        <f aca="false">IF(OR($A197="",02_Estacao!B197=""),"",IF(CFG_UT="°F",(02_Estacao!B197-32)*5/9,02_Estacao!B197))</f>
        <v/>
      </c>
      <c r="C197" s="47" t="str">
        <f aca="false">IF(OR($A197="",02_Estacao!C197=""),"",IF(CFG_UUR="fração (0-1)",02_Estacao!C197*100,02_Estacao!C197))</f>
        <v/>
      </c>
      <c r="D197" s="48" t="str">
        <f aca="false">IF(OR($A197="",02_Estacao!D197=""),"",IF(CFG_URS="MJ/m²/h",02_Estacao!D197*277.7778,IF(CFG_URS="kW/m²",02_Estacao!D197*1000,02_Estacao!D197)))</f>
        <v/>
      </c>
      <c r="E197" s="46" t="str">
        <f aca="false">IF(OR($A197="",02_Estacao!E197=""),"",IF(CFG_UVEL="km/h",02_Estacao!E197/3.6,02_Estacao!E197))</f>
        <v/>
      </c>
      <c r="F197" s="46" t="str">
        <f aca="false">IF($A197="","",IF(02_Estacao!F197="",CFG_P,IF(CFG_UP="hPa (mbar)",02_Estacao!F197/10,IF(CFG_UP="Pa",02_Estacao!F197/1000,02_Estacao!F197))))</f>
        <v/>
      </c>
      <c r="G197" s="48" t="str">
        <f aca="false">IF($A197="","",IF(02_Estacao!G197&lt;&gt;"",02_Estacao!G197,IF($D197="","",(1-CFG_ALBEDO)*$D197-CFG_RNL)))</f>
        <v/>
      </c>
      <c r="H197" s="46" t="str">
        <f aca="false">IF($A197="","",IFERROR(IF(ISNUMBER(INDEX(03_Dossel!$F$6:$F$1005,MATCH($A197,03_Dossel!$A$6:$A$1005,0))),INDEX(03_Dossel!$F$6:$F$1005,MATCH($A197,03_Dossel!$A$6:$A$1005,0)),""),""))</f>
        <v/>
      </c>
      <c r="I197" s="49" t="str">
        <f aca="false">IF($A197="","",IF($H197="","SEM PAR","OK"))</f>
        <v/>
      </c>
      <c r="J197" s="50" t="str">
        <f aca="false">IF($B197="","",0.6108*EXP(17.27*$B197/($B197+237.3)))</f>
        <v/>
      </c>
      <c r="K197" s="50" t="str">
        <f aca="false">IF(OR($J197="",$C197=""),"",$J197*$C197/100)</f>
        <v/>
      </c>
      <c r="L197" s="50" t="str">
        <f aca="false">IF(OR($J197="",$K197=""),"",$J197-$K197)</f>
        <v/>
      </c>
      <c r="M197" s="50" t="str">
        <f aca="false">IF($J197="","",4098*$J197/($B197+237.3)^2)</f>
        <v/>
      </c>
      <c r="N197" s="51" t="str">
        <f aca="false">IF($F197="","",0.000665*$F197)</f>
        <v/>
      </c>
      <c r="O197" s="46" t="str">
        <f aca="false">IF($E197="","",IFERROR($E197*4.87/LN(67.8*CFG_ZANEM-5.42),""))</f>
        <v/>
      </c>
      <c r="P197" s="46" t="str">
        <f aca="false">IF(OR($B197="",$H197=""),"",$H197-$B197)</f>
        <v/>
      </c>
      <c r="Q197" s="46" t="str">
        <f aca="false">IF($A197="","",IF(ISNUMBER(CFG_A),CFG_A,""))</f>
        <v/>
      </c>
      <c r="R197" s="46" t="str">
        <f aca="false">IF($A197="","",IF(ISNUMBER(CFG_B),CFG_B,""))</f>
        <v/>
      </c>
      <c r="S197" s="50" t="str">
        <f aca="false">IF(OR($B197="",$Q197=""),"",0.6108*EXP(17.27*$B197/($B197+237.3))-0.6108*EXP(17.27*($B197+$Q197)/($B197+$Q197+237.3)))</f>
        <v/>
      </c>
      <c r="T197" s="46" t="str">
        <f aca="false">IF(OR($Q197="",$R197="",$L197=""),"",$Q197+$R197*$L197)</f>
        <v/>
      </c>
      <c r="U197" s="46" t="str">
        <f aca="false">IF(OR($Q197="",$R197="",$S197=""),"",$Q197+$R197*$S197)</f>
        <v/>
      </c>
      <c r="V197" s="50" t="str">
        <f aca="false">IF(OR($P197="",$T197="",$U197=""),"",IF(ABS($U197-$T197)&lt;CFG_DENOMMIN,"",($P197-$T197)/($U197-$T197)))</f>
        <v/>
      </c>
      <c r="W197" s="47" t="str">
        <f aca="false">IF($E197="","",IFERROR(LN((CFG_ZANEM-0.67*CFG_HDOSSEL)/(0.123*CFG_HDOSSEL))*LN((CFG_ZAR-0.67*CFG_HDOSSEL)/(0.0123*CFG_HDOSSEL))/(CFG_K^2*$E197),""))</f>
        <v/>
      </c>
      <c r="X197" s="50" t="str">
        <f aca="false">IF(OR($N197="",$W197="",$W197=0),"",$N197*(1+CFG_RC/$W197))</f>
        <v/>
      </c>
      <c r="Y197" s="46" t="str">
        <f aca="false">IF(OR($X197="",$M197="",$G197="",$L197=""),"",($W197*$G197/CFG_RHOCP)*($X197/($M197+$X197))-$L197/($M197+$X197))</f>
        <v/>
      </c>
      <c r="Z197" s="46" t="str">
        <f aca="false">IF(OR($W197="",$G197=""),"",$W197*$G197/CFG_RHOCP)</f>
        <v/>
      </c>
      <c r="AA197" s="50" t="str">
        <f aca="false">IF(OR($P197="",$Y197="",$Z197=""),"",IF(ABS($Z197-$Y197)&lt;CFG_DENOMMIN,"",($P197-$Y197)/($Z197-$Y197)))</f>
        <v/>
      </c>
      <c r="AB197" s="48" t="str">
        <f aca="false">IF($A197="","",IF(AND(HOUR($A197)&gt;=CFG_HINI,HOUR($A197)&lt;CFG_HFIM),1,0))</f>
        <v/>
      </c>
      <c r="AC197" s="48" t="str">
        <f aca="false">IF($A197="","",IF($D197="",0,IF($D197&gt;=CFG_RSMIN,1,0)))</f>
        <v/>
      </c>
      <c r="AD197" s="48" t="str">
        <f aca="false">IF($A197="","",IF($E197="",0,IF(AND($E197&gt;=CFG_UMIN,$E197&lt;=CFG_UMAX),1,0)))</f>
        <v/>
      </c>
      <c r="AE197" s="48" t="str">
        <f aca="false">IF($A197="","",IF($L197="",0,IF($L197&gt;=CFG_VPDMIN,1,0)))</f>
        <v/>
      </c>
      <c r="AF197" s="48" t="str">
        <f aca="false">IF($A197="","",IF(CFG_METODO="Teórico (Jackson)",IF(OR($Y197="",$Z197=""),0,IF(ABS($Z197-$Y197)&gt;=CFG_DENOMMIN,1,0)),IF(OR($T197="",$U197=""),0,IF(ABS($U197-$T197)&gt;=CFG_DENOMMIN,1,0))))</f>
        <v/>
      </c>
      <c r="AG197" s="48" t="str">
        <f aca="false">IF($A197="","",IF(AND($B197&lt;&gt;"",$C197&lt;&gt;"",$H197&lt;&gt;""),1,0))</f>
        <v/>
      </c>
      <c r="AH197" s="48" t="str">
        <f aca="false">IF($A197="","",IF(AND($AB197=1,$AC197=1,$AD197=1,$AE197=1,$AF197=1,$AG197=1),1,0))</f>
        <v/>
      </c>
      <c r="AI197" s="50" t="str">
        <f aca="false">IF($A197="","",IF($AH197&lt;&gt;1,"",IF(CFG_METODO="Teórico (Jackson)",$AA197,$V197)))</f>
        <v/>
      </c>
      <c r="AJ197" s="50" t="str">
        <f aca="false">IF($AI197="","",MAX(0,MIN(1,$AI197)))</f>
        <v/>
      </c>
      <c r="AK197" s="52" t="str">
        <f aca="false">IF($A197="","",IF($AG197=0,"Dados incompletos"&amp;IF($I197="SEM PAR"," — sem Tc no mesmo horário",""),IF($AB197=0,"Fora da janela horária",IF($AC197=0,"Radiação abaixo do mínimo",IF($AD197=0,"Vento fora da faixa",IF($AE197=0,"VPD abaixo do mínimo",IF($AF197=0,"Denominador muito pequeno","VÁLIDO")))))))</f>
        <v/>
      </c>
    </row>
    <row r="198" customFormat="false" ht="15" hidden="false" customHeight="false" outlineLevel="0" collapsed="false">
      <c r="A198" s="45" t="str">
        <f aca="false">IF(02_Estacao!A198="","",02_Estacao!A198)</f>
        <v/>
      </c>
      <c r="B198" s="46" t="str">
        <f aca="false">IF(OR($A198="",02_Estacao!B198=""),"",IF(CFG_UT="°F",(02_Estacao!B198-32)*5/9,02_Estacao!B198))</f>
        <v/>
      </c>
      <c r="C198" s="47" t="str">
        <f aca="false">IF(OR($A198="",02_Estacao!C198=""),"",IF(CFG_UUR="fração (0-1)",02_Estacao!C198*100,02_Estacao!C198))</f>
        <v/>
      </c>
      <c r="D198" s="48" t="str">
        <f aca="false">IF(OR($A198="",02_Estacao!D198=""),"",IF(CFG_URS="MJ/m²/h",02_Estacao!D198*277.7778,IF(CFG_URS="kW/m²",02_Estacao!D198*1000,02_Estacao!D198)))</f>
        <v/>
      </c>
      <c r="E198" s="46" t="str">
        <f aca="false">IF(OR($A198="",02_Estacao!E198=""),"",IF(CFG_UVEL="km/h",02_Estacao!E198/3.6,02_Estacao!E198))</f>
        <v/>
      </c>
      <c r="F198" s="46" t="str">
        <f aca="false">IF($A198="","",IF(02_Estacao!F198="",CFG_P,IF(CFG_UP="hPa (mbar)",02_Estacao!F198/10,IF(CFG_UP="Pa",02_Estacao!F198/1000,02_Estacao!F198))))</f>
        <v/>
      </c>
      <c r="G198" s="48" t="str">
        <f aca="false">IF($A198="","",IF(02_Estacao!G198&lt;&gt;"",02_Estacao!G198,IF($D198="","",(1-CFG_ALBEDO)*$D198-CFG_RNL)))</f>
        <v/>
      </c>
      <c r="H198" s="46" t="str">
        <f aca="false">IF($A198="","",IFERROR(IF(ISNUMBER(INDEX(03_Dossel!$F$6:$F$1005,MATCH($A198,03_Dossel!$A$6:$A$1005,0))),INDEX(03_Dossel!$F$6:$F$1005,MATCH($A198,03_Dossel!$A$6:$A$1005,0)),""),""))</f>
        <v/>
      </c>
      <c r="I198" s="49" t="str">
        <f aca="false">IF($A198="","",IF($H198="","SEM PAR","OK"))</f>
        <v/>
      </c>
      <c r="J198" s="50" t="str">
        <f aca="false">IF($B198="","",0.6108*EXP(17.27*$B198/($B198+237.3)))</f>
        <v/>
      </c>
      <c r="K198" s="50" t="str">
        <f aca="false">IF(OR($J198="",$C198=""),"",$J198*$C198/100)</f>
        <v/>
      </c>
      <c r="L198" s="50" t="str">
        <f aca="false">IF(OR($J198="",$K198=""),"",$J198-$K198)</f>
        <v/>
      </c>
      <c r="M198" s="50" t="str">
        <f aca="false">IF($J198="","",4098*$J198/($B198+237.3)^2)</f>
        <v/>
      </c>
      <c r="N198" s="51" t="str">
        <f aca="false">IF($F198="","",0.000665*$F198)</f>
        <v/>
      </c>
      <c r="O198" s="46" t="str">
        <f aca="false">IF($E198="","",IFERROR($E198*4.87/LN(67.8*CFG_ZANEM-5.42),""))</f>
        <v/>
      </c>
      <c r="P198" s="46" t="str">
        <f aca="false">IF(OR($B198="",$H198=""),"",$H198-$B198)</f>
        <v/>
      </c>
      <c r="Q198" s="46" t="str">
        <f aca="false">IF($A198="","",IF(ISNUMBER(CFG_A),CFG_A,""))</f>
        <v/>
      </c>
      <c r="R198" s="46" t="str">
        <f aca="false">IF($A198="","",IF(ISNUMBER(CFG_B),CFG_B,""))</f>
        <v/>
      </c>
      <c r="S198" s="50" t="str">
        <f aca="false">IF(OR($B198="",$Q198=""),"",0.6108*EXP(17.27*$B198/($B198+237.3))-0.6108*EXP(17.27*($B198+$Q198)/($B198+$Q198+237.3)))</f>
        <v/>
      </c>
      <c r="T198" s="46" t="str">
        <f aca="false">IF(OR($Q198="",$R198="",$L198=""),"",$Q198+$R198*$L198)</f>
        <v/>
      </c>
      <c r="U198" s="46" t="str">
        <f aca="false">IF(OR($Q198="",$R198="",$S198=""),"",$Q198+$R198*$S198)</f>
        <v/>
      </c>
      <c r="V198" s="50" t="str">
        <f aca="false">IF(OR($P198="",$T198="",$U198=""),"",IF(ABS($U198-$T198)&lt;CFG_DENOMMIN,"",($P198-$T198)/($U198-$T198)))</f>
        <v/>
      </c>
      <c r="W198" s="47" t="str">
        <f aca="false">IF($E198="","",IFERROR(LN((CFG_ZANEM-0.67*CFG_HDOSSEL)/(0.123*CFG_HDOSSEL))*LN((CFG_ZAR-0.67*CFG_HDOSSEL)/(0.0123*CFG_HDOSSEL))/(CFG_K^2*$E198),""))</f>
        <v/>
      </c>
      <c r="X198" s="50" t="str">
        <f aca="false">IF(OR($N198="",$W198="",$W198=0),"",$N198*(1+CFG_RC/$W198))</f>
        <v/>
      </c>
      <c r="Y198" s="46" t="str">
        <f aca="false">IF(OR($X198="",$M198="",$G198="",$L198=""),"",($W198*$G198/CFG_RHOCP)*($X198/($M198+$X198))-$L198/($M198+$X198))</f>
        <v/>
      </c>
      <c r="Z198" s="46" t="str">
        <f aca="false">IF(OR($W198="",$G198=""),"",$W198*$G198/CFG_RHOCP)</f>
        <v/>
      </c>
      <c r="AA198" s="50" t="str">
        <f aca="false">IF(OR($P198="",$Y198="",$Z198=""),"",IF(ABS($Z198-$Y198)&lt;CFG_DENOMMIN,"",($P198-$Y198)/($Z198-$Y198)))</f>
        <v/>
      </c>
      <c r="AB198" s="48" t="str">
        <f aca="false">IF($A198="","",IF(AND(HOUR($A198)&gt;=CFG_HINI,HOUR($A198)&lt;CFG_HFIM),1,0))</f>
        <v/>
      </c>
      <c r="AC198" s="48" t="str">
        <f aca="false">IF($A198="","",IF($D198="",0,IF($D198&gt;=CFG_RSMIN,1,0)))</f>
        <v/>
      </c>
      <c r="AD198" s="48" t="str">
        <f aca="false">IF($A198="","",IF($E198="",0,IF(AND($E198&gt;=CFG_UMIN,$E198&lt;=CFG_UMAX),1,0)))</f>
        <v/>
      </c>
      <c r="AE198" s="48" t="str">
        <f aca="false">IF($A198="","",IF($L198="",0,IF($L198&gt;=CFG_VPDMIN,1,0)))</f>
        <v/>
      </c>
      <c r="AF198" s="48" t="str">
        <f aca="false">IF($A198="","",IF(CFG_METODO="Teórico (Jackson)",IF(OR($Y198="",$Z198=""),0,IF(ABS($Z198-$Y198)&gt;=CFG_DENOMMIN,1,0)),IF(OR($T198="",$U198=""),0,IF(ABS($U198-$T198)&gt;=CFG_DENOMMIN,1,0))))</f>
        <v/>
      </c>
      <c r="AG198" s="48" t="str">
        <f aca="false">IF($A198="","",IF(AND($B198&lt;&gt;"",$C198&lt;&gt;"",$H198&lt;&gt;""),1,0))</f>
        <v/>
      </c>
      <c r="AH198" s="48" t="str">
        <f aca="false">IF($A198="","",IF(AND($AB198=1,$AC198=1,$AD198=1,$AE198=1,$AF198=1,$AG198=1),1,0))</f>
        <v/>
      </c>
      <c r="AI198" s="50" t="str">
        <f aca="false">IF($A198="","",IF($AH198&lt;&gt;1,"",IF(CFG_METODO="Teórico (Jackson)",$AA198,$V198)))</f>
        <v/>
      </c>
      <c r="AJ198" s="50" t="str">
        <f aca="false">IF($AI198="","",MAX(0,MIN(1,$AI198)))</f>
        <v/>
      </c>
      <c r="AK198" s="52" t="str">
        <f aca="false">IF($A198="","",IF($AG198=0,"Dados incompletos"&amp;IF($I198="SEM PAR"," — sem Tc no mesmo horário",""),IF($AB198=0,"Fora da janela horária",IF($AC198=0,"Radiação abaixo do mínimo",IF($AD198=0,"Vento fora da faixa",IF($AE198=0,"VPD abaixo do mínimo",IF($AF198=0,"Denominador muito pequeno","VÁLIDO")))))))</f>
        <v/>
      </c>
    </row>
    <row r="199" customFormat="false" ht="15" hidden="false" customHeight="false" outlineLevel="0" collapsed="false">
      <c r="A199" s="45" t="str">
        <f aca="false">IF(02_Estacao!A199="","",02_Estacao!A199)</f>
        <v/>
      </c>
      <c r="B199" s="46" t="str">
        <f aca="false">IF(OR($A199="",02_Estacao!B199=""),"",IF(CFG_UT="°F",(02_Estacao!B199-32)*5/9,02_Estacao!B199))</f>
        <v/>
      </c>
      <c r="C199" s="47" t="str">
        <f aca="false">IF(OR($A199="",02_Estacao!C199=""),"",IF(CFG_UUR="fração (0-1)",02_Estacao!C199*100,02_Estacao!C199))</f>
        <v/>
      </c>
      <c r="D199" s="48" t="str">
        <f aca="false">IF(OR($A199="",02_Estacao!D199=""),"",IF(CFG_URS="MJ/m²/h",02_Estacao!D199*277.7778,IF(CFG_URS="kW/m²",02_Estacao!D199*1000,02_Estacao!D199)))</f>
        <v/>
      </c>
      <c r="E199" s="46" t="str">
        <f aca="false">IF(OR($A199="",02_Estacao!E199=""),"",IF(CFG_UVEL="km/h",02_Estacao!E199/3.6,02_Estacao!E199))</f>
        <v/>
      </c>
      <c r="F199" s="46" t="str">
        <f aca="false">IF($A199="","",IF(02_Estacao!F199="",CFG_P,IF(CFG_UP="hPa (mbar)",02_Estacao!F199/10,IF(CFG_UP="Pa",02_Estacao!F199/1000,02_Estacao!F199))))</f>
        <v/>
      </c>
      <c r="G199" s="48" t="str">
        <f aca="false">IF($A199="","",IF(02_Estacao!G199&lt;&gt;"",02_Estacao!G199,IF($D199="","",(1-CFG_ALBEDO)*$D199-CFG_RNL)))</f>
        <v/>
      </c>
      <c r="H199" s="46" t="str">
        <f aca="false">IF($A199="","",IFERROR(IF(ISNUMBER(INDEX(03_Dossel!$F$6:$F$1005,MATCH($A199,03_Dossel!$A$6:$A$1005,0))),INDEX(03_Dossel!$F$6:$F$1005,MATCH($A199,03_Dossel!$A$6:$A$1005,0)),""),""))</f>
        <v/>
      </c>
      <c r="I199" s="49" t="str">
        <f aca="false">IF($A199="","",IF($H199="","SEM PAR","OK"))</f>
        <v/>
      </c>
      <c r="J199" s="50" t="str">
        <f aca="false">IF($B199="","",0.6108*EXP(17.27*$B199/($B199+237.3)))</f>
        <v/>
      </c>
      <c r="K199" s="50" t="str">
        <f aca="false">IF(OR($J199="",$C199=""),"",$J199*$C199/100)</f>
        <v/>
      </c>
      <c r="L199" s="50" t="str">
        <f aca="false">IF(OR($J199="",$K199=""),"",$J199-$K199)</f>
        <v/>
      </c>
      <c r="M199" s="50" t="str">
        <f aca="false">IF($J199="","",4098*$J199/($B199+237.3)^2)</f>
        <v/>
      </c>
      <c r="N199" s="51" t="str">
        <f aca="false">IF($F199="","",0.000665*$F199)</f>
        <v/>
      </c>
      <c r="O199" s="46" t="str">
        <f aca="false">IF($E199="","",IFERROR($E199*4.87/LN(67.8*CFG_ZANEM-5.42),""))</f>
        <v/>
      </c>
      <c r="P199" s="46" t="str">
        <f aca="false">IF(OR($B199="",$H199=""),"",$H199-$B199)</f>
        <v/>
      </c>
      <c r="Q199" s="46" t="str">
        <f aca="false">IF($A199="","",IF(ISNUMBER(CFG_A),CFG_A,""))</f>
        <v/>
      </c>
      <c r="R199" s="46" t="str">
        <f aca="false">IF($A199="","",IF(ISNUMBER(CFG_B),CFG_B,""))</f>
        <v/>
      </c>
      <c r="S199" s="50" t="str">
        <f aca="false">IF(OR($B199="",$Q199=""),"",0.6108*EXP(17.27*$B199/($B199+237.3))-0.6108*EXP(17.27*($B199+$Q199)/($B199+$Q199+237.3)))</f>
        <v/>
      </c>
      <c r="T199" s="46" t="str">
        <f aca="false">IF(OR($Q199="",$R199="",$L199=""),"",$Q199+$R199*$L199)</f>
        <v/>
      </c>
      <c r="U199" s="46" t="str">
        <f aca="false">IF(OR($Q199="",$R199="",$S199=""),"",$Q199+$R199*$S199)</f>
        <v/>
      </c>
      <c r="V199" s="50" t="str">
        <f aca="false">IF(OR($P199="",$T199="",$U199=""),"",IF(ABS($U199-$T199)&lt;CFG_DENOMMIN,"",($P199-$T199)/($U199-$T199)))</f>
        <v/>
      </c>
      <c r="W199" s="47" t="str">
        <f aca="false">IF($E199="","",IFERROR(LN((CFG_ZANEM-0.67*CFG_HDOSSEL)/(0.123*CFG_HDOSSEL))*LN((CFG_ZAR-0.67*CFG_HDOSSEL)/(0.0123*CFG_HDOSSEL))/(CFG_K^2*$E199),""))</f>
        <v/>
      </c>
      <c r="X199" s="50" t="str">
        <f aca="false">IF(OR($N199="",$W199="",$W199=0),"",$N199*(1+CFG_RC/$W199))</f>
        <v/>
      </c>
      <c r="Y199" s="46" t="str">
        <f aca="false">IF(OR($X199="",$M199="",$G199="",$L199=""),"",($W199*$G199/CFG_RHOCP)*($X199/($M199+$X199))-$L199/($M199+$X199))</f>
        <v/>
      </c>
      <c r="Z199" s="46" t="str">
        <f aca="false">IF(OR($W199="",$G199=""),"",$W199*$G199/CFG_RHOCP)</f>
        <v/>
      </c>
      <c r="AA199" s="50" t="str">
        <f aca="false">IF(OR($P199="",$Y199="",$Z199=""),"",IF(ABS($Z199-$Y199)&lt;CFG_DENOMMIN,"",($P199-$Y199)/($Z199-$Y199)))</f>
        <v/>
      </c>
      <c r="AB199" s="48" t="str">
        <f aca="false">IF($A199="","",IF(AND(HOUR($A199)&gt;=CFG_HINI,HOUR($A199)&lt;CFG_HFIM),1,0))</f>
        <v/>
      </c>
      <c r="AC199" s="48" t="str">
        <f aca="false">IF($A199="","",IF($D199="",0,IF($D199&gt;=CFG_RSMIN,1,0)))</f>
        <v/>
      </c>
      <c r="AD199" s="48" t="str">
        <f aca="false">IF($A199="","",IF($E199="",0,IF(AND($E199&gt;=CFG_UMIN,$E199&lt;=CFG_UMAX),1,0)))</f>
        <v/>
      </c>
      <c r="AE199" s="48" t="str">
        <f aca="false">IF($A199="","",IF($L199="",0,IF($L199&gt;=CFG_VPDMIN,1,0)))</f>
        <v/>
      </c>
      <c r="AF199" s="48" t="str">
        <f aca="false">IF($A199="","",IF(CFG_METODO="Teórico (Jackson)",IF(OR($Y199="",$Z199=""),0,IF(ABS($Z199-$Y199)&gt;=CFG_DENOMMIN,1,0)),IF(OR($T199="",$U199=""),0,IF(ABS($U199-$T199)&gt;=CFG_DENOMMIN,1,0))))</f>
        <v/>
      </c>
      <c r="AG199" s="48" t="str">
        <f aca="false">IF($A199="","",IF(AND($B199&lt;&gt;"",$C199&lt;&gt;"",$H199&lt;&gt;""),1,0))</f>
        <v/>
      </c>
      <c r="AH199" s="48" t="str">
        <f aca="false">IF($A199="","",IF(AND($AB199=1,$AC199=1,$AD199=1,$AE199=1,$AF199=1,$AG199=1),1,0))</f>
        <v/>
      </c>
      <c r="AI199" s="50" t="str">
        <f aca="false">IF($A199="","",IF($AH199&lt;&gt;1,"",IF(CFG_METODO="Teórico (Jackson)",$AA199,$V199)))</f>
        <v/>
      </c>
      <c r="AJ199" s="50" t="str">
        <f aca="false">IF($AI199="","",MAX(0,MIN(1,$AI199)))</f>
        <v/>
      </c>
      <c r="AK199" s="52" t="str">
        <f aca="false">IF($A199="","",IF($AG199=0,"Dados incompletos"&amp;IF($I199="SEM PAR"," — sem Tc no mesmo horário",""),IF($AB199=0,"Fora da janela horária",IF($AC199=0,"Radiação abaixo do mínimo",IF($AD199=0,"Vento fora da faixa",IF($AE199=0,"VPD abaixo do mínimo",IF($AF199=0,"Denominador muito pequeno","VÁLIDO")))))))</f>
        <v/>
      </c>
    </row>
    <row r="200" customFormat="false" ht="15" hidden="false" customHeight="false" outlineLevel="0" collapsed="false">
      <c r="A200" s="45" t="str">
        <f aca="false">IF(02_Estacao!A200="","",02_Estacao!A200)</f>
        <v/>
      </c>
      <c r="B200" s="46" t="str">
        <f aca="false">IF(OR($A200="",02_Estacao!B200=""),"",IF(CFG_UT="°F",(02_Estacao!B200-32)*5/9,02_Estacao!B200))</f>
        <v/>
      </c>
      <c r="C200" s="47" t="str">
        <f aca="false">IF(OR($A200="",02_Estacao!C200=""),"",IF(CFG_UUR="fração (0-1)",02_Estacao!C200*100,02_Estacao!C200))</f>
        <v/>
      </c>
      <c r="D200" s="48" t="str">
        <f aca="false">IF(OR($A200="",02_Estacao!D200=""),"",IF(CFG_URS="MJ/m²/h",02_Estacao!D200*277.7778,IF(CFG_URS="kW/m²",02_Estacao!D200*1000,02_Estacao!D200)))</f>
        <v/>
      </c>
      <c r="E200" s="46" t="str">
        <f aca="false">IF(OR($A200="",02_Estacao!E200=""),"",IF(CFG_UVEL="km/h",02_Estacao!E200/3.6,02_Estacao!E200))</f>
        <v/>
      </c>
      <c r="F200" s="46" t="str">
        <f aca="false">IF($A200="","",IF(02_Estacao!F200="",CFG_P,IF(CFG_UP="hPa (mbar)",02_Estacao!F200/10,IF(CFG_UP="Pa",02_Estacao!F200/1000,02_Estacao!F200))))</f>
        <v/>
      </c>
      <c r="G200" s="48" t="str">
        <f aca="false">IF($A200="","",IF(02_Estacao!G200&lt;&gt;"",02_Estacao!G200,IF($D200="","",(1-CFG_ALBEDO)*$D200-CFG_RNL)))</f>
        <v/>
      </c>
      <c r="H200" s="46" t="str">
        <f aca="false">IF($A200="","",IFERROR(IF(ISNUMBER(INDEX(03_Dossel!$F$6:$F$1005,MATCH($A200,03_Dossel!$A$6:$A$1005,0))),INDEX(03_Dossel!$F$6:$F$1005,MATCH($A200,03_Dossel!$A$6:$A$1005,0)),""),""))</f>
        <v/>
      </c>
      <c r="I200" s="49" t="str">
        <f aca="false">IF($A200="","",IF($H200="","SEM PAR","OK"))</f>
        <v/>
      </c>
      <c r="J200" s="50" t="str">
        <f aca="false">IF($B200="","",0.6108*EXP(17.27*$B200/($B200+237.3)))</f>
        <v/>
      </c>
      <c r="K200" s="50" t="str">
        <f aca="false">IF(OR($J200="",$C200=""),"",$J200*$C200/100)</f>
        <v/>
      </c>
      <c r="L200" s="50" t="str">
        <f aca="false">IF(OR($J200="",$K200=""),"",$J200-$K200)</f>
        <v/>
      </c>
      <c r="M200" s="50" t="str">
        <f aca="false">IF($J200="","",4098*$J200/($B200+237.3)^2)</f>
        <v/>
      </c>
      <c r="N200" s="51" t="str">
        <f aca="false">IF($F200="","",0.000665*$F200)</f>
        <v/>
      </c>
      <c r="O200" s="46" t="str">
        <f aca="false">IF($E200="","",IFERROR($E200*4.87/LN(67.8*CFG_ZANEM-5.42),""))</f>
        <v/>
      </c>
      <c r="P200" s="46" t="str">
        <f aca="false">IF(OR($B200="",$H200=""),"",$H200-$B200)</f>
        <v/>
      </c>
      <c r="Q200" s="46" t="str">
        <f aca="false">IF($A200="","",IF(ISNUMBER(CFG_A),CFG_A,""))</f>
        <v/>
      </c>
      <c r="R200" s="46" t="str">
        <f aca="false">IF($A200="","",IF(ISNUMBER(CFG_B),CFG_B,""))</f>
        <v/>
      </c>
      <c r="S200" s="50" t="str">
        <f aca="false">IF(OR($B200="",$Q200=""),"",0.6108*EXP(17.27*$B200/($B200+237.3))-0.6108*EXP(17.27*($B200+$Q200)/($B200+$Q200+237.3)))</f>
        <v/>
      </c>
      <c r="T200" s="46" t="str">
        <f aca="false">IF(OR($Q200="",$R200="",$L200=""),"",$Q200+$R200*$L200)</f>
        <v/>
      </c>
      <c r="U200" s="46" t="str">
        <f aca="false">IF(OR($Q200="",$R200="",$S200=""),"",$Q200+$R200*$S200)</f>
        <v/>
      </c>
      <c r="V200" s="50" t="str">
        <f aca="false">IF(OR($P200="",$T200="",$U200=""),"",IF(ABS($U200-$T200)&lt;CFG_DENOMMIN,"",($P200-$T200)/($U200-$T200)))</f>
        <v/>
      </c>
      <c r="W200" s="47" t="str">
        <f aca="false">IF($E200="","",IFERROR(LN((CFG_ZANEM-0.67*CFG_HDOSSEL)/(0.123*CFG_HDOSSEL))*LN((CFG_ZAR-0.67*CFG_HDOSSEL)/(0.0123*CFG_HDOSSEL))/(CFG_K^2*$E200),""))</f>
        <v/>
      </c>
      <c r="X200" s="50" t="str">
        <f aca="false">IF(OR($N200="",$W200="",$W200=0),"",$N200*(1+CFG_RC/$W200))</f>
        <v/>
      </c>
      <c r="Y200" s="46" t="str">
        <f aca="false">IF(OR($X200="",$M200="",$G200="",$L200=""),"",($W200*$G200/CFG_RHOCP)*($X200/($M200+$X200))-$L200/($M200+$X200))</f>
        <v/>
      </c>
      <c r="Z200" s="46" t="str">
        <f aca="false">IF(OR($W200="",$G200=""),"",$W200*$G200/CFG_RHOCP)</f>
        <v/>
      </c>
      <c r="AA200" s="50" t="str">
        <f aca="false">IF(OR($P200="",$Y200="",$Z200=""),"",IF(ABS($Z200-$Y200)&lt;CFG_DENOMMIN,"",($P200-$Y200)/($Z200-$Y200)))</f>
        <v/>
      </c>
      <c r="AB200" s="48" t="str">
        <f aca="false">IF($A200="","",IF(AND(HOUR($A200)&gt;=CFG_HINI,HOUR($A200)&lt;CFG_HFIM),1,0))</f>
        <v/>
      </c>
      <c r="AC200" s="48" t="str">
        <f aca="false">IF($A200="","",IF($D200="",0,IF($D200&gt;=CFG_RSMIN,1,0)))</f>
        <v/>
      </c>
      <c r="AD200" s="48" t="str">
        <f aca="false">IF($A200="","",IF($E200="",0,IF(AND($E200&gt;=CFG_UMIN,$E200&lt;=CFG_UMAX),1,0)))</f>
        <v/>
      </c>
      <c r="AE200" s="48" t="str">
        <f aca="false">IF($A200="","",IF($L200="",0,IF($L200&gt;=CFG_VPDMIN,1,0)))</f>
        <v/>
      </c>
      <c r="AF200" s="48" t="str">
        <f aca="false">IF($A200="","",IF(CFG_METODO="Teórico (Jackson)",IF(OR($Y200="",$Z200=""),0,IF(ABS($Z200-$Y200)&gt;=CFG_DENOMMIN,1,0)),IF(OR($T200="",$U200=""),0,IF(ABS($U200-$T200)&gt;=CFG_DENOMMIN,1,0))))</f>
        <v/>
      </c>
      <c r="AG200" s="48" t="str">
        <f aca="false">IF($A200="","",IF(AND($B200&lt;&gt;"",$C200&lt;&gt;"",$H200&lt;&gt;""),1,0))</f>
        <v/>
      </c>
      <c r="AH200" s="48" t="str">
        <f aca="false">IF($A200="","",IF(AND($AB200=1,$AC200=1,$AD200=1,$AE200=1,$AF200=1,$AG200=1),1,0))</f>
        <v/>
      </c>
      <c r="AI200" s="50" t="str">
        <f aca="false">IF($A200="","",IF($AH200&lt;&gt;1,"",IF(CFG_METODO="Teórico (Jackson)",$AA200,$V200)))</f>
        <v/>
      </c>
      <c r="AJ200" s="50" t="str">
        <f aca="false">IF($AI200="","",MAX(0,MIN(1,$AI200)))</f>
        <v/>
      </c>
      <c r="AK200" s="52" t="str">
        <f aca="false">IF($A200="","",IF($AG200=0,"Dados incompletos"&amp;IF($I200="SEM PAR"," — sem Tc no mesmo horário",""),IF($AB200=0,"Fora da janela horária",IF($AC200=0,"Radiação abaixo do mínimo",IF($AD200=0,"Vento fora da faixa",IF($AE200=0,"VPD abaixo do mínimo",IF($AF200=0,"Denominador muito pequeno","VÁLIDO")))))))</f>
        <v/>
      </c>
    </row>
    <row r="201" customFormat="false" ht="15" hidden="false" customHeight="false" outlineLevel="0" collapsed="false">
      <c r="A201" s="45" t="str">
        <f aca="false">IF(02_Estacao!A201="","",02_Estacao!A201)</f>
        <v/>
      </c>
      <c r="B201" s="46" t="str">
        <f aca="false">IF(OR($A201="",02_Estacao!B201=""),"",IF(CFG_UT="°F",(02_Estacao!B201-32)*5/9,02_Estacao!B201))</f>
        <v/>
      </c>
      <c r="C201" s="47" t="str">
        <f aca="false">IF(OR($A201="",02_Estacao!C201=""),"",IF(CFG_UUR="fração (0-1)",02_Estacao!C201*100,02_Estacao!C201))</f>
        <v/>
      </c>
      <c r="D201" s="48" t="str">
        <f aca="false">IF(OR($A201="",02_Estacao!D201=""),"",IF(CFG_URS="MJ/m²/h",02_Estacao!D201*277.7778,IF(CFG_URS="kW/m²",02_Estacao!D201*1000,02_Estacao!D201)))</f>
        <v/>
      </c>
      <c r="E201" s="46" t="str">
        <f aca="false">IF(OR($A201="",02_Estacao!E201=""),"",IF(CFG_UVEL="km/h",02_Estacao!E201/3.6,02_Estacao!E201))</f>
        <v/>
      </c>
      <c r="F201" s="46" t="str">
        <f aca="false">IF($A201="","",IF(02_Estacao!F201="",CFG_P,IF(CFG_UP="hPa (mbar)",02_Estacao!F201/10,IF(CFG_UP="Pa",02_Estacao!F201/1000,02_Estacao!F201))))</f>
        <v/>
      </c>
      <c r="G201" s="48" t="str">
        <f aca="false">IF($A201="","",IF(02_Estacao!G201&lt;&gt;"",02_Estacao!G201,IF($D201="","",(1-CFG_ALBEDO)*$D201-CFG_RNL)))</f>
        <v/>
      </c>
      <c r="H201" s="46" t="str">
        <f aca="false">IF($A201="","",IFERROR(IF(ISNUMBER(INDEX(03_Dossel!$F$6:$F$1005,MATCH($A201,03_Dossel!$A$6:$A$1005,0))),INDEX(03_Dossel!$F$6:$F$1005,MATCH($A201,03_Dossel!$A$6:$A$1005,0)),""),""))</f>
        <v/>
      </c>
      <c r="I201" s="49" t="str">
        <f aca="false">IF($A201="","",IF($H201="","SEM PAR","OK"))</f>
        <v/>
      </c>
      <c r="J201" s="50" t="str">
        <f aca="false">IF($B201="","",0.6108*EXP(17.27*$B201/($B201+237.3)))</f>
        <v/>
      </c>
      <c r="K201" s="50" t="str">
        <f aca="false">IF(OR($J201="",$C201=""),"",$J201*$C201/100)</f>
        <v/>
      </c>
      <c r="L201" s="50" t="str">
        <f aca="false">IF(OR($J201="",$K201=""),"",$J201-$K201)</f>
        <v/>
      </c>
      <c r="M201" s="50" t="str">
        <f aca="false">IF($J201="","",4098*$J201/($B201+237.3)^2)</f>
        <v/>
      </c>
      <c r="N201" s="51" t="str">
        <f aca="false">IF($F201="","",0.000665*$F201)</f>
        <v/>
      </c>
      <c r="O201" s="46" t="str">
        <f aca="false">IF($E201="","",IFERROR($E201*4.87/LN(67.8*CFG_ZANEM-5.42),""))</f>
        <v/>
      </c>
      <c r="P201" s="46" t="str">
        <f aca="false">IF(OR($B201="",$H201=""),"",$H201-$B201)</f>
        <v/>
      </c>
      <c r="Q201" s="46" t="str">
        <f aca="false">IF($A201="","",IF(ISNUMBER(CFG_A),CFG_A,""))</f>
        <v/>
      </c>
      <c r="R201" s="46" t="str">
        <f aca="false">IF($A201="","",IF(ISNUMBER(CFG_B),CFG_B,""))</f>
        <v/>
      </c>
      <c r="S201" s="50" t="str">
        <f aca="false">IF(OR($B201="",$Q201=""),"",0.6108*EXP(17.27*$B201/($B201+237.3))-0.6108*EXP(17.27*($B201+$Q201)/($B201+$Q201+237.3)))</f>
        <v/>
      </c>
      <c r="T201" s="46" t="str">
        <f aca="false">IF(OR($Q201="",$R201="",$L201=""),"",$Q201+$R201*$L201)</f>
        <v/>
      </c>
      <c r="U201" s="46" t="str">
        <f aca="false">IF(OR($Q201="",$R201="",$S201=""),"",$Q201+$R201*$S201)</f>
        <v/>
      </c>
      <c r="V201" s="50" t="str">
        <f aca="false">IF(OR($P201="",$T201="",$U201=""),"",IF(ABS($U201-$T201)&lt;CFG_DENOMMIN,"",($P201-$T201)/($U201-$T201)))</f>
        <v/>
      </c>
      <c r="W201" s="47" t="str">
        <f aca="false">IF($E201="","",IFERROR(LN((CFG_ZANEM-0.67*CFG_HDOSSEL)/(0.123*CFG_HDOSSEL))*LN((CFG_ZAR-0.67*CFG_HDOSSEL)/(0.0123*CFG_HDOSSEL))/(CFG_K^2*$E201),""))</f>
        <v/>
      </c>
      <c r="X201" s="50" t="str">
        <f aca="false">IF(OR($N201="",$W201="",$W201=0),"",$N201*(1+CFG_RC/$W201))</f>
        <v/>
      </c>
      <c r="Y201" s="46" t="str">
        <f aca="false">IF(OR($X201="",$M201="",$G201="",$L201=""),"",($W201*$G201/CFG_RHOCP)*($X201/($M201+$X201))-$L201/($M201+$X201))</f>
        <v/>
      </c>
      <c r="Z201" s="46" t="str">
        <f aca="false">IF(OR($W201="",$G201=""),"",$W201*$G201/CFG_RHOCP)</f>
        <v/>
      </c>
      <c r="AA201" s="50" t="str">
        <f aca="false">IF(OR($P201="",$Y201="",$Z201=""),"",IF(ABS($Z201-$Y201)&lt;CFG_DENOMMIN,"",($P201-$Y201)/($Z201-$Y201)))</f>
        <v/>
      </c>
      <c r="AB201" s="48" t="str">
        <f aca="false">IF($A201="","",IF(AND(HOUR($A201)&gt;=CFG_HINI,HOUR($A201)&lt;CFG_HFIM),1,0))</f>
        <v/>
      </c>
      <c r="AC201" s="48" t="str">
        <f aca="false">IF($A201="","",IF($D201="",0,IF($D201&gt;=CFG_RSMIN,1,0)))</f>
        <v/>
      </c>
      <c r="AD201" s="48" t="str">
        <f aca="false">IF($A201="","",IF($E201="",0,IF(AND($E201&gt;=CFG_UMIN,$E201&lt;=CFG_UMAX),1,0)))</f>
        <v/>
      </c>
      <c r="AE201" s="48" t="str">
        <f aca="false">IF($A201="","",IF($L201="",0,IF($L201&gt;=CFG_VPDMIN,1,0)))</f>
        <v/>
      </c>
      <c r="AF201" s="48" t="str">
        <f aca="false">IF($A201="","",IF(CFG_METODO="Teórico (Jackson)",IF(OR($Y201="",$Z201=""),0,IF(ABS($Z201-$Y201)&gt;=CFG_DENOMMIN,1,0)),IF(OR($T201="",$U201=""),0,IF(ABS($U201-$T201)&gt;=CFG_DENOMMIN,1,0))))</f>
        <v/>
      </c>
      <c r="AG201" s="48" t="str">
        <f aca="false">IF($A201="","",IF(AND($B201&lt;&gt;"",$C201&lt;&gt;"",$H201&lt;&gt;""),1,0))</f>
        <v/>
      </c>
      <c r="AH201" s="48" t="str">
        <f aca="false">IF($A201="","",IF(AND($AB201=1,$AC201=1,$AD201=1,$AE201=1,$AF201=1,$AG201=1),1,0))</f>
        <v/>
      </c>
      <c r="AI201" s="50" t="str">
        <f aca="false">IF($A201="","",IF($AH201&lt;&gt;1,"",IF(CFG_METODO="Teórico (Jackson)",$AA201,$V201)))</f>
        <v/>
      </c>
      <c r="AJ201" s="50" t="str">
        <f aca="false">IF($AI201="","",MAX(0,MIN(1,$AI201)))</f>
        <v/>
      </c>
      <c r="AK201" s="52" t="str">
        <f aca="false">IF($A201="","",IF($AG201=0,"Dados incompletos"&amp;IF($I201="SEM PAR"," — sem Tc no mesmo horário",""),IF($AB201=0,"Fora da janela horária",IF($AC201=0,"Radiação abaixo do mínimo",IF($AD201=0,"Vento fora da faixa",IF($AE201=0,"VPD abaixo do mínimo",IF($AF201=0,"Denominador muito pequeno","VÁLIDO")))))))</f>
        <v/>
      </c>
    </row>
    <row r="202" customFormat="false" ht="15" hidden="false" customHeight="false" outlineLevel="0" collapsed="false">
      <c r="A202" s="45" t="str">
        <f aca="false">IF(02_Estacao!A202="","",02_Estacao!A202)</f>
        <v/>
      </c>
      <c r="B202" s="46" t="str">
        <f aca="false">IF(OR($A202="",02_Estacao!B202=""),"",IF(CFG_UT="°F",(02_Estacao!B202-32)*5/9,02_Estacao!B202))</f>
        <v/>
      </c>
      <c r="C202" s="47" t="str">
        <f aca="false">IF(OR($A202="",02_Estacao!C202=""),"",IF(CFG_UUR="fração (0-1)",02_Estacao!C202*100,02_Estacao!C202))</f>
        <v/>
      </c>
      <c r="D202" s="48" t="str">
        <f aca="false">IF(OR($A202="",02_Estacao!D202=""),"",IF(CFG_URS="MJ/m²/h",02_Estacao!D202*277.7778,IF(CFG_URS="kW/m²",02_Estacao!D202*1000,02_Estacao!D202)))</f>
        <v/>
      </c>
      <c r="E202" s="46" t="str">
        <f aca="false">IF(OR($A202="",02_Estacao!E202=""),"",IF(CFG_UVEL="km/h",02_Estacao!E202/3.6,02_Estacao!E202))</f>
        <v/>
      </c>
      <c r="F202" s="46" t="str">
        <f aca="false">IF($A202="","",IF(02_Estacao!F202="",CFG_P,IF(CFG_UP="hPa (mbar)",02_Estacao!F202/10,IF(CFG_UP="Pa",02_Estacao!F202/1000,02_Estacao!F202))))</f>
        <v/>
      </c>
      <c r="G202" s="48" t="str">
        <f aca="false">IF($A202="","",IF(02_Estacao!G202&lt;&gt;"",02_Estacao!G202,IF($D202="","",(1-CFG_ALBEDO)*$D202-CFG_RNL)))</f>
        <v/>
      </c>
      <c r="H202" s="46" t="str">
        <f aca="false">IF($A202="","",IFERROR(IF(ISNUMBER(INDEX(03_Dossel!$F$6:$F$1005,MATCH($A202,03_Dossel!$A$6:$A$1005,0))),INDEX(03_Dossel!$F$6:$F$1005,MATCH($A202,03_Dossel!$A$6:$A$1005,0)),""),""))</f>
        <v/>
      </c>
      <c r="I202" s="49" t="str">
        <f aca="false">IF($A202="","",IF($H202="","SEM PAR","OK"))</f>
        <v/>
      </c>
      <c r="J202" s="50" t="str">
        <f aca="false">IF($B202="","",0.6108*EXP(17.27*$B202/($B202+237.3)))</f>
        <v/>
      </c>
      <c r="K202" s="50" t="str">
        <f aca="false">IF(OR($J202="",$C202=""),"",$J202*$C202/100)</f>
        <v/>
      </c>
      <c r="L202" s="50" t="str">
        <f aca="false">IF(OR($J202="",$K202=""),"",$J202-$K202)</f>
        <v/>
      </c>
      <c r="M202" s="50" t="str">
        <f aca="false">IF($J202="","",4098*$J202/($B202+237.3)^2)</f>
        <v/>
      </c>
      <c r="N202" s="51" t="str">
        <f aca="false">IF($F202="","",0.000665*$F202)</f>
        <v/>
      </c>
      <c r="O202" s="46" t="str">
        <f aca="false">IF($E202="","",IFERROR($E202*4.87/LN(67.8*CFG_ZANEM-5.42),""))</f>
        <v/>
      </c>
      <c r="P202" s="46" t="str">
        <f aca="false">IF(OR($B202="",$H202=""),"",$H202-$B202)</f>
        <v/>
      </c>
      <c r="Q202" s="46" t="str">
        <f aca="false">IF($A202="","",IF(ISNUMBER(CFG_A),CFG_A,""))</f>
        <v/>
      </c>
      <c r="R202" s="46" t="str">
        <f aca="false">IF($A202="","",IF(ISNUMBER(CFG_B),CFG_B,""))</f>
        <v/>
      </c>
      <c r="S202" s="50" t="str">
        <f aca="false">IF(OR($B202="",$Q202=""),"",0.6108*EXP(17.27*$B202/($B202+237.3))-0.6108*EXP(17.27*($B202+$Q202)/($B202+$Q202+237.3)))</f>
        <v/>
      </c>
      <c r="T202" s="46" t="str">
        <f aca="false">IF(OR($Q202="",$R202="",$L202=""),"",$Q202+$R202*$L202)</f>
        <v/>
      </c>
      <c r="U202" s="46" t="str">
        <f aca="false">IF(OR($Q202="",$R202="",$S202=""),"",$Q202+$R202*$S202)</f>
        <v/>
      </c>
      <c r="V202" s="50" t="str">
        <f aca="false">IF(OR($P202="",$T202="",$U202=""),"",IF(ABS($U202-$T202)&lt;CFG_DENOMMIN,"",($P202-$T202)/($U202-$T202)))</f>
        <v/>
      </c>
      <c r="W202" s="47" t="str">
        <f aca="false">IF($E202="","",IFERROR(LN((CFG_ZANEM-0.67*CFG_HDOSSEL)/(0.123*CFG_HDOSSEL))*LN((CFG_ZAR-0.67*CFG_HDOSSEL)/(0.0123*CFG_HDOSSEL))/(CFG_K^2*$E202),""))</f>
        <v/>
      </c>
      <c r="X202" s="50" t="str">
        <f aca="false">IF(OR($N202="",$W202="",$W202=0),"",$N202*(1+CFG_RC/$W202))</f>
        <v/>
      </c>
      <c r="Y202" s="46" t="str">
        <f aca="false">IF(OR($X202="",$M202="",$G202="",$L202=""),"",($W202*$G202/CFG_RHOCP)*($X202/($M202+$X202))-$L202/($M202+$X202))</f>
        <v/>
      </c>
      <c r="Z202" s="46" t="str">
        <f aca="false">IF(OR($W202="",$G202=""),"",$W202*$G202/CFG_RHOCP)</f>
        <v/>
      </c>
      <c r="AA202" s="50" t="str">
        <f aca="false">IF(OR($P202="",$Y202="",$Z202=""),"",IF(ABS($Z202-$Y202)&lt;CFG_DENOMMIN,"",($P202-$Y202)/($Z202-$Y202)))</f>
        <v/>
      </c>
      <c r="AB202" s="48" t="str">
        <f aca="false">IF($A202="","",IF(AND(HOUR($A202)&gt;=CFG_HINI,HOUR($A202)&lt;CFG_HFIM),1,0))</f>
        <v/>
      </c>
      <c r="AC202" s="48" t="str">
        <f aca="false">IF($A202="","",IF($D202="",0,IF($D202&gt;=CFG_RSMIN,1,0)))</f>
        <v/>
      </c>
      <c r="AD202" s="48" t="str">
        <f aca="false">IF($A202="","",IF($E202="",0,IF(AND($E202&gt;=CFG_UMIN,$E202&lt;=CFG_UMAX),1,0)))</f>
        <v/>
      </c>
      <c r="AE202" s="48" t="str">
        <f aca="false">IF($A202="","",IF($L202="",0,IF($L202&gt;=CFG_VPDMIN,1,0)))</f>
        <v/>
      </c>
      <c r="AF202" s="48" t="str">
        <f aca="false">IF($A202="","",IF(CFG_METODO="Teórico (Jackson)",IF(OR($Y202="",$Z202=""),0,IF(ABS($Z202-$Y202)&gt;=CFG_DENOMMIN,1,0)),IF(OR($T202="",$U202=""),0,IF(ABS($U202-$T202)&gt;=CFG_DENOMMIN,1,0))))</f>
        <v/>
      </c>
      <c r="AG202" s="48" t="str">
        <f aca="false">IF($A202="","",IF(AND($B202&lt;&gt;"",$C202&lt;&gt;"",$H202&lt;&gt;""),1,0))</f>
        <v/>
      </c>
      <c r="AH202" s="48" t="str">
        <f aca="false">IF($A202="","",IF(AND($AB202=1,$AC202=1,$AD202=1,$AE202=1,$AF202=1,$AG202=1),1,0))</f>
        <v/>
      </c>
      <c r="AI202" s="50" t="str">
        <f aca="false">IF($A202="","",IF($AH202&lt;&gt;1,"",IF(CFG_METODO="Teórico (Jackson)",$AA202,$V202)))</f>
        <v/>
      </c>
      <c r="AJ202" s="50" t="str">
        <f aca="false">IF($AI202="","",MAX(0,MIN(1,$AI202)))</f>
        <v/>
      </c>
      <c r="AK202" s="52" t="str">
        <f aca="false">IF($A202="","",IF($AG202=0,"Dados incompletos"&amp;IF($I202="SEM PAR"," — sem Tc no mesmo horário",""),IF($AB202=0,"Fora da janela horária",IF($AC202=0,"Radiação abaixo do mínimo",IF($AD202=0,"Vento fora da faixa",IF($AE202=0,"VPD abaixo do mínimo",IF($AF202=0,"Denominador muito pequeno","VÁLIDO")))))))</f>
        <v/>
      </c>
    </row>
    <row r="203" customFormat="false" ht="15" hidden="false" customHeight="false" outlineLevel="0" collapsed="false">
      <c r="A203" s="45" t="str">
        <f aca="false">IF(02_Estacao!A203="","",02_Estacao!A203)</f>
        <v/>
      </c>
      <c r="B203" s="46" t="str">
        <f aca="false">IF(OR($A203="",02_Estacao!B203=""),"",IF(CFG_UT="°F",(02_Estacao!B203-32)*5/9,02_Estacao!B203))</f>
        <v/>
      </c>
      <c r="C203" s="47" t="str">
        <f aca="false">IF(OR($A203="",02_Estacao!C203=""),"",IF(CFG_UUR="fração (0-1)",02_Estacao!C203*100,02_Estacao!C203))</f>
        <v/>
      </c>
      <c r="D203" s="48" t="str">
        <f aca="false">IF(OR($A203="",02_Estacao!D203=""),"",IF(CFG_URS="MJ/m²/h",02_Estacao!D203*277.7778,IF(CFG_URS="kW/m²",02_Estacao!D203*1000,02_Estacao!D203)))</f>
        <v/>
      </c>
      <c r="E203" s="46" t="str">
        <f aca="false">IF(OR($A203="",02_Estacao!E203=""),"",IF(CFG_UVEL="km/h",02_Estacao!E203/3.6,02_Estacao!E203))</f>
        <v/>
      </c>
      <c r="F203" s="46" t="str">
        <f aca="false">IF($A203="","",IF(02_Estacao!F203="",CFG_P,IF(CFG_UP="hPa (mbar)",02_Estacao!F203/10,IF(CFG_UP="Pa",02_Estacao!F203/1000,02_Estacao!F203))))</f>
        <v/>
      </c>
      <c r="G203" s="48" t="str">
        <f aca="false">IF($A203="","",IF(02_Estacao!G203&lt;&gt;"",02_Estacao!G203,IF($D203="","",(1-CFG_ALBEDO)*$D203-CFG_RNL)))</f>
        <v/>
      </c>
      <c r="H203" s="46" t="str">
        <f aca="false">IF($A203="","",IFERROR(IF(ISNUMBER(INDEX(03_Dossel!$F$6:$F$1005,MATCH($A203,03_Dossel!$A$6:$A$1005,0))),INDEX(03_Dossel!$F$6:$F$1005,MATCH($A203,03_Dossel!$A$6:$A$1005,0)),""),""))</f>
        <v/>
      </c>
      <c r="I203" s="49" t="str">
        <f aca="false">IF($A203="","",IF($H203="","SEM PAR","OK"))</f>
        <v/>
      </c>
      <c r="J203" s="50" t="str">
        <f aca="false">IF($B203="","",0.6108*EXP(17.27*$B203/($B203+237.3)))</f>
        <v/>
      </c>
      <c r="K203" s="50" t="str">
        <f aca="false">IF(OR($J203="",$C203=""),"",$J203*$C203/100)</f>
        <v/>
      </c>
      <c r="L203" s="50" t="str">
        <f aca="false">IF(OR($J203="",$K203=""),"",$J203-$K203)</f>
        <v/>
      </c>
      <c r="M203" s="50" t="str">
        <f aca="false">IF($J203="","",4098*$J203/($B203+237.3)^2)</f>
        <v/>
      </c>
      <c r="N203" s="51" t="str">
        <f aca="false">IF($F203="","",0.000665*$F203)</f>
        <v/>
      </c>
      <c r="O203" s="46" t="str">
        <f aca="false">IF($E203="","",IFERROR($E203*4.87/LN(67.8*CFG_ZANEM-5.42),""))</f>
        <v/>
      </c>
      <c r="P203" s="46" t="str">
        <f aca="false">IF(OR($B203="",$H203=""),"",$H203-$B203)</f>
        <v/>
      </c>
      <c r="Q203" s="46" t="str">
        <f aca="false">IF($A203="","",IF(ISNUMBER(CFG_A),CFG_A,""))</f>
        <v/>
      </c>
      <c r="R203" s="46" t="str">
        <f aca="false">IF($A203="","",IF(ISNUMBER(CFG_B),CFG_B,""))</f>
        <v/>
      </c>
      <c r="S203" s="50" t="str">
        <f aca="false">IF(OR($B203="",$Q203=""),"",0.6108*EXP(17.27*$B203/($B203+237.3))-0.6108*EXP(17.27*($B203+$Q203)/($B203+$Q203+237.3)))</f>
        <v/>
      </c>
      <c r="T203" s="46" t="str">
        <f aca="false">IF(OR($Q203="",$R203="",$L203=""),"",$Q203+$R203*$L203)</f>
        <v/>
      </c>
      <c r="U203" s="46" t="str">
        <f aca="false">IF(OR($Q203="",$R203="",$S203=""),"",$Q203+$R203*$S203)</f>
        <v/>
      </c>
      <c r="V203" s="50" t="str">
        <f aca="false">IF(OR($P203="",$T203="",$U203=""),"",IF(ABS($U203-$T203)&lt;CFG_DENOMMIN,"",($P203-$T203)/($U203-$T203)))</f>
        <v/>
      </c>
      <c r="W203" s="47" t="str">
        <f aca="false">IF($E203="","",IFERROR(LN((CFG_ZANEM-0.67*CFG_HDOSSEL)/(0.123*CFG_HDOSSEL))*LN((CFG_ZAR-0.67*CFG_HDOSSEL)/(0.0123*CFG_HDOSSEL))/(CFG_K^2*$E203),""))</f>
        <v/>
      </c>
      <c r="X203" s="50" t="str">
        <f aca="false">IF(OR($N203="",$W203="",$W203=0),"",$N203*(1+CFG_RC/$W203))</f>
        <v/>
      </c>
      <c r="Y203" s="46" t="str">
        <f aca="false">IF(OR($X203="",$M203="",$G203="",$L203=""),"",($W203*$G203/CFG_RHOCP)*($X203/($M203+$X203))-$L203/($M203+$X203))</f>
        <v/>
      </c>
      <c r="Z203" s="46" t="str">
        <f aca="false">IF(OR($W203="",$G203=""),"",$W203*$G203/CFG_RHOCP)</f>
        <v/>
      </c>
      <c r="AA203" s="50" t="str">
        <f aca="false">IF(OR($P203="",$Y203="",$Z203=""),"",IF(ABS($Z203-$Y203)&lt;CFG_DENOMMIN,"",($P203-$Y203)/($Z203-$Y203)))</f>
        <v/>
      </c>
      <c r="AB203" s="48" t="str">
        <f aca="false">IF($A203="","",IF(AND(HOUR($A203)&gt;=CFG_HINI,HOUR($A203)&lt;CFG_HFIM),1,0))</f>
        <v/>
      </c>
      <c r="AC203" s="48" t="str">
        <f aca="false">IF($A203="","",IF($D203="",0,IF($D203&gt;=CFG_RSMIN,1,0)))</f>
        <v/>
      </c>
      <c r="AD203" s="48" t="str">
        <f aca="false">IF($A203="","",IF($E203="",0,IF(AND($E203&gt;=CFG_UMIN,$E203&lt;=CFG_UMAX),1,0)))</f>
        <v/>
      </c>
      <c r="AE203" s="48" t="str">
        <f aca="false">IF($A203="","",IF($L203="",0,IF($L203&gt;=CFG_VPDMIN,1,0)))</f>
        <v/>
      </c>
      <c r="AF203" s="48" t="str">
        <f aca="false">IF($A203="","",IF(CFG_METODO="Teórico (Jackson)",IF(OR($Y203="",$Z203=""),0,IF(ABS($Z203-$Y203)&gt;=CFG_DENOMMIN,1,0)),IF(OR($T203="",$U203=""),0,IF(ABS($U203-$T203)&gt;=CFG_DENOMMIN,1,0))))</f>
        <v/>
      </c>
      <c r="AG203" s="48" t="str">
        <f aca="false">IF($A203="","",IF(AND($B203&lt;&gt;"",$C203&lt;&gt;"",$H203&lt;&gt;""),1,0))</f>
        <v/>
      </c>
      <c r="AH203" s="48" t="str">
        <f aca="false">IF($A203="","",IF(AND($AB203=1,$AC203=1,$AD203=1,$AE203=1,$AF203=1,$AG203=1),1,0))</f>
        <v/>
      </c>
      <c r="AI203" s="50" t="str">
        <f aca="false">IF($A203="","",IF($AH203&lt;&gt;1,"",IF(CFG_METODO="Teórico (Jackson)",$AA203,$V203)))</f>
        <v/>
      </c>
      <c r="AJ203" s="50" t="str">
        <f aca="false">IF($AI203="","",MAX(0,MIN(1,$AI203)))</f>
        <v/>
      </c>
      <c r="AK203" s="52" t="str">
        <f aca="false">IF($A203="","",IF($AG203=0,"Dados incompletos"&amp;IF($I203="SEM PAR"," — sem Tc no mesmo horário",""),IF($AB203=0,"Fora da janela horária",IF($AC203=0,"Radiação abaixo do mínimo",IF($AD203=0,"Vento fora da faixa",IF($AE203=0,"VPD abaixo do mínimo",IF($AF203=0,"Denominador muito pequeno","VÁLIDO")))))))</f>
        <v/>
      </c>
    </row>
    <row r="204" customFormat="false" ht="15" hidden="false" customHeight="false" outlineLevel="0" collapsed="false">
      <c r="A204" s="45" t="str">
        <f aca="false">IF(02_Estacao!A204="","",02_Estacao!A204)</f>
        <v/>
      </c>
      <c r="B204" s="46" t="str">
        <f aca="false">IF(OR($A204="",02_Estacao!B204=""),"",IF(CFG_UT="°F",(02_Estacao!B204-32)*5/9,02_Estacao!B204))</f>
        <v/>
      </c>
      <c r="C204" s="47" t="str">
        <f aca="false">IF(OR($A204="",02_Estacao!C204=""),"",IF(CFG_UUR="fração (0-1)",02_Estacao!C204*100,02_Estacao!C204))</f>
        <v/>
      </c>
      <c r="D204" s="48" t="str">
        <f aca="false">IF(OR($A204="",02_Estacao!D204=""),"",IF(CFG_URS="MJ/m²/h",02_Estacao!D204*277.7778,IF(CFG_URS="kW/m²",02_Estacao!D204*1000,02_Estacao!D204)))</f>
        <v/>
      </c>
      <c r="E204" s="46" t="str">
        <f aca="false">IF(OR($A204="",02_Estacao!E204=""),"",IF(CFG_UVEL="km/h",02_Estacao!E204/3.6,02_Estacao!E204))</f>
        <v/>
      </c>
      <c r="F204" s="46" t="str">
        <f aca="false">IF($A204="","",IF(02_Estacao!F204="",CFG_P,IF(CFG_UP="hPa (mbar)",02_Estacao!F204/10,IF(CFG_UP="Pa",02_Estacao!F204/1000,02_Estacao!F204))))</f>
        <v/>
      </c>
      <c r="G204" s="48" t="str">
        <f aca="false">IF($A204="","",IF(02_Estacao!G204&lt;&gt;"",02_Estacao!G204,IF($D204="","",(1-CFG_ALBEDO)*$D204-CFG_RNL)))</f>
        <v/>
      </c>
      <c r="H204" s="46" t="str">
        <f aca="false">IF($A204="","",IFERROR(IF(ISNUMBER(INDEX(03_Dossel!$F$6:$F$1005,MATCH($A204,03_Dossel!$A$6:$A$1005,0))),INDEX(03_Dossel!$F$6:$F$1005,MATCH($A204,03_Dossel!$A$6:$A$1005,0)),""),""))</f>
        <v/>
      </c>
      <c r="I204" s="49" t="str">
        <f aca="false">IF($A204="","",IF($H204="","SEM PAR","OK"))</f>
        <v/>
      </c>
      <c r="J204" s="50" t="str">
        <f aca="false">IF($B204="","",0.6108*EXP(17.27*$B204/($B204+237.3)))</f>
        <v/>
      </c>
      <c r="K204" s="50" t="str">
        <f aca="false">IF(OR($J204="",$C204=""),"",$J204*$C204/100)</f>
        <v/>
      </c>
      <c r="L204" s="50" t="str">
        <f aca="false">IF(OR($J204="",$K204=""),"",$J204-$K204)</f>
        <v/>
      </c>
      <c r="M204" s="50" t="str">
        <f aca="false">IF($J204="","",4098*$J204/($B204+237.3)^2)</f>
        <v/>
      </c>
      <c r="N204" s="51" t="str">
        <f aca="false">IF($F204="","",0.000665*$F204)</f>
        <v/>
      </c>
      <c r="O204" s="46" t="str">
        <f aca="false">IF($E204="","",IFERROR($E204*4.87/LN(67.8*CFG_ZANEM-5.42),""))</f>
        <v/>
      </c>
      <c r="P204" s="46" t="str">
        <f aca="false">IF(OR($B204="",$H204=""),"",$H204-$B204)</f>
        <v/>
      </c>
      <c r="Q204" s="46" t="str">
        <f aca="false">IF($A204="","",IF(ISNUMBER(CFG_A),CFG_A,""))</f>
        <v/>
      </c>
      <c r="R204" s="46" t="str">
        <f aca="false">IF($A204="","",IF(ISNUMBER(CFG_B),CFG_B,""))</f>
        <v/>
      </c>
      <c r="S204" s="50" t="str">
        <f aca="false">IF(OR($B204="",$Q204=""),"",0.6108*EXP(17.27*$B204/($B204+237.3))-0.6108*EXP(17.27*($B204+$Q204)/($B204+$Q204+237.3)))</f>
        <v/>
      </c>
      <c r="T204" s="46" t="str">
        <f aca="false">IF(OR($Q204="",$R204="",$L204=""),"",$Q204+$R204*$L204)</f>
        <v/>
      </c>
      <c r="U204" s="46" t="str">
        <f aca="false">IF(OR($Q204="",$R204="",$S204=""),"",$Q204+$R204*$S204)</f>
        <v/>
      </c>
      <c r="V204" s="50" t="str">
        <f aca="false">IF(OR($P204="",$T204="",$U204=""),"",IF(ABS($U204-$T204)&lt;CFG_DENOMMIN,"",($P204-$T204)/($U204-$T204)))</f>
        <v/>
      </c>
      <c r="W204" s="47" t="str">
        <f aca="false">IF($E204="","",IFERROR(LN((CFG_ZANEM-0.67*CFG_HDOSSEL)/(0.123*CFG_HDOSSEL))*LN((CFG_ZAR-0.67*CFG_HDOSSEL)/(0.0123*CFG_HDOSSEL))/(CFG_K^2*$E204),""))</f>
        <v/>
      </c>
      <c r="X204" s="50" t="str">
        <f aca="false">IF(OR($N204="",$W204="",$W204=0),"",$N204*(1+CFG_RC/$W204))</f>
        <v/>
      </c>
      <c r="Y204" s="46" t="str">
        <f aca="false">IF(OR($X204="",$M204="",$G204="",$L204=""),"",($W204*$G204/CFG_RHOCP)*($X204/($M204+$X204))-$L204/($M204+$X204))</f>
        <v/>
      </c>
      <c r="Z204" s="46" t="str">
        <f aca="false">IF(OR($W204="",$G204=""),"",$W204*$G204/CFG_RHOCP)</f>
        <v/>
      </c>
      <c r="AA204" s="50" t="str">
        <f aca="false">IF(OR($P204="",$Y204="",$Z204=""),"",IF(ABS($Z204-$Y204)&lt;CFG_DENOMMIN,"",($P204-$Y204)/($Z204-$Y204)))</f>
        <v/>
      </c>
      <c r="AB204" s="48" t="str">
        <f aca="false">IF($A204="","",IF(AND(HOUR($A204)&gt;=CFG_HINI,HOUR($A204)&lt;CFG_HFIM),1,0))</f>
        <v/>
      </c>
      <c r="AC204" s="48" t="str">
        <f aca="false">IF($A204="","",IF($D204="",0,IF($D204&gt;=CFG_RSMIN,1,0)))</f>
        <v/>
      </c>
      <c r="AD204" s="48" t="str">
        <f aca="false">IF($A204="","",IF($E204="",0,IF(AND($E204&gt;=CFG_UMIN,$E204&lt;=CFG_UMAX),1,0)))</f>
        <v/>
      </c>
      <c r="AE204" s="48" t="str">
        <f aca="false">IF($A204="","",IF($L204="",0,IF($L204&gt;=CFG_VPDMIN,1,0)))</f>
        <v/>
      </c>
      <c r="AF204" s="48" t="str">
        <f aca="false">IF($A204="","",IF(CFG_METODO="Teórico (Jackson)",IF(OR($Y204="",$Z204=""),0,IF(ABS($Z204-$Y204)&gt;=CFG_DENOMMIN,1,0)),IF(OR($T204="",$U204=""),0,IF(ABS($U204-$T204)&gt;=CFG_DENOMMIN,1,0))))</f>
        <v/>
      </c>
      <c r="AG204" s="48" t="str">
        <f aca="false">IF($A204="","",IF(AND($B204&lt;&gt;"",$C204&lt;&gt;"",$H204&lt;&gt;""),1,0))</f>
        <v/>
      </c>
      <c r="AH204" s="48" t="str">
        <f aca="false">IF($A204="","",IF(AND($AB204=1,$AC204=1,$AD204=1,$AE204=1,$AF204=1,$AG204=1),1,0))</f>
        <v/>
      </c>
      <c r="AI204" s="50" t="str">
        <f aca="false">IF($A204="","",IF($AH204&lt;&gt;1,"",IF(CFG_METODO="Teórico (Jackson)",$AA204,$V204)))</f>
        <v/>
      </c>
      <c r="AJ204" s="50" t="str">
        <f aca="false">IF($AI204="","",MAX(0,MIN(1,$AI204)))</f>
        <v/>
      </c>
      <c r="AK204" s="52" t="str">
        <f aca="false">IF($A204="","",IF($AG204=0,"Dados incompletos"&amp;IF($I204="SEM PAR"," — sem Tc no mesmo horário",""),IF($AB204=0,"Fora da janela horária",IF($AC204=0,"Radiação abaixo do mínimo",IF($AD204=0,"Vento fora da faixa",IF($AE204=0,"VPD abaixo do mínimo",IF($AF204=0,"Denominador muito pequeno","VÁLIDO")))))))</f>
        <v/>
      </c>
    </row>
    <row r="205" customFormat="false" ht="15" hidden="false" customHeight="false" outlineLevel="0" collapsed="false">
      <c r="A205" s="45" t="str">
        <f aca="false">IF(02_Estacao!A205="","",02_Estacao!A205)</f>
        <v/>
      </c>
      <c r="B205" s="46" t="str">
        <f aca="false">IF(OR($A205="",02_Estacao!B205=""),"",IF(CFG_UT="°F",(02_Estacao!B205-32)*5/9,02_Estacao!B205))</f>
        <v/>
      </c>
      <c r="C205" s="47" t="str">
        <f aca="false">IF(OR($A205="",02_Estacao!C205=""),"",IF(CFG_UUR="fração (0-1)",02_Estacao!C205*100,02_Estacao!C205))</f>
        <v/>
      </c>
      <c r="D205" s="48" t="str">
        <f aca="false">IF(OR($A205="",02_Estacao!D205=""),"",IF(CFG_URS="MJ/m²/h",02_Estacao!D205*277.7778,IF(CFG_URS="kW/m²",02_Estacao!D205*1000,02_Estacao!D205)))</f>
        <v/>
      </c>
      <c r="E205" s="46" t="str">
        <f aca="false">IF(OR($A205="",02_Estacao!E205=""),"",IF(CFG_UVEL="km/h",02_Estacao!E205/3.6,02_Estacao!E205))</f>
        <v/>
      </c>
      <c r="F205" s="46" t="str">
        <f aca="false">IF($A205="","",IF(02_Estacao!F205="",CFG_P,IF(CFG_UP="hPa (mbar)",02_Estacao!F205/10,IF(CFG_UP="Pa",02_Estacao!F205/1000,02_Estacao!F205))))</f>
        <v/>
      </c>
      <c r="G205" s="48" t="str">
        <f aca="false">IF($A205="","",IF(02_Estacao!G205&lt;&gt;"",02_Estacao!G205,IF($D205="","",(1-CFG_ALBEDO)*$D205-CFG_RNL)))</f>
        <v/>
      </c>
      <c r="H205" s="46" t="str">
        <f aca="false">IF($A205="","",IFERROR(IF(ISNUMBER(INDEX(03_Dossel!$F$6:$F$1005,MATCH($A205,03_Dossel!$A$6:$A$1005,0))),INDEX(03_Dossel!$F$6:$F$1005,MATCH($A205,03_Dossel!$A$6:$A$1005,0)),""),""))</f>
        <v/>
      </c>
      <c r="I205" s="49" t="str">
        <f aca="false">IF($A205="","",IF($H205="","SEM PAR","OK"))</f>
        <v/>
      </c>
      <c r="J205" s="50" t="str">
        <f aca="false">IF($B205="","",0.6108*EXP(17.27*$B205/($B205+237.3)))</f>
        <v/>
      </c>
      <c r="K205" s="50" t="str">
        <f aca="false">IF(OR($J205="",$C205=""),"",$J205*$C205/100)</f>
        <v/>
      </c>
      <c r="L205" s="50" t="str">
        <f aca="false">IF(OR($J205="",$K205=""),"",$J205-$K205)</f>
        <v/>
      </c>
      <c r="M205" s="50" t="str">
        <f aca="false">IF($J205="","",4098*$J205/($B205+237.3)^2)</f>
        <v/>
      </c>
      <c r="N205" s="51" t="str">
        <f aca="false">IF($F205="","",0.000665*$F205)</f>
        <v/>
      </c>
      <c r="O205" s="46" t="str">
        <f aca="false">IF($E205="","",IFERROR($E205*4.87/LN(67.8*CFG_ZANEM-5.42),""))</f>
        <v/>
      </c>
      <c r="P205" s="46" t="str">
        <f aca="false">IF(OR($B205="",$H205=""),"",$H205-$B205)</f>
        <v/>
      </c>
      <c r="Q205" s="46" t="str">
        <f aca="false">IF($A205="","",IF(ISNUMBER(CFG_A),CFG_A,""))</f>
        <v/>
      </c>
      <c r="R205" s="46" t="str">
        <f aca="false">IF($A205="","",IF(ISNUMBER(CFG_B),CFG_B,""))</f>
        <v/>
      </c>
      <c r="S205" s="50" t="str">
        <f aca="false">IF(OR($B205="",$Q205=""),"",0.6108*EXP(17.27*$B205/($B205+237.3))-0.6108*EXP(17.27*($B205+$Q205)/($B205+$Q205+237.3)))</f>
        <v/>
      </c>
      <c r="T205" s="46" t="str">
        <f aca="false">IF(OR($Q205="",$R205="",$L205=""),"",$Q205+$R205*$L205)</f>
        <v/>
      </c>
      <c r="U205" s="46" t="str">
        <f aca="false">IF(OR($Q205="",$R205="",$S205=""),"",$Q205+$R205*$S205)</f>
        <v/>
      </c>
      <c r="V205" s="50" t="str">
        <f aca="false">IF(OR($P205="",$T205="",$U205=""),"",IF(ABS($U205-$T205)&lt;CFG_DENOMMIN,"",($P205-$T205)/($U205-$T205)))</f>
        <v/>
      </c>
      <c r="W205" s="47" t="str">
        <f aca="false">IF($E205="","",IFERROR(LN((CFG_ZANEM-0.67*CFG_HDOSSEL)/(0.123*CFG_HDOSSEL))*LN((CFG_ZAR-0.67*CFG_HDOSSEL)/(0.0123*CFG_HDOSSEL))/(CFG_K^2*$E205),""))</f>
        <v/>
      </c>
      <c r="X205" s="50" t="str">
        <f aca="false">IF(OR($N205="",$W205="",$W205=0),"",$N205*(1+CFG_RC/$W205))</f>
        <v/>
      </c>
      <c r="Y205" s="46" t="str">
        <f aca="false">IF(OR($X205="",$M205="",$G205="",$L205=""),"",($W205*$G205/CFG_RHOCP)*($X205/($M205+$X205))-$L205/($M205+$X205))</f>
        <v/>
      </c>
      <c r="Z205" s="46" t="str">
        <f aca="false">IF(OR($W205="",$G205=""),"",$W205*$G205/CFG_RHOCP)</f>
        <v/>
      </c>
      <c r="AA205" s="50" t="str">
        <f aca="false">IF(OR($P205="",$Y205="",$Z205=""),"",IF(ABS($Z205-$Y205)&lt;CFG_DENOMMIN,"",($P205-$Y205)/($Z205-$Y205)))</f>
        <v/>
      </c>
      <c r="AB205" s="48" t="str">
        <f aca="false">IF($A205="","",IF(AND(HOUR($A205)&gt;=CFG_HINI,HOUR($A205)&lt;CFG_HFIM),1,0))</f>
        <v/>
      </c>
      <c r="AC205" s="48" t="str">
        <f aca="false">IF($A205="","",IF($D205="",0,IF($D205&gt;=CFG_RSMIN,1,0)))</f>
        <v/>
      </c>
      <c r="AD205" s="48" t="str">
        <f aca="false">IF($A205="","",IF($E205="",0,IF(AND($E205&gt;=CFG_UMIN,$E205&lt;=CFG_UMAX),1,0)))</f>
        <v/>
      </c>
      <c r="AE205" s="48" t="str">
        <f aca="false">IF($A205="","",IF($L205="",0,IF($L205&gt;=CFG_VPDMIN,1,0)))</f>
        <v/>
      </c>
      <c r="AF205" s="48" t="str">
        <f aca="false">IF($A205="","",IF(CFG_METODO="Teórico (Jackson)",IF(OR($Y205="",$Z205=""),0,IF(ABS($Z205-$Y205)&gt;=CFG_DENOMMIN,1,0)),IF(OR($T205="",$U205=""),0,IF(ABS($U205-$T205)&gt;=CFG_DENOMMIN,1,0))))</f>
        <v/>
      </c>
      <c r="AG205" s="48" t="str">
        <f aca="false">IF($A205="","",IF(AND($B205&lt;&gt;"",$C205&lt;&gt;"",$H205&lt;&gt;""),1,0))</f>
        <v/>
      </c>
      <c r="AH205" s="48" t="str">
        <f aca="false">IF($A205="","",IF(AND($AB205=1,$AC205=1,$AD205=1,$AE205=1,$AF205=1,$AG205=1),1,0))</f>
        <v/>
      </c>
      <c r="AI205" s="50" t="str">
        <f aca="false">IF($A205="","",IF($AH205&lt;&gt;1,"",IF(CFG_METODO="Teórico (Jackson)",$AA205,$V205)))</f>
        <v/>
      </c>
      <c r="AJ205" s="50" t="str">
        <f aca="false">IF($AI205="","",MAX(0,MIN(1,$AI205)))</f>
        <v/>
      </c>
      <c r="AK205" s="52" t="str">
        <f aca="false">IF($A205="","",IF($AG205=0,"Dados incompletos"&amp;IF($I205="SEM PAR"," — sem Tc no mesmo horário",""),IF($AB205=0,"Fora da janela horária",IF($AC205=0,"Radiação abaixo do mínimo",IF($AD205=0,"Vento fora da faixa",IF($AE205=0,"VPD abaixo do mínimo",IF($AF205=0,"Denominador muito pequeno","VÁLIDO")))))))</f>
        <v/>
      </c>
    </row>
    <row r="206" customFormat="false" ht="15" hidden="false" customHeight="false" outlineLevel="0" collapsed="false">
      <c r="A206" s="45" t="str">
        <f aca="false">IF(02_Estacao!A206="","",02_Estacao!A206)</f>
        <v/>
      </c>
      <c r="B206" s="46" t="str">
        <f aca="false">IF(OR($A206="",02_Estacao!B206=""),"",IF(CFG_UT="°F",(02_Estacao!B206-32)*5/9,02_Estacao!B206))</f>
        <v/>
      </c>
      <c r="C206" s="47" t="str">
        <f aca="false">IF(OR($A206="",02_Estacao!C206=""),"",IF(CFG_UUR="fração (0-1)",02_Estacao!C206*100,02_Estacao!C206))</f>
        <v/>
      </c>
      <c r="D206" s="48" t="str">
        <f aca="false">IF(OR($A206="",02_Estacao!D206=""),"",IF(CFG_URS="MJ/m²/h",02_Estacao!D206*277.7778,IF(CFG_URS="kW/m²",02_Estacao!D206*1000,02_Estacao!D206)))</f>
        <v/>
      </c>
      <c r="E206" s="46" t="str">
        <f aca="false">IF(OR($A206="",02_Estacao!E206=""),"",IF(CFG_UVEL="km/h",02_Estacao!E206/3.6,02_Estacao!E206))</f>
        <v/>
      </c>
      <c r="F206" s="46" t="str">
        <f aca="false">IF($A206="","",IF(02_Estacao!F206="",CFG_P,IF(CFG_UP="hPa (mbar)",02_Estacao!F206/10,IF(CFG_UP="Pa",02_Estacao!F206/1000,02_Estacao!F206))))</f>
        <v/>
      </c>
      <c r="G206" s="48" t="str">
        <f aca="false">IF($A206="","",IF(02_Estacao!G206&lt;&gt;"",02_Estacao!G206,IF($D206="","",(1-CFG_ALBEDO)*$D206-CFG_RNL)))</f>
        <v/>
      </c>
      <c r="H206" s="46" t="str">
        <f aca="false">IF($A206="","",IFERROR(IF(ISNUMBER(INDEX(03_Dossel!$F$6:$F$1005,MATCH($A206,03_Dossel!$A$6:$A$1005,0))),INDEX(03_Dossel!$F$6:$F$1005,MATCH($A206,03_Dossel!$A$6:$A$1005,0)),""),""))</f>
        <v/>
      </c>
      <c r="I206" s="49" t="str">
        <f aca="false">IF($A206="","",IF($H206="","SEM PAR","OK"))</f>
        <v/>
      </c>
      <c r="J206" s="50" t="str">
        <f aca="false">IF($B206="","",0.6108*EXP(17.27*$B206/($B206+237.3)))</f>
        <v/>
      </c>
      <c r="K206" s="50" t="str">
        <f aca="false">IF(OR($J206="",$C206=""),"",$J206*$C206/100)</f>
        <v/>
      </c>
      <c r="L206" s="50" t="str">
        <f aca="false">IF(OR($J206="",$K206=""),"",$J206-$K206)</f>
        <v/>
      </c>
      <c r="M206" s="50" t="str">
        <f aca="false">IF($J206="","",4098*$J206/($B206+237.3)^2)</f>
        <v/>
      </c>
      <c r="N206" s="51" t="str">
        <f aca="false">IF($F206="","",0.000665*$F206)</f>
        <v/>
      </c>
      <c r="O206" s="46" t="str">
        <f aca="false">IF($E206="","",IFERROR($E206*4.87/LN(67.8*CFG_ZANEM-5.42),""))</f>
        <v/>
      </c>
      <c r="P206" s="46" t="str">
        <f aca="false">IF(OR($B206="",$H206=""),"",$H206-$B206)</f>
        <v/>
      </c>
      <c r="Q206" s="46" t="str">
        <f aca="false">IF($A206="","",IF(ISNUMBER(CFG_A),CFG_A,""))</f>
        <v/>
      </c>
      <c r="R206" s="46" t="str">
        <f aca="false">IF($A206="","",IF(ISNUMBER(CFG_B),CFG_B,""))</f>
        <v/>
      </c>
      <c r="S206" s="50" t="str">
        <f aca="false">IF(OR($B206="",$Q206=""),"",0.6108*EXP(17.27*$B206/($B206+237.3))-0.6108*EXP(17.27*($B206+$Q206)/($B206+$Q206+237.3)))</f>
        <v/>
      </c>
      <c r="T206" s="46" t="str">
        <f aca="false">IF(OR($Q206="",$R206="",$L206=""),"",$Q206+$R206*$L206)</f>
        <v/>
      </c>
      <c r="U206" s="46" t="str">
        <f aca="false">IF(OR($Q206="",$R206="",$S206=""),"",$Q206+$R206*$S206)</f>
        <v/>
      </c>
      <c r="V206" s="50" t="str">
        <f aca="false">IF(OR($P206="",$T206="",$U206=""),"",IF(ABS($U206-$T206)&lt;CFG_DENOMMIN,"",($P206-$T206)/($U206-$T206)))</f>
        <v/>
      </c>
      <c r="W206" s="47" t="str">
        <f aca="false">IF($E206="","",IFERROR(LN((CFG_ZANEM-0.67*CFG_HDOSSEL)/(0.123*CFG_HDOSSEL))*LN((CFG_ZAR-0.67*CFG_HDOSSEL)/(0.0123*CFG_HDOSSEL))/(CFG_K^2*$E206),""))</f>
        <v/>
      </c>
      <c r="X206" s="50" t="str">
        <f aca="false">IF(OR($N206="",$W206="",$W206=0),"",$N206*(1+CFG_RC/$W206))</f>
        <v/>
      </c>
      <c r="Y206" s="46" t="str">
        <f aca="false">IF(OR($X206="",$M206="",$G206="",$L206=""),"",($W206*$G206/CFG_RHOCP)*($X206/($M206+$X206))-$L206/($M206+$X206))</f>
        <v/>
      </c>
      <c r="Z206" s="46" t="str">
        <f aca="false">IF(OR($W206="",$G206=""),"",$W206*$G206/CFG_RHOCP)</f>
        <v/>
      </c>
      <c r="AA206" s="50" t="str">
        <f aca="false">IF(OR($P206="",$Y206="",$Z206=""),"",IF(ABS($Z206-$Y206)&lt;CFG_DENOMMIN,"",($P206-$Y206)/($Z206-$Y206)))</f>
        <v/>
      </c>
      <c r="AB206" s="48" t="str">
        <f aca="false">IF($A206="","",IF(AND(HOUR($A206)&gt;=CFG_HINI,HOUR($A206)&lt;CFG_HFIM),1,0))</f>
        <v/>
      </c>
      <c r="AC206" s="48" t="str">
        <f aca="false">IF($A206="","",IF($D206="",0,IF($D206&gt;=CFG_RSMIN,1,0)))</f>
        <v/>
      </c>
      <c r="AD206" s="48" t="str">
        <f aca="false">IF($A206="","",IF($E206="",0,IF(AND($E206&gt;=CFG_UMIN,$E206&lt;=CFG_UMAX),1,0)))</f>
        <v/>
      </c>
      <c r="AE206" s="48" t="str">
        <f aca="false">IF($A206="","",IF($L206="",0,IF($L206&gt;=CFG_VPDMIN,1,0)))</f>
        <v/>
      </c>
      <c r="AF206" s="48" t="str">
        <f aca="false">IF($A206="","",IF(CFG_METODO="Teórico (Jackson)",IF(OR($Y206="",$Z206=""),0,IF(ABS($Z206-$Y206)&gt;=CFG_DENOMMIN,1,0)),IF(OR($T206="",$U206=""),0,IF(ABS($U206-$T206)&gt;=CFG_DENOMMIN,1,0))))</f>
        <v/>
      </c>
      <c r="AG206" s="48" t="str">
        <f aca="false">IF($A206="","",IF(AND($B206&lt;&gt;"",$C206&lt;&gt;"",$H206&lt;&gt;""),1,0))</f>
        <v/>
      </c>
      <c r="AH206" s="48" t="str">
        <f aca="false">IF($A206="","",IF(AND($AB206=1,$AC206=1,$AD206=1,$AE206=1,$AF206=1,$AG206=1),1,0))</f>
        <v/>
      </c>
      <c r="AI206" s="50" t="str">
        <f aca="false">IF($A206="","",IF($AH206&lt;&gt;1,"",IF(CFG_METODO="Teórico (Jackson)",$AA206,$V206)))</f>
        <v/>
      </c>
      <c r="AJ206" s="50" t="str">
        <f aca="false">IF($AI206="","",MAX(0,MIN(1,$AI206)))</f>
        <v/>
      </c>
      <c r="AK206" s="52" t="str">
        <f aca="false">IF($A206="","",IF($AG206=0,"Dados incompletos"&amp;IF($I206="SEM PAR"," — sem Tc no mesmo horário",""),IF($AB206=0,"Fora da janela horária",IF($AC206=0,"Radiação abaixo do mínimo",IF($AD206=0,"Vento fora da faixa",IF($AE206=0,"VPD abaixo do mínimo",IF($AF206=0,"Denominador muito pequeno","VÁLIDO")))))))</f>
        <v/>
      </c>
    </row>
    <row r="207" customFormat="false" ht="15" hidden="false" customHeight="false" outlineLevel="0" collapsed="false">
      <c r="A207" s="45" t="str">
        <f aca="false">IF(02_Estacao!A207="","",02_Estacao!A207)</f>
        <v/>
      </c>
      <c r="B207" s="46" t="str">
        <f aca="false">IF(OR($A207="",02_Estacao!B207=""),"",IF(CFG_UT="°F",(02_Estacao!B207-32)*5/9,02_Estacao!B207))</f>
        <v/>
      </c>
      <c r="C207" s="47" t="str">
        <f aca="false">IF(OR($A207="",02_Estacao!C207=""),"",IF(CFG_UUR="fração (0-1)",02_Estacao!C207*100,02_Estacao!C207))</f>
        <v/>
      </c>
      <c r="D207" s="48" t="str">
        <f aca="false">IF(OR($A207="",02_Estacao!D207=""),"",IF(CFG_URS="MJ/m²/h",02_Estacao!D207*277.7778,IF(CFG_URS="kW/m²",02_Estacao!D207*1000,02_Estacao!D207)))</f>
        <v/>
      </c>
      <c r="E207" s="46" t="str">
        <f aca="false">IF(OR($A207="",02_Estacao!E207=""),"",IF(CFG_UVEL="km/h",02_Estacao!E207/3.6,02_Estacao!E207))</f>
        <v/>
      </c>
      <c r="F207" s="46" t="str">
        <f aca="false">IF($A207="","",IF(02_Estacao!F207="",CFG_P,IF(CFG_UP="hPa (mbar)",02_Estacao!F207/10,IF(CFG_UP="Pa",02_Estacao!F207/1000,02_Estacao!F207))))</f>
        <v/>
      </c>
      <c r="G207" s="48" t="str">
        <f aca="false">IF($A207="","",IF(02_Estacao!G207&lt;&gt;"",02_Estacao!G207,IF($D207="","",(1-CFG_ALBEDO)*$D207-CFG_RNL)))</f>
        <v/>
      </c>
      <c r="H207" s="46" t="str">
        <f aca="false">IF($A207="","",IFERROR(IF(ISNUMBER(INDEX(03_Dossel!$F$6:$F$1005,MATCH($A207,03_Dossel!$A$6:$A$1005,0))),INDEX(03_Dossel!$F$6:$F$1005,MATCH($A207,03_Dossel!$A$6:$A$1005,0)),""),""))</f>
        <v/>
      </c>
      <c r="I207" s="49" t="str">
        <f aca="false">IF($A207="","",IF($H207="","SEM PAR","OK"))</f>
        <v/>
      </c>
      <c r="J207" s="50" t="str">
        <f aca="false">IF($B207="","",0.6108*EXP(17.27*$B207/($B207+237.3)))</f>
        <v/>
      </c>
      <c r="K207" s="50" t="str">
        <f aca="false">IF(OR($J207="",$C207=""),"",$J207*$C207/100)</f>
        <v/>
      </c>
      <c r="L207" s="50" t="str">
        <f aca="false">IF(OR($J207="",$K207=""),"",$J207-$K207)</f>
        <v/>
      </c>
      <c r="M207" s="50" t="str">
        <f aca="false">IF($J207="","",4098*$J207/($B207+237.3)^2)</f>
        <v/>
      </c>
      <c r="N207" s="51" t="str">
        <f aca="false">IF($F207="","",0.000665*$F207)</f>
        <v/>
      </c>
      <c r="O207" s="46" t="str">
        <f aca="false">IF($E207="","",IFERROR($E207*4.87/LN(67.8*CFG_ZANEM-5.42),""))</f>
        <v/>
      </c>
      <c r="P207" s="46" t="str">
        <f aca="false">IF(OR($B207="",$H207=""),"",$H207-$B207)</f>
        <v/>
      </c>
      <c r="Q207" s="46" t="str">
        <f aca="false">IF($A207="","",IF(ISNUMBER(CFG_A),CFG_A,""))</f>
        <v/>
      </c>
      <c r="R207" s="46" t="str">
        <f aca="false">IF($A207="","",IF(ISNUMBER(CFG_B),CFG_B,""))</f>
        <v/>
      </c>
      <c r="S207" s="50" t="str">
        <f aca="false">IF(OR($B207="",$Q207=""),"",0.6108*EXP(17.27*$B207/($B207+237.3))-0.6108*EXP(17.27*($B207+$Q207)/($B207+$Q207+237.3)))</f>
        <v/>
      </c>
      <c r="T207" s="46" t="str">
        <f aca="false">IF(OR($Q207="",$R207="",$L207=""),"",$Q207+$R207*$L207)</f>
        <v/>
      </c>
      <c r="U207" s="46" t="str">
        <f aca="false">IF(OR($Q207="",$R207="",$S207=""),"",$Q207+$R207*$S207)</f>
        <v/>
      </c>
      <c r="V207" s="50" t="str">
        <f aca="false">IF(OR($P207="",$T207="",$U207=""),"",IF(ABS($U207-$T207)&lt;CFG_DENOMMIN,"",($P207-$T207)/($U207-$T207)))</f>
        <v/>
      </c>
      <c r="W207" s="47" t="str">
        <f aca="false">IF($E207="","",IFERROR(LN((CFG_ZANEM-0.67*CFG_HDOSSEL)/(0.123*CFG_HDOSSEL))*LN((CFG_ZAR-0.67*CFG_HDOSSEL)/(0.0123*CFG_HDOSSEL))/(CFG_K^2*$E207),""))</f>
        <v/>
      </c>
      <c r="X207" s="50" t="str">
        <f aca="false">IF(OR($N207="",$W207="",$W207=0),"",$N207*(1+CFG_RC/$W207))</f>
        <v/>
      </c>
      <c r="Y207" s="46" t="str">
        <f aca="false">IF(OR($X207="",$M207="",$G207="",$L207=""),"",($W207*$G207/CFG_RHOCP)*($X207/($M207+$X207))-$L207/($M207+$X207))</f>
        <v/>
      </c>
      <c r="Z207" s="46" t="str">
        <f aca="false">IF(OR($W207="",$G207=""),"",$W207*$G207/CFG_RHOCP)</f>
        <v/>
      </c>
      <c r="AA207" s="50" t="str">
        <f aca="false">IF(OR($P207="",$Y207="",$Z207=""),"",IF(ABS($Z207-$Y207)&lt;CFG_DENOMMIN,"",($P207-$Y207)/($Z207-$Y207)))</f>
        <v/>
      </c>
      <c r="AB207" s="48" t="str">
        <f aca="false">IF($A207="","",IF(AND(HOUR($A207)&gt;=CFG_HINI,HOUR($A207)&lt;CFG_HFIM),1,0))</f>
        <v/>
      </c>
      <c r="AC207" s="48" t="str">
        <f aca="false">IF($A207="","",IF($D207="",0,IF($D207&gt;=CFG_RSMIN,1,0)))</f>
        <v/>
      </c>
      <c r="AD207" s="48" t="str">
        <f aca="false">IF($A207="","",IF($E207="",0,IF(AND($E207&gt;=CFG_UMIN,$E207&lt;=CFG_UMAX),1,0)))</f>
        <v/>
      </c>
      <c r="AE207" s="48" t="str">
        <f aca="false">IF($A207="","",IF($L207="",0,IF($L207&gt;=CFG_VPDMIN,1,0)))</f>
        <v/>
      </c>
      <c r="AF207" s="48" t="str">
        <f aca="false">IF($A207="","",IF(CFG_METODO="Teórico (Jackson)",IF(OR($Y207="",$Z207=""),0,IF(ABS($Z207-$Y207)&gt;=CFG_DENOMMIN,1,0)),IF(OR($T207="",$U207=""),0,IF(ABS($U207-$T207)&gt;=CFG_DENOMMIN,1,0))))</f>
        <v/>
      </c>
      <c r="AG207" s="48" t="str">
        <f aca="false">IF($A207="","",IF(AND($B207&lt;&gt;"",$C207&lt;&gt;"",$H207&lt;&gt;""),1,0))</f>
        <v/>
      </c>
      <c r="AH207" s="48" t="str">
        <f aca="false">IF($A207="","",IF(AND($AB207=1,$AC207=1,$AD207=1,$AE207=1,$AF207=1,$AG207=1),1,0))</f>
        <v/>
      </c>
      <c r="AI207" s="50" t="str">
        <f aca="false">IF($A207="","",IF($AH207&lt;&gt;1,"",IF(CFG_METODO="Teórico (Jackson)",$AA207,$V207)))</f>
        <v/>
      </c>
      <c r="AJ207" s="50" t="str">
        <f aca="false">IF($AI207="","",MAX(0,MIN(1,$AI207)))</f>
        <v/>
      </c>
      <c r="AK207" s="52" t="str">
        <f aca="false">IF($A207="","",IF($AG207=0,"Dados incompletos"&amp;IF($I207="SEM PAR"," — sem Tc no mesmo horário",""),IF($AB207=0,"Fora da janela horária",IF($AC207=0,"Radiação abaixo do mínimo",IF($AD207=0,"Vento fora da faixa",IF($AE207=0,"VPD abaixo do mínimo",IF($AF207=0,"Denominador muito pequeno","VÁLIDO")))))))</f>
        <v/>
      </c>
    </row>
    <row r="208" customFormat="false" ht="15" hidden="false" customHeight="false" outlineLevel="0" collapsed="false">
      <c r="A208" s="45" t="str">
        <f aca="false">IF(02_Estacao!A208="","",02_Estacao!A208)</f>
        <v/>
      </c>
      <c r="B208" s="46" t="str">
        <f aca="false">IF(OR($A208="",02_Estacao!B208=""),"",IF(CFG_UT="°F",(02_Estacao!B208-32)*5/9,02_Estacao!B208))</f>
        <v/>
      </c>
      <c r="C208" s="47" t="str">
        <f aca="false">IF(OR($A208="",02_Estacao!C208=""),"",IF(CFG_UUR="fração (0-1)",02_Estacao!C208*100,02_Estacao!C208))</f>
        <v/>
      </c>
      <c r="D208" s="48" t="str">
        <f aca="false">IF(OR($A208="",02_Estacao!D208=""),"",IF(CFG_URS="MJ/m²/h",02_Estacao!D208*277.7778,IF(CFG_URS="kW/m²",02_Estacao!D208*1000,02_Estacao!D208)))</f>
        <v/>
      </c>
      <c r="E208" s="46" t="str">
        <f aca="false">IF(OR($A208="",02_Estacao!E208=""),"",IF(CFG_UVEL="km/h",02_Estacao!E208/3.6,02_Estacao!E208))</f>
        <v/>
      </c>
      <c r="F208" s="46" t="str">
        <f aca="false">IF($A208="","",IF(02_Estacao!F208="",CFG_P,IF(CFG_UP="hPa (mbar)",02_Estacao!F208/10,IF(CFG_UP="Pa",02_Estacao!F208/1000,02_Estacao!F208))))</f>
        <v/>
      </c>
      <c r="G208" s="48" t="str">
        <f aca="false">IF($A208="","",IF(02_Estacao!G208&lt;&gt;"",02_Estacao!G208,IF($D208="","",(1-CFG_ALBEDO)*$D208-CFG_RNL)))</f>
        <v/>
      </c>
      <c r="H208" s="46" t="str">
        <f aca="false">IF($A208="","",IFERROR(IF(ISNUMBER(INDEX(03_Dossel!$F$6:$F$1005,MATCH($A208,03_Dossel!$A$6:$A$1005,0))),INDEX(03_Dossel!$F$6:$F$1005,MATCH($A208,03_Dossel!$A$6:$A$1005,0)),""),""))</f>
        <v/>
      </c>
      <c r="I208" s="49" t="str">
        <f aca="false">IF($A208="","",IF($H208="","SEM PAR","OK"))</f>
        <v/>
      </c>
      <c r="J208" s="50" t="str">
        <f aca="false">IF($B208="","",0.6108*EXP(17.27*$B208/($B208+237.3)))</f>
        <v/>
      </c>
      <c r="K208" s="50" t="str">
        <f aca="false">IF(OR($J208="",$C208=""),"",$J208*$C208/100)</f>
        <v/>
      </c>
      <c r="L208" s="50" t="str">
        <f aca="false">IF(OR($J208="",$K208=""),"",$J208-$K208)</f>
        <v/>
      </c>
      <c r="M208" s="50" t="str">
        <f aca="false">IF($J208="","",4098*$J208/($B208+237.3)^2)</f>
        <v/>
      </c>
      <c r="N208" s="51" t="str">
        <f aca="false">IF($F208="","",0.000665*$F208)</f>
        <v/>
      </c>
      <c r="O208" s="46" t="str">
        <f aca="false">IF($E208="","",IFERROR($E208*4.87/LN(67.8*CFG_ZANEM-5.42),""))</f>
        <v/>
      </c>
      <c r="P208" s="46" t="str">
        <f aca="false">IF(OR($B208="",$H208=""),"",$H208-$B208)</f>
        <v/>
      </c>
      <c r="Q208" s="46" t="str">
        <f aca="false">IF($A208="","",IF(ISNUMBER(CFG_A),CFG_A,""))</f>
        <v/>
      </c>
      <c r="R208" s="46" t="str">
        <f aca="false">IF($A208="","",IF(ISNUMBER(CFG_B),CFG_B,""))</f>
        <v/>
      </c>
      <c r="S208" s="50" t="str">
        <f aca="false">IF(OR($B208="",$Q208=""),"",0.6108*EXP(17.27*$B208/($B208+237.3))-0.6108*EXP(17.27*($B208+$Q208)/($B208+$Q208+237.3)))</f>
        <v/>
      </c>
      <c r="T208" s="46" t="str">
        <f aca="false">IF(OR($Q208="",$R208="",$L208=""),"",$Q208+$R208*$L208)</f>
        <v/>
      </c>
      <c r="U208" s="46" t="str">
        <f aca="false">IF(OR($Q208="",$R208="",$S208=""),"",$Q208+$R208*$S208)</f>
        <v/>
      </c>
      <c r="V208" s="50" t="str">
        <f aca="false">IF(OR($P208="",$T208="",$U208=""),"",IF(ABS($U208-$T208)&lt;CFG_DENOMMIN,"",($P208-$T208)/($U208-$T208)))</f>
        <v/>
      </c>
      <c r="W208" s="47" t="str">
        <f aca="false">IF($E208="","",IFERROR(LN((CFG_ZANEM-0.67*CFG_HDOSSEL)/(0.123*CFG_HDOSSEL))*LN((CFG_ZAR-0.67*CFG_HDOSSEL)/(0.0123*CFG_HDOSSEL))/(CFG_K^2*$E208),""))</f>
        <v/>
      </c>
      <c r="X208" s="50" t="str">
        <f aca="false">IF(OR($N208="",$W208="",$W208=0),"",$N208*(1+CFG_RC/$W208))</f>
        <v/>
      </c>
      <c r="Y208" s="46" t="str">
        <f aca="false">IF(OR($X208="",$M208="",$G208="",$L208=""),"",($W208*$G208/CFG_RHOCP)*($X208/($M208+$X208))-$L208/($M208+$X208))</f>
        <v/>
      </c>
      <c r="Z208" s="46" t="str">
        <f aca="false">IF(OR($W208="",$G208=""),"",$W208*$G208/CFG_RHOCP)</f>
        <v/>
      </c>
      <c r="AA208" s="50" t="str">
        <f aca="false">IF(OR($P208="",$Y208="",$Z208=""),"",IF(ABS($Z208-$Y208)&lt;CFG_DENOMMIN,"",($P208-$Y208)/($Z208-$Y208)))</f>
        <v/>
      </c>
      <c r="AB208" s="48" t="str">
        <f aca="false">IF($A208="","",IF(AND(HOUR($A208)&gt;=CFG_HINI,HOUR($A208)&lt;CFG_HFIM),1,0))</f>
        <v/>
      </c>
      <c r="AC208" s="48" t="str">
        <f aca="false">IF($A208="","",IF($D208="",0,IF($D208&gt;=CFG_RSMIN,1,0)))</f>
        <v/>
      </c>
      <c r="AD208" s="48" t="str">
        <f aca="false">IF($A208="","",IF($E208="",0,IF(AND($E208&gt;=CFG_UMIN,$E208&lt;=CFG_UMAX),1,0)))</f>
        <v/>
      </c>
      <c r="AE208" s="48" t="str">
        <f aca="false">IF($A208="","",IF($L208="",0,IF($L208&gt;=CFG_VPDMIN,1,0)))</f>
        <v/>
      </c>
      <c r="AF208" s="48" t="str">
        <f aca="false">IF($A208="","",IF(CFG_METODO="Teórico (Jackson)",IF(OR($Y208="",$Z208=""),0,IF(ABS($Z208-$Y208)&gt;=CFG_DENOMMIN,1,0)),IF(OR($T208="",$U208=""),0,IF(ABS($U208-$T208)&gt;=CFG_DENOMMIN,1,0))))</f>
        <v/>
      </c>
      <c r="AG208" s="48" t="str">
        <f aca="false">IF($A208="","",IF(AND($B208&lt;&gt;"",$C208&lt;&gt;"",$H208&lt;&gt;""),1,0))</f>
        <v/>
      </c>
      <c r="AH208" s="48" t="str">
        <f aca="false">IF($A208="","",IF(AND($AB208=1,$AC208=1,$AD208=1,$AE208=1,$AF208=1,$AG208=1),1,0))</f>
        <v/>
      </c>
      <c r="AI208" s="50" t="str">
        <f aca="false">IF($A208="","",IF($AH208&lt;&gt;1,"",IF(CFG_METODO="Teórico (Jackson)",$AA208,$V208)))</f>
        <v/>
      </c>
      <c r="AJ208" s="50" t="str">
        <f aca="false">IF($AI208="","",MAX(0,MIN(1,$AI208)))</f>
        <v/>
      </c>
      <c r="AK208" s="52" t="str">
        <f aca="false">IF($A208="","",IF($AG208=0,"Dados incompletos"&amp;IF($I208="SEM PAR"," — sem Tc no mesmo horário",""),IF($AB208=0,"Fora da janela horária",IF($AC208=0,"Radiação abaixo do mínimo",IF($AD208=0,"Vento fora da faixa",IF($AE208=0,"VPD abaixo do mínimo",IF($AF208=0,"Denominador muito pequeno","VÁLIDO")))))))</f>
        <v/>
      </c>
    </row>
    <row r="209" customFormat="false" ht="15" hidden="false" customHeight="false" outlineLevel="0" collapsed="false">
      <c r="A209" s="45" t="str">
        <f aca="false">IF(02_Estacao!A209="","",02_Estacao!A209)</f>
        <v/>
      </c>
      <c r="B209" s="46" t="str">
        <f aca="false">IF(OR($A209="",02_Estacao!B209=""),"",IF(CFG_UT="°F",(02_Estacao!B209-32)*5/9,02_Estacao!B209))</f>
        <v/>
      </c>
      <c r="C209" s="47" t="str">
        <f aca="false">IF(OR($A209="",02_Estacao!C209=""),"",IF(CFG_UUR="fração (0-1)",02_Estacao!C209*100,02_Estacao!C209))</f>
        <v/>
      </c>
      <c r="D209" s="48" t="str">
        <f aca="false">IF(OR($A209="",02_Estacao!D209=""),"",IF(CFG_URS="MJ/m²/h",02_Estacao!D209*277.7778,IF(CFG_URS="kW/m²",02_Estacao!D209*1000,02_Estacao!D209)))</f>
        <v/>
      </c>
      <c r="E209" s="46" t="str">
        <f aca="false">IF(OR($A209="",02_Estacao!E209=""),"",IF(CFG_UVEL="km/h",02_Estacao!E209/3.6,02_Estacao!E209))</f>
        <v/>
      </c>
      <c r="F209" s="46" t="str">
        <f aca="false">IF($A209="","",IF(02_Estacao!F209="",CFG_P,IF(CFG_UP="hPa (mbar)",02_Estacao!F209/10,IF(CFG_UP="Pa",02_Estacao!F209/1000,02_Estacao!F209))))</f>
        <v/>
      </c>
      <c r="G209" s="48" t="str">
        <f aca="false">IF($A209="","",IF(02_Estacao!G209&lt;&gt;"",02_Estacao!G209,IF($D209="","",(1-CFG_ALBEDO)*$D209-CFG_RNL)))</f>
        <v/>
      </c>
      <c r="H209" s="46" t="str">
        <f aca="false">IF($A209="","",IFERROR(IF(ISNUMBER(INDEX(03_Dossel!$F$6:$F$1005,MATCH($A209,03_Dossel!$A$6:$A$1005,0))),INDEX(03_Dossel!$F$6:$F$1005,MATCH($A209,03_Dossel!$A$6:$A$1005,0)),""),""))</f>
        <v/>
      </c>
      <c r="I209" s="49" t="str">
        <f aca="false">IF($A209="","",IF($H209="","SEM PAR","OK"))</f>
        <v/>
      </c>
      <c r="J209" s="50" t="str">
        <f aca="false">IF($B209="","",0.6108*EXP(17.27*$B209/($B209+237.3)))</f>
        <v/>
      </c>
      <c r="K209" s="50" t="str">
        <f aca="false">IF(OR($J209="",$C209=""),"",$J209*$C209/100)</f>
        <v/>
      </c>
      <c r="L209" s="50" t="str">
        <f aca="false">IF(OR($J209="",$K209=""),"",$J209-$K209)</f>
        <v/>
      </c>
      <c r="M209" s="50" t="str">
        <f aca="false">IF($J209="","",4098*$J209/($B209+237.3)^2)</f>
        <v/>
      </c>
      <c r="N209" s="51" t="str">
        <f aca="false">IF($F209="","",0.000665*$F209)</f>
        <v/>
      </c>
      <c r="O209" s="46" t="str">
        <f aca="false">IF($E209="","",IFERROR($E209*4.87/LN(67.8*CFG_ZANEM-5.42),""))</f>
        <v/>
      </c>
      <c r="P209" s="46" t="str">
        <f aca="false">IF(OR($B209="",$H209=""),"",$H209-$B209)</f>
        <v/>
      </c>
      <c r="Q209" s="46" t="str">
        <f aca="false">IF($A209="","",IF(ISNUMBER(CFG_A),CFG_A,""))</f>
        <v/>
      </c>
      <c r="R209" s="46" t="str">
        <f aca="false">IF($A209="","",IF(ISNUMBER(CFG_B),CFG_B,""))</f>
        <v/>
      </c>
      <c r="S209" s="50" t="str">
        <f aca="false">IF(OR($B209="",$Q209=""),"",0.6108*EXP(17.27*$B209/($B209+237.3))-0.6108*EXP(17.27*($B209+$Q209)/($B209+$Q209+237.3)))</f>
        <v/>
      </c>
      <c r="T209" s="46" t="str">
        <f aca="false">IF(OR($Q209="",$R209="",$L209=""),"",$Q209+$R209*$L209)</f>
        <v/>
      </c>
      <c r="U209" s="46" t="str">
        <f aca="false">IF(OR($Q209="",$R209="",$S209=""),"",$Q209+$R209*$S209)</f>
        <v/>
      </c>
      <c r="V209" s="50" t="str">
        <f aca="false">IF(OR($P209="",$T209="",$U209=""),"",IF(ABS($U209-$T209)&lt;CFG_DENOMMIN,"",($P209-$T209)/($U209-$T209)))</f>
        <v/>
      </c>
      <c r="W209" s="47" t="str">
        <f aca="false">IF($E209="","",IFERROR(LN((CFG_ZANEM-0.67*CFG_HDOSSEL)/(0.123*CFG_HDOSSEL))*LN((CFG_ZAR-0.67*CFG_HDOSSEL)/(0.0123*CFG_HDOSSEL))/(CFG_K^2*$E209),""))</f>
        <v/>
      </c>
      <c r="X209" s="50" t="str">
        <f aca="false">IF(OR($N209="",$W209="",$W209=0),"",$N209*(1+CFG_RC/$W209))</f>
        <v/>
      </c>
      <c r="Y209" s="46" t="str">
        <f aca="false">IF(OR($X209="",$M209="",$G209="",$L209=""),"",($W209*$G209/CFG_RHOCP)*($X209/($M209+$X209))-$L209/($M209+$X209))</f>
        <v/>
      </c>
      <c r="Z209" s="46" t="str">
        <f aca="false">IF(OR($W209="",$G209=""),"",$W209*$G209/CFG_RHOCP)</f>
        <v/>
      </c>
      <c r="AA209" s="50" t="str">
        <f aca="false">IF(OR($P209="",$Y209="",$Z209=""),"",IF(ABS($Z209-$Y209)&lt;CFG_DENOMMIN,"",($P209-$Y209)/($Z209-$Y209)))</f>
        <v/>
      </c>
      <c r="AB209" s="48" t="str">
        <f aca="false">IF($A209="","",IF(AND(HOUR($A209)&gt;=CFG_HINI,HOUR($A209)&lt;CFG_HFIM),1,0))</f>
        <v/>
      </c>
      <c r="AC209" s="48" t="str">
        <f aca="false">IF($A209="","",IF($D209="",0,IF($D209&gt;=CFG_RSMIN,1,0)))</f>
        <v/>
      </c>
      <c r="AD209" s="48" t="str">
        <f aca="false">IF($A209="","",IF($E209="",0,IF(AND($E209&gt;=CFG_UMIN,$E209&lt;=CFG_UMAX),1,0)))</f>
        <v/>
      </c>
      <c r="AE209" s="48" t="str">
        <f aca="false">IF($A209="","",IF($L209="",0,IF($L209&gt;=CFG_VPDMIN,1,0)))</f>
        <v/>
      </c>
      <c r="AF209" s="48" t="str">
        <f aca="false">IF($A209="","",IF(CFG_METODO="Teórico (Jackson)",IF(OR($Y209="",$Z209=""),0,IF(ABS($Z209-$Y209)&gt;=CFG_DENOMMIN,1,0)),IF(OR($T209="",$U209=""),0,IF(ABS($U209-$T209)&gt;=CFG_DENOMMIN,1,0))))</f>
        <v/>
      </c>
      <c r="AG209" s="48" t="str">
        <f aca="false">IF($A209="","",IF(AND($B209&lt;&gt;"",$C209&lt;&gt;"",$H209&lt;&gt;""),1,0))</f>
        <v/>
      </c>
      <c r="AH209" s="48" t="str">
        <f aca="false">IF($A209="","",IF(AND($AB209=1,$AC209=1,$AD209=1,$AE209=1,$AF209=1,$AG209=1),1,0))</f>
        <v/>
      </c>
      <c r="AI209" s="50" t="str">
        <f aca="false">IF($A209="","",IF($AH209&lt;&gt;1,"",IF(CFG_METODO="Teórico (Jackson)",$AA209,$V209)))</f>
        <v/>
      </c>
      <c r="AJ209" s="50" t="str">
        <f aca="false">IF($AI209="","",MAX(0,MIN(1,$AI209)))</f>
        <v/>
      </c>
      <c r="AK209" s="52" t="str">
        <f aca="false">IF($A209="","",IF($AG209=0,"Dados incompletos"&amp;IF($I209="SEM PAR"," — sem Tc no mesmo horário",""),IF($AB209=0,"Fora da janela horária",IF($AC209=0,"Radiação abaixo do mínimo",IF($AD209=0,"Vento fora da faixa",IF($AE209=0,"VPD abaixo do mínimo",IF($AF209=0,"Denominador muito pequeno","VÁLIDO")))))))</f>
        <v/>
      </c>
    </row>
    <row r="210" customFormat="false" ht="15" hidden="false" customHeight="false" outlineLevel="0" collapsed="false">
      <c r="A210" s="45" t="str">
        <f aca="false">IF(02_Estacao!A210="","",02_Estacao!A210)</f>
        <v/>
      </c>
      <c r="B210" s="46" t="str">
        <f aca="false">IF(OR($A210="",02_Estacao!B210=""),"",IF(CFG_UT="°F",(02_Estacao!B210-32)*5/9,02_Estacao!B210))</f>
        <v/>
      </c>
      <c r="C210" s="47" t="str">
        <f aca="false">IF(OR($A210="",02_Estacao!C210=""),"",IF(CFG_UUR="fração (0-1)",02_Estacao!C210*100,02_Estacao!C210))</f>
        <v/>
      </c>
      <c r="D210" s="48" t="str">
        <f aca="false">IF(OR($A210="",02_Estacao!D210=""),"",IF(CFG_URS="MJ/m²/h",02_Estacao!D210*277.7778,IF(CFG_URS="kW/m²",02_Estacao!D210*1000,02_Estacao!D210)))</f>
        <v/>
      </c>
      <c r="E210" s="46" t="str">
        <f aca="false">IF(OR($A210="",02_Estacao!E210=""),"",IF(CFG_UVEL="km/h",02_Estacao!E210/3.6,02_Estacao!E210))</f>
        <v/>
      </c>
      <c r="F210" s="46" t="str">
        <f aca="false">IF($A210="","",IF(02_Estacao!F210="",CFG_P,IF(CFG_UP="hPa (mbar)",02_Estacao!F210/10,IF(CFG_UP="Pa",02_Estacao!F210/1000,02_Estacao!F210))))</f>
        <v/>
      </c>
      <c r="G210" s="48" t="str">
        <f aca="false">IF($A210="","",IF(02_Estacao!G210&lt;&gt;"",02_Estacao!G210,IF($D210="","",(1-CFG_ALBEDO)*$D210-CFG_RNL)))</f>
        <v/>
      </c>
      <c r="H210" s="46" t="str">
        <f aca="false">IF($A210="","",IFERROR(IF(ISNUMBER(INDEX(03_Dossel!$F$6:$F$1005,MATCH($A210,03_Dossel!$A$6:$A$1005,0))),INDEX(03_Dossel!$F$6:$F$1005,MATCH($A210,03_Dossel!$A$6:$A$1005,0)),""),""))</f>
        <v/>
      </c>
      <c r="I210" s="49" t="str">
        <f aca="false">IF($A210="","",IF($H210="","SEM PAR","OK"))</f>
        <v/>
      </c>
      <c r="J210" s="50" t="str">
        <f aca="false">IF($B210="","",0.6108*EXP(17.27*$B210/($B210+237.3)))</f>
        <v/>
      </c>
      <c r="K210" s="50" t="str">
        <f aca="false">IF(OR($J210="",$C210=""),"",$J210*$C210/100)</f>
        <v/>
      </c>
      <c r="L210" s="50" t="str">
        <f aca="false">IF(OR($J210="",$K210=""),"",$J210-$K210)</f>
        <v/>
      </c>
      <c r="M210" s="50" t="str">
        <f aca="false">IF($J210="","",4098*$J210/($B210+237.3)^2)</f>
        <v/>
      </c>
      <c r="N210" s="51" t="str">
        <f aca="false">IF($F210="","",0.000665*$F210)</f>
        <v/>
      </c>
      <c r="O210" s="46" t="str">
        <f aca="false">IF($E210="","",IFERROR($E210*4.87/LN(67.8*CFG_ZANEM-5.42),""))</f>
        <v/>
      </c>
      <c r="P210" s="46" t="str">
        <f aca="false">IF(OR($B210="",$H210=""),"",$H210-$B210)</f>
        <v/>
      </c>
      <c r="Q210" s="46" t="str">
        <f aca="false">IF($A210="","",IF(ISNUMBER(CFG_A),CFG_A,""))</f>
        <v/>
      </c>
      <c r="R210" s="46" t="str">
        <f aca="false">IF($A210="","",IF(ISNUMBER(CFG_B),CFG_B,""))</f>
        <v/>
      </c>
      <c r="S210" s="50" t="str">
        <f aca="false">IF(OR($B210="",$Q210=""),"",0.6108*EXP(17.27*$B210/($B210+237.3))-0.6108*EXP(17.27*($B210+$Q210)/($B210+$Q210+237.3)))</f>
        <v/>
      </c>
      <c r="T210" s="46" t="str">
        <f aca="false">IF(OR($Q210="",$R210="",$L210=""),"",$Q210+$R210*$L210)</f>
        <v/>
      </c>
      <c r="U210" s="46" t="str">
        <f aca="false">IF(OR($Q210="",$R210="",$S210=""),"",$Q210+$R210*$S210)</f>
        <v/>
      </c>
      <c r="V210" s="50" t="str">
        <f aca="false">IF(OR($P210="",$T210="",$U210=""),"",IF(ABS($U210-$T210)&lt;CFG_DENOMMIN,"",($P210-$T210)/($U210-$T210)))</f>
        <v/>
      </c>
      <c r="W210" s="47" t="str">
        <f aca="false">IF($E210="","",IFERROR(LN((CFG_ZANEM-0.67*CFG_HDOSSEL)/(0.123*CFG_HDOSSEL))*LN((CFG_ZAR-0.67*CFG_HDOSSEL)/(0.0123*CFG_HDOSSEL))/(CFG_K^2*$E210),""))</f>
        <v/>
      </c>
      <c r="X210" s="50" t="str">
        <f aca="false">IF(OR($N210="",$W210="",$W210=0),"",$N210*(1+CFG_RC/$W210))</f>
        <v/>
      </c>
      <c r="Y210" s="46" t="str">
        <f aca="false">IF(OR($X210="",$M210="",$G210="",$L210=""),"",($W210*$G210/CFG_RHOCP)*($X210/($M210+$X210))-$L210/($M210+$X210))</f>
        <v/>
      </c>
      <c r="Z210" s="46" t="str">
        <f aca="false">IF(OR($W210="",$G210=""),"",$W210*$G210/CFG_RHOCP)</f>
        <v/>
      </c>
      <c r="AA210" s="50" t="str">
        <f aca="false">IF(OR($P210="",$Y210="",$Z210=""),"",IF(ABS($Z210-$Y210)&lt;CFG_DENOMMIN,"",($P210-$Y210)/($Z210-$Y210)))</f>
        <v/>
      </c>
      <c r="AB210" s="48" t="str">
        <f aca="false">IF($A210="","",IF(AND(HOUR($A210)&gt;=CFG_HINI,HOUR($A210)&lt;CFG_HFIM),1,0))</f>
        <v/>
      </c>
      <c r="AC210" s="48" t="str">
        <f aca="false">IF($A210="","",IF($D210="",0,IF($D210&gt;=CFG_RSMIN,1,0)))</f>
        <v/>
      </c>
      <c r="AD210" s="48" t="str">
        <f aca="false">IF($A210="","",IF($E210="",0,IF(AND($E210&gt;=CFG_UMIN,$E210&lt;=CFG_UMAX),1,0)))</f>
        <v/>
      </c>
      <c r="AE210" s="48" t="str">
        <f aca="false">IF($A210="","",IF($L210="",0,IF($L210&gt;=CFG_VPDMIN,1,0)))</f>
        <v/>
      </c>
      <c r="AF210" s="48" t="str">
        <f aca="false">IF($A210="","",IF(CFG_METODO="Teórico (Jackson)",IF(OR($Y210="",$Z210=""),0,IF(ABS($Z210-$Y210)&gt;=CFG_DENOMMIN,1,0)),IF(OR($T210="",$U210=""),0,IF(ABS($U210-$T210)&gt;=CFG_DENOMMIN,1,0))))</f>
        <v/>
      </c>
      <c r="AG210" s="48" t="str">
        <f aca="false">IF($A210="","",IF(AND($B210&lt;&gt;"",$C210&lt;&gt;"",$H210&lt;&gt;""),1,0))</f>
        <v/>
      </c>
      <c r="AH210" s="48" t="str">
        <f aca="false">IF($A210="","",IF(AND($AB210=1,$AC210=1,$AD210=1,$AE210=1,$AF210=1,$AG210=1),1,0))</f>
        <v/>
      </c>
      <c r="AI210" s="50" t="str">
        <f aca="false">IF($A210="","",IF($AH210&lt;&gt;1,"",IF(CFG_METODO="Teórico (Jackson)",$AA210,$V210)))</f>
        <v/>
      </c>
      <c r="AJ210" s="50" t="str">
        <f aca="false">IF($AI210="","",MAX(0,MIN(1,$AI210)))</f>
        <v/>
      </c>
      <c r="AK210" s="52" t="str">
        <f aca="false">IF($A210="","",IF($AG210=0,"Dados incompletos"&amp;IF($I210="SEM PAR"," — sem Tc no mesmo horário",""),IF($AB210=0,"Fora da janela horária",IF($AC210=0,"Radiação abaixo do mínimo",IF($AD210=0,"Vento fora da faixa",IF($AE210=0,"VPD abaixo do mínimo",IF($AF210=0,"Denominador muito pequeno","VÁLIDO")))))))</f>
        <v/>
      </c>
    </row>
    <row r="211" customFormat="false" ht="15" hidden="false" customHeight="false" outlineLevel="0" collapsed="false">
      <c r="A211" s="45" t="str">
        <f aca="false">IF(02_Estacao!A211="","",02_Estacao!A211)</f>
        <v/>
      </c>
      <c r="B211" s="46" t="str">
        <f aca="false">IF(OR($A211="",02_Estacao!B211=""),"",IF(CFG_UT="°F",(02_Estacao!B211-32)*5/9,02_Estacao!B211))</f>
        <v/>
      </c>
      <c r="C211" s="47" t="str">
        <f aca="false">IF(OR($A211="",02_Estacao!C211=""),"",IF(CFG_UUR="fração (0-1)",02_Estacao!C211*100,02_Estacao!C211))</f>
        <v/>
      </c>
      <c r="D211" s="48" t="str">
        <f aca="false">IF(OR($A211="",02_Estacao!D211=""),"",IF(CFG_URS="MJ/m²/h",02_Estacao!D211*277.7778,IF(CFG_URS="kW/m²",02_Estacao!D211*1000,02_Estacao!D211)))</f>
        <v/>
      </c>
      <c r="E211" s="46" t="str">
        <f aca="false">IF(OR($A211="",02_Estacao!E211=""),"",IF(CFG_UVEL="km/h",02_Estacao!E211/3.6,02_Estacao!E211))</f>
        <v/>
      </c>
      <c r="F211" s="46" t="str">
        <f aca="false">IF($A211="","",IF(02_Estacao!F211="",CFG_P,IF(CFG_UP="hPa (mbar)",02_Estacao!F211/10,IF(CFG_UP="Pa",02_Estacao!F211/1000,02_Estacao!F211))))</f>
        <v/>
      </c>
      <c r="G211" s="48" t="str">
        <f aca="false">IF($A211="","",IF(02_Estacao!G211&lt;&gt;"",02_Estacao!G211,IF($D211="","",(1-CFG_ALBEDO)*$D211-CFG_RNL)))</f>
        <v/>
      </c>
      <c r="H211" s="46" t="str">
        <f aca="false">IF($A211="","",IFERROR(IF(ISNUMBER(INDEX(03_Dossel!$F$6:$F$1005,MATCH($A211,03_Dossel!$A$6:$A$1005,0))),INDEX(03_Dossel!$F$6:$F$1005,MATCH($A211,03_Dossel!$A$6:$A$1005,0)),""),""))</f>
        <v/>
      </c>
      <c r="I211" s="49" t="str">
        <f aca="false">IF($A211="","",IF($H211="","SEM PAR","OK"))</f>
        <v/>
      </c>
      <c r="J211" s="50" t="str">
        <f aca="false">IF($B211="","",0.6108*EXP(17.27*$B211/($B211+237.3)))</f>
        <v/>
      </c>
      <c r="K211" s="50" t="str">
        <f aca="false">IF(OR($J211="",$C211=""),"",$J211*$C211/100)</f>
        <v/>
      </c>
      <c r="L211" s="50" t="str">
        <f aca="false">IF(OR($J211="",$K211=""),"",$J211-$K211)</f>
        <v/>
      </c>
      <c r="M211" s="50" t="str">
        <f aca="false">IF($J211="","",4098*$J211/($B211+237.3)^2)</f>
        <v/>
      </c>
      <c r="N211" s="51" t="str">
        <f aca="false">IF($F211="","",0.000665*$F211)</f>
        <v/>
      </c>
      <c r="O211" s="46" t="str">
        <f aca="false">IF($E211="","",IFERROR($E211*4.87/LN(67.8*CFG_ZANEM-5.42),""))</f>
        <v/>
      </c>
      <c r="P211" s="46" t="str">
        <f aca="false">IF(OR($B211="",$H211=""),"",$H211-$B211)</f>
        <v/>
      </c>
      <c r="Q211" s="46" t="str">
        <f aca="false">IF($A211="","",IF(ISNUMBER(CFG_A),CFG_A,""))</f>
        <v/>
      </c>
      <c r="R211" s="46" t="str">
        <f aca="false">IF($A211="","",IF(ISNUMBER(CFG_B),CFG_B,""))</f>
        <v/>
      </c>
      <c r="S211" s="50" t="str">
        <f aca="false">IF(OR($B211="",$Q211=""),"",0.6108*EXP(17.27*$B211/($B211+237.3))-0.6108*EXP(17.27*($B211+$Q211)/($B211+$Q211+237.3)))</f>
        <v/>
      </c>
      <c r="T211" s="46" t="str">
        <f aca="false">IF(OR($Q211="",$R211="",$L211=""),"",$Q211+$R211*$L211)</f>
        <v/>
      </c>
      <c r="U211" s="46" t="str">
        <f aca="false">IF(OR($Q211="",$R211="",$S211=""),"",$Q211+$R211*$S211)</f>
        <v/>
      </c>
      <c r="V211" s="50" t="str">
        <f aca="false">IF(OR($P211="",$T211="",$U211=""),"",IF(ABS($U211-$T211)&lt;CFG_DENOMMIN,"",($P211-$T211)/($U211-$T211)))</f>
        <v/>
      </c>
      <c r="W211" s="47" t="str">
        <f aca="false">IF($E211="","",IFERROR(LN((CFG_ZANEM-0.67*CFG_HDOSSEL)/(0.123*CFG_HDOSSEL))*LN((CFG_ZAR-0.67*CFG_HDOSSEL)/(0.0123*CFG_HDOSSEL))/(CFG_K^2*$E211),""))</f>
        <v/>
      </c>
      <c r="X211" s="50" t="str">
        <f aca="false">IF(OR($N211="",$W211="",$W211=0),"",$N211*(1+CFG_RC/$W211))</f>
        <v/>
      </c>
      <c r="Y211" s="46" t="str">
        <f aca="false">IF(OR($X211="",$M211="",$G211="",$L211=""),"",($W211*$G211/CFG_RHOCP)*($X211/($M211+$X211))-$L211/($M211+$X211))</f>
        <v/>
      </c>
      <c r="Z211" s="46" t="str">
        <f aca="false">IF(OR($W211="",$G211=""),"",$W211*$G211/CFG_RHOCP)</f>
        <v/>
      </c>
      <c r="AA211" s="50" t="str">
        <f aca="false">IF(OR($P211="",$Y211="",$Z211=""),"",IF(ABS($Z211-$Y211)&lt;CFG_DENOMMIN,"",($P211-$Y211)/($Z211-$Y211)))</f>
        <v/>
      </c>
      <c r="AB211" s="48" t="str">
        <f aca="false">IF($A211="","",IF(AND(HOUR($A211)&gt;=CFG_HINI,HOUR($A211)&lt;CFG_HFIM),1,0))</f>
        <v/>
      </c>
      <c r="AC211" s="48" t="str">
        <f aca="false">IF($A211="","",IF($D211="",0,IF($D211&gt;=CFG_RSMIN,1,0)))</f>
        <v/>
      </c>
      <c r="AD211" s="48" t="str">
        <f aca="false">IF($A211="","",IF($E211="",0,IF(AND($E211&gt;=CFG_UMIN,$E211&lt;=CFG_UMAX),1,0)))</f>
        <v/>
      </c>
      <c r="AE211" s="48" t="str">
        <f aca="false">IF($A211="","",IF($L211="",0,IF($L211&gt;=CFG_VPDMIN,1,0)))</f>
        <v/>
      </c>
      <c r="AF211" s="48" t="str">
        <f aca="false">IF($A211="","",IF(CFG_METODO="Teórico (Jackson)",IF(OR($Y211="",$Z211=""),0,IF(ABS($Z211-$Y211)&gt;=CFG_DENOMMIN,1,0)),IF(OR($T211="",$U211=""),0,IF(ABS($U211-$T211)&gt;=CFG_DENOMMIN,1,0))))</f>
        <v/>
      </c>
      <c r="AG211" s="48" t="str">
        <f aca="false">IF($A211="","",IF(AND($B211&lt;&gt;"",$C211&lt;&gt;"",$H211&lt;&gt;""),1,0))</f>
        <v/>
      </c>
      <c r="AH211" s="48" t="str">
        <f aca="false">IF($A211="","",IF(AND($AB211=1,$AC211=1,$AD211=1,$AE211=1,$AF211=1,$AG211=1),1,0))</f>
        <v/>
      </c>
      <c r="AI211" s="50" t="str">
        <f aca="false">IF($A211="","",IF($AH211&lt;&gt;1,"",IF(CFG_METODO="Teórico (Jackson)",$AA211,$V211)))</f>
        <v/>
      </c>
      <c r="AJ211" s="50" t="str">
        <f aca="false">IF($AI211="","",MAX(0,MIN(1,$AI211)))</f>
        <v/>
      </c>
      <c r="AK211" s="52" t="str">
        <f aca="false">IF($A211="","",IF($AG211=0,"Dados incompletos"&amp;IF($I211="SEM PAR"," — sem Tc no mesmo horário",""),IF($AB211=0,"Fora da janela horária",IF($AC211=0,"Radiação abaixo do mínimo",IF($AD211=0,"Vento fora da faixa",IF($AE211=0,"VPD abaixo do mínimo",IF($AF211=0,"Denominador muito pequeno","VÁLIDO")))))))</f>
        <v/>
      </c>
    </row>
    <row r="212" customFormat="false" ht="15" hidden="false" customHeight="false" outlineLevel="0" collapsed="false">
      <c r="A212" s="45" t="str">
        <f aca="false">IF(02_Estacao!A212="","",02_Estacao!A212)</f>
        <v/>
      </c>
      <c r="B212" s="46" t="str">
        <f aca="false">IF(OR($A212="",02_Estacao!B212=""),"",IF(CFG_UT="°F",(02_Estacao!B212-32)*5/9,02_Estacao!B212))</f>
        <v/>
      </c>
      <c r="C212" s="47" t="str">
        <f aca="false">IF(OR($A212="",02_Estacao!C212=""),"",IF(CFG_UUR="fração (0-1)",02_Estacao!C212*100,02_Estacao!C212))</f>
        <v/>
      </c>
      <c r="D212" s="48" t="str">
        <f aca="false">IF(OR($A212="",02_Estacao!D212=""),"",IF(CFG_URS="MJ/m²/h",02_Estacao!D212*277.7778,IF(CFG_URS="kW/m²",02_Estacao!D212*1000,02_Estacao!D212)))</f>
        <v/>
      </c>
      <c r="E212" s="46" t="str">
        <f aca="false">IF(OR($A212="",02_Estacao!E212=""),"",IF(CFG_UVEL="km/h",02_Estacao!E212/3.6,02_Estacao!E212))</f>
        <v/>
      </c>
      <c r="F212" s="46" t="str">
        <f aca="false">IF($A212="","",IF(02_Estacao!F212="",CFG_P,IF(CFG_UP="hPa (mbar)",02_Estacao!F212/10,IF(CFG_UP="Pa",02_Estacao!F212/1000,02_Estacao!F212))))</f>
        <v/>
      </c>
      <c r="G212" s="48" t="str">
        <f aca="false">IF($A212="","",IF(02_Estacao!G212&lt;&gt;"",02_Estacao!G212,IF($D212="","",(1-CFG_ALBEDO)*$D212-CFG_RNL)))</f>
        <v/>
      </c>
      <c r="H212" s="46" t="str">
        <f aca="false">IF($A212="","",IFERROR(IF(ISNUMBER(INDEX(03_Dossel!$F$6:$F$1005,MATCH($A212,03_Dossel!$A$6:$A$1005,0))),INDEX(03_Dossel!$F$6:$F$1005,MATCH($A212,03_Dossel!$A$6:$A$1005,0)),""),""))</f>
        <v/>
      </c>
      <c r="I212" s="49" t="str">
        <f aca="false">IF($A212="","",IF($H212="","SEM PAR","OK"))</f>
        <v/>
      </c>
      <c r="J212" s="50" t="str">
        <f aca="false">IF($B212="","",0.6108*EXP(17.27*$B212/($B212+237.3)))</f>
        <v/>
      </c>
      <c r="K212" s="50" t="str">
        <f aca="false">IF(OR($J212="",$C212=""),"",$J212*$C212/100)</f>
        <v/>
      </c>
      <c r="L212" s="50" t="str">
        <f aca="false">IF(OR($J212="",$K212=""),"",$J212-$K212)</f>
        <v/>
      </c>
      <c r="M212" s="50" t="str">
        <f aca="false">IF($J212="","",4098*$J212/($B212+237.3)^2)</f>
        <v/>
      </c>
      <c r="N212" s="51" t="str">
        <f aca="false">IF($F212="","",0.000665*$F212)</f>
        <v/>
      </c>
      <c r="O212" s="46" t="str">
        <f aca="false">IF($E212="","",IFERROR($E212*4.87/LN(67.8*CFG_ZANEM-5.42),""))</f>
        <v/>
      </c>
      <c r="P212" s="46" t="str">
        <f aca="false">IF(OR($B212="",$H212=""),"",$H212-$B212)</f>
        <v/>
      </c>
      <c r="Q212" s="46" t="str">
        <f aca="false">IF($A212="","",IF(ISNUMBER(CFG_A),CFG_A,""))</f>
        <v/>
      </c>
      <c r="R212" s="46" t="str">
        <f aca="false">IF($A212="","",IF(ISNUMBER(CFG_B),CFG_B,""))</f>
        <v/>
      </c>
      <c r="S212" s="50" t="str">
        <f aca="false">IF(OR($B212="",$Q212=""),"",0.6108*EXP(17.27*$B212/($B212+237.3))-0.6108*EXP(17.27*($B212+$Q212)/($B212+$Q212+237.3)))</f>
        <v/>
      </c>
      <c r="T212" s="46" t="str">
        <f aca="false">IF(OR($Q212="",$R212="",$L212=""),"",$Q212+$R212*$L212)</f>
        <v/>
      </c>
      <c r="U212" s="46" t="str">
        <f aca="false">IF(OR($Q212="",$R212="",$S212=""),"",$Q212+$R212*$S212)</f>
        <v/>
      </c>
      <c r="V212" s="50" t="str">
        <f aca="false">IF(OR($P212="",$T212="",$U212=""),"",IF(ABS($U212-$T212)&lt;CFG_DENOMMIN,"",($P212-$T212)/($U212-$T212)))</f>
        <v/>
      </c>
      <c r="W212" s="47" t="str">
        <f aca="false">IF($E212="","",IFERROR(LN((CFG_ZANEM-0.67*CFG_HDOSSEL)/(0.123*CFG_HDOSSEL))*LN((CFG_ZAR-0.67*CFG_HDOSSEL)/(0.0123*CFG_HDOSSEL))/(CFG_K^2*$E212),""))</f>
        <v/>
      </c>
      <c r="X212" s="50" t="str">
        <f aca="false">IF(OR($N212="",$W212="",$W212=0),"",$N212*(1+CFG_RC/$W212))</f>
        <v/>
      </c>
      <c r="Y212" s="46" t="str">
        <f aca="false">IF(OR($X212="",$M212="",$G212="",$L212=""),"",($W212*$G212/CFG_RHOCP)*($X212/($M212+$X212))-$L212/($M212+$X212))</f>
        <v/>
      </c>
      <c r="Z212" s="46" t="str">
        <f aca="false">IF(OR($W212="",$G212=""),"",$W212*$G212/CFG_RHOCP)</f>
        <v/>
      </c>
      <c r="AA212" s="50" t="str">
        <f aca="false">IF(OR($P212="",$Y212="",$Z212=""),"",IF(ABS($Z212-$Y212)&lt;CFG_DENOMMIN,"",($P212-$Y212)/($Z212-$Y212)))</f>
        <v/>
      </c>
      <c r="AB212" s="48" t="str">
        <f aca="false">IF($A212="","",IF(AND(HOUR($A212)&gt;=CFG_HINI,HOUR($A212)&lt;CFG_HFIM),1,0))</f>
        <v/>
      </c>
      <c r="AC212" s="48" t="str">
        <f aca="false">IF($A212="","",IF($D212="",0,IF($D212&gt;=CFG_RSMIN,1,0)))</f>
        <v/>
      </c>
      <c r="AD212" s="48" t="str">
        <f aca="false">IF($A212="","",IF($E212="",0,IF(AND($E212&gt;=CFG_UMIN,$E212&lt;=CFG_UMAX),1,0)))</f>
        <v/>
      </c>
      <c r="AE212" s="48" t="str">
        <f aca="false">IF($A212="","",IF($L212="",0,IF($L212&gt;=CFG_VPDMIN,1,0)))</f>
        <v/>
      </c>
      <c r="AF212" s="48" t="str">
        <f aca="false">IF($A212="","",IF(CFG_METODO="Teórico (Jackson)",IF(OR($Y212="",$Z212=""),0,IF(ABS($Z212-$Y212)&gt;=CFG_DENOMMIN,1,0)),IF(OR($T212="",$U212=""),0,IF(ABS($U212-$T212)&gt;=CFG_DENOMMIN,1,0))))</f>
        <v/>
      </c>
      <c r="AG212" s="48" t="str">
        <f aca="false">IF($A212="","",IF(AND($B212&lt;&gt;"",$C212&lt;&gt;"",$H212&lt;&gt;""),1,0))</f>
        <v/>
      </c>
      <c r="AH212" s="48" t="str">
        <f aca="false">IF($A212="","",IF(AND($AB212=1,$AC212=1,$AD212=1,$AE212=1,$AF212=1,$AG212=1),1,0))</f>
        <v/>
      </c>
      <c r="AI212" s="50" t="str">
        <f aca="false">IF($A212="","",IF($AH212&lt;&gt;1,"",IF(CFG_METODO="Teórico (Jackson)",$AA212,$V212)))</f>
        <v/>
      </c>
      <c r="AJ212" s="50" t="str">
        <f aca="false">IF($AI212="","",MAX(0,MIN(1,$AI212)))</f>
        <v/>
      </c>
      <c r="AK212" s="52" t="str">
        <f aca="false">IF($A212="","",IF($AG212=0,"Dados incompletos"&amp;IF($I212="SEM PAR"," — sem Tc no mesmo horário",""),IF($AB212=0,"Fora da janela horária",IF($AC212=0,"Radiação abaixo do mínimo",IF($AD212=0,"Vento fora da faixa",IF($AE212=0,"VPD abaixo do mínimo",IF($AF212=0,"Denominador muito pequeno","VÁLIDO")))))))</f>
        <v/>
      </c>
    </row>
    <row r="213" customFormat="false" ht="15" hidden="false" customHeight="false" outlineLevel="0" collapsed="false">
      <c r="A213" s="45" t="str">
        <f aca="false">IF(02_Estacao!A213="","",02_Estacao!A213)</f>
        <v/>
      </c>
      <c r="B213" s="46" t="str">
        <f aca="false">IF(OR($A213="",02_Estacao!B213=""),"",IF(CFG_UT="°F",(02_Estacao!B213-32)*5/9,02_Estacao!B213))</f>
        <v/>
      </c>
      <c r="C213" s="47" t="str">
        <f aca="false">IF(OR($A213="",02_Estacao!C213=""),"",IF(CFG_UUR="fração (0-1)",02_Estacao!C213*100,02_Estacao!C213))</f>
        <v/>
      </c>
      <c r="D213" s="48" t="str">
        <f aca="false">IF(OR($A213="",02_Estacao!D213=""),"",IF(CFG_URS="MJ/m²/h",02_Estacao!D213*277.7778,IF(CFG_URS="kW/m²",02_Estacao!D213*1000,02_Estacao!D213)))</f>
        <v/>
      </c>
      <c r="E213" s="46" t="str">
        <f aca="false">IF(OR($A213="",02_Estacao!E213=""),"",IF(CFG_UVEL="km/h",02_Estacao!E213/3.6,02_Estacao!E213))</f>
        <v/>
      </c>
      <c r="F213" s="46" t="str">
        <f aca="false">IF($A213="","",IF(02_Estacao!F213="",CFG_P,IF(CFG_UP="hPa (mbar)",02_Estacao!F213/10,IF(CFG_UP="Pa",02_Estacao!F213/1000,02_Estacao!F213))))</f>
        <v/>
      </c>
      <c r="G213" s="48" t="str">
        <f aca="false">IF($A213="","",IF(02_Estacao!G213&lt;&gt;"",02_Estacao!G213,IF($D213="","",(1-CFG_ALBEDO)*$D213-CFG_RNL)))</f>
        <v/>
      </c>
      <c r="H213" s="46" t="str">
        <f aca="false">IF($A213="","",IFERROR(IF(ISNUMBER(INDEX(03_Dossel!$F$6:$F$1005,MATCH($A213,03_Dossel!$A$6:$A$1005,0))),INDEX(03_Dossel!$F$6:$F$1005,MATCH($A213,03_Dossel!$A$6:$A$1005,0)),""),""))</f>
        <v/>
      </c>
      <c r="I213" s="49" t="str">
        <f aca="false">IF($A213="","",IF($H213="","SEM PAR","OK"))</f>
        <v/>
      </c>
      <c r="J213" s="50" t="str">
        <f aca="false">IF($B213="","",0.6108*EXP(17.27*$B213/($B213+237.3)))</f>
        <v/>
      </c>
      <c r="K213" s="50" t="str">
        <f aca="false">IF(OR($J213="",$C213=""),"",$J213*$C213/100)</f>
        <v/>
      </c>
      <c r="L213" s="50" t="str">
        <f aca="false">IF(OR($J213="",$K213=""),"",$J213-$K213)</f>
        <v/>
      </c>
      <c r="M213" s="50" t="str">
        <f aca="false">IF($J213="","",4098*$J213/($B213+237.3)^2)</f>
        <v/>
      </c>
      <c r="N213" s="51" t="str">
        <f aca="false">IF($F213="","",0.000665*$F213)</f>
        <v/>
      </c>
      <c r="O213" s="46" t="str">
        <f aca="false">IF($E213="","",IFERROR($E213*4.87/LN(67.8*CFG_ZANEM-5.42),""))</f>
        <v/>
      </c>
      <c r="P213" s="46" t="str">
        <f aca="false">IF(OR($B213="",$H213=""),"",$H213-$B213)</f>
        <v/>
      </c>
      <c r="Q213" s="46" t="str">
        <f aca="false">IF($A213="","",IF(ISNUMBER(CFG_A),CFG_A,""))</f>
        <v/>
      </c>
      <c r="R213" s="46" t="str">
        <f aca="false">IF($A213="","",IF(ISNUMBER(CFG_B),CFG_B,""))</f>
        <v/>
      </c>
      <c r="S213" s="50" t="str">
        <f aca="false">IF(OR($B213="",$Q213=""),"",0.6108*EXP(17.27*$B213/($B213+237.3))-0.6108*EXP(17.27*($B213+$Q213)/($B213+$Q213+237.3)))</f>
        <v/>
      </c>
      <c r="T213" s="46" t="str">
        <f aca="false">IF(OR($Q213="",$R213="",$L213=""),"",$Q213+$R213*$L213)</f>
        <v/>
      </c>
      <c r="U213" s="46" t="str">
        <f aca="false">IF(OR($Q213="",$R213="",$S213=""),"",$Q213+$R213*$S213)</f>
        <v/>
      </c>
      <c r="V213" s="50" t="str">
        <f aca="false">IF(OR($P213="",$T213="",$U213=""),"",IF(ABS($U213-$T213)&lt;CFG_DENOMMIN,"",($P213-$T213)/($U213-$T213)))</f>
        <v/>
      </c>
      <c r="W213" s="47" t="str">
        <f aca="false">IF($E213="","",IFERROR(LN((CFG_ZANEM-0.67*CFG_HDOSSEL)/(0.123*CFG_HDOSSEL))*LN((CFG_ZAR-0.67*CFG_HDOSSEL)/(0.0123*CFG_HDOSSEL))/(CFG_K^2*$E213),""))</f>
        <v/>
      </c>
      <c r="X213" s="50" t="str">
        <f aca="false">IF(OR($N213="",$W213="",$W213=0),"",$N213*(1+CFG_RC/$W213))</f>
        <v/>
      </c>
      <c r="Y213" s="46" t="str">
        <f aca="false">IF(OR($X213="",$M213="",$G213="",$L213=""),"",($W213*$G213/CFG_RHOCP)*($X213/($M213+$X213))-$L213/($M213+$X213))</f>
        <v/>
      </c>
      <c r="Z213" s="46" t="str">
        <f aca="false">IF(OR($W213="",$G213=""),"",$W213*$G213/CFG_RHOCP)</f>
        <v/>
      </c>
      <c r="AA213" s="50" t="str">
        <f aca="false">IF(OR($P213="",$Y213="",$Z213=""),"",IF(ABS($Z213-$Y213)&lt;CFG_DENOMMIN,"",($P213-$Y213)/($Z213-$Y213)))</f>
        <v/>
      </c>
      <c r="AB213" s="48" t="str">
        <f aca="false">IF($A213="","",IF(AND(HOUR($A213)&gt;=CFG_HINI,HOUR($A213)&lt;CFG_HFIM),1,0))</f>
        <v/>
      </c>
      <c r="AC213" s="48" t="str">
        <f aca="false">IF($A213="","",IF($D213="",0,IF($D213&gt;=CFG_RSMIN,1,0)))</f>
        <v/>
      </c>
      <c r="AD213" s="48" t="str">
        <f aca="false">IF($A213="","",IF($E213="",0,IF(AND($E213&gt;=CFG_UMIN,$E213&lt;=CFG_UMAX),1,0)))</f>
        <v/>
      </c>
      <c r="AE213" s="48" t="str">
        <f aca="false">IF($A213="","",IF($L213="",0,IF($L213&gt;=CFG_VPDMIN,1,0)))</f>
        <v/>
      </c>
      <c r="AF213" s="48" t="str">
        <f aca="false">IF($A213="","",IF(CFG_METODO="Teórico (Jackson)",IF(OR($Y213="",$Z213=""),0,IF(ABS($Z213-$Y213)&gt;=CFG_DENOMMIN,1,0)),IF(OR($T213="",$U213=""),0,IF(ABS($U213-$T213)&gt;=CFG_DENOMMIN,1,0))))</f>
        <v/>
      </c>
      <c r="AG213" s="48" t="str">
        <f aca="false">IF($A213="","",IF(AND($B213&lt;&gt;"",$C213&lt;&gt;"",$H213&lt;&gt;""),1,0))</f>
        <v/>
      </c>
      <c r="AH213" s="48" t="str">
        <f aca="false">IF($A213="","",IF(AND($AB213=1,$AC213=1,$AD213=1,$AE213=1,$AF213=1,$AG213=1),1,0))</f>
        <v/>
      </c>
      <c r="AI213" s="50" t="str">
        <f aca="false">IF($A213="","",IF($AH213&lt;&gt;1,"",IF(CFG_METODO="Teórico (Jackson)",$AA213,$V213)))</f>
        <v/>
      </c>
      <c r="AJ213" s="50" t="str">
        <f aca="false">IF($AI213="","",MAX(0,MIN(1,$AI213)))</f>
        <v/>
      </c>
      <c r="AK213" s="52" t="str">
        <f aca="false">IF($A213="","",IF($AG213=0,"Dados incompletos"&amp;IF($I213="SEM PAR"," — sem Tc no mesmo horário",""),IF($AB213=0,"Fora da janela horária",IF($AC213=0,"Radiação abaixo do mínimo",IF($AD213=0,"Vento fora da faixa",IF($AE213=0,"VPD abaixo do mínimo",IF($AF213=0,"Denominador muito pequeno","VÁLIDO")))))))</f>
        <v/>
      </c>
    </row>
    <row r="214" customFormat="false" ht="15" hidden="false" customHeight="false" outlineLevel="0" collapsed="false">
      <c r="A214" s="45" t="str">
        <f aca="false">IF(02_Estacao!A214="","",02_Estacao!A214)</f>
        <v/>
      </c>
      <c r="B214" s="46" t="str">
        <f aca="false">IF(OR($A214="",02_Estacao!B214=""),"",IF(CFG_UT="°F",(02_Estacao!B214-32)*5/9,02_Estacao!B214))</f>
        <v/>
      </c>
      <c r="C214" s="47" t="str">
        <f aca="false">IF(OR($A214="",02_Estacao!C214=""),"",IF(CFG_UUR="fração (0-1)",02_Estacao!C214*100,02_Estacao!C214))</f>
        <v/>
      </c>
      <c r="D214" s="48" t="str">
        <f aca="false">IF(OR($A214="",02_Estacao!D214=""),"",IF(CFG_URS="MJ/m²/h",02_Estacao!D214*277.7778,IF(CFG_URS="kW/m²",02_Estacao!D214*1000,02_Estacao!D214)))</f>
        <v/>
      </c>
      <c r="E214" s="46" t="str">
        <f aca="false">IF(OR($A214="",02_Estacao!E214=""),"",IF(CFG_UVEL="km/h",02_Estacao!E214/3.6,02_Estacao!E214))</f>
        <v/>
      </c>
      <c r="F214" s="46" t="str">
        <f aca="false">IF($A214="","",IF(02_Estacao!F214="",CFG_P,IF(CFG_UP="hPa (mbar)",02_Estacao!F214/10,IF(CFG_UP="Pa",02_Estacao!F214/1000,02_Estacao!F214))))</f>
        <v/>
      </c>
      <c r="G214" s="48" t="str">
        <f aca="false">IF($A214="","",IF(02_Estacao!G214&lt;&gt;"",02_Estacao!G214,IF($D214="","",(1-CFG_ALBEDO)*$D214-CFG_RNL)))</f>
        <v/>
      </c>
      <c r="H214" s="46" t="str">
        <f aca="false">IF($A214="","",IFERROR(IF(ISNUMBER(INDEX(03_Dossel!$F$6:$F$1005,MATCH($A214,03_Dossel!$A$6:$A$1005,0))),INDEX(03_Dossel!$F$6:$F$1005,MATCH($A214,03_Dossel!$A$6:$A$1005,0)),""),""))</f>
        <v/>
      </c>
      <c r="I214" s="49" t="str">
        <f aca="false">IF($A214="","",IF($H214="","SEM PAR","OK"))</f>
        <v/>
      </c>
      <c r="J214" s="50" t="str">
        <f aca="false">IF($B214="","",0.6108*EXP(17.27*$B214/($B214+237.3)))</f>
        <v/>
      </c>
      <c r="K214" s="50" t="str">
        <f aca="false">IF(OR($J214="",$C214=""),"",$J214*$C214/100)</f>
        <v/>
      </c>
      <c r="L214" s="50" t="str">
        <f aca="false">IF(OR($J214="",$K214=""),"",$J214-$K214)</f>
        <v/>
      </c>
      <c r="M214" s="50" t="str">
        <f aca="false">IF($J214="","",4098*$J214/($B214+237.3)^2)</f>
        <v/>
      </c>
      <c r="N214" s="51" t="str">
        <f aca="false">IF($F214="","",0.000665*$F214)</f>
        <v/>
      </c>
      <c r="O214" s="46" t="str">
        <f aca="false">IF($E214="","",IFERROR($E214*4.87/LN(67.8*CFG_ZANEM-5.42),""))</f>
        <v/>
      </c>
      <c r="P214" s="46" t="str">
        <f aca="false">IF(OR($B214="",$H214=""),"",$H214-$B214)</f>
        <v/>
      </c>
      <c r="Q214" s="46" t="str">
        <f aca="false">IF($A214="","",IF(ISNUMBER(CFG_A),CFG_A,""))</f>
        <v/>
      </c>
      <c r="R214" s="46" t="str">
        <f aca="false">IF($A214="","",IF(ISNUMBER(CFG_B),CFG_B,""))</f>
        <v/>
      </c>
      <c r="S214" s="50" t="str">
        <f aca="false">IF(OR($B214="",$Q214=""),"",0.6108*EXP(17.27*$B214/($B214+237.3))-0.6108*EXP(17.27*($B214+$Q214)/($B214+$Q214+237.3)))</f>
        <v/>
      </c>
      <c r="T214" s="46" t="str">
        <f aca="false">IF(OR($Q214="",$R214="",$L214=""),"",$Q214+$R214*$L214)</f>
        <v/>
      </c>
      <c r="U214" s="46" t="str">
        <f aca="false">IF(OR($Q214="",$R214="",$S214=""),"",$Q214+$R214*$S214)</f>
        <v/>
      </c>
      <c r="V214" s="50" t="str">
        <f aca="false">IF(OR($P214="",$T214="",$U214=""),"",IF(ABS($U214-$T214)&lt;CFG_DENOMMIN,"",($P214-$T214)/($U214-$T214)))</f>
        <v/>
      </c>
      <c r="W214" s="47" t="str">
        <f aca="false">IF($E214="","",IFERROR(LN((CFG_ZANEM-0.67*CFG_HDOSSEL)/(0.123*CFG_HDOSSEL))*LN((CFG_ZAR-0.67*CFG_HDOSSEL)/(0.0123*CFG_HDOSSEL))/(CFG_K^2*$E214),""))</f>
        <v/>
      </c>
      <c r="X214" s="50" t="str">
        <f aca="false">IF(OR($N214="",$W214="",$W214=0),"",$N214*(1+CFG_RC/$W214))</f>
        <v/>
      </c>
      <c r="Y214" s="46" t="str">
        <f aca="false">IF(OR($X214="",$M214="",$G214="",$L214=""),"",($W214*$G214/CFG_RHOCP)*($X214/($M214+$X214))-$L214/($M214+$X214))</f>
        <v/>
      </c>
      <c r="Z214" s="46" t="str">
        <f aca="false">IF(OR($W214="",$G214=""),"",$W214*$G214/CFG_RHOCP)</f>
        <v/>
      </c>
      <c r="AA214" s="50" t="str">
        <f aca="false">IF(OR($P214="",$Y214="",$Z214=""),"",IF(ABS($Z214-$Y214)&lt;CFG_DENOMMIN,"",($P214-$Y214)/($Z214-$Y214)))</f>
        <v/>
      </c>
      <c r="AB214" s="48" t="str">
        <f aca="false">IF($A214="","",IF(AND(HOUR($A214)&gt;=CFG_HINI,HOUR($A214)&lt;CFG_HFIM),1,0))</f>
        <v/>
      </c>
      <c r="AC214" s="48" t="str">
        <f aca="false">IF($A214="","",IF($D214="",0,IF($D214&gt;=CFG_RSMIN,1,0)))</f>
        <v/>
      </c>
      <c r="AD214" s="48" t="str">
        <f aca="false">IF($A214="","",IF($E214="",0,IF(AND($E214&gt;=CFG_UMIN,$E214&lt;=CFG_UMAX),1,0)))</f>
        <v/>
      </c>
      <c r="AE214" s="48" t="str">
        <f aca="false">IF($A214="","",IF($L214="",0,IF($L214&gt;=CFG_VPDMIN,1,0)))</f>
        <v/>
      </c>
      <c r="AF214" s="48" t="str">
        <f aca="false">IF($A214="","",IF(CFG_METODO="Teórico (Jackson)",IF(OR($Y214="",$Z214=""),0,IF(ABS($Z214-$Y214)&gt;=CFG_DENOMMIN,1,0)),IF(OR($T214="",$U214=""),0,IF(ABS($U214-$T214)&gt;=CFG_DENOMMIN,1,0))))</f>
        <v/>
      </c>
      <c r="AG214" s="48" t="str">
        <f aca="false">IF($A214="","",IF(AND($B214&lt;&gt;"",$C214&lt;&gt;"",$H214&lt;&gt;""),1,0))</f>
        <v/>
      </c>
      <c r="AH214" s="48" t="str">
        <f aca="false">IF($A214="","",IF(AND($AB214=1,$AC214=1,$AD214=1,$AE214=1,$AF214=1,$AG214=1),1,0))</f>
        <v/>
      </c>
      <c r="AI214" s="50" t="str">
        <f aca="false">IF($A214="","",IF($AH214&lt;&gt;1,"",IF(CFG_METODO="Teórico (Jackson)",$AA214,$V214)))</f>
        <v/>
      </c>
      <c r="AJ214" s="50" t="str">
        <f aca="false">IF($AI214="","",MAX(0,MIN(1,$AI214)))</f>
        <v/>
      </c>
      <c r="AK214" s="52" t="str">
        <f aca="false">IF($A214="","",IF($AG214=0,"Dados incompletos"&amp;IF($I214="SEM PAR"," — sem Tc no mesmo horário",""),IF($AB214=0,"Fora da janela horária",IF($AC214=0,"Radiação abaixo do mínimo",IF($AD214=0,"Vento fora da faixa",IF($AE214=0,"VPD abaixo do mínimo",IF($AF214=0,"Denominador muito pequeno","VÁLIDO")))))))</f>
        <v/>
      </c>
    </row>
    <row r="215" customFormat="false" ht="15" hidden="false" customHeight="false" outlineLevel="0" collapsed="false">
      <c r="A215" s="45" t="str">
        <f aca="false">IF(02_Estacao!A215="","",02_Estacao!A215)</f>
        <v/>
      </c>
      <c r="B215" s="46" t="str">
        <f aca="false">IF(OR($A215="",02_Estacao!B215=""),"",IF(CFG_UT="°F",(02_Estacao!B215-32)*5/9,02_Estacao!B215))</f>
        <v/>
      </c>
      <c r="C215" s="47" t="str">
        <f aca="false">IF(OR($A215="",02_Estacao!C215=""),"",IF(CFG_UUR="fração (0-1)",02_Estacao!C215*100,02_Estacao!C215))</f>
        <v/>
      </c>
      <c r="D215" s="48" t="str">
        <f aca="false">IF(OR($A215="",02_Estacao!D215=""),"",IF(CFG_URS="MJ/m²/h",02_Estacao!D215*277.7778,IF(CFG_URS="kW/m²",02_Estacao!D215*1000,02_Estacao!D215)))</f>
        <v/>
      </c>
      <c r="E215" s="46" t="str">
        <f aca="false">IF(OR($A215="",02_Estacao!E215=""),"",IF(CFG_UVEL="km/h",02_Estacao!E215/3.6,02_Estacao!E215))</f>
        <v/>
      </c>
      <c r="F215" s="46" t="str">
        <f aca="false">IF($A215="","",IF(02_Estacao!F215="",CFG_P,IF(CFG_UP="hPa (mbar)",02_Estacao!F215/10,IF(CFG_UP="Pa",02_Estacao!F215/1000,02_Estacao!F215))))</f>
        <v/>
      </c>
      <c r="G215" s="48" t="str">
        <f aca="false">IF($A215="","",IF(02_Estacao!G215&lt;&gt;"",02_Estacao!G215,IF($D215="","",(1-CFG_ALBEDO)*$D215-CFG_RNL)))</f>
        <v/>
      </c>
      <c r="H215" s="46" t="str">
        <f aca="false">IF($A215="","",IFERROR(IF(ISNUMBER(INDEX(03_Dossel!$F$6:$F$1005,MATCH($A215,03_Dossel!$A$6:$A$1005,0))),INDEX(03_Dossel!$F$6:$F$1005,MATCH($A215,03_Dossel!$A$6:$A$1005,0)),""),""))</f>
        <v/>
      </c>
      <c r="I215" s="49" t="str">
        <f aca="false">IF($A215="","",IF($H215="","SEM PAR","OK"))</f>
        <v/>
      </c>
      <c r="J215" s="50" t="str">
        <f aca="false">IF($B215="","",0.6108*EXP(17.27*$B215/($B215+237.3)))</f>
        <v/>
      </c>
      <c r="K215" s="50" t="str">
        <f aca="false">IF(OR($J215="",$C215=""),"",$J215*$C215/100)</f>
        <v/>
      </c>
      <c r="L215" s="50" t="str">
        <f aca="false">IF(OR($J215="",$K215=""),"",$J215-$K215)</f>
        <v/>
      </c>
      <c r="M215" s="50" t="str">
        <f aca="false">IF($J215="","",4098*$J215/($B215+237.3)^2)</f>
        <v/>
      </c>
      <c r="N215" s="51" t="str">
        <f aca="false">IF($F215="","",0.000665*$F215)</f>
        <v/>
      </c>
      <c r="O215" s="46" t="str">
        <f aca="false">IF($E215="","",IFERROR($E215*4.87/LN(67.8*CFG_ZANEM-5.42),""))</f>
        <v/>
      </c>
      <c r="P215" s="46" t="str">
        <f aca="false">IF(OR($B215="",$H215=""),"",$H215-$B215)</f>
        <v/>
      </c>
      <c r="Q215" s="46" t="str">
        <f aca="false">IF($A215="","",IF(ISNUMBER(CFG_A),CFG_A,""))</f>
        <v/>
      </c>
      <c r="R215" s="46" t="str">
        <f aca="false">IF($A215="","",IF(ISNUMBER(CFG_B),CFG_B,""))</f>
        <v/>
      </c>
      <c r="S215" s="50" t="str">
        <f aca="false">IF(OR($B215="",$Q215=""),"",0.6108*EXP(17.27*$B215/($B215+237.3))-0.6108*EXP(17.27*($B215+$Q215)/($B215+$Q215+237.3)))</f>
        <v/>
      </c>
      <c r="T215" s="46" t="str">
        <f aca="false">IF(OR($Q215="",$R215="",$L215=""),"",$Q215+$R215*$L215)</f>
        <v/>
      </c>
      <c r="U215" s="46" t="str">
        <f aca="false">IF(OR($Q215="",$R215="",$S215=""),"",$Q215+$R215*$S215)</f>
        <v/>
      </c>
      <c r="V215" s="50" t="str">
        <f aca="false">IF(OR($P215="",$T215="",$U215=""),"",IF(ABS($U215-$T215)&lt;CFG_DENOMMIN,"",($P215-$T215)/($U215-$T215)))</f>
        <v/>
      </c>
      <c r="W215" s="47" t="str">
        <f aca="false">IF($E215="","",IFERROR(LN((CFG_ZANEM-0.67*CFG_HDOSSEL)/(0.123*CFG_HDOSSEL))*LN((CFG_ZAR-0.67*CFG_HDOSSEL)/(0.0123*CFG_HDOSSEL))/(CFG_K^2*$E215),""))</f>
        <v/>
      </c>
      <c r="X215" s="50" t="str">
        <f aca="false">IF(OR($N215="",$W215="",$W215=0),"",$N215*(1+CFG_RC/$W215))</f>
        <v/>
      </c>
      <c r="Y215" s="46" t="str">
        <f aca="false">IF(OR($X215="",$M215="",$G215="",$L215=""),"",($W215*$G215/CFG_RHOCP)*($X215/($M215+$X215))-$L215/($M215+$X215))</f>
        <v/>
      </c>
      <c r="Z215" s="46" t="str">
        <f aca="false">IF(OR($W215="",$G215=""),"",$W215*$G215/CFG_RHOCP)</f>
        <v/>
      </c>
      <c r="AA215" s="50" t="str">
        <f aca="false">IF(OR($P215="",$Y215="",$Z215=""),"",IF(ABS($Z215-$Y215)&lt;CFG_DENOMMIN,"",($P215-$Y215)/($Z215-$Y215)))</f>
        <v/>
      </c>
      <c r="AB215" s="48" t="str">
        <f aca="false">IF($A215="","",IF(AND(HOUR($A215)&gt;=CFG_HINI,HOUR($A215)&lt;CFG_HFIM),1,0))</f>
        <v/>
      </c>
      <c r="AC215" s="48" t="str">
        <f aca="false">IF($A215="","",IF($D215="",0,IF($D215&gt;=CFG_RSMIN,1,0)))</f>
        <v/>
      </c>
      <c r="AD215" s="48" t="str">
        <f aca="false">IF($A215="","",IF($E215="",0,IF(AND($E215&gt;=CFG_UMIN,$E215&lt;=CFG_UMAX),1,0)))</f>
        <v/>
      </c>
      <c r="AE215" s="48" t="str">
        <f aca="false">IF($A215="","",IF($L215="",0,IF($L215&gt;=CFG_VPDMIN,1,0)))</f>
        <v/>
      </c>
      <c r="AF215" s="48" t="str">
        <f aca="false">IF($A215="","",IF(CFG_METODO="Teórico (Jackson)",IF(OR($Y215="",$Z215=""),0,IF(ABS($Z215-$Y215)&gt;=CFG_DENOMMIN,1,0)),IF(OR($T215="",$U215=""),0,IF(ABS($U215-$T215)&gt;=CFG_DENOMMIN,1,0))))</f>
        <v/>
      </c>
      <c r="AG215" s="48" t="str">
        <f aca="false">IF($A215="","",IF(AND($B215&lt;&gt;"",$C215&lt;&gt;"",$H215&lt;&gt;""),1,0))</f>
        <v/>
      </c>
      <c r="AH215" s="48" t="str">
        <f aca="false">IF($A215="","",IF(AND($AB215=1,$AC215=1,$AD215=1,$AE215=1,$AF215=1,$AG215=1),1,0))</f>
        <v/>
      </c>
      <c r="AI215" s="50" t="str">
        <f aca="false">IF($A215="","",IF($AH215&lt;&gt;1,"",IF(CFG_METODO="Teórico (Jackson)",$AA215,$V215)))</f>
        <v/>
      </c>
      <c r="AJ215" s="50" t="str">
        <f aca="false">IF($AI215="","",MAX(0,MIN(1,$AI215)))</f>
        <v/>
      </c>
      <c r="AK215" s="52" t="str">
        <f aca="false">IF($A215="","",IF($AG215=0,"Dados incompletos"&amp;IF($I215="SEM PAR"," — sem Tc no mesmo horário",""),IF($AB215=0,"Fora da janela horária",IF($AC215=0,"Radiação abaixo do mínimo",IF($AD215=0,"Vento fora da faixa",IF($AE215=0,"VPD abaixo do mínimo",IF($AF215=0,"Denominador muito pequeno","VÁLIDO")))))))</f>
        <v/>
      </c>
    </row>
    <row r="216" customFormat="false" ht="15" hidden="false" customHeight="false" outlineLevel="0" collapsed="false">
      <c r="A216" s="45" t="str">
        <f aca="false">IF(02_Estacao!A216="","",02_Estacao!A216)</f>
        <v/>
      </c>
      <c r="B216" s="46" t="str">
        <f aca="false">IF(OR($A216="",02_Estacao!B216=""),"",IF(CFG_UT="°F",(02_Estacao!B216-32)*5/9,02_Estacao!B216))</f>
        <v/>
      </c>
      <c r="C216" s="47" t="str">
        <f aca="false">IF(OR($A216="",02_Estacao!C216=""),"",IF(CFG_UUR="fração (0-1)",02_Estacao!C216*100,02_Estacao!C216))</f>
        <v/>
      </c>
      <c r="D216" s="48" t="str">
        <f aca="false">IF(OR($A216="",02_Estacao!D216=""),"",IF(CFG_URS="MJ/m²/h",02_Estacao!D216*277.7778,IF(CFG_URS="kW/m²",02_Estacao!D216*1000,02_Estacao!D216)))</f>
        <v/>
      </c>
      <c r="E216" s="46" t="str">
        <f aca="false">IF(OR($A216="",02_Estacao!E216=""),"",IF(CFG_UVEL="km/h",02_Estacao!E216/3.6,02_Estacao!E216))</f>
        <v/>
      </c>
      <c r="F216" s="46" t="str">
        <f aca="false">IF($A216="","",IF(02_Estacao!F216="",CFG_P,IF(CFG_UP="hPa (mbar)",02_Estacao!F216/10,IF(CFG_UP="Pa",02_Estacao!F216/1000,02_Estacao!F216))))</f>
        <v/>
      </c>
      <c r="G216" s="48" t="str">
        <f aca="false">IF($A216="","",IF(02_Estacao!G216&lt;&gt;"",02_Estacao!G216,IF($D216="","",(1-CFG_ALBEDO)*$D216-CFG_RNL)))</f>
        <v/>
      </c>
      <c r="H216" s="46" t="str">
        <f aca="false">IF($A216="","",IFERROR(IF(ISNUMBER(INDEX(03_Dossel!$F$6:$F$1005,MATCH($A216,03_Dossel!$A$6:$A$1005,0))),INDEX(03_Dossel!$F$6:$F$1005,MATCH($A216,03_Dossel!$A$6:$A$1005,0)),""),""))</f>
        <v/>
      </c>
      <c r="I216" s="49" t="str">
        <f aca="false">IF($A216="","",IF($H216="","SEM PAR","OK"))</f>
        <v/>
      </c>
      <c r="J216" s="50" t="str">
        <f aca="false">IF($B216="","",0.6108*EXP(17.27*$B216/($B216+237.3)))</f>
        <v/>
      </c>
      <c r="K216" s="50" t="str">
        <f aca="false">IF(OR($J216="",$C216=""),"",$J216*$C216/100)</f>
        <v/>
      </c>
      <c r="L216" s="50" t="str">
        <f aca="false">IF(OR($J216="",$K216=""),"",$J216-$K216)</f>
        <v/>
      </c>
      <c r="M216" s="50" t="str">
        <f aca="false">IF($J216="","",4098*$J216/($B216+237.3)^2)</f>
        <v/>
      </c>
      <c r="N216" s="51" t="str">
        <f aca="false">IF($F216="","",0.000665*$F216)</f>
        <v/>
      </c>
      <c r="O216" s="46" t="str">
        <f aca="false">IF($E216="","",IFERROR($E216*4.87/LN(67.8*CFG_ZANEM-5.42),""))</f>
        <v/>
      </c>
      <c r="P216" s="46" t="str">
        <f aca="false">IF(OR($B216="",$H216=""),"",$H216-$B216)</f>
        <v/>
      </c>
      <c r="Q216" s="46" t="str">
        <f aca="false">IF($A216="","",IF(ISNUMBER(CFG_A),CFG_A,""))</f>
        <v/>
      </c>
      <c r="R216" s="46" t="str">
        <f aca="false">IF($A216="","",IF(ISNUMBER(CFG_B),CFG_B,""))</f>
        <v/>
      </c>
      <c r="S216" s="50" t="str">
        <f aca="false">IF(OR($B216="",$Q216=""),"",0.6108*EXP(17.27*$B216/($B216+237.3))-0.6108*EXP(17.27*($B216+$Q216)/($B216+$Q216+237.3)))</f>
        <v/>
      </c>
      <c r="T216" s="46" t="str">
        <f aca="false">IF(OR($Q216="",$R216="",$L216=""),"",$Q216+$R216*$L216)</f>
        <v/>
      </c>
      <c r="U216" s="46" t="str">
        <f aca="false">IF(OR($Q216="",$R216="",$S216=""),"",$Q216+$R216*$S216)</f>
        <v/>
      </c>
      <c r="V216" s="50" t="str">
        <f aca="false">IF(OR($P216="",$T216="",$U216=""),"",IF(ABS($U216-$T216)&lt;CFG_DENOMMIN,"",($P216-$T216)/($U216-$T216)))</f>
        <v/>
      </c>
      <c r="W216" s="47" t="str">
        <f aca="false">IF($E216="","",IFERROR(LN((CFG_ZANEM-0.67*CFG_HDOSSEL)/(0.123*CFG_HDOSSEL))*LN((CFG_ZAR-0.67*CFG_HDOSSEL)/(0.0123*CFG_HDOSSEL))/(CFG_K^2*$E216),""))</f>
        <v/>
      </c>
      <c r="X216" s="50" t="str">
        <f aca="false">IF(OR($N216="",$W216="",$W216=0),"",$N216*(1+CFG_RC/$W216))</f>
        <v/>
      </c>
      <c r="Y216" s="46" t="str">
        <f aca="false">IF(OR($X216="",$M216="",$G216="",$L216=""),"",($W216*$G216/CFG_RHOCP)*($X216/($M216+$X216))-$L216/($M216+$X216))</f>
        <v/>
      </c>
      <c r="Z216" s="46" t="str">
        <f aca="false">IF(OR($W216="",$G216=""),"",$W216*$G216/CFG_RHOCP)</f>
        <v/>
      </c>
      <c r="AA216" s="50" t="str">
        <f aca="false">IF(OR($P216="",$Y216="",$Z216=""),"",IF(ABS($Z216-$Y216)&lt;CFG_DENOMMIN,"",($P216-$Y216)/($Z216-$Y216)))</f>
        <v/>
      </c>
      <c r="AB216" s="48" t="str">
        <f aca="false">IF($A216="","",IF(AND(HOUR($A216)&gt;=CFG_HINI,HOUR($A216)&lt;CFG_HFIM),1,0))</f>
        <v/>
      </c>
      <c r="AC216" s="48" t="str">
        <f aca="false">IF($A216="","",IF($D216="",0,IF($D216&gt;=CFG_RSMIN,1,0)))</f>
        <v/>
      </c>
      <c r="AD216" s="48" t="str">
        <f aca="false">IF($A216="","",IF($E216="",0,IF(AND($E216&gt;=CFG_UMIN,$E216&lt;=CFG_UMAX),1,0)))</f>
        <v/>
      </c>
      <c r="AE216" s="48" t="str">
        <f aca="false">IF($A216="","",IF($L216="",0,IF($L216&gt;=CFG_VPDMIN,1,0)))</f>
        <v/>
      </c>
      <c r="AF216" s="48" t="str">
        <f aca="false">IF($A216="","",IF(CFG_METODO="Teórico (Jackson)",IF(OR($Y216="",$Z216=""),0,IF(ABS($Z216-$Y216)&gt;=CFG_DENOMMIN,1,0)),IF(OR($T216="",$U216=""),0,IF(ABS($U216-$T216)&gt;=CFG_DENOMMIN,1,0))))</f>
        <v/>
      </c>
      <c r="AG216" s="48" t="str">
        <f aca="false">IF($A216="","",IF(AND($B216&lt;&gt;"",$C216&lt;&gt;"",$H216&lt;&gt;""),1,0))</f>
        <v/>
      </c>
      <c r="AH216" s="48" t="str">
        <f aca="false">IF($A216="","",IF(AND($AB216=1,$AC216=1,$AD216=1,$AE216=1,$AF216=1,$AG216=1),1,0))</f>
        <v/>
      </c>
      <c r="AI216" s="50" t="str">
        <f aca="false">IF($A216="","",IF($AH216&lt;&gt;1,"",IF(CFG_METODO="Teórico (Jackson)",$AA216,$V216)))</f>
        <v/>
      </c>
      <c r="AJ216" s="50" t="str">
        <f aca="false">IF($AI216="","",MAX(0,MIN(1,$AI216)))</f>
        <v/>
      </c>
      <c r="AK216" s="52" t="str">
        <f aca="false">IF($A216="","",IF($AG216=0,"Dados incompletos"&amp;IF($I216="SEM PAR"," — sem Tc no mesmo horário",""),IF($AB216=0,"Fora da janela horária",IF($AC216=0,"Radiação abaixo do mínimo",IF($AD216=0,"Vento fora da faixa",IF($AE216=0,"VPD abaixo do mínimo",IF($AF216=0,"Denominador muito pequeno","VÁLIDO")))))))</f>
        <v/>
      </c>
    </row>
    <row r="217" customFormat="false" ht="15" hidden="false" customHeight="false" outlineLevel="0" collapsed="false">
      <c r="A217" s="45" t="str">
        <f aca="false">IF(02_Estacao!A217="","",02_Estacao!A217)</f>
        <v/>
      </c>
      <c r="B217" s="46" t="str">
        <f aca="false">IF(OR($A217="",02_Estacao!B217=""),"",IF(CFG_UT="°F",(02_Estacao!B217-32)*5/9,02_Estacao!B217))</f>
        <v/>
      </c>
      <c r="C217" s="47" t="str">
        <f aca="false">IF(OR($A217="",02_Estacao!C217=""),"",IF(CFG_UUR="fração (0-1)",02_Estacao!C217*100,02_Estacao!C217))</f>
        <v/>
      </c>
      <c r="D217" s="48" t="str">
        <f aca="false">IF(OR($A217="",02_Estacao!D217=""),"",IF(CFG_URS="MJ/m²/h",02_Estacao!D217*277.7778,IF(CFG_URS="kW/m²",02_Estacao!D217*1000,02_Estacao!D217)))</f>
        <v/>
      </c>
      <c r="E217" s="46" t="str">
        <f aca="false">IF(OR($A217="",02_Estacao!E217=""),"",IF(CFG_UVEL="km/h",02_Estacao!E217/3.6,02_Estacao!E217))</f>
        <v/>
      </c>
      <c r="F217" s="46" t="str">
        <f aca="false">IF($A217="","",IF(02_Estacao!F217="",CFG_P,IF(CFG_UP="hPa (mbar)",02_Estacao!F217/10,IF(CFG_UP="Pa",02_Estacao!F217/1000,02_Estacao!F217))))</f>
        <v/>
      </c>
      <c r="G217" s="48" t="str">
        <f aca="false">IF($A217="","",IF(02_Estacao!G217&lt;&gt;"",02_Estacao!G217,IF($D217="","",(1-CFG_ALBEDO)*$D217-CFG_RNL)))</f>
        <v/>
      </c>
      <c r="H217" s="46" t="str">
        <f aca="false">IF($A217="","",IFERROR(IF(ISNUMBER(INDEX(03_Dossel!$F$6:$F$1005,MATCH($A217,03_Dossel!$A$6:$A$1005,0))),INDEX(03_Dossel!$F$6:$F$1005,MATCH($A217,03_Dossel!$A$6:$A$1005,0)),""),""))</f>
        <v/>
      </c>
      <c r="I217" s="49" t="str">
        <f aca="false">IF($A217="","",IF($H217="","SEM PAR","OK"))</f>
        <v/>
      </c>
      <c r="J217" s="50" t="str">
        <f aca="false">IF($B217="","",0.6108*EXP(17.27*$B217/($B217+237.3)))</f>
        <v/>
      </c>
      <c r="K217" s="50" t="str">
        <f aca="false">IF(OR($J217="",$C217=""),"",$J217*$C217/100)</f>
        <v/>
      </c>
      <c r="L217" s="50" t="str">
        <f aca="false">IF(OR($J217="",$K217=""),"",$J217-$K217)</f>
        <v/>
      </c>
      <c r="M217" s="50" t="str">
        <f aca="false">IF($J217="","",4098*$J217/($B217+237.3)^2)</f>
        <v/>
      </c>
      <c r="N217" s="51" t="str">
        <f aca="false">IF($F217="","",0.000665*$F217)</f>
        <v/>
      </c>
      <c r="O217" s="46" t="str">
        <f aca="false">IF($E217="","",IFERROR($E217*4.87/LN(67.8*CFG_ZANEM-5.42),""))</f>
        <v/>
      </c>
      <c r="P217" s="46" t="str">
        <f aca="false">IF(OR($B217="",$H217=""),"",$H217-$B217)</f>
        <v/>
      </c>
      <c r="Q217" s="46" t="str">
        <f aca="false">IF($A217="","",IF(ISNUMBER(CFG_A),CFG_A,""))</f>
        <v/>
      </c>
      <c r="R217" s="46" t="str">
        <f aca="false">IF($A217="","",IF(ISNUMBER(CFG_B),CFG_B,""))</f>
        <v/>
      </c>
      <c r="S217" s="50" t="str">
        <f aca="false">IF(OR($B217="",$Q217=""),"",0.6108*EXP(17.27*$B217/($B217+237.3))-0.6108*EXP(17.27*($B217+$Q217)/($B217+$Q217+237.3)))</f>
        <v/>
      </c>
      <c r="T217" s="46" t="str">
        <f aca="false">IF(OR($Q217="",$R217="",$L217=""),"",$Q217+$R217*$L217)</f>
        <v/>
      </c>
      <c r="U217" s="46" t="str">
        <f aca="false">IF(OR($Q217="",$R217="",$S217=""),"",$Q217+$R217*$S217)</f>
        <v/>
      </c>
      <c r="V217" s="50" t="str">
        <f aca="false">IF(OR($P217="",$T217="",$U217=""),"",IF(ABS($U217-$T217)&lt;CFG_DENOMMIN,"",($P217-$T217)/($U217-$T217)))</f>
        <v/>
      </c>
      <c r="W217" s="47" t="str">
        <f aca="false">IF($E217="","",IFERROR(LN((CFG_ZANEM-0.67*CFG_HDOSSEL)/(0.123*CFG_HDOSSEL))*LN((CFG_ZAR-0.67*CFG_HDOSSEL)/(0.0123*CFG_HDOSSEL))/(CFG_K^2*$E217),""))</f>
        <v/>
      </c>
      <c r="X217" s="50" t="str">
        <f aca="false">IF(OR($N217="",$W217="",$W217=0),"",$N217*(1+CFG_RC/$W217))</f>
        <v/>
      </c>
      <c r="Y217" s="46" t="str">
        <f aca="false">IF(OR($X217="",$M217="",$G217="",$L217=""),"",($W217*$G217/CFG_RHOCP)*($X217/($M217+$X217))-$L217/($M217+$X217))</f>
        <v/>
      </c>
      <c r="Z217" s="46" t="str">
        <f aca="false">IF(OR($W217="",$G217=""),"",$W217*$G217/CFG_RHOCP)</f>
        <v/>
      </c>
      <c r="AA217" s="50" t="str">
        <f aca="false">IF(OR($P217="",$Y217="",$Z217=""),"",IF(ABS($Z217-$Y217)&lt;CFG_DENOMMIN,"",($P217-$Y217)/($Z217-$Y217)))</f>
        <v/>
      </c>
      <c r="AB217" s="48" t="str">
        <f aca="false">IF($A217="","",IF(AND(HOUR($A217)&gt;=CFG_HINI,HOUR($A217)&lt;CFG_HFIM),1,0))</f>
        <v/>
      </c>
      <c r="AC217" s="48" t="str">
        <f aca="false">IF($A217="","",IF($D217="",0,IF($D217&gt;=CFG_RSMIN,1,0)))</f>
        <v/>
      </c>
      <c r="AD217" s="48" t="str">
        <f aca="false">IF($A217="","",IF($E217="",0,IF(AND($E217&gt;=CFG_UMIN,$E217&lt;=CFG_UMAX),1,0)))</f>
        <v/>
      </c>
      <c r="AE217" s="48" t="str">
        <f aca="false">IF($A217="","",IF($L217="",0,IF($L217&gt;=CFG_VPDMIN,1,0)))</f>
        <v/>
      </c>
      <c r="AF217" s="48" t="str">
        <f aca="false">IF($A217="","",IF(CFG_METODO="Teórico (Jackson)",IF(OR($Y217="",$Z217=""),0,IF(ABS($Z217-$Y217)&gt;=CFG_DENOMMIN,1,0)),IF(OR($T217="",$U217=""),0,IF(ABS($U217-$T217)&gt;=CFG_DENOMMIN,1,0))))</f>
        <v/>
      </c>
      <c r="AG217" s="48" t="str">
        <f aca="false">IF($A217="","",IF(AND($B217&lt;&gt;"",$C217&lt;&gt;"",$H217&lt;&gt;""),1,0))</f>
        <v/>
      </c>
      <c r="AH217" s="48" t="str">
        <f aca="false">IF($A217="","",IF(AND($AB217=1,$AC217=1,$AD217=1,$AE217=1,$AF217=1,$AG217=1),1,0))</f>
        <v/>
      </c>
      <c r="AI217" s="50" t="str">
        <f aca="false">IF($A217="","",IF($AH217&lt;&gt;1,"",IF(CFG_METODO="Teórico (Jackson)",$AA217,$V217)))</f>
        <v/>
      </c>
      <c r="AJ217" s="50" t="str">
        <f aca="false">IF($AI217="","",MAX(0,MIN(1,$AI217)))</f>
        <v/>
      </c>
      <c r="AK217" s="52" t="str">
        <f aca="false">IF($A217="","",IF($AG217=0,"Dados incompletos"&amp;IF($I217="SEM PAR"," — sem Tc no mesmo horário",""),IF($AB217=0,"Fora da janela horária",IF($AC217=0,"Radiação abaixo do mínimo",IF($AD217=0,"Vento fora da faixa",IF($AE217=0,"VPD abaixo do mínimo",IF($AF217=0,"Denominador muito pequeno","VÁLIDO")))))))</f>
        <v/>
      </c>
    </row>
    <row r="218" customFormat="false" ht="15" hidden="false" customHeight="false" outlineLevel="0" collapsed="false">
      <c r="A218" s="45" t="str">
        <f aca="false">IF(02_Estacao!A218="","",02_Estacao!A218)</f>
        <v/>
      </c>
      <c r="B218" s="46" t="str">
        <f aca="false">IF(OR($A218="",02_Estacao!B218=""),"",IF(CFG_UT="°F",(02_Estacao!B218-32)*5/9,02_Estacao!B218))</f>
        <v/>
      </c>
      <c r="C218" s="47" t="str">
        <f aca="false">IF(OR($A218="",02_Estacao!C218=""),"",IF(CFG_UUR="fração (0-1)",02_Estacao!C218*100,02_Estacao!C218))</f>
        <v/>
      </c>
      <c r="D218" s="48" t="str">
        <f aca="false">IF(OR($A218="",02_Estacao!D218=""),"",IF(CFG_URS="MJ/m²/h",02_Estacao!D218*277.7778,IF(CFG_URS="kW/m²",02_Estacao!D218*1000,02_Estacao!D218)))</f>
        <v/>
      </c>
      <c r="E218" s="46" t="str">
        <f aca="false">IF(OR($A218="",02_Estacao!E218=""),"",IF(CFG_UVEL="km/h",02_Estacao!E218/3.6,02_Estacao!E218))</f>
        <v/>
      </c>
      <c r="F218" s="46" t="str">
        <f aca="false">IF($A218="","",IF(02_Estacao!F218="",CFG_P,IF(CFG_UP="hPa (mbar)",02_Estacao!F218/10,IF(CFG_UP="Pa",02_Estacao!F218/1000,02_Estacao!F218))))</f>
        <v/>
      </c>
      <c r="G218" s="48" t="str">
        <f aca="false">IF($A218="","",IF(02_Estacao!G218&lt;&gt;"",02_Estacao!G218,IF($D218="","",(1-CFG_ALBEDO)*$D218-CFG_RNL)))</f>
        <v/>
      </c>
      <c r="H218" s="46" t="str">
        <f aca="false">IF($A218="","",IFERROR(IF(ISNUMBER(INDEX(03_Dossel!$F$6:$F$1005,MATCH($A218,03_Dossel!$A$6:$A$1005,0))),INDEX(03_Dossel!$F$6:$F$1005,MATCH($A218,03_Dossel!$A$6:$A$1005,0)),""),""))</f>
        <v/>
      </c>
      <c r="I218" s="49" t="str">
        <f aca="false">IF($A218="","",IF($H218="","SEM PAR","OK"))</f>
        <v/>
      </c>
      <c r="J218" s="50" t="str">
        <f aca="false">IF($B218="","",0.6108*EXP(17.27*$B218/($B218+237.3)))</f>
        <v/>
      </c>
      <c r="K218" s="50" t="str">
        <f aca="false">IF(OR($J218="",$C218=""),"",$J218*$C218/100)</f>
        <v/>
      </c>
      <c r="L218" s="50" t="str">
        <f aca="false">IF(OR($J218="",$K218=""),"",$J218-$K218)</f>
        <v/>
      </c>
      <c r="M218" s="50" t="str">
        <f aca="false">IF($J218="","",4098*$J218/($B218+237.3)^2)</f>
        <v/>
      </c>
      <c r="N218" s="51" t="str">
        <f aca="false">IF($F218="","",0.000665*$F218)</f>
        <v/>
      </c>
      <c r="O218" s="46" t="str">
        <f aca="false">IF($E218="","",IFERROR($E218*4.87/LN(67.8*CFG_ZANEM-5.42),""))</f>
        <v/>
      </c>
      <c r="P218" s="46" t="str">
        <f aca="false">IF(OR($B218="",$H218=""),"",$H218-$B218)</f>
        <v/>
      </c>
      <c r="Q218" s="46" t="str">
        <f aca="false">IF($A218="","",IF(ISNUMBER(CFG_A),CFG_A,""))</f>
        <v/>
      </c>
      <c r="R218" s="46" t="str">
        <f aca="false">IF($A218="","",IF(ISNUMBER(CFG_B),CFG_B,""))</f>
        <v/>
      </c>
      <c r="S218" s="50" t="str">
        <f aca="false">IF(OR($B218="",$Q218=""),"",0.6108*EXP(17.27*$B218/($B218+237.3))-0.6108*EXP(17.27*($B218+$Q218)/($B218+$Q218+237.3)))</f>
        <v/>
      </c>
      <c r="T218" s="46" t="str">
        <f aca="false">IF(OR($Q218="",$R218="",$L218=""),"",$Q218+$R218*$L218)</f>
        <v/>
      </c>
      <c r="U218" s="46" t="str">
        <f aca="false">IF(OR($Q218="",$R218="",$S218=""),"",$Q218+$R218*$S218)</f>
        <v/>
      </c>
      <c r="V218" s="50" t="str">
        <f aca="false">IF(OR($P218="",$T218="",$U218=""),"",IF(ABS($U218-$T218)&lt;CFG_DENOMMIN,"",($P218-$T218)/($U218-$T218)))</f>
        <v/>
      </c>
      <c r="W218" s="47" t="str">
        <f aca="false">IF($E218="","",IFERROR(LN((CFG_ZANEM-0.67*CFG_HDOSSEL)/(0.123*CFG_HDOSSEL))*LN((CFG_ZAR-0.67*CFG_HDOSSEL)/(0.0123*CFG_HDOSSEL))/(CFG_K^2*$E218),""))</f>
        <v/>
      </c>
      <c r="X218" s="50" t="str">
        <f aca="false">IF(OR($N218="",$W218="",$W218=0),"",$N218*(1+CFG_RC/$W218))</f>
        <v/>
      </c>
      <c r="Y218" s="46" t="str">
        <f aca="false">IF(OR($X218="",$M218="",$G218="",$L218=""),"",($W218*$G218/CFG_RHOCP)*($X218/($M218+$X218))-$L218/($M218+$X218))</f>
        <v/>
      </c>
      <c r="Z218" s="46" t="str">
        <f aca="false">IF(OR($W218="",$G218=""),"",$W218*$G218/CFG_RHOCP)</f>
        <v/>
      </c>
      <c r="AA218" s="50" t="str">
        <f aca="false">IF(OR($P218="",$Y218="",$Z218=""),"",IF(ABS($Z218-$Y218)&lt;CFG_DENOMMIN,"",($P218-$Y218)/($Z218-$Y218)))</f>
        <v/>
      </c>
      <c r="AB218" s="48" t="str">
        <f aca="false">IF($A218="","",IF(AND(HOUR($A218)&gt;=CFG_HINI,HOUR($A218)&lt;CFG_HFIM),1,0))</f>
        <v/>
      </c>
      <c r="AC218" s="48" t="str">
        <f aca="false">IF($A218="","",IF($D218="",0,IF($D218&gt;=CFG_RSMIN,1,0)))</f>
        <v/>
      </c>
      <c r="AD218" s="48" t="str">
        <f aca="false">IF($A218="","",IF($E218="",0,IF(AND($E218&gt;=CFG_UMIN,$E218&lt;=CFG_UMAX),1,0)))</f>
        <v/>
      </c>
      <c r="AE218" s="48" t="str">
        <f aca="false">IF($A218="","",IF($L218="",0,IF($L218&gt;=CFG_VPDMIN,1,0)))</f>
        <v/>
      </c>
      <c r="AF218" s="48" t="str">
        <f aca="false">IF($A218="","",IF(CFG_METODO="Teórico (Jackson)",IF(OR($Y218="",$Z218=""),0,IF(ABS($Z218-$Y218)&gt;=CFG_DENOMMIN,1,0)),IF(OR($T218="",$U218=""),0,IF(ABS($U218-$T218)&gt;=CFG_DENOMMIN,1,0))))</f>
        <v/>
      </c>
      <c r="AG218" s="48" t="str">
        <f aca="false">IF($A218="","",IF(AND($B218&lt;&gt;"",$C218&lt;&gt;"",$H218&lt;&gt;""),1,0))</f>
        <v/>
      </c>
      <c r="AH218" s="48" t="str">
        <f aca="false">IF($A218="","",IF(AND($AB218=1,$AC218=1,$AD218=1,$AE218=1,$AF218=1,$AG218=1),1,0))</f>
        <v/>
      </c>
      <c r="AI218" s="50" t="str">
        <f aca="false">IF($A218="","",IF($AH218&lt;&gt;1,"",IF(CFG_METODO="Teórico (Jackson)",$AA218,$V218)))</f>
        <v/>
      </c>
      <c r="AJ218" s="50" t="str">
        <f aca="false">IF($AI218="","",MAX(0,MIN(1,$AI218)))</f>
        <v/>
      </c>
      <c r="AK218" s="52" t="str">
        <f aca="false">IF($A218="","",IF($AG218=0,"Dados incompletos"&amp;IF($I218="SEM PAR"," — sem Tc no mesmo horário",""),IF($AB218=0,"Fora da janela horária",IF($AC218=0,"Radiação abaixo do mínimo",IF($AD218=0,"Vento fora da faixa",IF($AE218=0,"VPD abaixo do mínimo",IF($AF218=0,"Denominador muito pequeno","VÁLIDO")))))))</f>
        <v/>
      </c>
    </row>
    <row r="219" customFormat="false" ht="15" hidden="false" customHeight="false" outlineLevel="0" collapsed="false">
      <c r="A219" s="45" t="str">
        <f aca="false">IF(02_Estacao!A219="","",02_Estacao!A219)</f>
        <v/>
      </c>
      <c r="B219" s="46" t="str">
        <f aca="false">IF(OR($A219="",02_Estacao!B219=""),"",IF(CFG_UT="°F",(02_Estacao!B219-32)*5/9,02_Estacao!B219))</f>
        <v/>
      </c>
      <c r="C219" s="47" t="str">
        <f aca="false">IF(OR($A219="",02_Estacao!C219=""),"",IF(CFG_UUR="fração (0-1)",02_Estacao!C219*100,02_Estacao!C219))</f>
        <v/>
      </c>
      <c r="D219" s="48" t="str">
        <f aca="false">IF(OR($A219="",02_Estacao!D219=""),"",IF(CFG_URS="MJ/m²/h",02_Estacao!D219*277.7778,IF(CFG_URS="kW/m²",02_Estacao!D219*1000,02_Estacao!D219)))</f>
        <v/>
      </c>
      <c r="E219" s="46" t="str">
        <f aca="false">IF(OR($A219="",02_Estacao!E219=""),"",IF(CFG_UVEL="km/h",02_Estacao!E219/3.6,02_Estacao!E219))</f>
        <v/>
      </c>
      <c r="F219" s="46" t="str">
        <f aca="false">IF($A219="","",IF(02_Estacao!F219="",CFG_P,IF(CFG_UP="hPa (mbar)",02_Estacao!F219/10,IF(CFG_UP="Pa",02_Estacao!F219/1000,02_Estacao!F219))))</f>
        <v/>
      </c>
      <c r="G219" s="48" t="str">
        <f aca="false">IF($A219="","",IF(02_Estacao!G219&lt;&gt;"",02_Estacao!G219,IF($D219="","",(1-CFG_ALBEDO)*$D219-CFG_RNL)))</f>
        <v/>
      </c>
      <c r="H219" s="46" t="str">
        <f aca="false">IF($A219="","",IFERROR(IF(ISNUMBER(INDEX(03_Dossel!$F$6:$F$1005,MATCH($A219,03_Dossel!$A$6:$A$1005,0))),INDEX(03_Dossel!$F$6:$F$1005,MATCH($A219,03_Dossel!$A$6:$A$1005,0)),""),""))</f>
        <v/>
      </c>
      <c r="I219" s="49" t="str">
        <f aca="false">IF($A219="","",IF($H219="","SEM PAR","OK"))</f>
        <v/>
      </c>
      <c r="J219" s="50" t="str">
        <f aca="false">IF($B219="","",0.6108*EXP(17.27*$B219/($B219+237.3)))</f>
        <v/>
      </c>
      <c r="K219" s="50" t="str">
        <f aca="false">IF(OR($J219="",$C219=""),"",$J219*$C219/100)</f>
        <v/>
      </c>
      <c r="L219" s="50" t="str">
        <f aca="false">IF(OR($J219="",$K219=""),"",$J219-$K219)</f>
        <v/>
      </c>
      <c r="M219" s="50" t="str">
        <f aca="false">IF($J219="","",4098*$J219/($B219+237.3)^2)</f>
        <v/>
      </c>
      <c r="N219" s="51" t="str">
        <f aca="false">IF($F219="","",0.000665*$F219)</f>
        <v/>
      </c>
      <c r="O219" s="46" t="str">
        <f aca="false">IF($E219="","",IFERROR($E219*4.87/LN(67.8*CFG_ZANEM-5.42),""))</f>
        <v/>
      </c>
      <c r="P219" s="46" t="str">
        <f aca="false">IF(OR($B219="",$H219=""),"",$H219-$B219)</f>
        <v/>
      </c>
      <c r="Q219" s="46" t="str">
        <f aca="false">IF($A219="","",IF(ISNUMBER(CFG_A),CFG_A,""))</f>
        <v/>
      </c>
      <c r="R219" s="46" t="str">
        <f aca="false">IF($A219="","",IF(ISNUMBER(CFG_B),CFG_B,""))</f>
        <v/>
      </c>
      <c r="S219" s="50" t="str">
        <f aca="false">IF(OR($B219="",$Q219=""),"",0.6108*EXP(17.27*$B219/($B219+237.3))-0.6108*EXP(17.27*($B219+$Q219)/($B219+$Q219+237.3)))</f>
        <v/>
      </c>
      <c r="T219" s="46" t="str">
        <f aca="false">IF(OR($Q219="",$R219="",$L219=""),"",$Q219+$R219*$L219)</f>
        <v/>
      </c>
      <c r="U219" s="46" t="str">
        <f aca="false">IF(OR($Q219="",$R219="",$S219=""),"",$Q219+$R219*$S219)</f>
        <v/>
      </c>
      <c r="V219" s="50" t="str">
        <f aca="false">IF(OR($P219="",$T219="",$U219=""),"",IF(ABS($U219-$T219)&lt;CFG_DENOMMIN,"",($P219-$T219)/($U219-$T219)))</f>
        <v/>
      </c>
      <c r="W219" s="47" t="str">
        <f aca="false">IF($E219="","",IFERROR(LN((CFG_ZANEM-0.67*CFG_HDOSSEL)/(0.123*CFG_HDOSSEL))*LN((CFG_ZAR-0.67*CFG_HDOSSEL)/(0.0123*CFG_HDOSSEL))/(CFG_K^2*$E219),""))</f>
        <v/>
      </c>
      <c r="X219" s="50" t="str">
        <f aca="false">IF(OR($N219="",$W219="",$W219=0),"",$N219*(1+CFG_RC/$W219))</f>
        <v/>
      </c>
      <c r="Y219" s="46" t="str">
        <f aca="false">IF(OR($X219="",$M219="",$G219="",$L219=""),"",($W219*$G219/CFG_RHOCP)*($X219/($M219+$X219))-$L219/($M219+$X219))</f>
        <v/>
      </c>
      <c r="Z219" s="46" t="str">
        <f aca="false">IF(OR($W219="",$G219=""),"",$W219*$G219/CFG_RHOCP)</f>
        <v/>
      </c>
      <c r="AA219" s="50" t="str">
        <f aca="false">IF(OR($P219="",$Y219="",$Z219=""),"",IF(ABS($Z219-$Y219)&lt;CFG_DENOMMIN,"",($P219-$Y219)/($Z219-$Y219)))</f>
        <v/>
      </c>
      <c r="AB219" s="48" t="str">
        <f aca="false">IF($A219="","",IF(AND(HOUR($A219)&gt;=CFG_HINI,HOUR($A219)&lt;CFG_HFIM),1,0))</f>
        <v/>
      </c>
      <c r="AC219" s="48" t="str">
        <f aca="false">IF($A219="","",IF($D219="",0,IF($D219&gt;=CFG_RSMIN,1,0)))</f>
        <v/>
      </c>
      <c r="AD219" s="48" t="str">
        <f aca="false">IF($A219="","",IF($E219="",0,IF(AND($E219&gt;=CFG_UMIN,$E219&lt;=CFG_UMAX),1,0)))</f>
        <v/>
      </c>
      <c r="AE219" s="48" t="str">
        <f aca="false">IF($A219="","",IF($L219="",0,IF($L219&gt;=CFG_VPDMIN,1,0)))</f>
        <v/>
      </c>
      <c r="AF219" s="48" t="str">
        <f aca="false">IF($A219="","",IF(CFG_METODO="Teórico (Jackson)",IF(OR($Y219="",$Z219=""),0,IF(ABS($Z219-$Y219)&gt;=CFG_DENOMMIN,1,0)),IF(OR($T219="",$U219=""),0,IF(ABS($U219-$T219)&gt;=CFG_DENOMMIN,1,0))))</f>
        <v/>
      </c>
      <c r="AG219" s="48" t="str">
        <f aca="false">IF($A219="","",IF(AND($B219&lt;&gt;"",$C219&lt;&gt;"",$H219&lt;&gt;""),1,0))</f>
        <v/>
      </c>
      <c r="AH219" s="48" t="str">
        <f aca="false">IF($A219="","",IF(AND($AB219=1,$AC219=1,$AD219=1,$AE219=1,$AF219=1,$AG219=1),1,0))</f>
        <v/>
      </c>
      <c r="AI219" s="50" t="str">
        <f aca="false">IF($A219="","",IF($AH219&lt;&gt;1,"",IF(CFG_METODO="Teórico (Jackson)",$AA219,$V219)))</f>
        <v/>
      </c>
      <c r="AJ219" s="50" t="str">
        <f aca="false">IF($AI219="","",MAX(0,MIN(1,$AI219)))</f>
        <v/>
      </c>
      <c r="AK219" s="52" t="str">
        <f aca="false">IF($A219="","",IF($AG219=0,"Dados incompletos"&amp;IF($I219="SEM PAR"," — sem Tc no mesmo horário",""),IF($AB219=0,"Fora da janela horária",IF($AC219=0,"Radiação abaixo do mínimo",IF($AD219=0,"Vento fora da faixa",IF($AE219=0,"VPD abaixo do mínimo",IF($AF219=0,"Denominador muito pequeno","VÁLIDO")))))))</f>
        <v/>
      </c>
    </row>
    <row r="220" customFormat="false" ht="15" hidden="false" customHeight="false" outlineLevel="0" collapsed="false">
      <c r="A220" s="45" t="str">
        <f aca="false">IF(02_Estacao!A220="","",02_Estacao!A220)</f>
        <v/>
      </c>
      <c r="B220" s="46" t="str">
        <f aca="false">IF(OR($A220="",02_Estacao!B220=""),"",IF(CFG_UT="°F",(02_Estacao!B220-32)*5/9,02_Estacao!B220))</f>
        <v/>
      </c>
      <c r="C220" s="47" t="str">
        <f aca="false">IF(OR($A220="",02_Estacao!C220=""),"",IF(CFG_UUR="fração (0-1)",02_Estacao!C220*100,02_Estacao!C220))</f>
        <v/>
      </c>
      <c r="D220" s="48" t="str">
        <f aca="false">IF(OR($A220="",02_Estacao!D220=""),"",IF(CFG_URS="MJ/m²/h",02_Estacao!D220*277.7778,IF(CFG_URS="kW/m²",02_Estacao!D220*1000,02_Estacao!D220)))</f>
        <v/>
      </c>
      <c r="E220" s="46" t="str">
        <f aca="false">IF(OR($A220="",02_Estacao!E220=""),"",IF(CFG_UVEL="km/h",02_Estacao!E220/3.6,02_Estacao!E220))</f>
        <v/>
      </c>
      <c r="F220" s="46" t="str">
        <f aca="false">IF($A220="","",IF(02_Estacao!F220="",CFG_P,IF(CFG_UP="hPa (mbar)",02_Estacao!F220/10,IF(CFG_UP="Pa",02_Estacao!F220/1000,02_Estacao!F220))))</f>
        <v/>
      </c>
      <c r="G220" s="48" t="str">
        <f aca="false">IF($A220="","",IF(02_Estacao!G220&lt;&gt;"",02_Estacao!G220,IF($D220="","",(1-CFG_ALBEDO)*$D220-CFG_RNL)))</f>
        <v/>
      </c>
      <c r="H220" s="46" t="str">
        <f aca="false">IF($A220="","",IFERROR(IF(ISNUMBER(INDEX(03_Dossel!$F$6:$F$1005,MATCH($A220,03_Dossel!$A$6:$A$1005,0))),INDEX(03_Dossel!$F$6:$F$1005,MATCH($A220,03_Dossel!$A$6:$A$1005,0)),""),""))</f>
        <v/>
      </c>
      <c r="I220" s="49" t="str">
        <f aca="false">IF($A220="","",IF($H220="","SEM PAR","OK"))</f>
        <v/>
      </c>
      <c r="J220" s="50" t="str">
        <f aca="false">IF($B220="","",0.6108*EXP(17.27*$B220/($B220+237.3)))</f>
        <v/>
      </c>
      <c r="K220" s="50" t="str">
        <f aca="false">IF(OR($J220="",$C220=""),"",$J220*$C220/100)</f>
        <v/>
      </c>
      <c r="L220" s="50" t="str">
        <f aca="false">IF(OR($J220="",$K220=""),"",$J220-$K220)</f>
        <v/>
      </c>
      <c r="M220" s="50" t="str">
        <f aca="false">IF($J220="","",4098*$J220/($B220+237.3)^2)</f>
        <v/>
      </c>
      <c r="N220" s="51" t="str">
        <f aca="false">IF($F220="","",0.000665*$F220)</f>
        <v/>
      </c>
      <c r="O220" s="46" t="str">
        <f aca="false">IF($E220="","",IFERROR($E220*4.87/LN(67.8*CFG_ZANEM-5.42),""))</f>
        <v/>
      </c>
      <c r="P220" s="46" t="str">
        <f aca="false">IF(OR($B220="",$H220=""),"",$H220-$B220)</f>
        <v/>
      </c>
      <c r="Q220" s="46" t="str">
        <f aca="false">IF($A220="","",IF(ISNUMBER(CFG_A),CFG_A,""))</f>
        <v/>
      </c>
      <c r="R220" s="46" t="str">
        <f aca="false">IF($A220="","",IF(ISNUMBER(CFG_B),CFG_B,""))</f>
        <v/>
      </c>
      <c r="S220" s="50" t="str">
        <f aca="false">IF(OR($B220="",$Q220=""),"",0.6108*EXP(17.27*$B220/($B220+237.3))-0.6108*EXP(17.27*($B220+$Q220)/($B220+$Q220+237.3)))</f>
        <v/>
      </c>
      <c r="T220" s="46" t="str">
        <f aca="false">IF(OR($Q220="",$R220="",$L220=""),"",$Q220+$R220*$L220)</f>
        <v/>
      </c>
      <c r="U220" s="46" t="str">
        <f aca="false">IF(OR($Q220="",$R220="",$S220=""),"",$Q220+$R220*$S220)</f>
        <v/>
      </c>
      <c r="V220" s="50" t="str">
        <f aca="false">IF(OR($P220="",$T220="",$U220=""),"",IF(ABS($U220-$T220)&lt;CFG_DENOMMIN,"",($P220-$T220)/($U220-$T220)))</f>
        <v/>
      </c>
      <c r="W220" s="47" t="str">
        <f aca="false">IF($E220="","",IFERROR(LN((CFG_ZANEM-0.67*CFG_HDOSSEL)/(0.123*CFG_HDOSSEL))*LN((CFG_ZAR-0.67*CFG_HDOSSEL)/(0.0123*CFG_HDOSSEL))/(CFG_K^2*$E220),""))</f>
        <v/>
      </c>
      <c r="X220" s="50" t="str">
        <f aca="false">IF(OR($N220="",$W220="",$W220=0),"",$N220*(1+CFG_RC/$W220))</f>
        <v/>
      </c>
      <c r="Y220" s="46" t="str">
        <f aca="false">IF(OR($X220="",$M220="",$G220="",$L220=""),"",($W220*$G220/CFG_RHOCP)*($X220/($M220+$X220))-$L220/($M220+$X220))</f>
        <v/>
      </c>
      <c r="Z220" s="46" t="str">
        <f aca="false">IF(OR($W220="",$G220=""),"",$W220*$G220/CFG_RHOCP)</f>
        <v/>
      </c>
      <c r="AA220" s="50" t="str">
        <f aca="false">IF(OR($P220="",$Y220="",$Z220=""),"",IF(ABS($Z220-$Y220)&lt;CFG_DENOMMIN,"",($P220-$Y220)/($Z220-$Y220)))</f>
        <v/>
      </c>
      <c r="AB220" s="48" t="str">
        <f aca="false">IF($A220="","",IF(AND(HOUR($A220)&gt;=CFG_HINI,HOUR($A220)&lt;CFG_HFIM),1,0))</f>
        <v/>
      </c>
      <c r="AC220" s="48" t="str">
        <f aca="false">IF($A220="","",IF($D220="",0,IF($D220&gt;=CFG_RSMIN,1,0)))</f>
        <v/>
      </c>
      <c r="AD220" s="48" t="str">
        <f aca="false">IF($A220="","",IF($E220="",0,IF(AND($E220&gt;=CFG_UMIN,$E220&lt;=CFG_UMAX),1,0)))</f>
        <v/>
      </c>
      <c r="AE220" s="48" t="str">
        <f aca="false">IF($A220="","",IF($L220="",0,IF($L220&gt;=CFG_VPDMIN,1,0)))</f>
        <v/>
      </c>
      <c r="AF220" s="48" t="str">
        <f aca="false">IF($A220="","",IF(CFG_METODO="Teórico (Jackson)",IF(OR($Y220="",$Z220=""),0,IF(ABS($Z220-$Y220)&gt;=CFG_DENOMMIN,1,0)),IF(OR($T220="",$U220=""),0,IF(ABS($U220-$T220)&gt;=CFG_DENOMMIN,1,0))))</f>
        <v/>
      </c>
      <c r="AG220" s="48" t="str">
        <f aca="false">IF($A220="","",IF(AND($B220&lt;&gt;"",$C220&lt;&gt;"",$H220&lt;&gt;""),1,0))</f>
        <v/>
      </c>
      <c r="AH220" s="48" t="str">
        <f aca="false">IF($A220="","",IF(AND($AB220=1,$AC220=1,$AD220=1,$AE220=1,$AF220=1,$AG220=1),1,0))</f>
        <v/>
      </c>
      <c r="AI220" s="50" t="str">
        <f aca="false">IF($A220="","",IF($AH220&lt;&gt;1,"",IF(CFG_METODO="Teórico (Jackson)",$AA220,$V220)))</f>
        <v/>
      </c>
      <c r="AJ220" s="50" t="str">
        <f aca="false">IF($AI220="","",MAX(0,MIN(1,$AI220)))</f>
        <v/>
      </c>
      <c r="AK220" s="52" t="str">
        <f aca="false">IF($A220="","",IF($AG220=0,"Dados incompletos"&amp;IF($I220="SEM PAR"," — sem Tc no mesmo horário",""),IF($AB220=0,"Fora da janela horária",IF($AC220=0,"Radiação abaixo do mínimo",IF($AD220=0,"Vento fora da faixa",IF($AE220=0,"VPD abaixo do mínimo",IF($AF220=0,"Denominador muito pequeno","VÁLIDO")))))))</f>
        <v/>
      </c>
    </row>
    <row r="221" customFormat="false" ht="15" hidden="false" customHeight="false" outlineLevel="0" collapsed="false">
      <c r="A221" s="45" t="str">
        <f aca="false">IF(02_Estacao!A221="","",02_Estacao!A221)</f>
        <v/>
      </c>
      <c r="B221" s="46" t="str">
        <f aca="false">IF(OR($A221="",02_Estacao!B221=""),"",IF(CFG_UT="°F",(02_Estacao!B221-32)*5/9,02_Estacao!B221))</f>
        <v/>
      </c>
      <c r="C221" s="47" t="str">
        <f aca="false">IF(OR($A221="",02_Estacao!C221=""),"",IF(CFG_UUR="fração (0-1)",02_Estacao!C221*100,02_Estacao!C221))</f>
        <v/>
      </c>
      <c r="D221" s="48" t="str">
        <f aca="false">IF(OR($A221="",02_Estacao!D221=""),"",IF(CFG_URS="MJ/m²/h",02_Estacao!D221*277.7778,IF(CFG_URS="kW/m²",02_Estacao!D221*1000,02_Estacao!D221)))</f>
        <v/>
      </c>
      <c r="E221" s="46" t="str">
        <f aca="false">IF(OR($A221="",02_Estacao!E221=""),"",IF(CFG_UVEL="km/h",02_Estacao!E221/3.6,02_Estacao!E221))</f>
        <v/>
      </c>
      <c r="F221" s="46" t="str">
        <f aca="false">IF($A221="","",IF(02_Estacao!F221="",CFG_P,IF(CFG_UP="hPa (mbar)",02_Estacao!F221/10,IF(CFG_UP="Pa",02_Estacao!F221/1000,02_Estacao!F221))))</f>
        <v/>
      </c>
      <c r="G221" s="48" t="str">
        <f aca="false">IF($A221="","",IF(02_Estacao!G221&lt;&gt;"",02_Estacao!G221,IF($D221="","",(1-CFG_ALBEDO)*$D221-CFG_RNL)))</f>
        <v/>
      </c>
      <c r="H221" s="46" t="str">
        <f aca="false">IF($A221="","",IFERROR(IF(ISNUMBER(INDEX(03_Dossel!$F$6:$F$1005,MATCH($A221,03_Dossel!$A$6:$A$1005,0))),INDEX(03_Dossel!$F$6:$F$1005,MATCH($A221,03_Dossel!$A$6:$A$1005,0)),""),""))</f>
        <v/>
      </c>
      <c r="I221" s="49" t="str">
        <f aca="false">IF($A221="","",IF($H221="","SEM PAR","OK"))</f>
        <v/>
      </c>
      <c r="J221" s="50" t="str">
        <f aca="false">IF($B221="","",0.6108*EXP(17.27*$B221/($B221+237.3)))</f>
        <v/>
      </c>
      <c r="K221" s="50" t="str">
        <f aca="false">IF(OR($J221="",$C221=""),"",$J221*$C221/100)</f>
        <v/>
      </c>
      <c r="L221" s="50" t="str">
        <f aca="false">IF(OR($J221="",$K221=""),"",$J221-$K221)</f>
        <v/>
      </c>
      <c r="M221" s="50" t="str">
        <f aca="false">IF($J221="","",4098*$J221/($B221+237.3)^2)</f>
        <v/>
      </c>
      <c r="N221" s="51" t="str">
        <f aca="false">IF($F221="","",0.000665*$F221)</f>
        <v/>
      </c>
      <c r="O221" s="46" t="str">
        <f aca="false">IF($E221="","",IFERROR($E221*4.87/LN(67.8*CFG_ZANEM-5.42),""))</f>
        <v/>
      </c>
      <c r="P221" s="46" t="str">
        <f aca="false">IF(OR($B221="",$H221=""),"",$H221-$B221)</f>
        <v/>
      </c>
      <c r="Q221" s="46" t="str">
        <f aca="false">IF($A221="","",IF(ISNUMBER(CFG_A),CFG_A,""))</f>
        <v/>
      </c>
      <c r="R221" s="46" t="str">
        <f aca="false">IF($A221="","",IF(ISNUMBER(CFG_B),CFG_B,""))</f>
        <v/>
      </c>
      <c r="S221" s="50" t="str">
        <f aca="false">IF(OR($B221="",$Q221=""),"",0.6108*EXP(17.27*$B221/($B221+237.3))-0.6108*EXP(17.27*($B221+$Q221)/($B221+$Q221+237.3)))</f>
        <v/>
      </c>
      <c r="T221" s="46" t="str">
        <f aca="false">IF(OR($Q221="",$R221="",$L221=""),"",$Q221+$R221*$L221)</f>
        <v/>
      </c>
      <c r="U221" s="46" t="str">
        <f aca="false">IF(OR($Q221="",$R221="",$S221=""),"",$Q221+$R221*$S221)</f>
        <v/>
      </c>
      <c r="V221" s="50" t="str">
        <f aca="false">IF(OR($P221="",$T221="",$U221=""),"",IF(ABS($U221-$T221)&lt;CFG_DENOMMIN,"",($P221-$T221)/($U221-$T221)))</f>
        <v/>
      </c>
      <c r="W221" s="47" t="str">
        <f aca="false">IF($E221="","",IFERROR(LN((CFG_ZANEM-0.67*CFG_HDOSSEL)/(0.123*CFG_HDOSSEL))*LN((CFG_ZAR-0.67*CFG_HDOSSEL)/(0.0123*CFG_HDOSSEL))/(CFG_K^2*$E221),""))</f>
        <v/>
      </c>
      <c r="X221" s="50" t="str">
        <f aca="false">IF(OR($N221="",$W221="",$W221=0),"",$N221*(1+CFG_RC/$W221))</f>
        <v/>
      </c>
      <c r="Y221" s="46" t="str">
        <f aca="false">IF(OR($X221="",$M221="",$G221="",$L221=""),"",($W221*$G221/CFG_RHOCP)*($X221/($M221+$X221))-$L221/($M221+$X221))</f>
        <v/>
      </c>
      <c r="Z221" s="46" t="str">
        <f aca="false">IF(OR($W221="",$G221=""),"",$W221*$G221/CFG_RHOCP)</f>
        <v/>
      </c>
      <c r="AA221" s="50" t="str">
        <f aca="false">IF(OR($P221="",$Y221="",$Z221=""),"",IF(ABS($Z221-$Y221)&lt;CFG_DENOMMIN,"",($P221-$Y221)/($Z221-$Y221)))</f>
        <v/>
      </c>
      <c r="AB221" s="48" t="str">
        <f aca="false">IF($A221="","",IF(AND(HOUR($A221)&gt;=CFG_HINI,HOUR($A221)&lt;CFG_HFIM),1,0))</f>
        <v/>
      </c>
      <c r="AC221" s="48" t="str">
        <f aca="false">IF($A221="","",IF($D221="",0,IF($D221&gt;=CFG_RSMIN,1,0)))</f>
        <v/>
      </c>
      <c r="AD221" s="48" t="str">
        <f aca="false">IF($A221="","",IF($E221="",0,IF(AND($E221&gt;=CFG_UMIN,$E221&lt;=CFG_UMAX),1,0)))</f>
        <v/>
      </c>
      <c r="AE221" s="48" t="str">
        <f aca="false">IF($A221="","",IF($L221="",0,IF($L221&gt;=CFG_VPDMIN,1,0)))</f>
        <v/>
      </c>
      <c r="AF221" s="48" t="str">
        <f aca="false">IF($A221="","",IF(CFG_METODO="Teórico (Jackson)",IF(OR($Y221="",$Z221=""),0,IF(ABS($Z221-$Y221)&gt;=CFG_DENOMMIN,1,0)),IF(OR($T221="",$U221=""),0,IF(ABS($U221-$T221)&gt;=CFG_DENOMMIN,1,0))))</f>
        <v/>
      </c>
      <c r="AG221" s="48" t="str">
        <f aca="false">IF($A221="","",IF(AND($B221&lt;&gt;"",$C221&lt;&gt;"",$H221&lt;&gt;""),1,0))</f>
        <v/>
      </c>
      <c r="AH221" s="48" t="str">
        <f aca="false">IF($A221="","",IF(AND($AB221=1,$AC221=1,$AD221=1,$AE221=1,$AF221=1,$AG221=1),1,0))</f>
        <v/>
      </c>
      <c r="AI221" s="50" t="str">
        <f aca="false">IF($A221="","",IF($AH221&lt;&gt;1,"",IF(CFG_METODO="Teórico (Jackson)",$AA221,$V221)))</f>
        <v/>
      </c>
      <c r="AJ221" s="50" t="str">
        <f aca="false">IF($AI221="","",MAX(0,MIN(1,$AI221)))</f>
        <v/>
      </c>
      <c r="AK221" s="52" t="str">
        <f aca="false">IF($A221="","",IF($AG221=0,"Dados incompletos"&amp;IF($I221="SEM PAR"," — sem Tc no mesmo horário",""),IF($AB221=0,"Fora da janela horária",IF($AC221=0,"Radiação abaixo do mínimo",IF($AD221=0,"Vento fora da faixa",IF($AE221=0,"VPD abaixo do mínimo",IF($AF221=0,"Denominador muito pequeno","VÁLIDO")))))))</f>
        <v/>
      </c>
    </row>
    <row r="222" customFormat="false" ht="15" hidden="false" customHeight="false" outlineLevel="0" collapsed="false">
      <c r="A222" s="45" t="str">
        <f aca="false">IF(02_Estacao!A222="","",02_Estacao!A222)</f>
        <v/>
      </c>
      <c r="B222" s="46" t="str">
        <f aca="false">IF(OR($A222="",02_Estacao!B222=""),"",IF(CFG_UT="°F",(02_Estacao!B222-32)*5/9,02_Estacao!B222))</f>
        <v/>
      </c>
      <c r="C222" s="47" t="str">
        <f aca="false">IF(OR($A222="",02_Estacao!C222=""),"",IF(CFG_UUR="fração (0-1)",02_Estacao!C222*100,02_Estacao!C222))</f>
        <v/>
      </c>
      <c r="D222" s="48" t="str">
        <f aca="false">IF(OR($A222="",02_Estacao!D222=""),"",IF(CFG_URS="MJ/m²/h",02_Estacao!D222*277.7778,IF(CFG_URS="kW/m²",02_Estacao!D222*1000,02_Estacao!D222)))</f>
        <v/>
      </c>
      <c r="E222" s="46" t="str">
        <f aca="false">IF(OR($A222="",02_Estacao!E222=""),"",IF(CFG_UVEL="km/h",02_Estacao!E222/3.6,02_Estacao!E222))</f>
        <v/>
      </c>
      <c r="F222" s="46" t="str">
        <f aca="false">IF($A222="","",IF(02_Estacao!F222="",CFG_P,IF(CFG_UP="hPa (mbar)",02_Estacao!F222/10,IF(CFG_UP="Pa",02_Estacao!F222/1000,02_Estacao!F222))))</f>
        <v/>
      </c>
      <c r="G222" s="48" t="str">
        <f aca="false">IF($A222="","",IF(02_Estacao!G222&lt;&gt;"",02_Estacao!G222,IF($D222="","",(1-CFG_ALBEDO)*$D222-CFG_RNL)))</f>
        <v/>
      </c>
      <c r="H222" s="46" t="str">
        <f aca="false">IF($A222="","",IFERROR(IF(ISNUMBER(INDEX(03_Dossel!$F$6:$F$1005,MATCH($A222,03_Dossel!$A$6:$A$1005,0))),INDEX(03_Dossel!$F$6:$F$1005,MATCH($A222,03_Dossel!$A$6:$A$1005,0)),""),""))</f>
        <v/>
      </c>
      <c r="I222" s="49" t="str">
        <f aca="false">IF($A222="","",IF($H222="","SEM PAR","OK"))</f>
        <v/>
      </c>
      <c r="J222" s="50" t="str">
        <f aca="false">IF($B222="","",0.6108*EXP(17.27*$B222/($B222+237.3)))</f>
        <v/>
      </c>
      <c r="K222" s="50" t="str">
        <f aca="false">IF(OR($J222="",$C222=""),"",$J222*$C222/100)</f>
        <v/>
      </c>
      <c r="L222" s="50" t="str">
        <f aca="false">IF(OR($J222="",$K222=""),"",$J222-$K222)</f>
        <v/>
      </c>
      <c r="M222" s="50" t="str">
        <f aca="false">IF($J222="","",4098*$J222/($B222+237.3)^2)</f>
        <v/>
      </c>
      <c r="N222" s="51" t="str">
        <f aca="false">IF($F222="","",0.000665*$F222)</f>
        <v/>
      </c>
      <c r="O222" s="46" t="str">
        <f aca="false">IF($E222="","",IFERROR($E222*4.87/LN(67.8*CFG_ZANEM-5.42),""))</f>
        <v/>
      </c>
      <c r="P222" s="46" t="str">
        <f aca="false">IF(OR($B222="",$H222=""),"",$H222-$B222)</f>
        <v/>
      </c>
      <c r="Q222" s="46" t="str">
        <f aca="false">IF($A222="","",IF(ISNUMBER(CFG_A),CFG_A,""))</f>
        <v/>
      </c>
      <c r="R222" s="46" t="str">
        <f aca="false">IF($A222="","",IF(ISNUMBER(CFG_B),CFG_B,""))</f>
        <v/>
      </c>
      <c r="S222" s="50" t="str">
        <f aca="false">IF(OR($B222="",$Q222=""),"",0.6108*EXP(17.27*$B222/($B222+237.3))-0.6108*EXP(17.27*($B222+$Q222)/($B222+$Q222+237.3)))</f>
        <v/>
      </c>
      <c r="T222" s="46" t="str">
        <f aca="false">IF(OR($Q222="",$R222="",$L222=""),"",$Q222+$R222*$L222)</f>
        <v/>
      </c>
      <c r="U222" s="46" t="str">
        <f aca="false">IF(OR($Q222="",$R222="",$S222=""),"",$Q222+$R222*$S222)</f>
        <v/>
      </c>
      <c r="V222" s="50" t="str">
        <f aca="false">IF(OR($P222="",$T222="",$U222=""),"",IF(ABS($U222-$T222)&lt;CFG_DENOMMIN,"",($P222-$T222)/($U222-$T222)))</f>
        <v/>
      </c>
      <c r="W222" s="47" t="str">
        <f aca="false">IF($E222="","",IFERROR(LN((CFG_ZANEM-0.67*CFG_HDOSSEL)/(0.123*CFG_HDOSSEL))*LN((CFG_ZAR-0.67*CFG_HDOSSEL)/(0.0123*CFG_HDOSSEL))/(CFG_K^2*$E222),""))</f>
        <v/>
      </c>
      <c r="X222" s="50" t="str">
        <f aca="false">IF(OR($N222="",$W222="",$W222=0),"",$N222*(1+CFG_RC/$W222))</f>
        <v/>
      </c>
      <c r="Y222" s="46" t="str">
        <f aca="false">IF(OR($X222="",$M222="",$G222="",$L222=""),"",($W222*$G222/CFG_RHOCP)*($X222/($M222+$X222))-$L222/($M222+$X222))</f>
        <v/>
      </c>
      <c r="Z222" s="46" t="str">
        <f aca="false">IF(OR($W222="",$G222=""),"",$W222*$G222/CFG_RHOCP)</f>
        <v/>
      </c>
      <c r="AA222" s="50" t="str">
        <f aca="false">IF(OR($P222="",$Y222="",$Z222=""),"",IF(ABS($Z222-$Y222)&lt;CFG_DENOMMIN,"",($P222-$Y222)/($Z222-$Y222)))</f>
        <v/>
      </c>
      <c r="AB222" s="48" t="str">
        <f aca="false">IF($A222="","",IF(AND(HOUR($A222)&gt;=CFG_HINI,HOUR($A222)&lt;CFG_HFIM),1,0))</f>
        <v/>
      </c>
      <c r="AC222" s="48" t="str">
        <f aca="false">IF($A222="","",IF($D222="",0,IF($D222&gt;=CFG_RSMIN,1,0)))</f>
        <v/>
      </c>
      <c r="AD222" s="48" t="str">
        <f aca="false">IF($A222="","",IF($E222="",0,IF(AND($E222&gt;=CFG_UMIN,$E222&lt;=CFG_UMAX),1,0)))</f>
        <v/>
      </c>
      <c r="AE222" s="48" t="str">
        <f aca="false">IF($A222="","",IF($L222="",0,IF($L222&gt;=CFG_VPDMIN,1,0)))</f>
        <v/>
      </c>
      <c r="AF222" s="48" t="str">
        <f aca="false">IF($A222="","",IF(CFG_METODO="Teórico (Jackson)",IF(OR($Y222="",$Z222=""),0,IF(ABS($Z222-$Y222)&gt;=CFG_DENOMMIN,1,0)),IF(OR($T222="",$U222=""),0,IF(ABS($U222-$T222)&gt;=CFG_DENOMMIN,1,0))))</f>
        <v/>
      </c>
      <c r="AG222" s="48" t="str">
        <f aca="false">IF($A222="","",IF(AND($B222&lt;&gt;"",$C222&lt;&gt;"",$H222&lt;&gt;""),1,0))</f>
        <v/>
      </c>
      <c r="AH222" s="48" t="str">
        <f aca="false">IF($A222="","",IF(AND($AB222=1,$AC222=1,$AD222=1,$AE222=1,$AF222=1,$AG222=1),1,0))</f>
        <v/>
      </c>
      <c r="AI222" s="50" t="str">
        <f aca="false">IF($A222="","",IF($AH222&lt;&gt;1,"",IF(CFG_METODO="Teórico (Jackson)",$AA222,$V222)))</f>
        <v/>
      </c>
      <c r="AJ222" s="50" t="str">
        <f aca="false">IF($AI222="","",MAX(0,MIN(1,$AI222)))</f>
        <v/>
      </c>
      <c r="AK222" s="52" t="str">
        <f aca="false">IF($A222="","",IF($AG222=0,"Dados incompletos"&amp;IF($I222="SEM PAR"," — sem Tc no mesmo horário",""),IF($AB222=0,"Fora da janela horária",IF($AC222=0,"Radiação abaixo do mínimo",IF($AD222=0,"Vento fora da faixa",IF($AE222=0,"VPD abaixo do mínimo",IF($AF222=0,"Denominador muito pequeno","VÁLIDO")))))))</f>
        <v/>
      </c>
    </row>
    <row r="223" customFormat="false" ht="15" hidden="false" customHeight="false" outlineLevel="0" collapsed="false">
      <c r="A223" s="45" t="str">
        <f aca="false">IF(02_Estacao!A223="","",02_Estacao!A223)</f>
        <v/>
      </c>
      <c r="B223" s="46" t="str">
        <f aca="false">IF(OR($A223="",02_Estacao!B223=""),"",IF(CFG_UT="°F",(02_Estacao!B223-32)*5/9,02_Estacao!B223))</f>
        <v/>
      </c>
      <c r="C223" s="47" t="str">
        <f aca="false">IF(OR($A223="",02_Estacao!C223=""),"",IF(CFG_UUR="fração (0-1)",02_Estacao!C223*100,02_Estacao!C223))</f>
        <v/>
      </c>
      <c r="D223" s="48" t="str">
        <f aca="false">IF(OR($A223="",02_Estacao!D223=""),"",IF(CFG_URS="MJ/m²/h",02_Estacao!D223*277.7778,IF(CFG_URS="kW/m²",02_Estacao!D223*1000,02_Estacao!D223)))</f>
        <v/>
      </c>
      <c r="E223" s="46" t="str">
        <f aca="false">IF(OR($A223="",02_Estacao!E223=""),"",IF(CFG_UVEL="km/h",02_Estacao!E223/3.6,02_Estacao!E223))</f>
        <v/>
      </c>
      <c r="F223" s="46" t="str">
        <f aca="false">IF($A223="","",IF(02_Estacao!F223="",CFG_P,IF(CFG_UP="hPa (mbar)",02_Estacao!F223/10,IF(CFG_UP="Pa",02_Estacao!F223/1000,02_Estacao!F223))))</f>
        <v/>
      </c>
      <c r="G223" s="48" t="str">
        <f aca="false">IF($A223="","",IF(02_Estacao!G223&lt;&gt;"",02_Estacao!G223,IF($D223="","",(1-CFG_ALBEDO)*$D223-CFG_RNL)))</f>
        <v/>
      </c>
      <c r="H223" s="46" t="str">
        <f aca="false">IF($A223="","",IFERROR(IF(ISNUMBER(INDEX(03_Dossel!$F$6:$F$1005,MATCH($A223,03_Dossel!$A$6:$A$1005,0))),INDEX(03_Dossel!$F$6:$F$1005,MATCH($A223,03_Dossel!$A$6:$A$1005,0)),""),""))</f>
        <v/>
      </c>
      <c r="I223" s="49" t="str">
        <f aca="false">IF($A223="","",IF($H223="","SEM PAR","OK"))</f>
        <v/>
      </c>
      <c r="J223" s="50" t="str">
        <f aca="false">IF($B223="","",0.6108*EXP(17.27*$B223/($B223+237.3)))</f>
        <v/>
      </c>
      <c r="K223" s="50" t="str">
        <f aca="false">IF(OR($J223="",$C223=""),"",$J223*$C223/100)</f>
        <v/>
      </c>
      <c r="L223" s="50" t="str">
        <f aca="false">IF(OR($J223="",$K223=""),"",$J223-$K223)</f>
        <v/>
      </c>
      <c r="M223" s="50" t="str">
        <f aca="false">IF($J223="","",4098*$J223/($B223+237.3)^2)</f>
        <v/>
      </c>
      <c r="N223" s="51" t="str">
        <f aca="false">IF($F223="","",0.000665*$F223)</f>
        <v/>
      </c>
      <c r="O223" s="46" t="str">
        <f aca="false">IF($E223="","",IFERROR($E223*4.87/LN(67.8*CFG_ZANEM-5.42),""))</f>
        <v/>
      </c>
      <c r="P223" s="46" t="str">
        <f aca="false">IF(OR($B223="",$H223=""),"",$H223-$B223)</f>
        <v/>
      </c>
      <c r="Q223" s="46" t="str">
        <f aca="false">IF($A223="","",IF(ISNUMBER(CFG_A),CFG_A,""))</f>
        <v/>
      </c>
      <c r="R223" s="46" t="str">
        <f aca="false">IF($A223="","",IF(ISNUMBER(CFG_B),CFG_B,""))</f>
        <v/>
      </c>
      <c r="S223" s="50" t="str">
        <f aca="false">IF(OR($B223="",$Q223=""),"",0.6108*EXP(17.27*$B223/($B223+237.3))-0.6108*EXP(17.27*($B223+$Q223)/($B223+$Q223+237.3)))</f>
        <v/>
      </c>
      <c r="T223" s="46" t="str">
        <f aca="false">IF(OR($Q223="",$R223="",$L223=""),"",$Q223+$R223*$L223)</f>
        <v/>
      </c>
      <c r="U223" s="46" t="str">
        <f aca="false">IF(OR($Q223="",$R223="",$S223=""),"",$Q223+$R223*$S223)</f>
        <v/>
      </c>
      <c r="V223" s="50" t="str">
        <f aca="false">IF(OR($P223="",$T223="",$U223=""),"",IF(ABS($U223-$T223)&lt;CFG_DENOMMIN,"",($P223-$T223)/($U223-$T223)))</f>
        <v/>
      </c>
      <c r="W223" s="47" t="str">
        <f aca="false">IF($E223="","",IFERROR(LN((CFG_ZANEM-0.67*CFG_HDOSSEL)/(0.123*CFG_HDOSSEL))*LN((CFG_ZAR-0.67*CFG_HDOSSEL)/(0.0123*CFG_HDOSSEL))/(CFG_K^2*$E223),""))</f>
        <v/>
      </c>
      <c r="X223" s="50" t="str">
        <f aca="false">IF(OR($N223="",$W223="",$W223=0),"",$N223*(1+CFG_RC/$W223))</f>
        <v/>
      </c>
      <c r="Y223" s="46" t="str">
        <f aca="false">IF(OR($X223="",$M223="",$G223="",$L223=""),"",($W223*$G223/CFG_RHOCP)*($X223/($M223+$X223))-$L223/($M223+$X223))</f>
        <v/>
      </c>
      <c r="Z223" s="46" t="str">
        <f aca="false">IF(OR($W223="",$G223=""),"",$W223*$G223/CFG_RHOCP)</f>
        <v/>
      </c>
      <c r="AA223" s="50" t="str">
        <f aca="false">IF(OR($P223="",$Y223="",$Z223=""),"",IF(ABS($Z223-$Y223)&lt;CFG_DENOMMIN,"",($P223-$Y223)/($Z223-$Y223)))</f>
        <v/>
      </c>
      <c r="AB223" s="48" t="str">
        <f aca="false">IF($A223="","",IF(AND(HOUR($A223)&gt;=CFG_HINI,HOUR($A223)&lt;CFG_HFIM),1,0))</f>
        <v/>
      </c>
      <c r="AC223" s="48" t="str">
        <f aca="false">IF($A223="","",IF($D223="",0,IF($D223&gt;=CFG_RSMIN,1,0)))</f>
        <v/>
      </c>
      <c r="AD223" s="48" t="str">
        <f aca="false">IF($A223="","",IF($E223="",0,IF(AND($E223&gt;=CFG_UMIN,$E223&lt;=CFG_UMAX),1,0)))</f>
        <v/>
      </c>
      <c r="AE223" s="48" t="str">
        <f aca="false">IF($A223="","",IF($L223="",0,IF($L223&gt;=CFG_VPDMIN,1,0)))</f>
        <v/>
      </c>
      <c r="AF223" s="48" t="str">
        <f aca="false">IF($A223="","",IF(CFG_METODO="Teórico (Jackson)",IF(OR($Y223="",$Z223=""),0,IF(ABS($Z223-$Y223)&gt;=CFG_DENOMMIN,1,0)),IF(OR($T223="",$U223=""),0,IF(ABS($U223-$T223)&gt;=CFG_DENOMMIN,1,0))))</f>
        <v/>
      </c>
      <c r="AG223" s="48" t="str">
        <f aca="false">IF($A223="","",IF(AND($B223&lt;&gt;"",$C223&lt;&gt;"",$H223&lt;&gt;""),1,0))</f>
        <v/>
      </c>
      <c r="AH223" s="48" t="str">
        <f aca="false">IF($A223="","",IF(AND($AB223=1,$AC223=1,$AD223=1,$AE223=1,$AF223=1,$AG223=1),1,0))</f>
        <v/>
      </c>
      <c r="AI223" s="50" t="str">
        <f aca="false">IF($A223="","",IF($AH223&lt;&gt;1,"",IF(CFG_METODO="Teórico (Jackson)",$AA223,$V223)))</f>
        <v/>
      </c>
      <c r="AJ223" s="50" t="str">
        <f aca="false">IF($AI223="","",MAX(0,MIN(1,$AI223)))</f>
        <v/>
      </c>
      <c r="AK223" s="52" t="str">
        <f aca="false">IF($A223="","",IF($AG223=0,"Dados incompletos"&amp;IF($I223="SEM PAR"," — sem Tc no mesmo horário",""),IF($AB223=0,"Fora da janela horária",IF($AC223=0,"Radiação abaixo do mínimo",IF($AD223=0,"Vento fora da faixa",IF($AE223=0,"VPD abaixo do mínimo",IF($AF223=0,"Denominador muito pequeno","VÁLIDO")))))))</f>
        <v/>
      </c>
    </row>
    <row r="224" customFormat="false" ht="15" hidden="false" customHeight="false" outlineLevel="0" collapsed="false">
      <c r="A224" s="45" t="str">
        <f aca="false">IF(02_Estacao!A224="","",02_Estacao!A224)</f>
        <v/>
      </c>
      <c r="B224" s="46" t="str">
        <f aca="false">IF(OR($A224="",02_Estacao!B224=""),"",IF(CFG_UT="°F",(02_Estacao!B224-32)*5/9,02_Estacao!B224))</f>
        <v/>
      </c>
      <c r="C224" s="47" t="str">
        <f aca="false">IF(OR($A224="",02_Estacao!C224=""),"",IF(CFG_UUR="fração (0-1)",02_Estacao!C224*100,02_Estacao!C224))</f>
        <v/>
      </c>
      <c r="D224" s="48" t="str">
        <f aca="false">IF(OR($A224="",02_Estacao!D224=""),"",IF(CFG_URS="MJ/m²/h",02_Estacao!D224*277.7778,IF(CFG_URS="kW/m²",02_Estacao!D224*1000,02_Estacao!D224)))</f>
        <v/>
      </c>
      <c r="E224" s="46" t="str">
        <f aca="false">IF(OR($A224="",02_Estacao!E224=""),"",IF(CFG_UVEL="km/h",02_Estacao!E224/3.6,02_Estacao!E224))</f>
        <v/>
      </c>
      <c r="F224" s="46" t="str">
        <f aca="false">IF($A224="","",IF(02_Estacao!F224="",CFG_P,IF(CFG_UP="hPa (mbar)",02_Estacao!F224/10,IF(CFG_UP="Pa",02_Estacao!F224/1000,02_Estacao!F224))))</f>
        <v/>
      </c>
      <c r="G224" s="48" t="str">
        <f aca="false">IF($A224="","",IF(02_Estacao!G224&lt;&gt;"",02_Estacao!G224,IF($D224="","",(1-CFG_ALBEDO)*$D224-CFG_RNL)))</f>
        <v/>
      </c>
      <c r="H224" s="46" t="str">
        <f aca="false">IF($A224="","",IFERROR(IF(ISNUMBER(INDEX(03_Dossel!$F$6:$F$1005,MATCH($A224,03_Dossel!$A$6:$A$1005,0))),INDEX(03_Dossel!$F$6:$F$1005,MATCH($A224,03_Dossel!$A$6:$A$1005,0)),""),""))</f>
        <v/>
      </c>
      <c r="I224" s="49" t="str">
        <f aca="false">IF($A224="","",IF($H224="","SEM PAR","OK"))</f>
        <v/>
      </c>
      <c r="J224" s="50" t="str">
        <f aca="false">IF($B224="","",0.6108*EXP(17.27*$B224/($B224+237.3)))</f>
        <v/>
      </c>
      <c r="K224" s="50" t="str">
        <f aca="false">IF(OR($J224="",$C224=""),"",$J224*$C224/100)</f>
        <v/>
      </c>
      <c r="L224" s="50" t="str">
        <f aca="false">IF(OR($J224="",$K224=""),"",$J224-$K224)</f>
        <v/>
      </c>
      <c r="M224" s="50" t="str">
        <f aca="false">IF($J224="","",4098*$J224/($B224+237.3)^2)</f>
        <v/>
      </c>
      <c r="N224" s="51" t="str">
        <f aca="false">IF($F224="","",0.000665*$F224)</f>
        <v/>
      </c>
      <c r="O224" s="46" t="str">
        <f aca="false">IF($E224="","",IFERROR($E224*4.87/LN(67.8*CFG_ZANEM-5.42),""))</f>
        <v/>
      </c>
      <c r="P224" s="46" t="str">
        <f aca="false">IF(OR($B224="",$H224=""),"",$H224-$B224)</f>
        <v/>
      </c>
      <c r="Q224" s="46" t="str">
        <f aca="false">IF($A224="","",IF(ISNUMBER(CFG_A),CFG_A,""))</f>
        <v/>
      </c>
      <c r="R224" s="46" t="str">
        <f aca="false">IF($A224="","",IF(ISNUMBER(CFG_B),CFG_B,""))</f>
        <v/>
      </c>
      <c r="S224" s="50" t="str">
        <f aca="false">IF(OR($B224="",$Q224=""),"",0.6108*EXP(17.27*$B224/($B224+237.3))-0.6108*EXP(17.27*($B224+$Q224)/($B224+$Q224+237.3)))</f>
        <v/>
      </c>
      <c r="T224" s="46" t="str">
        <f aca="false">IF(OR($Q224="",$R224="",$L224=""),"",$Q224+$R224*$L224)</f>
        <v/>
      </c>
      <c r="U224" s="46" t="str">
        <f aca="false">IF(OR($Q224="",$R224="",$S224=""),"",$Q224+$R224*$S224)</f>
        <v/>
      </c>
      <c r="V224" s="50" t="str">
        <f aca="false">IF(OR($P224="",$T224="",$U224=""),"",IF(ABS($U224-$T224)&lt;CFG_DENOMMIN,"",($P224-$T224)/($U224-$T224)))</f>
        <v/>
      </c>
      <c r="W224" s="47" t="str">
        <f aca="false">IF($E224="","",IFERROR(LN((CFG_ZANEM-0.67*CFG_HDOSSEL)/(0.123*CFG_HDOSSEL))*LN((CFG_ZAR-0.67*CFG_HDOSSEL)/(0.0123*CFG_HDOSSEL))/(CFG_K^2*$E224),""))</f>
        <v/>
      </c>
      <c r="X224" s="50" t="str">
        <f aca="false">IF(OR($N224="",$W224="",$W224=0),"",$N224*(1+CFG_RC/$W224))</f>
        <v/>
      </c>
      <c r="Y224" s="46" t="str">
        <f aca="false">IF(OR($X224="",$M224="",$G224="",$L224=""),"",($W224*$G224/CFG_RHOCP)*($X224/($M224+$X224))-$L224/($M224+$X224))</f>
        <v/>
      </c>
      <c r="Z224" s="46" t="str">
        <f aca="false">IF(OR($W224="",$G224=""),"",$W224*$G224/CFG_RHOCP)</f>
        <v/>
      </c>
      <c r="AA224" s="50" t="str">
        <f aca="false">IF(OR($P224="",$Y224="",$Z224=""),"",IF(ABS($Z224-$Y224)&lt;CFG_DENOMMIN,"",($P224-$Y224)/($Z224-$Y224)))</f>
        <v/>
      </c>
      <c r="AB224" s="48" t="str">
        <f aca="false">IF($A224="","",IF(AND(HOUR($A224)&gt;=CFG_HINI,HOUR($A224)&lt;CFG_HFIM),1,0))</f>
        <v/>
      </c>
      <c r="AC224" s="48" t="str">
        <f aca="false">IF($A224="","",IF($D224="",0,IF($D224&gt;=CFG_RSMIN,1,0)))</f>
        <v/>
      </c>
      <c r="AD224" s="48" t="str">
        <f aca="false">IF($A224="","",IF($E224="",0,IF(AND($E224&gt;=CFG_UMIN,$E224&lt;=CFG_UMAX),1,0)))</f>
        <v/>
      </c>
      <c r="AE224" s="48" t="str">
        <f aca="false">IF($A224="","",IF($L224="",0,IF($L224&gt;=CFG_VPDMIN,1,0)))</f>
        <v/>
      </c>
      <c r="AF224" s="48" t="str">
        <f aca="false">IF($A224="","",IF(CFG_METODO="Teórico (Jackson)",IF(OR($Y224="",$Z224=""),0,IF(ABS($Z224-$Y224)&gt;=CFG_DENOMMIN,1,0)),IF(OR($T224="",$U224=""),0,IF(ABS($U224-$T224)&gt;=CFG_DENOMMIN,1,0))))</f>
        <v/>
      </c>
      <c r="AG224" s="48" t="str">
        <f aca="false">IF($A224="","",IF(AND($B224&lt;&gt;"",$C224&lt;&gt;"",$H224&lt;&gt;""),1,0))</f>
        <v/>
      </c>
      <c r="AH224" s="48" t="str">
        <f aca="false">IF($A224="","",IF(AND($AB224=1,$AC224=1,$AD224=1,$AE224=1,$AF224=1,$AG224=1),1,0))</f>
        <v/>
      </c>
      <c r="AI224" s="50" t="str">
        <f aca="false">IF($A224="","",IF($AH224&lt;&gt;1,"",IF(CFG_METODO="Teórico (Jackson)",$AA224,$V224)))</f>
        <v/>
      </c>
      <c r="AJ224" s="50" t="str">
        <f aca="false">IF($AI224="","",MAX(0,MIN(1,$AI224)))</f>
        <v/>
      </c>
      <c r="AK224" s="52" t="str">
        <f aca="false">IF($A224="","",IF($AG224=0,"Dados incompletos"&amp;IF($I224="SEM PAR"," — sem Tc no mesmo horário",""),IF($AB224=0,"Fora da janela horária",IF($AC224=0,"Radiação abaixo do mínimo",IF($AD224=0,"Vento fora da faixa",IF($AE224=0,"VPD abaixo do mínimo",IF($AF224=0,"Denominador muito pequeno","VÁLIDO")))))))</f>
        <v/>
      </c>
    </row>
    <row r="225" customFormat="false" ht="15" hidden="false" customHeight="false" outlineLevel="0" collapsed="false">
      <c r="A225" s="45" t="str">
        <f aca="false">IF(02_Estacao!A225="","",02_Estacao!A225)</f>
        <v/>
      </c>
      <c r="B225" s="46" t="str">
        <f aca="false">IF(OR($A225="",02_Estacao!B225=""),"",IF(CFG_UT="°F",(02_Estacao!B225-32)*5/9,02_Estacao!B225))</f>
        <v/>
      </c>
      <c r="C225" s="47" t="str">
        <f aca="false">IF(OR($A225="",02_Estacao!C225=""),"",IF(CFG_UUR="fração (0-1)",02_Estacao!C225*100,02_Estacao!C225))</f>
        <v/>
      </c>
      <c r="D225" s="48" t="str">
        <f aca="false">IF(OR($A225="",02_Estacao!D225=""),"",IF(CFG_URS="MJ/m²/h",02_Estacao!D225*277.7778,IF(CFG_URS="kW/m²",02_Estacao!D225*1000,02_Estacao!D225)))</f>
        <v/>
      </c>
      <c r="E225" s="46" t="str">
        <f aca="false">IF(OR($A225="",02_Estacao!E225=""),"",IF(CFG_UVEL="km/h",02_Estacao!E225/3.6,02_Estacao!E225))</f>
        <v/>
      </c>
      <c r="F225" s="46" t="str">
        <f aca="false">IF($A225="","",IF(02_Estacao!F225="",CFG_P,IF(CFG_UP="hPa (mbar)",02_Estacao!F225/10,IF(CFG_UP="Pa",02_Estacao!F225/1000,02_Estacao!F225))))</f>
        <v/>
      </c>
      <c r="G225" s="48" t="str">
        <f aca="false">IF($A225="","",IF(02_Estacao!G225&lt;&gt;"",02_Estacao!G225,IF($D225="","",(1-CFG_ALBEDO)*$D225-CFG_RNL)))</f>
        <v/>
      </c>
      <c r="H225" s="46" t="str">
        <f aca="false">IF($A225="","",IFERROR(IF(ISNUMBER(INDEX(03_Dossel!$F$6:$F$1005,MATCH($A225,03_Dossel!$A$6:$A$1005,0))),INDEX(03_Dossel!$F$6:$F$1005,MATCH($A225,03_Dossel!$A$6:$A$1005,0)),""),""))</f>
        <v/>
      </c>
      <c r="I225" s="49" t="str">
        <f aca="false">IF($A225="","",IF($H225="","SEM PAR","OK"))</f>
        <v/>
      </c>
      <c r="J225" s="50" t="str">
        <f aca="false">IF($B225="","",0.6108*EXP(17.27*$B225/($B225+237.3)))</f>
        <v/>
      </c>
      <c r="K225" s="50" t="str">
        <f aca="false">IF(OR($J225="",$C225=""),"",$J225*$C225/100)</f>
        <v/>
      </c>
      <c r="L225" s="50" t="str">
        <f aca="false">IF(OR($J225="",$K225=""),"",$J225-$K225)</f>
        <v/>
      </c>
      <c r="M225" s="50" t="str">
        <f aca="false">IF($J225="","",4098*$J225/($B225+237.3)^2)</f>
        <v/>
      </c>
      <c r="N225" s="51" t="str">
        <f aca="false">IF($F225="","",0.000665*$F225)</f>
        <v/>
      </c>
      <c r="O225" s="46" t="str">
        <f aca="false">IF($E225="","",IFERROR($E225*4.87/LN(67.8*CFG_ZANEM-5.42),""))</f>
        <v/>
      </c>
      <c r="P225" s="46" t="str">
        <f aca="false">IF(OR($B225="",$H225=""),"",$H225-$B225)</f>
        <v/>
      </c>
      <c r="Q225" s="46" t="str">
        <f aca="false">IF($A225="","",IF(ISNUMBER(CFG_A),CFG_A,""))</f>
        <v/>
      </c>
      <c r="R225" s="46" t="str">
        <f aca="false">IF($A225="","",IF(ISNUMBER(CFG_B),CFG_B,""))</f>
        <v/>
      </c>
      <c r="S225" s="50" t="str">
        <f aca="false">IF(OR($B225="",$Q225=""),"",0.6108*EXP(17.27*$B225/($B225+237.3))-0.6108*EXP(17.27*($B225+$Q225)/($B225+$Q225+237.3)))</f>
        <v/>
      </c>
      <c r="T225" s="46" t="str">
        <f aca="false">IF(OR($Q225="",$R225="",$L225=""),"",$Q225+$R225*$L225)</f>
        <v/>
      </c>
      <c r="U225" s="46" t="str">
        <f aca="false">IF(OR($Q225="",$R225="",$S225=""),"",$Q225+$R225*$S225)</f>
        <v/>
      </c>
      <c r="V225" s="50" t="str">
        <f aca="false">IF(OR($P225="",$T225="",$U225=""),"",IF(ABS($U225-$T225)&lt;CFG_DENOMMIN,"",($P225-$T225)/($U225-$T225)))</f>
        <v/>
      </c>
      <c r="W225" s="47" t="str">
        <f aca="false">IF($E225="","",IFERROR(LN((CFG_ZANEM-0.67*CFG_HDOSSEL)/(0.123*CFG_HDOSSEL))*LN((CFG_ZAR-0.67*CFG_HDOSSEL)/(0.0123*CFG_HDOSSEL))/(CFG_K^2*$E225),""))</f>
        <v/>
      </c>
      <c r="X225" s="50" t="str">
        <f aca="false">IF(OR($N225="",$W225="",$W225=0),"",$N225*(1+CFG_RC/$W225))</f>
        <v/>
      </c>
      <c r="Y225" s="46" t="str">
        <f aca="false">IF(OR($X225="",$M225="",$G225="",$L225=""),"",($W225*$G225/CFG_RHOCP)*($X225/($M225+$X225))-$L225/($M225+$X225))</f>
        <v/>
      </c>
      <c r="Z225" s="46" t="str">
        <f aca="false">IF(OR($W225="",$G225=""),"",$W225*$G225/CFG_RHOCP)</f>
        <v/>
      </c>
      <c r="AA225" s="50" t="str">
        <f aca="false">IF(OR($P225="",$Y225="",$Z225=""),"",IF(ABS($Z225-$Y225)&lt;CFG_DENOMMIN,"",($P225-$Y225)/($Z225-$Y225)))</f>
        <v/>
      </c>
      <c r="AB225" s="48" t="str">
        <f aca="false">IF($A225="","",IF(AND(HOUR($A225)&gt;=CFG_HINI,HOUR($A225)&lt;CFG_HFIM),1,0))</f>
        <v/>
      </c>
      <c r="AC225" s="48" t="str">
        <f aca="false">IF($A225="","",IF($D225="",0,IF($D225&gt;=CFG_RSMIN,1,0)))</f>
        <v/>
      </c>
      <c r="AD225" s="48" t="str">
        <f aca="false">IF($A225="","",IF($E225="",0,IF(AND($E225&gt;=CFG_UMIN,$E225&lt;=CFG_UMAX),1,0)))</f>
        <v/>
      </c>
      <c r="AE225" s="48" t="str">
        <f aca="false">IF($A225="","",IF($L225="",0,IF($L225&gt;=CFG_VPDMIN,1,0)))</f>
        <v/>
      </c>
      <c r="AF225" s="48" t="str">
        <f aca="false">IF($A225="","",IF(CFG_METODO="Teórico (Jackson)",IF(OR($Y225="",$Z225=""),0,IF(ABS($Z225-$Y225)&gt;=CFG_DENOMMIN,1,0)),IF(OR($T225="",$U225=""),0,IF(ABS($U225-$T225)&gt;=CFG_DENOMMIN,1,0))))</f>
        <v/>
      </c>
      <c r="AG225" s="48" t="str">
        <f aca="false">IF($A225="","",IF(AND($B225&lt;&gt;"",$C225&lt;&gt;"",$H225&lt;&gt;""),1,0))</f>
        <v/>
      </c>
      <c r="AH225" s="48" t="str">
        <f aca="false">IF($A225="","",IF(AND($AB225=1,$AC225=1,$AD225=1,$AE225=1,$AF225=1,$AG225=1),1,0))</f>
        <v/>
      </c>
      <c r="AI225" s="50" t="str">
        <f aca="false">IF($A225="","",IF($AH225&lt;&gt;1,"",IF(CFG_METODO="Teórico (Jackson)",$AA225,$V225)))</f>
        <v/>
      </c>
      <c r="AJ225" s="50" t="str">
        <f aca="false">IF($AI225="","",MAX(0,MIN(1,$AI225)))</f>
        <v/>
      </c>
      <c r="AK225" s="52" t="str">
        <f aca="false">IF($A225="","",IF($AG225=0,"Dados incompletos"&amp;IF($I225="SEM PAR"," — sem Tc no mesmo horário",""),IF($AB225=0,"Fora da janela horária",IF($AC225=0,"Radiação abaixo do mínimo",IF($AD225=0,"Vento fora da faixa",IF($AE225=0,"VPD abaixo do mínimo",IF($AF225=0,"Denominador muito pequeno","VÁLIDO")))))))</f>
        <v/>
      </c>
    </row>
    <row r="226" customFormat="false" ht="15" hidden="false" customHeight="false" outlineLevel="0" collapsed="false">
      <c r="A226" s="45" t="str">
        <f aca="false">IF(02_Estacao!A226="","",02_Estacao!A226)</f>
        <v/>
      </c>
      <c r="B226" s="46" t="str">
        <f aca="false">IF(OR($A226="",02_Estacao!B226=""),"",IF(CFG_UT="°F",(02_Estacao!B226-32)*5/9,02_Estacao!B226))</f>
        <v/>
      </c>
      <c r="C226" s="47" t="str">
        <f aca="false">IF(OR($A226="",02_Estacao!C226=""),"",IF(CFG_UUR="fração (0-1)",02_Estacao!C226*100,02_Estacao!C226))</f>
        <v/>
      </c>
      <c r="D226" s="48" t="str">
        <f aca="false">IF(OR($A226="",02_Estacao!D226=""),"",IF(CFG_URS="MJ/m²/h",02_Estacao!D226*277.7778,IF(CFG_URS="kW/m²",02_Estacao!D226*1000,02_Estacao!D226)))</f>
        <v/>
      </c>
      <c r="E226" s="46" t="str">
        <f aca="false">IF(OR($A226="",02_Estacao!E226=""),"",IF(CFG_UVEL="km/h",02_Estacao!E226/3.6,02_Estacao!E226))</f>
        <v/>
      </c>
      <c r="F226" s="46" t="str">
        <f aca="false">IF($A226="","",IF(02_Estacao!F226="",CFG_P,IF(CFG_UP="hPa (mbar)",02_Estacao!F226/10,IF(CFG_UP="Pa",02_Estacao!F226/1000,02_Estacao!F226))))</f>
        <v/>
      </c>
      <c r="G226" s="48" t="str">
        <f aca="false">IF($A226="","",IF(02_Estacao!G226&lt;&gt;"",02_Estacao!G226,IF($D226="","",(1-CFG_ALBEDO)*$D226-CFG_RNL)))</f>
        <v/>
      </c>
      <c r="H226" s="46" t="str">
        <f aca="false">IF($A226="","",IFERROR(IF(ISNUMBER(INDEX(03_Dossel!$F$6:$F$1005,MATCH($A226,03_Dossel!$A$6:$A$1005,0))),INDEX(03_Dossel!$F$6:$F$1005,MATCH($A226,03_Dossel!$A$6:$A$1005,0)),""),""))</f>
        <v/>
      </c>
      <c r="I226" s="49" t="str">
        <f aca="false">IF($A226="","",IF($H226="","SEM PAR","OK"))</f>
        <v/>
      </c>
      <c r="J226" s="50" t="str">
        <f aca="false">IF($B226="","",0.6108*EXP(17.27*$B226/($B226+237.3)))</f>
        <v/>
      </c>
      <c r="K226" s="50" t="str">
        <f aca="false">IF(OR($J226="",$C226=""),"",$J226*$C226/100)</f>
        <v/>
      </c>
      <c r="L226" s="50" t="str">
        <f aca="false">IF(OR($J226="",$K226=""),"",$J226-$K226)</f>
        <v/>
      </c>
      <c r="M226" s="50" t="str">
        <f aca="false">IF($J226="","",4098*$J226/($B226+237.3)^2)</f>
        <v/>
      </c>
      <c r="N226" s="51" t="str">
        <f aca="false">IF($F226="","",0.000665*$F226)</f>
        <v/>
      </c>
      <c r="O226" s="46" t="str">
        <f aca="false">IF($E226="","",IFERROR($E226*4.87/LN(67.8*CFG_ZANEM-5.42),""))</f>
        <v/>
      </c>
      <c r="P226" s="46" t="str">
        <f aca="false">IF(OR($B226="",$H226=""),"",$H226-$B226)</f>
        <v/>
      </c>
      <c r="Q226" s="46" t="str">
        <f aca="false">IF($A226="","",IF(ISNUMBER(CFG_A),CFG_A,""))</f>
        <v/>
      </c>
      <c r="R226" s="46" t="str">
        <f aca="false">IF($A226="","",IF(ISNUMBER(CFG_B),CFG_B,""))</f>
        <v/>
      </c>
      <c r="S226" s="50" t="str">
        <f aca="false">IF(OR($B226="",$Q226=""),"",0.6108*EXP(17.27*$B226/($B226+237.3))-0.6108*EXP(17.27*($B226+$Q226)/($B226+$Q226+237.3)))</f>
        <v/>
      </c>
      <c r="T226" s="46" t="str">
        <f aca="false">IF(OR($Q226="",$R226="",$L226=""),"",$Q226+$R226*$L226)</f>
        <v/>
      </c>
      <c r="U226" s="46" t="str">
        <f aca="false">IF(OR($Q226="",$R226="",$S226=""),"",$Q226+$R226*$S226)</f>
        <v/>
      </c>
      <c r="V226" s="50" t="str">
        <f aca="false">IF(OR($P226="",$T226="",$U226=""),"",IF(ABS($U226-$T226)&lt;CFG_DENOMMIN,"",($P226-$T226)/($U226-$T226)))</f>
        <v/>
      </c>
      <c r="W226" s="47" t="str">
        <f aca="false">IF($E226="","",IFERROR(LN((CFG_ZANEM-0.67*CFG_HDOSSEL)/(0.123*CFG_HDOSSEL))*LN((CFG_ZAR-0.67*CFG_HDOSSEL)/(0.0123*CFG_HDOSSEL))/(CFG_K^2*$E226),""))</f>
        <v/>
      </c>
      <c r="X226" s="50" t="str">
        <f aca="false">IF(OR($N226="",$W226="",$W226=0),"",$N226*(1+CFG_RC/$W226))</f>
        <v/>
      </c>
      <c r="Y226" s="46" t="str">
        <f aca="false">IF(OR($X226="",$M226="",$G226="",$L226=""),"",($W226*$G226/CFG_RHOCP)*($X226/($M226+$X226))-$L226/($M226+$X226))</f>
        <v/>
      </c>
      <c r="Z226" s="46" t="str">
        <f aca="false">IF(OR($W226="",$G226=""),"",$W226*$G226/CFG_RHOCP)</f>
        <v/>
      </c>
      <c r="AA226" s="50" t="str">
        <f aca="false">IF(OR($P226="",$Y226="",$Z226=""),"",IF(ABS($Z226-$Y226)&lt;CFG_DENOMMIN,"",($P226-$Y226)/($Z226-$Y226)))</f>
        <v/>
      </c>
      <c r="AB226" s="48" t="str">
        <f aca="false">IF($A226="","",IF(AND(HOUR($A226)&gt;=CFG_HINI,HOUR($A226)&lt;CFG_HFIM),1,0))</f>
        <v/>
      </c>
      <c r="AC226" s="48" t="str">
        <f aca="false">IF($A226="","",IF($D226="",0,IF($D226&gt;=CFG_RSMIN,1,0)))</f>
        <v/>
      </c>
      <c r="AD226" s="48" t="str">
        <f aca="false">IF($A226="","",IF($E226="",0,IF(AND($E226&gt;=CFG_UMIN,$E226&lt;=CFG_UMAX),1,0)))</f>
        <v/>
      </c>
      <c r="AE226" s="48" t="str">
        <f aca="false">IF($A226="","",IF($L226="",0,IF($L226&gt;=CFG_VPDMIN,1,0)))</f>
        <v/>
      </c>
      <c r="AF226" s="48" t="str">
        <f aca="false">IF($A226="","",IF(CFG_METODO="Teórico (Jackson)",IF(OR($Y226="",$Z226=""),0,IF(ABS($Z226-$Y226)&gt;=CFG_DENOMMIN,1,0)),IF(OR($T226="",$U226=""),0,IF(ABS($U226-$T226)&gt;=CFG_DENOMMIN,1,0))))</f>
        <v/>
      </c>
      <c r="AG226" s="48" t="str">
        <f aca="false">IF($A226="","",IF(AND($B226&lt;&gt;"",$C226&lt;&gt;"",$H226&lt;&gt;""),1,0))</f>
        <v/>
      </c>
      <c r="AH226" s="48" t="str">
        <f aca="false">IF($A226="","",IF(AND($AB226=1,$AC226=1,$AD226=1,$AE226=1,$AF226=1,$AG226=1),1,0))</f>
        <v/>
      </c>
      <c r="AI226" s="50" t="str">
        <f aca="false">IF($A226="","",IF($AH226&lt;&gt;1,"",IF(CFG_METODO="Teórico (Jackson)",$AA226,$V226)))</f>
        <v/>
      </c>
      <c r="AJ226" s="50" t="str">
        <f aca="false">IF($AI226="","",MAX(0,MIN(1,$AI226)))</f>
        <v/>
      </c>
      <c r="AK226" s="52" t="str">
        <f aca="false">IF($A226="","",IF($AG226=0,"Dados incompletos"&amp;IF($I226="SEM PAR"," — sem Tc no mesmo horário",""),IF($AB226=0,"Fora da janela horária",IF($AC226=0,"Radiação abaixo do mínimo",IF($AD226=0,"Vento fora da faixa",IF($AE226=0,"VPD abaixo do mínimo",IF($AF226=0,"Denominador muito pequeno","VÁLIDO")))))))</f>
        <v/>
      </c>
    </row>
    <row r="227" customFormat="false" ht="15" hidden="false" customHeight="false" outlineLevel="0" collapsed="false">
      <c r="A227" s="45" t="str">
        <f aca="false">IF(02_Estacao!A227="","",02_Estacao!A227)</f>
        <v/>
      </c>
      <c r="B227" s="46" t="str">
        <f aca="false">IF(OR($A227="",02_Estacao!B227=""),"",IF(CFG_UT="°F",(02_Estacao!B227-32)*5/9,02_Estacao!B227))</f>
        <v/>
      </c>
      <c r="C227" s="47" t="str">
        <f aca="false">IF(OR($A227="",02_Estacao!C227=""),"",IF(CFG_UUR="fração (0-1)",02_Estacao!C227*100,02_Estacao!C227))</f>
        <v/>
      </c>
      <c r="D227" s="48" t="str">
        <f aca="false">IF(OR($A227="",02_Estacao!D227=""),"",IF(CFG_URS="MJ/m²/h",02_Estacao!D227*277.7778,IF(CFG_URS="kW/m²",02_Estacao!D227*1000,02_Estacao!D227)))</f>
        <v/>
      </c>
      <c r="E227" s="46" t="str">
        <f aca="false">IF(OR($A227="",02_Estacao!E227=""),"",IF(CFG_UVEL="km/h",02_Estacao!E227/3.6,02_Estacao!E227))</f>
        <v/>
      </c>
      <c r="F227" s="46" t="str">
        <f aca="false">IF($A227="","",IF(02_Estacao!F227="",CFG_P,IF(CFG_UP="hPa (mbar)",02_Estacao!F227/10,IF(CFG_UP="Pa",02_Estacao!F227/1000,02_Estacao!F227))))</f>
        <v/>
      </c>
      <c r="G227" s="48" t="str">
        <f aca="false">IF($A227="","",IF(02_Estacao!G227&lt;&gt;"",02_Estacao!G227,IF($D227="","",(1-CFG_ALBEDO)*$D227-CFG_RNL)))</f>
        <v/>
      </c>
      <c r="H227" s="46" t="str">
        <f aca="false">IF($A227="","",IFERROR(IF(ISNUMBER(INDEX(03_Dossel!$F$6:$F$1005,MATCH($A227,03_Dossel!$A$6:$A$1005,0))),INDEX(03_Dossel!$F$6:$F$1005,MATCH($A227,03_Dossel!$A$6:$A$1005,0)),""),""))</f>
        <v/>
      </c>
      <c r="I227" s="49" t="str">
        <f aca="false">IF($A227="","",IF($H227="","SEM PAR","OK"))</f>
        <v/>
      </c>
      <c r="J227" s="50" t="str">
        <f aca="false">IF($B227="","",0.6108*EXP(17.27*$B227/($B227+237.3)))</f>
        <v/>
      </c>
      <c r="K227" s="50" t="str">
        <f aca="false">IF(OR($J227="",$C227=""),"",$J227*$C227/100)</f>
        <v/>
      </c>
      <c r="L227" s="50" t="str">
        <f aca="false">IF(OR($J227="",$K227=""),"",$J227-$K227)</f>
        <v/>
      </c>
      <c r="M227" s="50" t="str">
        <f aca="false">IF($J227="","",4098*$J227/($B227+237.3)^2)</f>
        <v/>
      </c>
      <c r="N227" s="51" t="str">
        <f aca="false">IF($F227="","",0.000665*$F227)</f>
        <v/>
      </c>
      <c r="O227" s="46" t="str">
        <f aca="false">IF($E227="","",IFERROR($E227*4.87/LN(67.8*CFG_ZANEM-5.42),""))</f>
        <v/>
      </c>
      <c r="P227" s="46" t="str">
        <f aca="false">IF(OR($B227="",$H227=""),"",$H227-$B227)</f>
        <v/>
      </c>
      <c r="Q227" s="46" t="str">
        <f aca="false">IF($A227="","",IF(ISNUMBER(CFG_A),CFG_A,""))</f>
        <v/>
      </c>
      <c r="R227" s="46" t="str">
        <f aca="false">IF($A227="","",IF(ISNUMBER(CFG_B),CFG_B,""))</f>
        <v/>
      </c>
      <c r="S227" s="50" t="str">
        <f aca="false">IF(OR($B227="",$Q227=""),"",0.6108*EXP(17.27*$B227/($B227+237.3))-0.6108*EXP(17.27*($B227+$Q227)/($B227+$Q227+237.3)))</f>
        <v/>
      </c>
      <c r="T227" s="46" t="str">
        <f aca="false">IF(OR($Q227="",$R227="",$L227=""),"",$Q227+$R227*$L227)</f>
        <v/>
      </c>
      <c r="U227" s="46" t="str">
        <f aca="false">IF(OR($Q227="",$R227="",$S227=""),"",$Q227+$R227*$S227)</f>
        <v/>
      </c>
      <c r="V227" s="50" t="str">
        <f aca="false">IF(OR($P227="",$T227="",$U227=""),"",IF(ABS($U227-$T227)&lt;CFG_DENOMMIN,"",($P227-$T227)/($U227-$T227)))</f>
        <v/>
      </c>
      <c r="W227" s="47" t="str">
        <f aca="false">IF($E227="","",IFERROR(LN((CFG_ZANEM-0.67*CFG_HDOSSEL)/(0.123*CFG_HDOSSEL))*LN((CFG_ZAR-0.67*CFG_HDOSSEL)/(0.0123*CFG_HDOSSEL))/(CFG_K^2*$E227),""))</f>
        <v/>
      </c>
      <c r="X227" s="50" t="str">
        <f aca="false">IF(OR($N227="",$W227="",$W227=0),"",$N227*(1+CFG_RC/$W227))</f>
        <v/>
      </c>
      <c r="Y227" s="46" t="str">
        <f aca="false">IF(OR($X227="",$M227="",$G227="",$L227=""),"",($W227*$G227/CFG_RHOCP)*($X227/($M227+$X227))-$L227/($M227+$X227))</f>
        <v/>
      </c>
      <c r="Z227" s="46" t="str">
        <f aca="false">IF(OR($W227="",$G227=""),"",$W227*$G227/CFG_RHOCP)</f>
        <v/>
      </c>
      <c r="AA227" s="50" t="str">
        <f aca="false">IF(OR($P227="",$Y227="",$Z227=""),"",IF(ABS($Z227-$Y227)&lt;CFG_DENOMMIN,"",($P227-$Y227)/($Z227-$Y227)))</f>
        <v/>
      </c>
      <c r="AB227" s="48" t="str">
        <f aca="false">IF($A227="","",IF(AND(HOUR($A227)&gt;=CFG_HINI,HOUR($A227)&lt;CFG_HFIM),1,0))</f>
        <v/>
      </c>
      <c r="AC227" s="48" t="str">
        <f aca="false">IF($A227="","",IF($D227="",0,IF($D227&gt;=CFG_RSMIN,1,0)))</f>
        <v/>
      </c>
      <c r="AD227" s="48" t="str">
        <f aca="false">IF($A227="","",IF($E227="",0,IF(AND($E227&gt;=CFG_UMIN,$E227&lt;=CFG_UMAX),1,0)))</f>
        <v/>
      </c>
      <c r="AE227" s="48" t="str">
        <f aca="false">IF($A227="","",IF($L227="",0,IF($L227&gt;=CFG_VPDMIN,1,0)))</f>
        <v/>
      </c>
      <c r="AF227" s="48" t="str">
        <f aca="false">IF($A227="","",IF(CFG_METODO="Teórico (Jackson)",IF(OR($Y227="",$Z227=""),0,IF(ABS($Z227-$Y227)&gt;=CFG_DENOMMIN,1,0)),IF(OR($T227="",$U227=""),0,IF(ABS($U227-$T227)&gt;=CFG_DENOMMIN,1,0))))</f>
        <v/>
      </c>
      <c r="AG227" s="48" t="str">
        <f aca="false">IF($A227="","",IF(AND($B227&lt;&gt;"",$C227&lt;&gt;"",$H227&lt;&gt;""),1,0))</f>
        <v/>
      </c>
      <c r="AH227" s="48" t="str">
        <f aca="false">IF($A227="","",IF(AND($AB227=1,$AC227=1,$AD227=1,$AE227=1,$AF227=1,$AG227=1),1,0))</f>
        <v/>
      </c>
      <c r="AI227" s="50" t="str">
        <f aca="false">IF($A227="","",IF($AH227&lt;&gt;1,"",IF(CFG_METODO="Teórico (Jackson)",$AA227,$V227)))</f>
        <v/>
      </c>
      <c r="AJ227" s="50" t="str">
        <f aca="false">IF($AI227="","",MAX(0,MIN(1,$AI227)))</f>
        <v/>
      </c>
      <c r="AK227" s="52" t="str">
        <f aca="false">IF($A227="","",IF($AG227=0,"Dados incompletos"&amp;IF($I227="SEM PAR"," — sem Tc no mesmo horário",""),IF($AB227=0,"Fora da janela horária",IF($AC227=0,"Radiação abaixo do mínimo",IF($AD227=0,"Vento fora da faixa",IF($AE227=0,"VPD abaixo do mínimo",IF($AF227=0,"Denominador muito pequeno","VÁLIDO")))))))</f>
        <v/>
      </c>
    </row>
    <row r="228" customFormat="false" ht="15" hidden="false" customHeight="false" outlineLevel="0" collapsed="false">
      <c r="A228" s="45" t="str">
        <f aca="false">IF(02_Estacao!A228="","",02_Estacao!A228)</f>
        <v/>
      </c>
      <c r="B228" s="46" t="str">
        <f aca="false">IF(OR($A228="",02_Estacao!B228=""),"",IF(CFG_UT="°F",(02_Estacao!B228-32)*5/9,02_Estacao!B228))</f>
        <v/>
      </c>
      <c r="C228" s="47" t="str">
        <f aca="false">IF(OR($A228="",02_Estacao!C228=""),"",IF(CFG_UUR="fração (0-1)",02_Estacao!C228*100,02_Estacao!C228))</f>
        <v/>
      </c>
      <c r="D228" s="48" t="str">
        <f aca="false">IF(OR($A228="",02_Estacao!D228=""),"",IF(CFG_URS="MJ/m²/h",02_Estacao!D228*277.7778,IF(CFG_URS="kW/m²",02_Estacao!D228*1000,02_Estacao!D228)))</f>
        <v/>
      </c>
      <c r="E228" s="46" t="str">
        <f aca="false">IF(OR($A228="",02_Estacao!E228=""),"",IF(CFG_UVEL="km/h",02_Estacao!E228/3.6,02_Estacao!E228))</f>
        <v/>
      </c>
      <c r="F228" s="46" t="str">
        <f aca="false">IF($A228="","",IF(02_Estacao!F228="",CFG_P,IF(CFG_UP="hPa (mbar)",02_Estacao!F228/10,IF(CFG_UP="Pa",02_Estacao!F228/1000,02_Estacao!F228))))</f>
        <v/>
      </c>
      <c r="G228" s="48" t="str">
        <f aca="false">IF($A228="","",IF(02_Estacao!G228&lt;&gt;"",02_Estacao!G228,IF($D228="","",(1-CFG_ALBEDO)*$D228-CFG_RNL)))</f>
        <v/>
      </c>
      <c r="H228" s="46" t="str">
        <f aca="false">IF($A228="","",IFERROR(IF(ISNUMBER(INDEX(03_Dossel!$F$6:$F$1005,MATCH($A228,03_Dossel!$A$6:$A$1005,0))),INDEX(03_Dossel!$F$6:$F$1005,MATCH($A228,03_Dossel!$A$6:$A$1005,0)),""),""))</f>
        <v/>
      </c>
      <c r="I228" s="49" t="str">
        <f aca="false">IF($A228="","",IF($H228="","SEM PAR","OK"))</f>
        <v/>
      </c>
      <c r="J228" s="50" t="str">
        <f aca="false">IF($B228="","",0.6108*EXP(17.27*$B228/($B228+237.3)))</f>
        <v/>
      </c>
      <c r="K228" s="50" t="str">
        <f aca="false">IF(OR($J228="",$C228=""),"",$J228*$C228/100)</f>
        <v/>
      </c>
      <c r="L228" s="50" t="str">
        <f aca="false">IF(OR($J228="",$K228=""),"",$J228-$K228)</f>
        <v/>
      </c>
      <c r="M228" s="50" t="str">
        <f aca="false">IF($J228="","",4098*$J228/($B228+237.3)^2)</f>
        <v/>
      </c>
      <c r="N228" s="51" t="str">
        <f aca="false">IF($F228="","",0.000665*$F228)</f>
        <v/>
      </c>
      <c r="O228" s="46" t="str">
        <f aca="false">IF($E228="","",IFERROR($E228*4.87/LN(67.8*CFG_ZANEM-5.42),""))</f>
        <v/>
      </c>
      <c r="P228" s="46" t="str">
        <f aca="false">IF(OR($B228="",$H228=""),"",$H228-$B228)</f>
        <v/>
      </c>
      <c r="Q228" s="46" t="str">
        <f aca="false">IF($A228="","",IF(ISNUMBER(CFG_A),CFG_A,""))</f>
        <v/>
      </c>
      <c r="R228" s="46" t="str">
        <f aca="false">IF($A228="","",IF(ISNUMBER(CFG_B),CFG_B,""))</f>
        <v/>
      </c>
      <c r="S228" s="50" t="str">
        <f aca="false">IF(OR($B228="",$Q228=""),"",0.6108*EXP(17.27*$B228/($B228+237.3))-0.6108*EXP(17.27*($B228+$Q228)/($B228+$Q228+237.3)))</f>
        <v/>
      </c>
      <c r="T228" s="46" t="str">
        <f aca="false">IF(OR($Q228="",$R228="",$L228=""),"",$Q228+$R228*$L228)</f>
        <v/>
      </c>
      <c r="U228" s="46" t="str">
        <f aca="false">IF(OR($Q228="",$R228="",$S228=""),"",$Q228+$R228*$S228)</f>
        <v/>
      </c>
      <c r="V228" s="50" t="str">
        <f aca="false">IF(OR($P228="",$T228="",$U228=""),"",IF(ABS($U228-$T228)&lt;CFG_DENOMMIN,"",($P228-$T228)/($U228-$T228)))</f>
        <v/>
      </c>
      <c r="W228" s="47" t="str">
        <f aca="false">IF($E228="","",IFERROR(LN((CFG_ZANEM-0.67*CFG_HDOSSEL)/(0.123*CFG_HDOSSEL))*LN((CFG_ZAR-0.67*CFG_HDOSSEL)/(0.0123*CFG_HDOSSEL))/(CFG_K^2*$E228),""))</f>
        <v/>
      </c>
      <c r="X228" s="50" t="str">
        <f aca="false">IF(OR($N228="",$W228="",$W228=0),"",$N228*(1+CFG_RC/$W228))</f>
        <v/>
      </c>
      <c r="Y228" s="46" t="str">
        <f aca="false">IF(OR($X228="",$M228="",$G228="",$L228=""),"",($W228*$G228/CFG_RHOCP)*($X228/($M228+$X228))-$L228/($M228+$X228))</f>
        <v/>
      </c>
      <c r="Z228" s="46" t="str">
        <f aca="false">IF(OR($W228="",$G228=""),"",$W228*$G228/CFG_RHOCP)</f>
        <v/>
      </c>
      <c r="AA228" s="50" t="str">
        <f aca="false">IF(OR($P228="",$Y228="",$Z228=""),"",IF(ABS($Z228-$Y228)&lt;CFG_DENOMMIN,"",($P228-$Y228)/($Z228-$Y228)))</f>
        <v/>
      </c>
      <c r="AB228" s="48" t="str">
        <f aca="false">IF($A228="","",IF(AND(HOUR($A228)&gt;=CFG_HINI,HOUR($A228)&lt;CFG_HFIM),1,0))</f>
        <v/>
      </c>
      <c r="AC228" s="48" t="str">
        <f aca="false">IF($A228="","",IF($D228="",0,IF($D228&gt;=CFG_RSMIN,1,0)))</f>
        <v/>
      </c>
      <c r="AD228" s="48" t="str">
        <f aca="false">IF($A228="","",IF($E228="",0,IF(AND($E228&gt;=CFG_UMIN,$E228&lt;=CFG_UMAX),1,0)))</f>
        <v/>
      </c>
      <c r="AE228" s="48" t="str">
        <f aca="false">IF($A228="","",IF($L228="",0,IF($L228&gt;=CFG_VPDMIN,1,0)))</f>
        <v/>
      </c>
      <c r="AF228" s="48" t="str">
        <f aca="false">IF($A228="","",IF(CFG_METODO="Teórico (Jackson)",IF(OR($Y228="",$Z228=""),0,IF(ABS($Z228-$Y228)&gt;=CFG_DENOMMIN,1,0)),IF(OR($T228="",$U228=""),0,IF(ABS($U228-$T228)&gt;=CFG_DENOMMIN,1,0))))</f>
        <v/>
      </c>
      <c r="AG228" s="48" t="str">
        <f aca="false">IF($A228="","",IF(AND($B228&lt;&gt;"",$C228&lt;&gt;"",$H228&lt;&gt;""),1,0))</f>
        <v/>
      </c>
      <c r="AH228" s="48" t="str">
        <f aca="false">IF($A228="","",IF(AND($AB228=1,$AC228=1,$AD228=1,$AE228=1,$AF228=1,$AG228=1),1,0))</f>
        <v/>
      </c>
      <c r="AI228" s="50" t="str">
        <f aca="false">IF($A228="","",IF($AH228&lt;&gt;1,"",IF(CFG_METODO="Teórico (Jackson)",$AA228,$V228)))</f>
        <v/>
      </c>
      <c r="AJ228" s="50" t="str">
        <f aca="false">IF($AI228="","",MAX(0,MIN(1,$AI228)))</f>
        <v/>
      </c>
      <c r="AK228" s="52" t="str">
        <f aca="false">IF($A228="","",IF($AG228=0,"Dados incompletos"&amp;IF($I228="SEM PAR"," — sem Tc no mesmo horário",""),IF($AB228=0,"Fora da janela horária",IF($AC228=0,"Radiação abaixo do mínimo",IF($AD228=0,"Vento fora da faixa",IF($AE228=0,"VPD abaixo do mínimo",IF($AF228=0,"Denominador muito pequeno","VÁLIDO")))))))</f>
        <v/>
      </c>
    </row>
    <row r="229" customFormat="false" ht="15" hidden="false" customHeight="false" outlineLevel="0" collapsed="false">
      <c r="A229" s="45" t="str">
        <f aca="false">IF(02_Estacao!A229="","",02_Estacao!A229)</f>
        <v/>
      </c>
      <c r="B229" s="46" t="str">
        <f aca="false">IF(OR($A229="",02_Estacao!B229=""),"",IF(CFG_UT="°F",(02_Estacao!B229-32)*5/9,02_Estacao!B229))</f>
        <v/>
      </c>
      <c r="C229" s="47" t="str">
        <f aca="false">IF(OR($A229="",02_Estacao!C229=""),"",IF(CFG_UUR="fração (0-1)",02_Estacao!C229*100,02_Estacao!C229))</f>
        <v/>
      </c>
      <c r="D229" s="48" t="str">
        <f aca="false">IF(OR($A229="",02_Estacao!D229=""),"",IF(CFG_URS="MJ/m²/h",02_Estacao!D229*277.7778,IF(CFG_URS="kW/m²",02_Estacao!D229*1000,02_Estacao!D229)))</f>
        <v/>
      </c>
      <c r="E229" s="46" t="str">
        <f aca="false">IF(OR($A229="",02_Estacao!E229=""),"",IF(CFG_UVEL="km/h",02_Estacao!E229/3.6,02_Estacao!E229))</f>
        <v/>
      </c>
      <c r="F229" s="46" t="str">
        <f aca="false">IF($A229="","",IF(02_Estacao!F229="",CFG_P,IF(CFG_UP="hPa (mbar)",02_Estacao!F229/10,IF(CFG_UP="Pa",02_Estacao!F229/1000,02_Estacao!F229))))</f>
        <v/>
      </c>
      <c r="G229" s="48" t="str">
        <f aca="false">IF($A229="","",IF(02_Estacao!G229&lt;&gt;"",02_Estacao!G229,IF($D229="","",(1-CFG_ALBEDO)*$D229-CFG_RNL)))</f>
        <v/>
      </c>
      <c r="H229" s="46" t="str">
        <f aca="false">IF($A229="","",IFERROR(IF(ISNUMBER(INDEX(03_Dossel!$F$6:$F$1005,MATCH($A229,03_Dossel!$A$6:$A$1005,0))),INDEX(03_Dossel!$F$6:$F$1005,MATCH($A229,03_Dossel!$A$6:$A$1005,0)),""),""))</f>
        <v/>
      </c>
      <c r="I229" s="49" t="str">
        <f aca="false">IF($A229="","",IF($H229="","SEM PAR","OK"))</f>
        <v/>
      </c>
      <c r="J229" s="50" t="str">
        <f aca="false">IF($B229="","",0.6108*EXP(17.27*$B229/($B229+237.3)))</f>
        <v/>
      </c>
      <c r="K229" s="50" t="str">
        <f aca="false">IF(OR($J229="",$C229=""),"",$J229*$C229/100)</f>
        <v/>
      </c>
      <c r="L229" s="50" t="str">
        <f aca="false">IF(OR($J229="",$K229=""),"",$J229-$K229)</f>
        <v/>
      </c>
      <c r="M229" s="50" t="str">
        <f aca="false">IF($J229="","",4098*$J229/($B229+237.3)^2)</f>
        <v/>
      </c>
      <c r="N229" s="51" t="str">
        <f aca="false">IF($F229="","",0.000665*$F229)</f>
        <v/>
      </c>
      <c r="O229" s="46" t="str">
        <f aca="false">IF($E229="","",IFERROR($E229*4.87/LN(67.8*CFG_ZANEM-5.42),""))</f>
        <v/>
      </c>
      <c r="P229" s="46" t="str">
        <f aca="false">IF(OR($B229="",$H229=""),"",$H229-$B229)</f>
        <v/>
      </c>
      <c r="Q229" s="46" t="str">
        <f aca="false">IF($A229="","",IF(ISNUMBER(CFG_A),CFG_A,""))</f>
        <v/>
      </c>
      <c r="R229" s="46" t="str">
        <f aca="false">IF($A229="","",IF(ISNUMBER(CFG_B),CFG_B,""))</f>
        <v/>
      </c>
      <c r="S229" s="50" t="str">
        <f aca="false">IF(OR($B229="",$Q229=""),"",0.6108*EXP(17.27*$B229/($B229+237.3))-0.6108*EXP(17.27*($B229+$Q229)/($B229+$Q229+237.3)))</f>
        <v/>
      </c>
      <c r="T229" s="46" t="str">
        <f aca="false">IF(OR($Q229="",$R229="",$L229=""),"",$Q229+$R229*$L229)</f>
        <v/>
      </c>
      <c r="U229" s="46" t="str">
        <f aca="false">IF(OR($Q229="",$R229="",$S229=""),"",$Q229+$R229*$S229)</f>
        <v/>
      </c>
      <c r="V229" s="50" t="str">
        <f aca="false">IF(OR($P229="",$T229="",$U229=""),"",IF(ABS($U229-$T229)&lt;CFG_DENOMMIN,"",($P229-$T229)/($U229-$T229)))</f>
        <v/>
      </c>
      <c r="W229" s="47" t="str">
        <f aca="false">IF($E229="","",IFERROR(LN((CFG_ZANEM-0.67*CFG_HDOSSEL)/(0.123*CFG_HDOSSEL))*LN((CFG_ZAR-0.67*CFG_HDOSSEL)/(0.0123*CFG_HDOSSEL))/(CFG_K^2*$E229),""))</f>
        <v/>
      </c>
      <c r="X229" s="50" t="str">
        <f aca="false">IF(OR($N229="",$W229="",$W229=0),"",$N229*(1+CFG_RC/$W229))</f>
        <v/>
      </c>
      <c r="Y229" s="46" t="str">
        <f aca="false">IF(OR($X229="",$M229="",$G229="",$L229=""),"",($W229*$G229/CFG_RHOCP)*($X229/($M229+$X229))-$L229/($M229+$X229))</f>
        <v/>
      </c>
      <c r="Z229" s="46" t="str">
        <f aca="false">IF(OR($W229="",$G229=""),"",$W229*$G229/CFG_RHOCP)</f>
        <v/>
      </c>
      <c r="AA229" s="50" t="str">
        <f aca="false">IF(OR($P229="",$Y229="",$Z229=""),"",IF(ABS($Z229-$Y229)&lt;CFG_DENOMMIN,"",($P229-$Y229)/($Z229-$Y229)))</f>
        <v/>
      </c>
      <c r="AB229" s="48" t="str">
        <f aca="false">IF($A229="","",IF(AND(HOUR($A229)&gt;=CFG_HINI,HOUR($A229)&lt;CFG_HFIM),1,0))</f>
        <v/>
      </c>
      <c r="AC229" s="48" t="str">
        <f aca="false">IF($A229="","",IF($D229="",0,IF($D229&gt;=CFG_RSMIN,1,0)))</f>
        <v/>
      </c>
      <c r="AD229" s="48" t="str">
        <f aca="false">IF($A229="","",IF($E229="",0,IF(AND($E229&gt;=CFG_UMIN,$E229&lt;=CFG_UMAX),1,0)))</f>
        <v/>
      </c>
      <c r="AE229" s="48" t="str">
        <f aca="false">IF($A229="","",IF($L229="",0,IF($L229&gt;=CFG_VPDMIN,1,0)))</f>
        <v/>
      </c>
      <c r="AF229" s="48" t="str">
        <f aca="false">IF($A229="","",IF(CFG_METODO="Teórico (Jackson)",IF(OR($Y229="",$Z229=""),0,IF(ABS($Z229-$Y229)&gt;=CFG_DENOMMIN,1,0)),IF(OR($T229="",$U229=""),0,IF(ABS($U229-$T229)&gt;=CFG_DENOMMIN,1,0))))</f>
        <v/>
      </c>
      <c r="AG229" s="48" t="str">
        <f aca="false">IF($A229="","",IF(AND($B229&lt;&gt;"",$C229&lt;&gt;"",$H229&lt;&gt;""),1,0))</f>
        <v/>
      </c>
      <c r="AH229" s="48" t="str">
        <f aca="false">IF($A229="","",IF(AND($AB229=1,$AC229=1,$AD229=1,$AE229=1,$AF229=1,$AG229=1),1,0))</f>
        <v/>
      </c>
      <c r="AI229" s="50" t="str">
        <f aca="false">IF($A229="","",IF($AH229&lt;&gt;1,"",IF(CFG_METODO="Teórico (Jackson)",$AA229,$V229)))</f>
        <v/>
      </c>
      <c r="AJ229" s="50" t="str">
        <f aca="false">IF($AI229="","",MAX(0,MIN(1,$AI229)))</f>
        <v/>
      </c>
      <c r="AK229" s="52" t="str">
        <f aca="false">IF($A229="","",IF($AG229=0,"Dados incompletos"&amp;IF($I229="SEM PAR"," — sem Tc no mesmo horário",""),IF($AB229=0,"Fora da janela horária",IF($AC229=0,"Radiação abaixo do mínimo",IF($AD229=0,"Vento fora da faixa",IF($AE229=0,"VPD abaixo do mínimo",IF($AF229=0,"Denominador muito pequeno","VÁLIDO")))))))</f>
        <v/>
      </c>
    </row>
    <row r="230" customFormat="false" ht="15" hidden="false" customHeight="false" outlineLevel="0" collapsed="false">
      <c r="A230" s="45" t="str">
        <f aca="false">IF(02_Estacao!A230="","",02_Estacao!A230)</f>
        <v/>
      </c>
      <c r="B230" s="46" t="str">
        <f aca="false">IF(OR($A230="",02_Estacao!B230=""),"",IF(CFG_UT="°F",(02_Estacao!B230-32)*5/9,02_Estacao!B230))</f>
        <v/>
      </c>
      <c r="C230" s="47" t="str">
        <f aca="false">IF(OR($A230="",02_Estacao!C230=""),"",IF(CFG_UUR="fração (0-1)",02_Estacao!C230*100,02_Estacao!C230))</f>
        <v/>
      </c>
      <c r="D230" s="48" t="str">
        <f aca="false">IF(OR($A230="",02_Estacao!D230=""),"",IF(CFG_URS="MJ/m²/h",02_Estacao!D230*277.7778,IF(CFG_URS="kW/m²",02_Estacao!D230*1000,02_Estacao!D230)))</f>
        <v/>
      </c>
      <c r="E230" s="46" t="str">
        <f aca="false">IF(OR($A230="",02_Estacao!E230=""),"",IF(CFG_UVEL="km/h",02_Estacao!E230/3.6,02_Estacao!E230))</f>
        <v/>
      </c>
      <c r="F230" s="46" t="str">
        <f aca="false">IF($A230="","",IF(02_Estacao!F230="",CFG_P,IF(CFG_UP="hPa (mbar)",02_Estacao!F230/10,IF(CFG_UP="Pa",02_Estacao!F230/1000,02_Estacao!F230))))</f>
        <v/>
      </c>
      <c r="G230" s="48" t="str">
        <f aca="false">IF($A230="","",IF(02_Estacao!G230&lt;&gt;"",02_Estacao!G230,IF($D230="","",(1-CFG_ALBEDO)*$D230-CFG_RNL)))</f>
        <v/>
      </c>
      <c r="H230" s="46" t="str">
        <f aca="false">IF($A230="","",IFERROR(IF(ISNUMBER(INDEX(03_Dossel!$F$6:$F$1005,MATCH($A230,03_Dossel!$A$6:$A$1005,0))),INDEX(03_Dossel!$F$6:$F$1005,MATCH($A230,03_Dossel!$A$6:$A$1005,0)),""),""))</f>
        <v/>
      </c>
      <c r="I230" s="49" t="str">
        <f aca="false">IF($A230="","",IF($H230="","SEM PAR","OK"))</f>
        <v/>
      </c>
      <c r="J230" s="50" t="str">
        <f aca="false">IF($B230="","",0.6108*EXP(17.27*$B230/($B230+237.3)))</f>
        <v/>
      </c>
      <c r="K230" s="50" t="str">
        <f aca="false">IF(OR($J230="",$C230=""),"",$J230*$C230/100)</f>
        <v/>
      </c>
      <c r="L230" s="50" t="str">
        <f aca="false">IF(OR($J230="",$K230=""),"",$J230-$K230)</f>
        <v/>
      </c>
      <c r="M230" s="50" t="str">
        <f aca="false">IF($J230="","",4098*$J230/($B230+237.3)^2)</f>
        <v/>
      </c>
      <c r="N230" s="51" t="str">
        <f aca="false">IF($F230="","",0.000665*$F230)</f>
        <v/>
      </c>
      <c r="O230" s="46" t="str">
        <f aca="false">IF($E230="","",IFERROR($E230*4.87/LN(67.8*CFG_ZANEM-5.42),""))</f>
        <v/>
      </c>
      <c r="P230" s="46" t="str">
        <f aca="false">IF(OR($B230="",$H230=""),"",$H230-$B230)</f>
        <v/>
      </c>
      <c r="Q230" s="46" t="str">
        <f aca="false">IF($A230="","",IF(ISNUMBER(CFG_A),CFG_A,""))</f>
        <v/>
      </c>
      <c r="R230" s="46" t="str">
        <f aca="false">IF($A230="","",IF(ISNUMBER(CFG_B),CFG_B,""))</f>
        <v/>
      </c>
      <c r="S230" s="50" t="str">
        <f aca="false">IF(OR($B230="",$Q230=""),"",0.6108*EXP(17.27*$B230/($B230+237.3))-0.6108*EXP(17.27*($B230+$Q230)/($B230+$Q230+237.3)))</f>
        <v/>
      </c>
      <c r="T230" s="46" t="str">
        <f aca="false">IF(OR($Q230="",$R230="",$L230=""),"",$Q230+$R230*$L230)</f>
        <v/>
      </c>
      <c r="U230" s="46" t="str">
        <f aca="false">IF(OR($Q230="",$R230="",$S230=""),"",$Q230+$R230*$S230)</f>
        <v/>
      </c>
      <c r="V230" s="50" t="str">
        <f aca="false">IF(OR($P230="",$T230="",$U230=""),"",IF(ABS($U230-$T230)&lt;CFG_DENOMMIN,"",($P230-$T230)/($U230-$T230)))</f>
        <v/>
      </c>
      <c r="W230" s="47" t="str">
        <f aca="false">IF($E230="","",IFERROR(LN((CFG_ZANEM-0.67*CFG_HDOSSEL)/(0.123*CFG_HDOSSEL))*LN((CFG_ZAR-0.67*CFG_HDOSSEL)/(0.0123*CFG_HDOSSEL))/(CFG_K^2*$E230),""))</f>
        <v/>
      </c>
      <c r="X230" s="50" t="str">
        <f aca="false">IF(OR($N230="",$W230="",$W230=0),"",$N230*(1+CFG_RC/$W230))</f>
        <v/>
      </c>
      <c r="Y230" s="46" t="str">
        <f aca="false">IF(OR($X230="",$M230="",$G230="",$L230=""),"",($W230*$G230/CFG_RHOCP)*($X230/($M230+$X230))-$L230/($M230+$X230))</f>
        <v/>
      </c>
      <c r="Z230" s="46" t="str">
        <f aca="false">IF(OR($W230="",$G230=""),"",$W230*$G230/CFG_RHOCP)</f>
        <v/>
      </c>
      <c r="AA230" s="50" t="str">
        <f aca="false">IF(OR($P230="",$Y230="",$Z230=""),"",IF(ABS($Z230-$Y230)&lt;CFG_DENOMMIN,"",($P230-$Y230)/($Z230-$Y230)))</f>
        <v/>
      </c>
      <c r="AB230" s="48" t="str">
        <f aca="false">IF($A230="","",IF(AND(HOUR($A230)&gt;=CFG_HINI,HOUR($A230)&lt;CFG_HFIM),1,0))</f>
        <v/>
      </c>
      <c r="AC230" s="48" t="str">
        <f aca="false">IF($A230="","",IF($D230="",0,IF($D230&gt;=CFG_RSMIN,1,0)))</f>
        <v/>
      </c>
      <c r="AD230" s="48" t="str">
        <f aca="false">IF($A230="","",IF($E230="",0,IF(AND($E230&gt;=CFG_UMIN,$E230&lt;=CFG_UMAX),1,0)))</f>
        <v/>
      </c>
      <c r="AE230" s="48" t="str">
        <f aca="false">IF($A230="","",IF($L230="",0,IF($L230&gt;=CFG_VPDMIN,1,0)))</f>
        <v/>
      </c>
      <c r="AF230" s="48" t="str">
        <f aca="false">IF($A230="","",IF(CFG_METODO="Teórico (Jackson)",IF(OR($Y230="",$Z230=""),0,IF(ABS($Z230-$Y230)&gt;=CFG_DENOMMIN,1,0)),IF(OR($T230="",$U230=""),0,IF(ABS($U230-$T230)&gt;=CFG_DENOMMIN,1,0))))</f>
        <v/>
      </c>
      <c r="AG230" s="48" t="str">
        <f aca="false">IF($A230="","",IF(AND($B230&lt;&gt;"",$C230&lt;&gt;"",$H230&lt;&gt;""),1,0))</f>
        <v/>
      </c>
      <c r="AH230" s="48" t="str">
        <f aca="false">IF($A230="","",IF(AND($AB230=1,$AC230=1,$AD230=1,$AE230=1,$AF230=1,$AG230=1),1,0))</f>
        <v/>
      </c>
      <c r="AI230" s="50" t="str">
        <f aca="false">IF($A230="","",IF($AH230&lt;&gt;1,"",IF(CFG_METODO="Teórico (Jackson)",$AA230,$V230)))</f>
        <v/>
      </c>
      <c r="AJ230" s="50" t="str">
        <f aca="false">IF($AI230="","",MAX(0,MIN(1,$AI230)))</f>
        <v/>
      </c>
      <c r="AK230" s="52" t="str">
        <f aca="false">IF($A230="","",IF($AG230=0,"Dados incompletos"&amp;IF($I230="SEM PAR"," — sem Tc no mesmo horário",""),IF($AB230=0,"Fora da janela horária",IF($AC230=0,"Radiação abaixo do mínimo",IF($AD230=0,"Vento fora da faixa",IF($AE230=0,"VPD abaixo do mínimo",IF($AF230=0,"Denominador muito pequeno","VÁLIDO")))))))</f>
        <v/>
      </c>
    </row>
    <row r="231" customFormat="false" ht="15" hidden="false" customHeight="false" outlineLevel="0" collapsed="false">
      <c r="A231" s="45" t="str">
        <f aca="false">IF(02_Estacao!A231="","",02_Estacao!A231)</f>
        <v/>
      </c>
      <c r="B231" s="46" t="str">
        <f aca="false">IF(OR($A231="",02_Estacao!B231=""),"",IF(CFG_UT="°F",(02_Estacao!B231-32)*5/9,02_Estacao!B231))</f>
        <v/>
      </c>
      <c r="C231" s="47" t="str">
        <f aca="false">IF(OR($A231="",02_Estacao!C231=""),"",IF(CFG_UUR="fração (0-1)",02_Estacao!C231*100,02_Estacao!C231))</f>
        <v/>
      </c>
      <c r="D231" s="48" t="str">
        <f aca="false">IF(OR($A231="",02_Estacao!D231=""),"",IF(CFG_URS="MJ/m²/h",02_Estacao!D231*277.7778,IF(CFG_URS="kW/m²",02_Estacao!D231*1000,02_Estacao!D231)))</f>
        <v/>
      </c>
      <c r="E231" s="46" t="str">
        <f aca="false">IF(OR($A231="",02_Estacao!E231=""),"",IF(CFG_UVEL="km/h",02_Estacao!E231/3.6,02_Estacao!E231))</f>
        <v/>
      </c>
      <c r="F231" s="46" t="str">
        <f aca="false">IF($A231="","",IF(02_Estacao!F231="",CFG_P,IF(CFG_UP="hPa (mbar)",02_Estacao!F231/10,IF(CFG_UP="Pa",02_Estacao!F231/1000,02_Estacao!F231))))</f>
        <v/>
      </c>
      <c r="G231" s="48" t="str">
        <f aca="false">IF($A231="","",IF(02_Estacao!G231&lt;&gt;"",02_Estacao!G231,IF($D231="","",(1-CFG_ALBEDO)*$D231-CFG_RNL)))</f>
        <v/>
      </c>
      <c r="H231" s="46" t="str">
        <f aca="false">IF($A231="","",IFERROR(IF(ISNUMBER(INDEX(03_Dossel!$F$6:$F$1005,MATCH($A231,03_Dossel!$A$6:$A$1005,0))),INDEX(03_Dossel!$F$6:$F$1005,MATCH($A231,03_Dossel!$A$6:$A$1005,0)),""),""))</f>
        <v/>
      </c>
      <c r="I231" s="49" t="str">
        <f aca="false">IF($A231="","",IF($H231="","SEM PAR","OK"))</f>
        <v/>
      </c>
      <c r="J231" s="50" t="str">
        <f aca="false">IF($B231="","",0.6108*EXP(17.27*$B231/($B231+237.3)))</f>
        <v/>
      </c>
      <c r="K231" s="50" t="str">
        <f aca="false">IF(OR($J231="",$C231=""),"",$J231*$C231/100)</f>
        <v/>
      </c>
      <c r="L231" s="50" t="str">
        <f aca="false">IF(OR($J231="",$K231=""),"",$J231-$K231)</f>
        <v/>
      </c>
      <c r="M231" s="50" t="str">
        <f aca="false">IF($J231="","",4098*$J231/($B231+237.3)^2)</f>
        <v/>
      </c>
      <c r="N231" s="51" t="str">
        <f aca="false">IF($F231="","",0.000665*$F231)</f>
        <v/>
      </c>
      <c r="O231" s="46" t="str">
        <f aca="false">IF($E231="","",IFERROR($E231*4.87/LN(67.8*CFG_ZANEM-5.42),""))</f>
        <v/>
      </c>
      <c r="P231" s="46" t="str">
        <f aca="false">IF(OR($B231="",$H231=""),"",$H231-$B231)</f>
        <v/>
      </c>
      <c r="Q231" s="46" t="str">
        <f aca="false">IF($A231="","",IF(ISNUMBER(CFG_A),CFG_A,""))</f>
        <v/>
      </c>
      <c r="R231" s="46" t="str">
        <f aca="false">IF($A231="","",IF(ISNUMBER(CFG_B),CFG_B,""))</f>
        <v/>
      </c>
      <c r="S231" s="50" t="str">
        <f aca="false">IF(OR($B231="",$Q231=""),"",0.6108*EXP(17.27*$B231/($B231+237.3))-0.6108*EXP(17.27*($B231+$Q231)/($B231+$Q231+237.3)))</f>
        <v/>
      </c>
      <c r="T231" s="46" t="str">
        <f aca="false">IF(OR($Q231="",$R231="",$L231=""),"",$Q231+$R231*$L231)</f>
        <v/>
      </c>
      <c r="U231" s="46" t="str">
        <f aca="false">IF(OR($Q231="",$R231="",$S231=""),"",$Q231+$R231*$S231)</f>
        <v/>
      </c>
      <c r="V231" s="50" t="str">
        <f aca="false">IF(OR($P231="",$T231="",$U231=""),"",IF(ABS($U231-$T231)&lt;CFG_DENOMMIN,"",($P231-$T231)/($U231-$T231)))</f>
        <v/>
      </c>
      <c r="W231" s="47" t="str">
        <f aca="false">IF($E231="","",IFERROR(LN((CFG_ZANEM-0.67*CFG_HDOSSEL)/(0.123*CFG_HDOSSEL))*LN((CFG_ZAR-0.67*CFG_HDOSSEL)/(0.0123*CFG_HDOSSEL))/(CFG_K^2*$E231),""))</f>
        <v/>
      </c>
      <c r="X231" s="50" t="str">
        <f aca="false">IF(OR($N231="",$W231="",$W231=0),"",$N231*(1+CFG_RC/$W231))</f>
        <v/>
      </c>
      <c r="Y231" s="46" t="str">
        <f aca="false">IF(OR($X231="",$M231="",$G231="",$L231=""),"",($W231*$G231/CFG_RHOCP)*($X231/($M231+$X231))-$L231/($M231+$X231))</f>
        <v/>
      </c>
      <c r="Z231" s="46" t="str">
        <f aca="false">IF(OR($W231="",$G231=""),"",$W231*$G231/CFG_RHOCP)</f>
        <v/>
      </c>
      <c r="AA231" s="50" t="str">
        <f aca="false">IF(OR($P231="",$Y231="",$Z231=""),"",IF(ABS($Z231-$Y231)&lt;CFG_DENOMMIN,"",($P231-$Y231)/($Z231-$Y231)))</f>
        <v/>
      </c>
      <c r="AB231" s="48" t="str">
        <f aca="false">IF($A231="","",IF(AND(HOUR($A231)&gt;=CFG_HINI,HOUR($A231)&lt;CFG_HFIM),1,0))</f>
        <v/>
      </c>
      <c r="AC231" s="48" t="str">
        <f aca="false">IF($A231="","",IF($D231="",0,IF($D231&gt;=CFG_RSMIN,1,0)))</f>
        <v/>
      </c>
      <c r="AD231" s="48" t="str">
        <f aca="false">IF($A231="","",IF($E231="",0,IF(AND($E231&gt;=CFG_UMIN,$E231&lt;=CFG_UMAX),1,0)))</f>
        <v/>
      </c>
      <c r="AE231" s="48" t="str">
        <f aca="false">IF($A231="","",IF($L231="",0,IF($L231&gt;=CFG_VPDMIN,1,0)))</f>
        <v/>
      </c>
      <c r="AF231" s="48" t="str">
        <f aca="false">IF($A231="","",IF(CFG_METODO="Teórico (Jackson)",IF(OR($Y231="",$Z231=""),0,IF(ABS($Z231-$Y231)&gt;=CFG_DENOMMIN,1,0)),IF(OR($T231="",$U231=""),0,IF(ABS($U231-$T231)&gt;=CFG_DENOMMIN,1,0))))</f>
        <v/>
      </c>
      <c r="AG231" s="48" t="str">
        <f aca="false">IF($A231="","",IF(AND($B231&lt;&gt;"",$C231&lt;&gt;"",$H231&lt;&gt;""),1,0))</f>
        <v/>
      </c>
      <c r="AH231" s="48" t="str">
        <f aca="false">IF($A231="","",IF(AND($AB231=1,$AC231=1,$AD231=1,$AE231=1,$AF231=1,$AG231=1),1,0))</f>
        <v/>
      </c>
      <c r="AI231" s="50" t="str">
        <f aca="false">IF($A231="","",IF($AH231&lt;&gt;1,"",IF(CFG_METODO="Teórico (Jackson)",$AA231,$V231)))</f>
        <v/>
      </c>
      <c r="AJ231" s="50" t="str">
        <f aca="false">IF($AI231="","",MAX(0,MIN(1,$AI231)))</f>
        <v/>
      </c>
      <c r="AK231" s="52" t="str">
        <f aca="false">IF($A231="","",IF($AG231=0,"Dados incompletos"&amp;IF($I231="SEM PAR"," — sem Tc no mesmo horário",""),IF($AB231=0,"Fora da janela horária",IF($AC231=0,"Radiação abaixo do mínimo",IF($AD231=0,"Vento fora da faixa",IF($AE231=0,"VPD abaixo do mínimo",IF($AF231=0,"Denominador muito pequeno","VÁLIDO")))))))</f>
        <v/>
      </c>
    </row>
    <row r="232" customFormat="false" ht="15" hidden="false" customHeight="false" outlineLevel="0" collapsed="false">
      <c r="A232" s="45" t="str">
        <f aca="false">IF(02_Estacao!A232="","",02_Estacao!A232)</f>
        <v/>
      </c>
      <c r="B232" s="46" t="str">
        <f aca="false">IF(OR($A232="",02_Estacao!B232=""),"",IF(CFG_UT="°F",(02_Estacao!B232-32)*5/9,02_Estacao!B232))</f>
        <v/>
      </c>
      <c r="C232" s="47" t="str">
        <f aca="false">IF(OR($A232="",02_Estacao!C232=""),"",IF(CFG_UUR="fração (0-1)",02_Estacao!C232*100,02_Estacao!C232))</f>
        <v/>
      </c>
      <c r="D232" s="48" t="str">
        <f aca="false">IF(OR($A232="",02_Estacao!D232=""),"",IF(CFG_URS="MJ/m²/h",02_Estacao!D232*277.7778,IF(CFG_URS="kW/m²",02_Estacao!D232*1000,02_Estacao!D232)))</f>
        <v/>
      </c>
      <c r="E232" s="46" t="str">
        <f aca="false">IF(OR($A232="",02_Estacao!E232=""),"",IF(CFG_UVEL="km/h",02_Estacao!E232/3.6,02_Estacao!E232))</f>
        <v/>
      </c>
      <c r="F232" s="46" t="str">
        <f aca="false">IF($A232="","",IF(02_Estacao!F232="",CFG_P,IF(CFG_UP="hPa (mbar)",02_Estacao!F232/10,IF(CFG_UP="Pa",02_Estacao!F232/1000,02_Estacao!F232))))</f>
        <v/>
      </c>
      <c r="G232" s="48" t="str">
        <f aca="false">IF($A232="","",IF(02_Estacao!G232&lt;&gt;"",02_Estacao!G232,IF($D232="","",(1-CFG_ALBEDO)*$D232-CFG_RNL)))</f>
        <v/>
      </c>
      <c r="H232" s="46" t="str">
        <f aca="false">IF($A232="","",IFERROR(IF(ISNUMBER(INDEX(03_Dossel!$F$6:$F$1005,MATCH($A232,03_Dossel!$A$6:$A$1005,0))),INDEX(03_Dossel!$F$6:$F$1005,MATCH($A232,03_Dossel!$A$6:$A$1005,0)),""),""))</f>
        <v/>
      </c>
      <c r="I232" s="49" t="str">
        <f aca="false">IF($A232="","",IF($H232="","SEM PAR","OK"))</f>
        <v/>
      </c>
      <c r="J232" s="50" t="str">
        <f aca="false">IF($B232="","",0.6108*EXP(17.27*$B232/($B232+237.3)))</f>
        <v/>
      </c>
      <c r="K232" s="50" t="str">
        <f aca="false">IF(OR($J232="",$C232=""),"",$J232*$C232/100)</f>
        <v/>
      </c>
      <c r="L232" s="50" t="str">
        <f aca="false">IF(OR($J232="",$K232=""),"",$J232-$K232)</f>
        <v/>
      </c>
      <c r="M232" s="50" t="str">
        <f aca="false">IF($J232="","",4098*$J232/($B232+237.3)^2)</f>
        <v/>
      </c>
      <c r="N232" s="51" t="str">
        <f aca="false">IF($F232="","",0.000665*$F232)</f>
        <v/>
      </c>
      <c r="O232" s="46" t="str">
        <f aca="false">IF($E232="","",IFERROR($E232*4.87/LN(67.8*CFG_ZANEM-5.42),""))</f>
        <v/>
      </c>
      <c r="P232" s="46" t="str">
        <f aca="false">IF(OR($B232="",$H232=""),"",$H232-$B232)</f>
        <v/>
      </c>
      <c r="Q232" s="46" t="str">
        <f aca="false">IF($A232="","",IF(ISNUMBER(CFG_A),CFG_A,""))</f>
        <v/>
      </c>
      <c r="R232" s="46" t="str">
        <f aca="false">IF($A232="","",IF(ISNUMBER(CFG_B),CFG_B,""))</f>
        <v/>
      </c>
      <c r="S232" s="50" t="str">
        <f aca="false">IF(OR($B232="",$Q232=""),"",0.6108*EXP(17.27*$B232/($B232+237.3))-0.6108*EXP(17.27*($B232+$Q232)/($B232+$Q232+237.3)))</f>
        <v/>
      </c>
      <c r="T232" s="46" t="str">
        <f aca="false">IF(OR($Q232="",$R232="",$L232=""),"",$Q232+$R232*$L232)</f>
        <v/>
      </c>
      <c r="U232" s="46" t="str">
        <f aca="false">IF(OR($Q232="",$R232="",$S232=""),"",$Q232+$R232*$S232)</f>
        <v/>
      </c>
      <c r="V232" s="50" t="str">
        <f aca="false">IF(OR($P232="",$T232="",$U232=""),"",IF(ABS($U232-$T232)&lt;CFG_DENOMMIN,"",($P232-$T232)/($U232-$T232)))</f>
        <v/>
      </c>
      <c r="W232" s="47" t="str">
        <f aca="false">IF($E232="","",IFERROR(LN((CFG_ZANEM-0.67*CFG_HDOSSEL)/(0.123*CFG_HDOSSEL))*LN((CFG_ZAR-0.67*CFG_HDOSSEL)/(0.0123*CFG_HDOSSEL))/(CFG_K^2*$E232),""))</f>
        <v/>
      </c>
      <c r="X232" s="50" t="str">
        <f aca="false">IF(OR($N232="",$W232="",$W232=0),"",$N232*(1+CFG_RC/$W232))</f>
        <v/>
      </c>
      <c r="Y232" s="46" t="str">
        <f aca="false">IF(OR($X232="",$M232="",$G232="",$L232=""),"",($W232*$G232/CFG_RHOCP)*($X232/($M232+$X232))-$L232/($M232+$X232))</f>
        <v/>
      </c>
      <c r="Z232" s="46" t="str">
        <f aca="false">IF(OR($W232="",$G232=""),"",$W232*$G232/CFG_RHOCP)</f>
        <v/>
      </c>
      <c r="AA232" s="50" t="str">
        <f aca="false">IF(OR($P232="",$Y232="",$Z232=""),"",IF(ABS($Z232-$Y232)&lt;CFG_DENOMMIN,"",($P232-$Y232)/($Z232-$Y232)))</f>
        <v/>
      </c>
      <c r="AB232" s="48" t="str">
        <f aca="false">IF($A232="","",IF(AND(HOUR($A232)&gt;=CFG_HINI,HOUR($A232)&lt;CFG_HFIM),1,0))</f>
        <v/>
      </c>
      <c r="AC232" s="48" t="str">
        <f aca="false">IF($A232="","",IF($D232="",0,IF($D232&gt;=CFG_RSMIN,1,0)))</f>
        <v/>
      </c>
      <c r="AD232" s="48" t="str">
        <f aca="false">IF($A232="","",IF($E232="",0,IF(AND($E232&gt;=CFG_UMIN,$E232&lt;=CFG_UMAX),1,0)))</f>
        <v/>
      </c>
      <c r="AE232" s="48" t="str">
        <f aca="false">IF($A232="","",IF($L232="",0,IF($L232&gt;=CFG_VPDMIN,1,0)))</f>
        <v/>
      </c>
      <c r="AF232" s="48" t="str">
        <f aca="false">IF($A232="","",IF(CFG_METODO="Teórico (Jackson)",IF(OR($Y232="",$Z232=""),0,IF(ABS($Z232-$Y232)&gt;=CFG_DENOMMIN,1,0)),IF(OR($T232="",$U232=""),0,IF(ABS($U232-$T232)&gt;=CFG_DENOMMIN,1,0))))</f>
        <v/>
      </c>
      <c r="AG232" s="48" t="str">
        <f aca="false">IF($A232="","",IF(AND($B232&lt;&gt;"",$C232&lt;&gt;"",$H232&lt;&gt;""),1,0))</f>
        <v/>
      </c>
      <c r="AH232" s="48" t="str">
        <f aca="false">IF($A232="","",IF(AND($AB232=1,$AC232=1,$AD232=1,$AE232=1,$AF232=1,$AG232=1),1,0))</f>
        <v/>
      </c>
      <c r="AI232" s="50" t="str">
        <f aca="false">IF($A232="","",IF($AH232&lt;&gt;1,"",IF(CFG_METODO="Teórico (Jackson)",$AA232,$V232)))</f>
        <v/>
      </c>
      <c r="AJ232" s="50" t="str">
        <f aca="false">IF($AI232="","",MAX(0,MIN(1,$AI232)))</f>
        <v/>
      </c>
      <c r="AK232" s="52" t="str">
        <f aca="false">IF($A232="","",IF($AG232=0,"Dados incompletos"&amp;IF($I232="SEM PAR"," — sem Tc no mesmo horário",""),IF($AB232=0,"Fora da janela horária",IF($AC232=0,"Radiação abaixo do mínimo",IF($AD232=0,"Vento fora da faixa",IF($AE232=0,"VPD abaixo do mínimo",IF($AF232=0,"Denominador muito pequeno","VÁLIDO")))))))</f>
        <v/>
      </c>
    </row>
    <row r="233" customFormat="false" ht="15" hidden="false" customHeight="false" outlineLevel="0" collapsed="false">
      <c r="A233" s="45" t="str">
        <f aca="false">IF(02_Estacao!A233="","",02_Estacao!A233)</f>
        <v/>
      </c>
      <c r="B233" s="46" t="str">
        <f aca="false">IF(OR($A233="",02_Estacao!B233=""),"",IF(CFG_UT="°F",(02_Estacao!B233-32)*5/9,02_Estacao!B233))</f>
        <v/>
      </c>
      <c r="C233" s="47" t="str">
        <f aca="false">IF(OR($A233="",02_Estacao!C233=""),"",IF(CFG_UUR="fração (0-1)",02_Estacao!C233*100,02_Estacao!C233))</f>
        <v/>
      </c>
      <c r="D233" s="48" t="str">
        <f aca="false">IF(OR($A233="",02_Estacao!D233=""),"",IF(CFG_URS="MJ/m²/h",02_Estacao!D233*277.7778,IF(CFG_URS="kW/m²",02_Estacao!D233*1000,02_Estacao!D233)))</f>
        <v/>
      </c>
      <c r="E233" s="46" t="str">
        <f aca="false">IF(OR($A233="",02_Estacao!E233=""),"",IF(CFG_UVEL="km/h",02_Estacao!E233/3.6,02_Estacao!E233))</f>
        <v/>
      </c>
      <c r="F233" s="46" t="str">
        <f aca="false">IF($A233="","",IF(02_Estacao!F233="",CFG_P,IF(CFG_UP="hPa (mbar)",02_Estacao!F233/10,IF(CFG_UP="Pa",02_Estacao!F233/1000,02_Estacao!F233))))</f>
        <v/>
      </c>
      <c r="G233" s="48" t="str">
        <f aca="false">IF($A233="","",IF(02_Estacao!G233&lt;&gt;"",02_Estacao!G233,IF($D233="","",(1-CFG_ALBEDO)*$D233-CFG_RNL)))</f>
        <v/>
      </c>
      <c r="H233" s="46" t="str">
        <f aca="false">IF($A233="","",IFERROR(IF(ISNUMBER(INDEX(03_Dossel!$F$6:$F$1005,MATCH($A233,03_Dossel!$A$6:$A$1005,0))),INDEX(03_Dossel!$F$6:$F$1005,MATCH($A233,03_Dossel!$A$6:$A$1005,0)),""),""))</f>
        <v/>
      </c>
      <c r="I233" s="49" t="str">
        <f aca="false">IF($A233="","",IF($H233="","SEM PAR","OK"))</f>
        <v/>
      </c>
      <c r="J233" s="50" t="str">
        <f aca="false">IF($B233="","",0.6108*EXP(17.27*$B233/($B233+237.3)))</f>
        <v/>
      </c>
      <c r="K233" s="50" t="str">
        <f aca="false">IF(OR($J233="",$C233=""),"",$J233*$C233/100)</f>
        <v/>
      </c>
      <c r="L233" s="50" t="str">
        <f aca="false">IF(OR($J233="",$K233=""),"",$J233-$K233)</f>
        <v/>
      </c>
      <c r="M233" s="50" t="str">
        <f aca="false">IF($J233="","",4098*$J233/($B233+237.3)^2)</f>
        <v/>
      </c>
      <c r="N233" s="51" t="str">
        <f aca="false">IF($F233="","",0.000665*$F233)</f>
        <v/>
      </c>
      <c r="O233" s="46" t="str">
        <f aca="false">IF($E233="","",IFERROR($E233*4.87/LN(67.8*CFG_ZANEM-5.42),""))</f>
        <v/>
      </c>
      <c r="P233" s="46" t="str">
        <f aca="false">IF(OR($B233="",$H233=""),"",$H233-$B233)</f>
        <v/>
      </c>
      <c r="Q233" s="46" t="str">
        <f aca="false">IF($A233="","",IF(ISNUMBER(CFG_A),CFG_A,""))</f>
        <v/>
      </c>
      <c r="R233" s="46" t="str">
        <f aca="false">IF($A233="","",IF(ISNUMBER(CFG_B),CFG_B,""))</f>
        <v/>
      </c>
      <c r="S233" s="50" t="str">
        <f aca="false">IF(OR($B233="",$Q233=""),"",0.6108*EXP(17.27*$B233/($B233+237.3))-0.6108*EXP(17.27*($B233+$Q233)/($B233+$Q233+237.3)))</f>
        <v/>
      </c>
      <c r="T233" s="46" t="str">
        <f aca="false">IF(OR($Q233="",$R233="",$L233=""),"",$Q233+$R233*$L233)</f>
        <v/>
      </c>
      <c r="U233" s="46" t="str">
        <f aca="false">IF(OR($Q233="",$R233="",$S233=""),"",$Q233+$R233*$S233)</f>
        <v/>
      </c>
      <c r="V233" s="50" t="str">
        <f aca="false">IF(OR($P233="",$T233="",$U233=""),"",IF(ABS($U233-$T233)&lt;CFG_DENOMMIN,"",($P233-$T233)/($U233-$T233)))</f>
        <v/>
      </c>
      <c r="W233" s="47" t="str">
        <f aca="false">IF($E233="","",IFERROR(LN((CFG_ZANEM-0.67*CFG_HDOSSEL)/(0.123*CFG_HDOSSEL))*LN((CFG_ZAR-0.67*CFG_HDOSSEL)/(0.0123*CFG_HDOSSEL))/(CFG_K^2*$E233),""))</f>
        <v/>
      </c>
      <c r="X233" s="50" t="str">
        <f aca="false">IF(OR($N233="",$W233="",$W233=0),"",$N233*(1+CFG_RC/$W233))</f>
        <v/>
      </c>
      <c r="Y233" s="46" t="str">
        <f aca="false">IF(OR($X233="",$M233="",$G233="",$L233=""),"",($W233*$G233/CFG_RHOCP)*($X233/($M233+$X233))-$L233/($M233+$X233))</f>
        <v/>
      </c>
      <c r="Z233" s="46" t="str">
        <f aca="false">IF(OR($W233="",$G233=""),"",$W233*$G233/CFG_RHOCP)</f>
        <v/>
      </c>
      <c r="AA233" s="50" t="str">
        <f aca="false">IF(OR($P233="",$Y233="",$Z233=""),"",IF(ABS($Z233-$Y233)&lt;CFG_DENOMMIN,"",($P233-$Y233)/($Z233-$Y233)))</f>
        <v/>
      </c>
      <c r="AB233" s="48" t="str">
        <f aca="false">IF($A233="","",IF(AND(HOUR($A233)&gt;=CFG_HINI,HOUR($A233)&lt;CFG_HFIM),1,0))</f>
        <v/>
      </c>
      <c r="AC233" s="48" t="str">
        <f aca="false">IF($A233="","",IF($D233="",0,IF($D233&gt;=CFG_RSMIN,1,0)))</f>
        <v/>
      </c>
      <c r="AD233" s="48" t="str">
        <f aca="false">IF($A233="","",IF($E233="",0,IF(AND($E233&gt;=CFG_UMIN,$E233&lt;=CFG_UMAX),1,0)))</f>
        <v/>
      </c>
      <c r="AE233" s="48" t="str">
        <f aca="false">IF($A233="","",IF($L233="",0,IF($L233&gt;=CFG_VPDMIN,1,0)))</f>
        <v/>
      </c>
      <c r="AF233" s="48" t="str">
        <f aca="false">IF($A233="","",IF(CFG_METODO="Teórico (Jackson)",IF(OR($Y233="",$Z233=""),0,IF(ABS($Z233-$Y233)&gt;=CFG_DENOMMIN,1,0)),IF(OR($T233="",$U233=""),0,IF(ABS($U233-$T233)&gt;=CFG_DENOMMIN,1,0))))</f>
        <v/>
      </c>
      <c r="AG233" s="48" t="str">
        <f aca="false">IF($A233="","",IF(AND($B233&lt;&gt;"",$C233&lt;&gt;"",$H233&lt;&gt;""),1,0))</f>
        <v/>
      </c>
      <c r="AH233" s="48" t="str">
        <f aca="false">IF($A233="","",IF(AND($AB233=1,$AC233=1,$AD233=1,$AE233=1,$AF233=1,$AG233=1),1,0))</f>
        <v/>
      </c>
      <c r="AI233" s="50" t="str">
        <f aca="false">IF($A233="","",IF($AH233&lt;&gt;1,"",IF(CFG_METODO="Teórico (Jackson)",$AA233,$V233)))</f>
        <v/>
      </c>
      <c r="AJ233" s="50" t="str">
        <f aca="false">IF($AI233="","",MAX(0,MIN(1,$AI233)))</f>
        <v/>
      </c>
      <c r="AK233" s="52" t="str">
        <f aca="false">IF($A233="","",IF($AG233=0,"Dados incompletos"&amp;IF($I233="SEM PAR"," — sem Tc no mesmo horário",""),IF($AB233=0,"Fora da janela horária",IF($AC233=0,"Radiação abaixo do mínimo",IF($AD233=0,"Vento fora da faixa",IF($AE233=0,"VPD abaixo do mínimo",IF($AF233=0,"Denominador muito pequeno","VÁLIDO")))))))</f>
        <v/>
      </c>
    </row>
    <row r="234" customFormat="false" ht="15" hidden="false" customHeight="false" outlineLevel="0" collapsed="false">
      <c r="A234" s="45" t="str">
        <f aca="false">IF(02_Estacao!A234="","",02_Estacao!A234)</f>
        <v/>
      </c>
      <c r="B234" s="46" t="str">
        <f aca="false">IF(OR($A234="",02_Estacao!B234=""),"",IF(CFG_UT="°F",(02_Estacao!B234-32)*5/9,02_Estacao!B234))</f>
        <v/>
      </c>
      <c r="C234" s="47" t="str">
        <f aca="false">IF(OR($A234="",02_Estacao!C234=""),"",IF(CFG_UUR="fração (0-1)",02_Estacao!C234*100,02_Estacao!C234))</f>
        <v/>
      </c>
      <c r="D234" s="48" t="str">
        <f aca="false">IF(OR($A234="",02_Estacao!D234=""),"",IF(CFG_URS="MJ/m²/h",02_Estacao!D234*277.7778,IF(CFG_URS="kW/m²",02_Estacao!D234*1000,02_Estacao!D234)))</f>
        <v/>
      </c>
      <c r="E234" s="46" t="str">
        <f aca="false">IF(OR($A234="",02_Estacao!E234=""),"",IF(CFG_UVEL="km/h",02_Estacao!E234/3.6,02_Estacao!E234))</f>
        <v/>
      </c>
      <c r="F234" s="46" t="str">
        <f aca="false">IF($A234="","",IF(02_Estacao!F234="",CFG_P,IF(CFG_UP="hPa (mbar)",02_Estacao!F234/10,IF(CFG_UP="Pa",02_Estacao!F234/1000,02_Estacao!F234))))</f>
        <v/>
      </c>
      <c r="G234" s="48" t="str">
        <f aca="false">IF($A234="","",IF(02_Estacao!G234&lt;&gt;"",02_Estacao!G234,IF($D234="","",(1-CFG_ALBEDO)*$D234-CFG_RNL)))</f>
        <v/>
      </c>
      <c r="H234" s="46" t="str">
        <f aca="false">IF($A234="","",IFERROR(IF(ISNUMBER(INDEX(03_Dossel!$F$6:$F$1005,MATCH($A234,03_Dossel!$A$6:$A$1005,0))),INDEX(03_Dossel!$F$6:$F$1005,MATCH($A234,03_Dossel!$A$6:$A$1005,0)),""),""))</f>
        <v/>
      </c>
      <c r="I234" s="49" t="str">
        <f aca="false">IF($A234="","",IF($H234="","SEM PAR","OK"))</f>
        <v/>
      </c>
      <c r="J234" s="50" t="str">
        <f aca="false">IF($B234="","",0.6108*EXP(17.27*$B234/($B234+237.3)))</f>
        <v/>
      </c>
      <c r="K234" s="50" t="str">
        <f aca="false">IF(OR($J234="",$C234=""),"",$J234*$C234/100)</f>
        <v/>
      </c>
      <c r="L234" s="50" t="str">
        <f aca="false">IF(OR($J234="",$K234=""),"",$J234-$K234)</f>
        <v/>
      </c>
      <c r="M234" s="50" t="str">
        <f aca="false">IF($J234="","",4098*$J234/($B234+237.3)^2)</f>
        <v/>
      </c>
      <c r="N234" s="51" t="str">
        <f aca="false">IF($F234="","",0.000665*$F234)</f>
        <v/>
      </c>
      <c r="O234" s="46" t="str">
        <f aca="false">IF($E234="","",IFERROR($E234*4.87/LN(67.8*CFG_ZANEM-5.42),""))</f>
        <v/>
      </c>
      <c r="P234" s="46" t="str">
        <f aca="false">IF(OR($B234="",$H234=""),"",$H234-$B234)</f>
        <v/>
      </c>
      <c r="Q234" s="46" t="str">
        <f aca="false">IF($A234="","",IF(ISNUMBER(CFG_A),CFG_A,""))</f>
        <v/>
      </c>
      <c r="R234" s="46" t="str">
        <f aca="false">IF($A234="","",IF(ISNUMBER(CFG_B),CFG_B,""))</f>
        <v/>
      </c>
      <c r="S234" s="50" t="str">
        <f aca="false">IF(OR($B234="",$Q234=""),"",0.6108*EXP(17.27*$B234/($B234+237.3))-0.6108*EXP(17.27*($B234+$Q234)/($B234+$Q234+237.3)))</f>
        <v/>
      </c>
      <c r="T234" s="46" t="str">
        <f aca="false">IF(OR($Q234="",$R234="",$L234=""),"",$Q234+$R234*$L234)</f>
        <v/>
      </c>
      <c r="U234" s="46" t="str">
        <f aca="false">IF(OR($Q234="",$R234="",$S234=""),"",$Q234+$R234*$S234)</f>
        <v/>
      </c>
      <c r="V234" s="50" t="str">
        <f aca="false">IF(OR($P234="",$T234="",$U234=""),"",IF(ABS($U234-$T234)&lt;CFG_DENOMMIN,"",($P234-$T234)/($U234-$T234)))</f>
        <v/>
      </c>
      <c r="W234" s="47" t="str">
        <f aca="false">IF($E234="","",IFERROR(LN((CFG_ZANEM-0.67*CFG_HDOSSEL)/(0.123*CFG_HDOSSEL))*LN((CFG_ZAR-0.67*CFG_HDOSSEL)/(0.0123*CFG_HDOSSEL))/(CFG_K^2*$E234),""))</f>
        <v/>
      </c>
      <c r="X234" s="50" t="str">
        <f aca="false">IF(OR($N234="",$W234="",$W234=0),"",$N234*(1+CFG_RC/$W234))</f>
        <v/>
      </c>
      <c r="Y234" s="46" t="str">
        <f aca="false">IF(OR($X234="",$M234="",$G234="",$L234=""),"",($W234*$G234/CFG_RHOCP)*($X234/($M234+$X234))-$L234/($M234+$X234))</f>
        <v/>
      </c>
      <c r="Z234" s="46" t="str">
        <f aca="false">IF(OR($W234="",$G234=""),"",$W234*$G234/CFG_RHOCP)</f>
        <v/>
      </c>
      <c r="AA234" s="50" t="str">
        <f aca="false">IF(OR($P234="",$Y234="",$Z234=""),"",IF(ABS($Z234-$Y234)&lt;CFG_DENOMMIN,"",($P234-$Y234)/($Z234-$Y234)))</f>
        <v/>
      </c>
      <c r="AB234" s="48" t="str">
        <f aca="false">IF($A234="","",IF(AND(HOUR($A234)&gt;=CFG_HINI,HOUR($A234)&lt;CFG_HFIM),1,0))</f>
        <v/>
      </c>
      <c r="AC234" s="48" t="str">
        <f aca="false">IF($A234="","",IF($D234="",0,IF($D234&gt;=CFG_RSMIN,1,0)))</f>
        <v/>
      </c>
      <c r="AD234" s="48" t="str">
        <f aca="false">IF($A234="","",IF($E234="",0,IF(AND($E234&gt;=CFG_UMIN,$E234&lt;=CFG_UMAX),1,0)))</f>
        <v/>
      </c>
      <c r="AE234" s="48" t="str">
        <f aca="false">IF($A234="","",IF($L234="",0,IF($L234&gt;=CFG_VPDMIN,1,0)))</f>
        <v/>
      </c>
      <c r="AF234" s="48" t="str">
        <f aca="false">IF($A234="","",IF(CFG_METODO="Teórico (Jackson)",IF(OR($Y234="",$Z234=""),0,IF(ABS($Z234-$Y234)&gt;=CFG_DENOMMIN,1,0)),IF(OR($T234="",$U234=""),0,IF(ABS($U234-$T234)&gt;=CFG_DENOMMIN,1,0))))</f>
        <v/>
      </c>
      <c r="AG234" s="48" t="str">
        <f aca="false">IF($A234="","",IF(AND($B234&lt;&gt;"",$C234&lt;&gt;"",$H234&lt;&gt;""),1,0))</f>
        <v/>
      </c>
      <c r="AH234" s="48" t="str">
        <f aca="false">IF($A234="","",IF(AND($AB234=1,$AC234=1,$AD234=1,$AE234=1,$AF234=1,$AG234=1),1,0))</f>
        <v/>
      </c>
      <c r="AI234" s="50" t="str">
        <f aca="false">IF($A234="","",IF($AH234&lt;&gt;1,"",IF(CFG_METODO="Teórico (Jackson)",$AA234,$V234)))</f>
        <v/>
      </c>
      <c r="AJ234" s="50" t="str">
        <f aca="false">IF($AI234="","",MAX(0,MIN(1,$AI234)))</f>
        <v/>
      </c>
      <c r="AK234" s="52" t="str">
        <f aca="false">IF($A234="","",IF($AG234=0,"Dados incompletos"&amp;IF($I234="SEM PAR"," — sem Tc no mesmo horário",""),IF($AB234=0,"Fora da janela horária",IF($AC234=0,"Radiação abaixo do mínimo",IF($AD234=0,"Vento fora da faixa",IF($AE234=0,"VPD abaixo do mínimo",IF($AF234=0,"Denominador muito pequeno","VÁLIDO")))))))</f>
        <v/>
      </c>
    </row>
    <row r="235" customFormat="false" ht="15" hidden="false" customHeight="false" outlineLevel="0" collapsed="false">
      <c r="A235" s="45" t="str">
        <f aca="false">IF(02_Estacao!A235="","",02_Estacao!A235)</f>
        <v/>
      </c>
      <c r="B235" s="46" t="str">
        <f aca="false">IF(OR($A235="",02_Estacao!B235=""),"",IF(CFG_UT="°F",(02_Estacao!B235-32)*5/9,02_Estacao!B235))</f>
        <v/>
      </c>
      <c r="C235" s="47" t="str">
        <f aca="false">IF(OR($A235="",02_Estacao!C235=""),"",IF(CFG_UUR="fração (0-1)",02_Estacao!C235*100,02_Estacao!C235))</f>
        <v/>
      </c>
      <c r="D235" s="48" t="str">
        <f aca="false">IF(OR($A235="",02_Estacao!D235=""),"",IF(CFG_URS="MJ/m²/h",02_Estacao!D235*277.7778,IF(CFG_URS="kW/m²",02_Estacao!D235*1000,02_Estacao!D235)))</f>
        <v/>
      </c>
      <c r="E235" s="46" t="str">
        <f aca="false">IF(OR($A235="",02_Estacao!E235=""),"",IF(CFG_UVEL="km/h",02_Estacao!E235/3.6,02_Estacao!E235))</f>
        <v/>
      </c>
      <c r="F235" s="46" t="str">
        <f aca="false">IF($A235="","",IF(02_Estacao!F235="",CFG_P,IF(CFG_UP="hPa (mbar)",02_Estacao!F235/10,IF(CFG_UP="Pa",02_Estacao!F235/1000,02_Estacao!F235))))</f>
        <v/>
      </c>
      <c r="G235" s="48" t="str">
        <f aca="false">IF($A235="","",IF(02_Estacao!G235&lt;&gt;"",02_Estacao!G235,IF($D235="","",(1-CFG_ALBEDO)*$D235-CFG_RNL)))</f>
        <v/>
      </c>
      <c r="H235" s="46" t="str">
        <f aca="false">IF($A235="","",IFERROR(IF(ISNUMBER(INDEX(03_Dossel!$F$6:$F$1005,MATCH($A235,03_Dossel!$A$6:$A$1005,0))),INDEX(03_Dossel!$F$6:$F$1005,MATCH($A235,03_Dossel!$A$6:$A$1005,0)),""),""))</f>
        <v/>
      </c>
      <c r="I235" s="49" t="str">
        <f aca="false">IF($A235="","",IF($H235="","SEM PAR","OK"))</f>
        <v/>
      </c>
      <c r="J235" s="50" t="str">
        <f aca="false">IF($B235="","",0.6108*EXP(17.27*$B235/($B235+237.3)))</f>
        <v/>
      </c>
      <c r="K235" s="50" t="str">
        <f aca="false">IF(OR($J235="",$C235=""),"",$J235*$C235/100)</f>
        <v/>
      </c>
      <c r="L235" s="50" t="str">
        <f aca="false">IF(OR($J235="",$K235=""),"",$J235-$K235)</f>
        <v/>
      </c>
      <c r="M235" s="50" t="str">
        <f aca="false">IF($J235="","",4098*$J235/($B235+237.3)^2)</f>
        <v/>
      </c>
      <c r="N235" s="51" t="str">
        <f aca="false">IF($F235="","",0.000665*$F235)</f>
        <v/>
      </c>
      <c r="O235" s="46" t="str">
        <f aca="false">IF($E235="","",IFERROR($E235*4.87/LN(67.8*CFG_ZANEM-5.42),""))</f>
        <v/>
      </c>
      <c r="P235" s="46" t="str">
        <f aca="false">IF(OR($B235="",$H235=""),"",$H235-$B235)</f>
        <v/>
      </c>
      <c r="Q235" s="46" t="str">
        <f aca="false">IF($A235="","",IF(ISNUMBER(CFG_A),CFG_A,""))</f>
        <v/>
      </c>
      <c r="R235" s="46" t="str">
        <f aca="false">IF($A235="","",IF(ISNUMBER(CFG_B),CFG_B,""))</f>
        <v/>
      </c>
      <c r="S235" s="50" t="str">
        <f aca="false">IF(OR($B235="",$Q235=""),"",0.6108*EXP(17.27*$B235/($B235+237.3))-0.6108*EXP(17.27*($B235+$Q235)/($B235+$Q235+237.3)))</f>
        <v/>
      </c>
      <c r="T235" s="46" t="str">
        <f aca="false">IF(OR($Q235="",$R235="",$L235=""),"",$Q235+$R235*$L235)</f>
        <v/>
      </c>
      <c r="U235" s="46" t="str">
        <f aca="false">IF(OR($Q235="",$R235="",$S235=""),"",$Q235+$R235*$S235)</f>
        <v/>
      </c>
      <c r="V235" s="50" t="str">
        <f aca="false">IF(OR($P235="",$T235="",$U235=""),"",IF(ABS($U235-$T235)&lt;CFG_DENOMMIN,"",($P235-$T235)/($U235-$T235)))</f>
        <v/>
      </c>
      <c r="W235" s="47" t="str">
        <f aca="false">IF($E235="","",IFERROR(LN((CFG_ZANEM-0.67*CFG_HDOSSEL)/(0.123*CFG_HDOSSEL))*LN((CFG_ZAR-0.67*CFG_HDOSSEL)/(0.0123*CFG_HDOSSEL))/(CFG_K^2*$E235),""))</f>
        <v/>
      </c>
      <c r="X235" s="50" t="str">
        <f aca="false">IF(OR($N235="",$W235="",$W235=0),"",$N235*(1+CFG_RC/$W235))</f>
        <v/>
      </c>
      <c r="Y235" s="46" t="str">
        <f aca="false">IF(OR($X235="",$M235="",$G235="",$L235=""),"",($W235*$G235/CFG_RHOCP)*($X235/($M235+$X235))-$L235/($M235+$X235))</f>
        <v/>
      </c>
      <c r="Z235" s="46" t="str">
        <f aca="false">IF(OR($W235="",$G235=""),"",$W235*$G235/CFG_RHOCP)</f>
        <v/>
      </c>
      <c r="AA235" s="50" t="str">
        <f aca="false">IF(OR($P235="",$Y235="",$Z235=""),"",IF(ABS($Z235-$Y235)&lt;CFG_DENOMMIN,"",($P235-$Y235)/($Z235-$Y235)))</f>
        <v/>
      </c>
      <c r="AB235" s="48" t="str">
        <f aca="false">IF($A235="","",IF(AND(HOUR($A235)&gt;=CFG_HINI,HOUR($A235)&lt;CFG_HFIM),1,0))</f>
        <v/>
      </c>
      <c r="AC235" s="48" t="str">
        <f aca="false">IF($A235="","",IF($D235="",0,IF($D235&gt;=CFG_RSMIN,1,0)))</f>
        <v/>
      </c>
      <c r="AD235" s="48" t="str">
        <f aca="false">IF($A235="","",IF($E235="",0,IF(AND($E235&gt;=CFG_UMIN,$E235&lt;=CFG_UMAX),1,0)))</f>
        <v/>
      </c>
      <c r="AE235" s="48" t="str">
        <f aca="false">IF($A235="","",IF($L235="",0,IF($L235&gt;=CFG_VPDMIN,1,0)))</f>
        <v/>
      </c>
      <c r="AF235" s="48" t="str">
        <f aca="false">IF($A235="","",IF(CFG_METODO="Teórico (Jackson)",IF(OR($Y235="",$Z235=""),0,IF(ABS($Z235-$Y235)&gt;=CFG_DENOMMIN,1,0)),IF(OR($T235="",$U235=""),0,IF(ABS($U235-$T235)&gt;=CFG_DENOMMIN,1,0))))</f>
        <v/>
      </c>
      <c r="AG235" s="48" t="str">
        <f aca="false">IF($A235="","",IF(AND($B235&lt;&gt;"",$C235&lt;&gt;"",$H235&lt;&gt;""),1,0))</f>
        <v/>
      </c>
      <c r="AH235" s="48" t="str">
        <f aca="false">IF($A235="","",IF(AND($AB235=1,$AC235=1,$AD235=1,$AE235=1,$AF235=1,$AG235=1),1,0))</f>
        <v/>
      </c>
      <c r="AI235" s="50" t="str">
        <f aca="false">IF($A235="","",IF($AH235&lt;&gt;1,"",IF(CFG_METODO="Teórico (Jackson)",$AA235,$V235)))</f>
        <v/>
      </c>
      <c r="AJ235" s="50" t="str">
        <f aca="false">IF($AI235="","",MAX(0,MIN(1,$AI235)))</f>
        <v/>
      </c>
      <c r="AK235" s="52" t="str">
        <f aca="false">IF($A235="","",IF($AG235=0,"Dados incompletos"&amp;IF($I235="SEM PAR"," — sem Tc no mesmo horário",""),IF($AB235=0,"Fora da janela horária",IF($AC235=0,"Radiação abaixo do mínimo",IF($AD235=0,"Vento fora da faixa",IF($AE235=0,"VPD abaixo do mínimo",IF($AF235=0,"Denominador muito pequeno","VÁLIDO")))))))</f>
        <v/>
      </c>
    </row>
    <row r="236" customFormat="false" ht="15" hidden="false" customHeight="false" outlineLevel="0" collapsed="false">
      <c r="A236" s="45" t="str">
        <f aca="false">IF(02_Estacao!A236="","",02_Estacao!A236)</f>
        <v/>
      </c>
      <c r="B236" s="46" t="str">
        <f aca="false">IF(OR($A236="",02_Estacao!B236=""),"",IF(CFG_UT="°F",(02_Estacao!B236-32)*5/9,02_Estacao!B236))</f>
        <v/>
      </c>
      <c r="C236" s="47" t="str">
        <f aca="false">IF(OR($A236="",02_Estacao!C236=""),"",IF(CFG_UUR="fração (0-1)",02_Estacao!C236*100,02_Estacao!C236))</f>
        <v/>
      </c>
      <c r="D236" s="48" t="str">
        <f aca="false">IF(OR($A236="",02_Estacao!D236=""),"",IF(CFG_URS="MJ/m²/h",02_Estacao!D236*277.7778,IF(CFG_URS="kW/m²",02_Estacao!D236*1000,02_Estacao!D236)))</f>
        <v/>
      </c>
      <c r="E236" s="46" t="str">
        <f aca="false">IF(OR($A236="",02_Estacao!E236=""),"",IF(CFG_UVEL="km/h",02_Estacao!E236/3.6,02_Estacao!E236))</f>
        <v/>
      </c>
      <c r="F236" s="46" t="str">
        <f aca="false">IF($A236="","",IF(02_Estacao!F236="",CFG_P,IF(CFG_UP="hPa (mbar)",02_Estacao!F236/10,IF(CFG_UP="Pa",02_Estacao!F236/1000,02_Estacao!F236))))</f>
        <v/>
      </c>
      <c r="G236" s="48" t="str">
        <f aca="false">IF($A236="","",IF(02_Estacao!G236&lt;&gt;"",02_Estacao!G236,IF($D236="","",(1-CFG_ALBEDO)*$D236-CFG_RNL)))</f>
        <v/>
      </c>
      <c r="H236" s="46" t="str">
        <f aca="false">IF($A236="","",IFERROR(IF(ISNUMBER(INDEX(03_Dossel!$F$6:$F$1005,MATCH($A236,03_Dossel!$A$6:$A$1005,0))),INDEX(03_Dossel!$F$6:$F$1005,MATCH($A236,03_Dossel!$A$6:$A$1005,0)),""),""))</f>
        <v/>
      </c>
      <c r="I236" s="49" t="str">
        <f aca="false">IF($A236="","",IF($H236="","SEM PAR","OK"))</f>
        <v/>
      </c>
      <c r="J236" s="50" t="str">
        <f aca="false">IF($B236="","",0.6108*EXP(17.27*$B236/($B236+237.3)))</f>
        <v/>
      </c>
      <c r="K236" s="50" t="str">
        <f aca="false">IF(OR($J236="",$C236=""),"",$J236*$C236/100)</f>
        <v/>
      </c>
      <c r="L236" s="50" t="str">
        <f aca="false">IF(OR($J236="",$K236=""),"",$J236-$K236)</f>
        <v/>
      </c>
      <c r="M236" s="50" t="str">
        <f aca="false">IF($J236="","",4098*$J236/($B236+237.3)^2)</f>
        <v/>
      </c>
      <c r="N236" s="51" t="str">
        <f aca="false">IF($F236="","",0.000665*$F236)</f>
        <v/>
      </c>
      <c r="O236" s="46" t="str">
        <f aca="false">IF($E236="","",IFERROR($E236*4.87/LN(67.8*CFG_ZANEM-5.42),""))</f>
        <v/>
      </c>
      <c r="P236" s="46" t="str">
        <f aca="false">IF(OR($B236="",$H236=""),"",$H236-$B236)</f>
        <v/>
      </c>
      <c r="Q236" s="46" t="str">
        <f aca="false">IF($A236="","",IF(ISNUMBER(CFG_A),CFG_A,""))</f>
        <v/>
      </c>
      <c r="R236" s="46" t="str">
        <f aca="false">IF($A236="","",IF(ISNUMBER(CFG_B),CFG_B,""))</f>
        <v/>
      </c>
      <c r="S236" s="50" t="str">
        <f aca="false">IF(OR($B236="",$Q236=""),"",0.6108*EXP(17.27*$B236/($B236+237.3))-0.6108*EXP(17.27*($B236+$Q236)/($B236+$Q236+237.3)))</f>
        <v/>
      </c>
      <c r="T236" s="46" t="str">
        <f aca="false">IF(OR($Q236="",$R236="",$L236=""),"",$Q236+$R236*$L236)</f>
        <v/>
      </c>
      <c r="U236" s="46" t="str">
        <f aca="false">IF(OR($Q236="",$R236="",$S236=""),"",$Q236+$R236*$S236)</f>
        <v/>
      </c>
      <c r="V236" s="50" t="str">
        <f aca="false">IF(OR($P236="",$T236="",$U236=""),"",IF(ABS($U236-$T236)&lt;CFG_DENOMMIN,"",($P236-$T236)/($U236-$T236)))</f>
        <v/>
      </c>
      <c r="W236" s="47" t="str">
        <f aca="false">IF($E236="","",IFERROR(LN((CFG_ZANEM-0.67*CFG_HDOSSEL)/(0.123*CFG_HDOSSEL))*LN((CFG_ZAR-0.67*CFG_HDOSSEL)/(0.0123*CFG_HDOSSEL))/(CFG_K^2*$E236),""))</f>
        <v/>
      </c>
      <c r="X236" s="50" t="str">
        <f aca="false">IF(OR($N236="",$W236="",$W236=0),"",$N236*(1+CFG_RC/$W236))</f>
        <v/>
      </c>
      <c r="Y236" s="46" t="str">
        <f aca="false">IF(OR($X236="",$M236="",$G236="",$L236=""),"",($W236*$G236/CFG_RHOCP)*($X236/($M236+$X236))-$L236/($M236+$X236))</f>
        <v/>
      </c>
      <c r="Z236" s="46" t="str">
        <f aca="false">IF(OR($W236="",$G236=""),"",$W236*$G236/CFG_RHOCP)</f>
        <v/>
      </c>
      <c r="AA236" s="50" t="str">
        <f aca="false">IF(OR($P236="",$Y236="",$Z236=""),"",IF(ABS($Z236-$Y236)&lt;CFG_DENOMMIN,"",($P236-$Y236)/($Z236-$Y236)))</f>
        <v/>
      </c>
      <c r="AB236" s="48" t="str">
        <f aca="false">IF($A236="","",IF(AND(HOUR($A236)&gt;=CFG_HINI,HOUR($A236)&lt;CFG_HFIM),1,0))</f>
        <v/>
      </c>
      <c r="AC236" s="48" t="str">
        <f aca="false">IF($A236="","",IF($D236="",0,IF($D236&gt;=CFG_RSMIN,1,0)))</f>
        <v/>
      </c>
      <c r="AD236" s="48" t="str">
        <f aca="false">IF($A236="","",IF($E236="",0,IF(AND($E236&gt;=CFG_UMIN,$E236&lt;=CFG_UMAX),1,0)))</f>
        <v/>
      </c>
      <c r="AE236" s="48" t="str">
        <f aca="false">IF($A236="","",IF($L236="",0,IF($L236&gt;=CFG_VPDMIN,1,0)))</f>
        <v/>
      </c>
      <c r="AF236" s="48" t="str">
        <f aca="false">IF($A236="","",IF(CFG_METODO="Teórico (Jackson)",IF(OR($Y236="",$Z236=""),0,IF(ABS($Z236-$Y236)&gt;=CFG_DENOMMIN,1,0)),IF(OR($T236="",$U236=""),0,IF(ABS($U236-$T236)&gt;=CFG_DENOMMIN,1,0))))</f>
        <v/>
      </c>
      <c r="AG236" s="48" t="str">
        <f aca="false">IF($A236="","",IF(AND($B236&lt;&gt;"",$C236&lt;&gt;"",$H236&lt;&gt;""),1,0))</f>
        <v/>
      </c>
      <c r="AH236" s="48" t="str">
        <f aca="false">IF($A236="","",IF(AND($AB236=1,$AC236=1,$AD236=1,$AE236=1,$AF236=1,$AG236=1),1,0))</f>
        <v/>
      </c>
      <c r="AI236" s="50" t="str">
        <f aca="false">IF($A236="","",IF($AH236&lt;&gt;1,"",IF(CFG_METODO="Teórico (Jackson)",$AA236,$V236)))</f>
        <v/>
      </c>
      <c r="AJ236" s="50" t="str">
        <f aca="false">IF($AI236="","",MAX(0,MIN(1,$AI236)))</f>
        <v/>
      </c>
      <c r="AK236" s="52" t="str">
        <f aca="false">IF($A236="","",IF($AG236=0,"Dados incompletos"&amp;IF($I236="SEM PAR"," — sem Tc no mesmo horário",""),IF($AB236=0,"Fora da janela horária",IF($AC236=0,"Radiação abaixo do mínimo",IF($AD236=0,"Vento fora da faixa",IF($AE236=0,"VPD abaixo do mínimo",IF($AF236=0,"Denominador muito pequeno","VÁLIDO")))))))</f>
        <v/>
      </c>
    </row>
    <row r="237" customFormat="false" ht="15" hidden="false" customHeight="false" outlineLevel="0" collapsed="false">
      <c r="A237" s="45" t="str">
        <f aca="false">IF(02_Estacao!A237="","",02_Estacao!A237)</f>
        <v/>
      </c>
      <c r="B237" s="46" t="str">
        <f aca="false">IF(OR($A237="",02_Estacao!B237=""),"",IF(CFG_UT="°F",(02_Estacao!B237-32)*5/9,02_Estacao!B237))</f>
        <v/>
      </c>
      <c r="C237" s="47" t="str">
        <f aca="false">IF(OR($A237="",02_Estacao!C237=""),"",IF(CFG_UUR="fração (0-1)",02_Estacao!C237*100,02_Estacao!C237))</f>
        <v/>
      </c>
      <c r="D237" s="48" t="str">
        <f aca="false">IF(OR($A237="",02_Estacao!D237=""),"",IF(CFG_URS="MJ/m²/h",02_Estacao!D237*277.7778,IF(CFG_URS="kW/m²",02_Estacao!D237*1000,02_Estacao!D237)))</f>
        <v/>
      </c>
      <c r="E237" s="46" t="str">
        <f aca="false">IF(OR($A237="",02_Estacao!E237=""),"",IF(CFG_UVEL="km/h",02_Estacao!E237/3.6,02_Estacao!E237))</f>
        <v/>
      </c>
      <c r="F237" s="46" t="str">
        <f aca="false">IF($A237="","",IF(02_Estacao!F237="",CFG_P,IF(CFG_UP="hPa (mbar)",02_Estacao!F237/10,IF(CFG_UP="Pa",02_Estacao!F237/1000,02_Estacao!F237))))</f>
        <v/>
      </c>
      <c r="G237" s="48" t="str">
        <f aca="false">IF($A237="","",IF(02_Estacao!G237&lt;&gt;"",02_Estacao!G237,IF($D237="","",(1-CFG_ALBEDO)*$D237-CFG_RNL)))</f>
        <v/>
      </c>
      <c r="H237" s="46" t="str">
        <f aca="false">IF($A237="","",IFERROR(IF(ISNUMBER(INDEX(03_Dossel!$F$6:$F$1005,MATCH($A237,03_Dossel!$A$6:$A$1005,0))),INDEX(03_Dossel!$F$6:$F$1005,MATCH($A237,03_Dossel!$A$6:$A$1005,0)),""),""))</f>
        <v/>
      </c>
      <c r="I237" s="49" t="str">
        <f aca="false">IF($A237="","",IF($H237="","SEM PAR","OK"))</f>
        <v/>
      </c>
      <c r="J237" s="50" t="str">
        <f aca="false">IF($B237="","",0.6108*EXP(17.27*$B237/($B237+237.3)))</f>
        <v/>
      </c>
      <c r="K237" s="50" t="str">
        <f aca="false">IF(OR($J237="",$C237=""),"",$J237*$C237/100)</f>
        <v/>
      </c>
      <c r="L237" s="50" t="str">
        <f aca="false">IF(OR($J237="",$K237=""),"",$J237-$K237)</f>
        <v/>
      </c>
      <c r="M237" s="50" t="str">
        <f aca="false">IF($J237="","",4098*$J237/($B237+237.3)^2)</f>
        <v/>
      </c>
      <c r="N237" s="51" t="str">
        <f aca="false">IF($F237="","",0.000665*$F237)</f>
        <v/>
      </c>
      <c r="O237" s="46" t="str">
        <f aca="false">IF($E237="","",IFERROR($E237*4.87/LN(67.8*CFG_ZANEM-5.42),""))</f>
        <v/>
      </c>
      <c r="P237" s="46" t="str">
        <f aca="false">IF(OR($B237="",$H237=""),"",$H237-$B237)</f>
        <v/>
      </c>
      <c r="Q237" s="46" t="str">
        <f aca="false">IF($A237="","",IF(ISNUMBER(CFG_A),CFG_A,""))</f>
        <v/>
      </c>
      <c r="R237" s="46" t="str">
        <f aca="false">IF($A237="","",IF(ISNUMBER(CFG_B),CFG_B,""))</f>
        <v/>
      </c>
      <c r="S237" s="50" t="str">
        <f aca="false">IF(OR($B237="",$Q237=""),"",0.6108*EXP(17.27*$B237/($B237+237.3))-0.6108*EXP(17.27*($B237+$Q237)/($B237+$Q237+237.3)))</f>
        <v/>
      </c>
      <c r="T237" s="46" t="str">
        <f aca="false">IF(OR($Q237="",$R237="",$L237=""),"",$Q237+$R237*$L237)</f>
        <v/>
      </c>
      <c r="U237" s="46" t="str">
        <f aca="false">IF(OR($Q237="",$R237="",$S237=""),"",$Q237+$R237*$S237)</f>
        <v/>
      </c>
      <c r="V237" s="50" t="str">
        <f aca="false">IF(OR($P237="",$T237="",$U237=""),"",IF(ABS($U237-$T237)&lt;CFG_DENOMMIN,"",($P237-$T237)/($U237-$T237)))</f>
        <v/>
      </c>
      <c r="W237" s="47" t="str">
        <f aca="false">IF($E237="","",IFERROR(LN((CFG_ZANEM-0.67*CFG_HDOSSEL)/(0.123*CFG_HDOSSEL))*LN((CFG_ZAR-0.67*CFG_HDOSSEL)/(0.0123*CFG_HDOSSEL))/(CFG_K^2*$E237),""))</f>
        <v/>
      </c>
      <c r="X237" s="50" t="str">
        <f aca="false">IF(OR($N237="",$W237="",$W237=0),"",$N237*(1+CFG_RC/$W237))</f>
        <v/>
      </c>
      <c r="Y237" s="46" t="str">
        <f aca="false">IF(OR($X237="",$M237="",$G237="",$L237=""),"",($W237*$G237/CFG_RHOCP)*($X237/($M237+$X237))-$L237/($M237+$X237))</f>
        <v/>
      </c>
      <c r="Z237" s="46" t="str">
        <f aca="false">IF(OR($W237="",$G237=""),"",$W237*$G237/CFG_RHOCP)</f>
        <v/>
      </c>
      <c r="AA237" s="50" t="str">
        <f aca="false">IF(OR($P237="",$Y237="",$Z237=""),"",IF(ABS($Z237-$Y237)&lt;CFG_DENOMMIN,"",($P237-$Y237)/($Z237-$Y237)))</f>
        <v/>
      </c>
      <c r="AB237" s="48" t="str">
        <f aca="false">IF($A237="","",IF(AND(HOUR($A237)&gt;=CFG_HINI,HOUR($A237)&lt;CFG_HFIM),1,0))</f>
        <v/>
      </c>
      <c r="AC237" s="48" t="str">
        <f aca="false">IF($A237="","",IF($D237="",0,IF($D237&gt;=CFG_RSMIN,1,0)))</f>
        <v/>
      </c>
      <c r="AD237" s="48" t="str">
        <f aca="false">IF($A237="","",IF($E237="",0,IF(AND($E237&gt;=CFG_UMIN,$E237&lt;=CFG_UMAX),1,0)))</f>
        <v/>
      </c>
      <c r="AE237" s="48" t="str">
        <f aca="false">IF($A237="","",IF($L237="",0,IF($L237&gt;=CFG_VPDMIN,1,0)))</f>
        <v/>
      </c>
      <c r="AF237" s="48" t="str">
        <f aca="false">IF($A237="","",IF(CFG_METODO="Teórico (Jackson)",IF(OR($Y237="",$Z237=""),0,IF(ABS($Z237-$Y237)&gt;=CFG_DENOMMIN,1,0)),IF(OR($T237="",$U237=""),0,IF(ABS($U237-$T237)&gt;=CFG_DENOMMIN,1,0))))</f>
        <v/>
      </c>
      <c r="AG237" s="48" t="str">
        <f aca="false">IF($A237="","",IF(AND($B237&lt;&gt;"",$C237&lt;&gt;"",$H237&lt;&gt;""),1,0))</f>
        <v/>
      </c>
      <c r="AH237" s="48" t="str">
        <f aca="false">IF($A237="","",IF(AND($AB237=1,$AC237=1,$AD237=1,$AE237=1,$AF237=1,$AG237=1),1,0))</f>
        <v/>
      </c>
      <c r="AI237" s="50" t="str">
        <f aca="false">IF($A237="","",IF($AH237&lt;&gt;1,"",IF(CFG_METODO="Teórico (Jackson)",$AA237,$V237)))</f>
        <v/>
      </c>
      <c r="AJ237" s="50" t="str">
        <f aca="false">IF($AI237="","",MAX(0,MIN(1,$AI237)))</f>
        <v/>
      </c>
      <c r="AK237" s="52" t="str">
        <f aca="false">IF($A237="","",IF($AG237=0,"Dados incompletos"&amp;IF($I237="SEM PAR"," — sem Tc no mesmo horário",""),IF($AB237=0,"Fora da janela horária",IF($AC237=0,"Radiação abaixo do mínimo",IF($AD237=0,"Vento fora da faixa",IF($AE237=0,"VPD abaixo do mínimo",IF($AF237=0,"Denominador muito pequeno","VÁLIDO")))))))</f>
        <v/>
      </c>
    </row>
    <row r="238" customFormat="false" ht="15" hidden="false" customHeight="false" outlineLevel="0" collapsed="false">
      <c r="A238" s="45" t="str">
        <f aca="false">IF(02_Estacao!A238="","",02_Estacao!A238)</f>
        <v/>
      </c>
      <c r="B238" s="46" t="str">
        <f aca="false">IF(OR($A238="",02_Estacao!B238=""),"",IF(CFG_UT="°F",(02_Estacao!B238-32)*5/9,02_Estacao!B238))</f>
        <v/>
      </c>
      <c r="C238" s="47" t="str">
        <f aca="false">IF(OR($A238="",02_Estacao!C238=""),"",IF(CFG_UUR="fração (0-1)",02_Estacao!C238*100,02_Estacao!C238))</f>
        <v/>
      </c>
      <c r="D238" s="48" t="str">
        <f aca="false">IF(OR($A238="",02_Estacao!D238=""),"",IF(CFG_URS="MJ/m²/h",02_Estacao!D238*277.7778,IF(CFG_URS="kW/m²",02_Estacao!D238*1000,02_Estacao!D238)))</f>
        <v/>
      </c>
      <c r="E238" s="46" t="str">
        <f aca="false">IF(OR($A238="",02_Estacao!E238=""),"",IF(CFG_UVEL="km/h",02_Estacao!E238/3.6,02_Estacao!E238))</f>
        <v/>
      </c>
      <c r="F238" s="46" t="str">
        <f aca="false">IF($A238="","",IF(02_Estacao!F238="",CFG_P,IF(CFG_UP="hPa (mbar)",02_Estacao!F238/10,IF(CFG_UP="Pa",02_Estacao!F238/1000,02_Estacao!F238))))</f>
        <v/>
      </c>
      <c r="G238" s="48" t="str">
        <f aca="false">IF($A238="","",IF(02_Estacao!G238&lt;&gt;"",02_Estacao!G238,IF($D238="","",(1-CFG_ALBEDO)*$D238-CFG_RNL)))</f>
        <v/>
      </c>
      <c r="H238" s="46" t="str">
        <f aca="false">IF($A238="","",IFERROR(IF(ISNUMBER(INDEX(03_Dossel!$F$6:$F$1005,MATCH($A238,03_Dossel!$A$6:$A$1005,0))),INDEX(03_Dossel!$F$6:$F$1005,MATCH($A238,03_Dossel!$A$6:$A$1005,0)),""),""))</f>
        <v/>
      </c>
      <c r="I238" s="49" t="str">
        <f aca="false">IF($A238="","",IF($H238="","SEM PAR","OK"))</f>
        <v/>
      </c>
      <c r="J238" s="50" t="str">
        <f aca="false">IF($B238="","",0.6108*EXP(17.27*$B238/($B238+237.3)))</f>
        <v/>
      </c>
      <c r="K238" s="50" t="str">
        <f aca="false">IF(OR($J238="",$C238=""),"",$J238*$C238/100)</f>
        <v/>
      </c>
      <c r="L238" s="50" t="str">
        <f aca="false">IF(OR($J238="",$K238=""),"",$J238-$K238)</f>
        <v/>
      </c>
      <c r="M238" s="50" t="str">
        <f aca="false">IF($J238="","",4098*$J238/($B238+237.3)^2)</f>
        <v/>
      </c>
      <c r="N238" s="51" t="str">
        <f aca="false">IF($F238="","",0.000665*$F238)</f>
        <v/>
      </c>
      <c r="O238" s="46" t="str">
        <f aca="false">IF($E238="","",IFERROR($E238*4.87/LN(67.8*CFG_ZANEM-5.42),""))</f>
        <v/>
      </c>
      <c r="P238" s="46" t="str">
        <f aca="false">IF(OR($B238="",$H238=""),"",$H238-$B238)</f>
        <v/>
      </c>
      <c r="Q238" s="46" t="str">
        <f aca="false">IF($A238="","",IF(ISNUMBER(CFG_A),CFG_A,""))</f>
        <v/>
      </c>
      <c r="R238" s="46" t="str">
        <f aca="false">IF($A238="","",IF(ISNUMBER(CFG_B),CFG_B,""))</f>
        <v/>
      </c>
      <c r="S238" s="50" t="str">
        <f aca="false">IF(OR($B238="",$Q238=""),"",0.6108*EXP(17.27*$B238/($B238+237.3))-0.6108*EXP(17.27*($B238+$Q238)/($B238+$Q238+237.3)))</f>
        <v/>
      </c>
      <c r="T238" s="46" t="str">
        <f aca="false">IF(OR($Q238="",$R238="",$L238=""),"",$Q238+$R238*$L238)</f>
        <v/>
      </c>
      <c r="U238" s="46" t="str">
        <f aca="false">IF(OR($Q238="",$R238="",$S238=""),"",$Q238+$R238*$S238)</f>
        <v/>
      </c>
      <c r="V238" s="50" t="str">
        <f aca="false">IF(OR($P238="",$T238="",$U238=""),"",IF(ABS($U238-$T238)&lt;CFG_DENOMMIN,"",($P238-$T238)/($U238-$T238)))</f>
        <v/>
      </c>
      <c r="W238" s="47" t="str">
        <f aca="false">IF($E238="","",IFERROR(LN((CFG_ZANEM-0.67*CFG_HDOSSEL)/(0.123*CFG_HDOSSEL))*LN((CFG_ZAR-0.67*CFG_HDOSSEL)/(0.0123*CFG_HDOSSEL))/(CFG_K^2*$E238),""))</f>
        <v/>
      </c>
      <c r="X238" s="50" t="str">
        <f aca="false">IF(OR($N238="",$W238="",$W238=0),"",$N238*(1+CFG_RC/$W238))</f>
        <v/>
      </c>
      <c r="Y238" s="46" t="str">
        <f aca="false">IF(OR($X238="",$M238="",$G238="",$L238=""),"",($W238*$G238/CFG_RHOCP)*($X238/($M238+$X238))-$L238/($M238+$X238))</f>
        <v/>
      </c>
      <c r="Z238" s="46" t="str">
        <f aca="false">IF(OR($W238="",$G238=""),"",$W238*$G238/CFG_RHOCP)</f>
        <v/>
      </c>
      <c r="AA238" s="50" t="str">
        <f aca="false">IF(OR($P238="",$Y238="",$Z238=""),"",IF(ABS($Z238-$Y238)&lt;CFG_DENOMMIN,"",($P238-$Y238)/($Z238-$Y238)))</f>
        <v/>
      </c>
      <c r="AB238" s="48" t="str">
        <f aca="false">IF($A238="","",IF(AND(HOUR($A238)&gt;=CFG_HINI,HOUR($A238)&lt;CFG_HFIM),1,0))</f>
        <v/>
      </c>
      <c r="AC238" s="48" t="str">
        <f aca="false">IF($A238="","",IF($D238="",0,IF($D238&gt;=CFG_RSMIN,1,0)))</f>
        <v/>
      </c>
      <c r="AD238" s="48" t="str">
        <f aca="false">IF($A238="","",IF($E238="",0,IF(AND($E238&gt;=CFG_UMIN,$E238&lt;=CFG_UMAX),1,0)))</f>
        <v/>
      </c>
      <c r="AE238" s="48" t="str">
        <f aca="false">IF($A238="","",IF($L238="",0,IF($L238&gt;=CFG_VPDMIN,1,0)))</f>
        <v/>
      </c>
      <c r="AF238" s="48" t="str">
        <f aca="false">IF($A238="","",IF(CFG_METODO="Teórico (Jackson)",IF(OR($Y238="",$Z238=""),0,IF(ABS($Z238-$Y238)&gt;=CFG_DENOMMIN,1,0)),IF(OR($T238="",$U238=""),0,IF(ABS($U238-$T238)&gt;=CFG_DENOMMIN,1,0))))</f>
        <v/>
      </c>
      <c r="AG238" s="48" t="str">
        <f aca="false">IF($A238="","",IF(AND($B238&lt;&gt;"",$C238&lt;&gt;"",$H238&lt;&gt;""),1,0))</f>
        <v/>
      </c>
      <c r="AH238" s="48" t="str">
        <f aca="false">IF($A238="","",IF(AND($AB238=1,$AC238=1,$AD238=1,$AE238=1,$AF238=1,$AG238=1),1,0))</f>
        <v/>
      </c>
      <c r="AI238" s="50" t="str">
        <f aca="false">IF($A238="","",IF($AH238&lt;&gt;1,"",IF(CFG_METODO="Teórico (Jackson)",$AA238,$V238)))</f>
        <v/>
      </c>
      <c r="AJ238" s="50" t="str">
        <f aca="false">IF($AI238="","",MAX(0,MIN(1,$AI238)))</f>
        <v/>
      </c>
      <c r="AK238" s="52" t="str">
        <f aca="false">IF($A238="","",IF($AG238=0,"Dados incompletos"&amp;IF($I238="SEM PAR"," — sem Tc no mesmo horário",""),IF($AB238=0,"Fora da janela horária",IF($AC238=0,"Radiação abaixo do mínimo",IF($AD238=0,"Vento fora da faixa",IF($AE238=0,"VPD abaixo do mínimo",IF($AF238=0,"Denominador muito pequeno","VÁLIDO")))))))</f>
        <v/>
      </c>
    </row>
    <row r="239" customFormat="false" ht="15" hidden="false" customHeight="false" outlineLevel="0" collapsed="false">
      <c r="A239" s="45" t="str">
        <f aca="false">IF(02_Estacao!A239="","",02_Estacao!A239)</f>
        <v/>
      </c>
      <c r="B239" s="46" t="str">
        <f aca="false">IF(OR($A239="",02_Estacao!B239=""),"",IF(CFG_UT="°F",(02_Estacao!B239-32)*5/9,02_Estacao!B239))</f>
        <v/>
      </c>
      <c r="C239" s="47" t="str">
        <f aca="false">IF(OR($A239="",02_Estacao!C239=""),"",IF(CFG_UUR="fração (0-1)",02_Estacao!C239*100,02_Estacao!C239))</f>
        <v/>
      </c>
      <c r="D239" s="48" t="str">
        <f aca="false">IF(OR($A239="",02_Estacao!D239=""),"",IF(CFG_URS="MJ/m²/h",02_Estacao!D239*277.7778,IF(CFG_URS="kW/m²",02_Estacao!D239*1000,02_Estacao!D239)))</f>
        <v/>
      </c>
      <c r="E239" s="46" t="str">
        <f aca="false">IF(OR($A239="",02_Estacao!E239=""),"",IF(CFG_UVEL="km/h",02_Estacao!E239/3.6,02_Estacao!E239))</f>
        <v/>
      </c>
      <c r="F239" s="46" t="str">
        <f aca="false">IF($A239="","",IF(02_Estacao!F239="",CFG_P,IF(CFG_UP="hPa (mbar)",02_Estacao!F239/10,IF(CFG_UP="Pa",02_Estacao!F239/1000,02_Estacao!F239))))</f>
        <v/>
      </c>
      <c r="G239" s="48" t="str">
        <f aca="false">IF($A239="","",IF(02_Estacao!G239&lt;&gt;"",02_Estacao!G239,IF($D239="","",(1-CFG_ALBEDO)*$D239-CFG_RNL)))</f>
        <v/>
      </c>
      <c r="H239" s="46" t="str">
        <f aca="false">IF($A239="","",IFERROR(IF(ISNUMBER(INDEX(03_Dossel!$F$6:$F$1005,MATCH($A239,03_Dossel!$A$6:$A$1005,0))),INDEX(03_Dossel!$F$6:$F$1005,MATCH($A239,03_Dossel!$A$6:$A$1005,0)),""),""))</f>
        <v/>
      </c>
      <c r="I239" s="49" t="str">
        <f aca="false">IF($A239="","",IF($H239="","SEM PAR","OK"))</f>
        <v/>
      </c>
      <c r="J239" s="50" t="str">
        <f aca="false">IF($B239="","",0.6108*EXP(17.27*$B239/($B239+237.3)))</f>
        <v/>
      </c>
      <c r="K239" s="50" t="str">
        <f aca="false">IF(OR($J239="",$C239=""),"",$J239*$C239/100)</f>
        <v/>
      </c>
      <c r="L239" s="50" t="str">
        <f aca="false">IF(OR($J239="",$K239=""),"",$J239-$K239)</f>
        <v/>
      </c>
      <c r="M239" s="50" t="str">
        <f aca="false">IF($J239="","",4098*$J239/($B239+237.3)^2)</f>
        <v/>
      </c>
      <c r="N239" s="51" t="str">
        <f aca="false">IF($F239="","",0.000665*$F239)</f>
        <v/>
      </c>
      <c r="O239" s="46" t="str">
        <f aca="false">IF($E239="","",IFERROR($E239*4.87/LN(67.8*CFG_ZANEM-5.42),""))</f>
        <v/>
      </c>
      <c r="P239" s="46" t="str">
        <f aca="false">IF(OR($B239="",$H239=""),"",$H239-$B239)</f>
        <v/>
      </c>
      <c r="Q239" s="46" t="str">
        <f aca="false">IF($A239="","",IF(ISNUMBER(CFG_A),CFG_A,""))</f>
        <v/>
      </c>
      <c r="R239" s="46" t="str">
        <f aca="false">IF($A239="","",IF(ISNUMBER(CFG_B),CFG_B,""))</f>
        <v/>
      </c>
      <c r="S239" s="50" t="str">
        <f aca="false">IF(OR($B239="",$Q239=""),"",0.6108*EXP(17.27*$B239/($B239+237.3))-0.6108*EXP(17.27*($B239+$Q239)/($B239+$Q239+237.3)))</f>
        <v/>
      </c>
      <c r="T239" s="46" t="str">
        <f aca="false">IF(OR($Q239="",$R239="",$L239=""),"",$Q239+$R239*$L239)</f>
        <v/>
      </c>
      <c r="U239" s="46" t="str">
        <f aca="false">IF(OR($Q239="",$R239="",$S239=""),"",$Q239+$R239*$S239)</f>
        <v/>
      </c>
      <c r="V239" s="50" t="str">
        <f aca="false">IF(OR($P239="",$T239="",$U239=""),"",IF(ABS($U239-$T239)&lt;CFG_DENOMMIN,"",($P239-$T239)/($U239-$T239)))</f>
        <v/>
      </c>
      <c r="W239" s="47" t="str">
        <f aca="false">IF($E239="","",IFERROR(LN((CFG_ZANEM-0.67*CFG_HDOSSEL)/(0.123*CFG_HDOSSEL))*LN((CFG_ZAR-0.67*CFG_HDOSSEL)/(0.0123*CFG_HDOSSEL))/(CFG_K^2*$E239),""))</f>
        <v/>
      </c>
      <c r="X239" s="50" t="str">
        <f aca="false">IF(OR($N239="",$W239="",$W239=0),"",$N239*(1+CFG_RC/$W239))</f>
        <v/>
      </c>
      <c r="Y239" s="46" t="str">
        <f aca="false">IF(OR($X239="",$M239="",$G239="",$L239=""),"",($W239*$G239/CFG_RHOCP)*($X239/($M239+$X239))-$L239/($M239+$X239))</f>
        <v/>
      </c>
      <c r="Z239" s="46" t="str">
        <f aca="false">IF(OR($W239="",$G239=""),"",$W239*$G239/CFG_RHOCP)</f>
        <v/>
      </c>
      <c r="AA239" s="50" t="str">
        <f aca="false">IF(OR($P239="",$Y239="",$Z239=""),"",IF(ABS($Z239-$Y239)&lt;CFG_DENOMMIN,"",($P239-$Y239)/($Z239-$Y239)))</f>
        <v/>
      </c>
      <c r="AB239" s="48" t="str">
        <f aca="false">IF($A239="","",IF(AND(HOUR($A239)&gt;=CFG_HINI,HOUR($A239)&lt;CFG_HFIM),1,0))</f>
        <v/>
      </c>
      <c r="AC239" s="48" t="str">
        <f aca="false">IF($A239="","",IF($D239="",0,IF($D239&gt;=CFG_RSMIN,1,0)))</f>
        <v/>
      </c>
      <c r="AD239" s="48" t="str">
        <f aca="false">IF($A239="","",IF($E239="",0,IF(AND($E239&gt;=CFG_UMIN,$E239&lt;=CFG_UMAX),1,0)))</f>
        <v/>
      </c>
      <c r="AE239" s="48" t="str">
        <f aca="false">IF($A239="","",IF($L239="",0,IF($L239&gt;=CFG_VPDMIN,1,0)))</f>
        <v/>
      </c>
      <c r="AF239" s="48" t="str">
        <f aca="false">IF($A239="","",IF(CFG_METODO="Teórico (Jackson)",IF(OR($Y239="",$Z239=""),0,IF(ABS($Z239-$Y239)&gt;=CFG_DENOMMIN,1,0)),IF(OR($T239="",$U239=""),0,IF(ABS($U239-$T239)&gt;=CFG_DENOMMIN,1,0))))</f>
        <v/>
      </c>
      <c r="AG239" s="48" t="str">
        <f aca="false">IF($A239="","",IF(AND($B239&lt;&gt;"",$C239&lt;&gt;"",$H239&lt;&gt;""),1,0))</f>
        <v/>
      </c>
      <c r="AH239" s="48" t="str">
        <f aca="false">IF($A239="","",IF(AND($AB239=1,$AC239=1,$AD239=1,$AE239=1,$AF239=1,$AG239=1),1,0))</f>
        <v/>
      </c>
      <c r="AI239" s="50" t="str">
        <f aca="false">IF($A239="","",IF($AH239&lt;&gt;1,"",IF(CFG_METODO="Teórico (Jackson)",$AA239,$V239)))</f>
        <v/>
      </c>
      <c r="AJ239" s="50" t="str">
        <f aca="false">IF($AI239="","",MAX(0,MIN(1,$AI239)))</f>
        <v/>
      </c>
      <c r="AK239" s="52" t="str">
        <f aca="false">IF($A239="","",IF($AG239=0,"Dados incompletos"&amp;IF($I239="SEM PAR"," — sem Tc no mesmo horário",""),IF($AB239=0,"Fora da janela horária",IF($AC239=0,"Radiação abaixo do mínimo",IF($AD239=0,"Vento fora da faixa",IF($AE239=0,"VPD abaixo do mínimo",IF($AF239=0,"Denominador muito pequeno","VÁLIDO")))))))</f>
        <v/>
      </c>
    </row>
    <row r="240" customFormat="false" ht="15" hidden="false" customHeight="false" outlineLevel="0" collapsed="false">
      <c r="A240" s="45" t="str">
        <f aca="false">IF(02_Estacao!A240="","",02_Estacao!A240)</f>
        <v/>
      </c>
      <c r="B240" s="46" t="str">
        <f aca="false">IF(OR($A240="",02_Estacao!B240=""),"",IF(CFG_UT="°F",(02_Estacao!B240-32)*5/9,02_Estacao!B240))</f>
        <v/>
      </c>
      <c r="C240" s="47" t="str">
        <f aca="false">IF(OR($A240="",02_Estacao!C240=""),"",IF(CFG_UUR="fração (0-1)",02_Estacao!C240*100,02_Estacao!C240))</f>
        <v/>
      </c>
      <c r="D240" s="48" t="str">
        <f aca="false">IF(OR($A240="",02_Estacao!D240=""),"",IF(CFG_URS="MJ/m²/h",02_Estacao!D240*277.7778,IF(CFG_URS="kW/m²",02_Estacao!D240*1000,02_Estacao!D240)))</f>
        <v/>
      </c>
      <c r="E240" s="46" t="str">
        <f aca="false">IF(OR($A240="",02_Estacao!E240=""),"",IF(CFG_UVEL="km/h",02_Estacao!E240/3.6,02_Estacao!E240))</f>
        <v/>
      </c>
      <c r="F240" s="46" t="str">
        <f aca="false">IF($A240="","",IF(02_Estacao!F240="",CFG_P,IF(CFG_UP="hPa (mbar)",02_Estacao!F240/10,IF(CFG_UP="Pa",02_Estacao!F240/1000,02_Estacao!F240))))</f>
        <v/>
      </c>
      <c r="G240" s="48" t="str">
        <f aca="false">IF($A240="","",IF(02_Estacao!G240&lt;&gt;"",02_Estacao!G240,IF($D240="","",(1-CFG_ALBEDO)*$D240-CFG_RNL)))</f>
        <v/>
      </c>
      <c r="H240" s="46" t="str">
        <f aca="false">IF($A240="","",IFERROR(IF(ISNUMBER(INDEX(03_Dossel!$F$6:$F$1005,MATCH($A240,03_Dossel!$A$6:$A$1005,0))),INDEX(03_Dossel!$F$6:$F$1005,MATCH($A240,03_Dossel!$A$6:$A$1005,0)),""),""))</f>
        <v/>
      </c>
      <c r="I240" s="49" t="str">
        <f aca="false">IF($A240="","",IF($H240="","SEM PAR","OK"))</f>
        <v/>
      </c>
      <c r="J240" s="50" t="str">
        <f aca="false">IF($B240="","",0.6108*EXP(17.27*$B240/($B240+237.3)))</f>
        <v/>
      </c>
      <c r="K240" s="50" t="str">
        <f aca="false">IF(OR($J240="",$C240=""),"",$J240*$C240/100)</f>
        <v/>
      </c>
      <c r="L240" s="50" t="str">
        <f aca="false">IF(OR($J240="",$K240=""),"",$J240-$K240)</f>
        <v/>
      </c>
      <c r="M240" s="50" t="str">
        <f aca="false">IF($J240="","",4098*$J240/($B240+237.3)^2)</f>
        <v/>
      </c>
      <c r="N240" s="51" t="str">
        <f aca="false">IF($F240="","",0.000665*$F240)</f>
        <v/>
      </c>
      <c r="O240" s="46" t="str">
        <f aca="false">IF($E240="","",IFERROR($E240*4.87/LN(67.8*CFG_ZANEM-5.42),""))</f>
        <v/>
      </c>
      <c r="P240" s="46" t="str">
        <f aca="false">IF(OR($B240="",$H240=""),"",$H240-$B240)</f>
        <v/>
      </c>
      <c r="Q240" s="46" t="str">
        <f aca="false">IF($A240="","",IF(ISNUMBER(CFG_A),CFG_A,""))</f>
        <v/>
      </c>
      <c r="R240" s="46" t="str">
        <f aca="false">IF($A240="","",IF(ISNUMBER(CFG_B),CFG_B,""))</f>
        <v/>
      </c>
      <c r="S240" s="50" t="str">
        <f aca="false">IF(OR($B240="",$Q240=""),"",0.6108*EXP(17.27*$B240/($B240+237.3))-0.6108*EXP(17.27*($B240+$Q240)/($B240+$Q240+237.3)))</f>
        <v/>
      </c>
      <c r="T240" s="46" t="str">
        <f aca="false">IF(OR($Q240="",$R240="",$L240=""),"",$Q240+$R240*$L240)</f>
        <v/>
      </c>
      <c r="U240" s="46" t="str">
        <f aca="false">IF(OR($Q240="",$R240="",$S240=""),"",$Q240+$R240*$S240)</f>
        <v/>
      </c>
      <c r="V240" s="50" t="str">
        <f aca="false">IF(OR($P240="",$T240="",$U240=""),"",IF(ABS($U240-$T240)&lt;CFG_DENOMMIN,"",($P240-$T240)/($U240-$T240)))</f>
        <v/>
      </c>
      <c r="W240" s="47" t="str">
        <f aca="false">IF($E240="","",IFERROR(LN((CFG_ZANEM-0.67*CFG_HDOSSEL)/(0.123*CFG_HDOSSEL))*LN((CFG_ZAR-0.67*CFG_HDOSSEL)/(0.0123*CFG_HDOSSEL))/(CFG_K^2*$E240),""))</f>
        <v/>
      </c>
      <c r="X240" s="50" t="str">
        <f aca="false">IF(OR($N240="",$W240="",$W240=0),"",$N240*(1+CFG_RC/$W240))</f>
        <v/>
      </c>
      <c r="Y240" s="46" t="str">
        <f aca="false">IF(OR($X240="",$M240="",$G240="",$L240=""),"",($W240*$G240/CFG_RHOCP)*($X240/($M240+$X240))-$L240/($M240+$X240))</f>
        <v/>
      </c>
      <c r="Z240" s="46" t="str">
        <f aca="false">IF(OR($W240="",$G240=""),"",$W240*$G240/CFG_RHOCP)</f>
        <v/>
      </c>
      <c r="AA240" s="50" t="str">
        <f aca="false">IF(OR($P240="",$Y240="",$Z240=""),"",IF(ABS($Z240-$Y240)&lt;CFG_DENOMMIN,"",($P240-$Y240)/($Z240-$Y240)))</f>
        <v/>
      </c>
      <c r="AB240" s="48" t="str">
        <f aca="false">IF($A240="","",IF(AND(HOUR($A240)&gt;=CFG_HINI,HOUR($A240)&lt;CFG_HFIM),1,0))</f>
        <v/>
      </c>
      <c r="AC240" s="48" t="str">
        <f aca="false">IF($A240="","",IF($D240="",0,IF($D240&gt;=CFG_RSMIN,1,0)))</f>
        <v/>
      </c>
      <c r="AD240" s="48" t="str">
        <f aca="false">IF($A240="","",IF($E240="",0,IF(AND($E240&gt;=CFG_UMIN,$E240&lt;=CFG_UMAX),1,0)))</f>
        <v/>
      </c>
      <c r="AE240" s="48" t="str">
        <f aca="false">IF($A240="","",IF($L240="",0,IF($L240&gt;=CFG_VPDMIN,1,0)))</f>
        <v/>
      </c>
      <c r="AF240" s="48" t="str">
        <f aca="false">IF($A240="","",IF(CFG_METODO="Teórico (Jackson)",IF(OR($Y240="",$Z240=""),0,IF(ABS($Z240-$Y240)&gt;=CFG_DENOMMIN,1,0)),IF(OR($T240="",$U240=""),0,IF(ABS($U240-$T240)&gt;=CFG_DENOMMIN,1,0))))</f>
        <v/>
      </c>
      <c r="AG240" s="48" t="str">
        <f aca="false">IF($A240="","",IF(AND($B240&lt;&gt;"",$C240&lt;&gt;"",$H240&lt;&gt;""),1,0))</f>
        <v/>
      </c>
      <c r="AH240" s="48" t="str">
        <f aca="false">IF($A240="","",IF(AND($AB240=1,$AC240=1,$AD240=1,$AE240=1,$AF240=1,$AG240=1),1,0))</f>
        <v/>
      </c>
      <c r="AI240" s="50" t="str">
        <f aca="false">IF($A240="","",IF($AH240&lt;&gt;1,"",IF(CFG_METODO="Teórico (Jackson)",$AA240,$V240)))</f>
        <v/>
      </c>
      <c r="AJ240" s="50" t="str">
        <f aca="false">IF($AI240="","",MAX(0,MIN(1,$AI240)))</f>
        <v/>
      </c>
      <c r="AK240" s="52" t="str">
        <f aca="false">IF($A240="","",IF($AG240=0,"Dados incompletos"&amp;IF($I240="SEM PAR"," — sem Tc no mesmo horário",""),IF($AB240=0,"Fora da janela horária",IF($AC240=0,"Radiação abaixo do mínimo",IF($AD240=0,"Vento fora da faixa",IF($AE240=0,"VPD abaixo do mínimo",IF($AF240=0,"Denominador muito pequeno","VÁLIDO")))))))</f>
        <v/>
      </c>
    </row>
    <row r="241" customFormat="false" ht="15" hidden="false" customHeight="false" outlineLevel="0" collapsed="false">
      <c r="A241" s="45" t="str">
        <f aca="false">IF(02_Estacao!A241="","",02_Estacao!A241)</f>
        <v/>
      </c>
      <c r="B241" s="46" t="str">
        <f aca="false">IF(OR($A241="",02_Estacao!B241=""),"",IF(CFG_UT="°F",(02_Estacao!B241-32)*5/9,02_Estacao!B241))</f>
        <v/>
      </c>
      <c r="C241" s="47" t="str">
        <f aca="false">IF(OR($A241="",02_Estacao!C241=""),"",IF(CFG_UUR="fração (0-1)",02_Estacao!C241*100,02_Estacao!C241))</f>
        <v/>
      </c>
      <c r="D241" s="48" t="str">
        <f aca="false">IF(OR($A241="",02_Estacao!D241=""),"",IF(CFG_URS="MJ/m²/h",02_Estacao!D241*277.7778,IF(CFG_URS="kW/m²",02_Estacao!D241*1000,02_Estacao!D241)))</f>
        <v/>
      </c>
      <c r="E241" s="46" t="str">
        <f aca="false">IF(OR($A241="",02_Estacao!E241=""),"",IF(CFG_UVEL="km/h",02_Estacao!E241/3.6,02_Estacao!E241))</f>
        <v/>
      </c>
      <c r="F241" s="46" t="str">
        <f aca="false">IF($A241="","",IF(02_Estacao!F241="",CFG_P,IF(CFG_UP="hPa (mbar)",02_Estacao!F241/10,IF(CFG_UP="Pa",02_Estacao!F241/1000,02_Estacao!F241))))</f>
        <v/>
      </c>
      <c r="G241" s="48" t="str">
        <f aca="false">IF($A241="","",IF(02_Estacao!G241&lt;&gt;"",02_Estacao!G241,IF($D241="","",(1-CFG_ALBEDO)*$D241-CFG_RNL)))</f>
        <v/>
      </c>
      <c r="H241" s="46" t="str">
        <f aca="false">IF($A241="","",IFERROR(IF(ISNUMBER(INDEX(03_Dossel!$F$6:$F$1005,MATCH($A241,03_Dossel!$A$6:$A$1005,0))),INDEX(03_Dossel!$F$6:$F$1005,MATCH($A241,03_Dossel!$A$6:$A$1005,0)),""),""))</f>
        <v/>
      </c>
      <c r="I241" s="49" t="str">
        <f aca="false">IF($A241="","",IF($H241="","SEM PAR","OK"))</f>
        <v/>
      </c>
      <c r="J241" s="50" t="str">
        <f aca="false">IF($B241="","",0.6108*EXP(17.27*$B241/($B241+237.3)))</f>
        <v/>
      </c>
      <c r="K241" s="50" t="str">
        <f aca="false">IF(OR($J241="",$C241=""),"",$J241*$C241/100)</f>
        <v/>
      </c>
      <c r="L241" s="50" t="str">
        <f aca="false">IF(OR($J241="",$K241=""),"",$J241-$K241)</f>
        <v/>
      </c>
      <c r="M241" s="50" t="str">
        <f aca="false">IF($J241="","",4098*$J241/($B241+237.3)^2)</f>
        <v/>
      </c>
      <c r="N241" s="51" t="str">
        <f aca="false">IF($F241="","",0.000665*$F241)</f>
        <v/>
      </c>
      <c r="O241" s="46" t="str">
        <f aca="false">IF($E241="","",IFERROR($E241*4.87/LN(67.8*CFG_ZANEM-5.42),""))</f>
        <v/>
      </c>
      <c r="P241" s="46" t="str">
        <f aca="false">IF(OR($B241="",$H241=""),"",$H241-$B241)</f>
        <v/>
      </c>
      <c r="Q241" s="46" t="str">
        <f aca="false">IF($A241="","",IF(ISNUMBER(CFG_A),CFG_A,""))</f>
        <v/>
      </c>
      <c r="R241" s="46" t="str">
        <f aca="false">IF($A241="","",IF(ISNUMBER(CFG_B),CFG_B,""))</f>
        <v/>
      </c>
      <c r="S241" s="50" t="str">
        <f aca="false">IF(OR($B241="",$Q241=""),"",0.6108*EXP(17.27*$B241/($B241+237.3))-0.6108*EXP(17.27*($B241+$Q241)/($B241+$Q241+237.3)))</f>
        <v/>
      </c>
      <c r="T241" s="46" t="str">
        <f aca="false">IF(OR($Q241="",$R241="",$L241=""),"",$Q241+$R241*$L241)</f>
        <v/>
      </c>
      <c r="U241" s="46" t="str">
        <f aca="false">IF(OR($Q241="",$R241="",$S241=""),"",$Q241+$R241*$S241)</f>
        <v/>
      </c>
      <c r="V241" s="50" t="str">
        <f aca="false">IF(OR($P241="",$T241="",$U241=""),"",IF(ABS($U241-$T241)&lt;CFG_DENOMMIN,"",($P241-$T241)/($U241-$T241)))</f>
        <v/>
      </c>
      <c r="W241" s="47" t="str">
        <f aca="false">IF($E241="","",IFERROR(LN((CFG_ZANEM-0.67*CFG_HDOSSEL)/(0.123*CFG_HDOSSEL))*LN((CFG_ZAR-0.67*CFG_HDOSSEL)/(0.0123*CFG_HDOSSEL))/(CFG_K^2*$E241),""))</f>
        <v/>
      </c>
      <c r="X241" s="50" t="str">
        <f aca="false">IF(OR($N241="",$W241="",$W241=0),"",$N241*(1+CFG_RC/$W241))</f>
        <v/>
      </c>
      <c r="Y241" s="46" t="str">
        <f aca="false">IF(OR($X241="",$M241="",$G241="",$L241=""),"",($W241*$G241/CFG_RHOCP)*($X241/($M241+$X241))-$L241/($M241+$X241))</f>
        <v/>
      </c>
      <c r="Z241" s="46" t="str">
        <f aca="false">IF(OR($W241="",$G241=""),"",$W241*$G241/CFG_RHOCP)</f>
        <v/>
      </c>
      <c r="AA241" s="50" t="str">
        <f aca="false">IF(OR($P241="",$Y241="",$Z241=""),"",IF(ABS($Z241-$Y241)&lt;CFG_DENOMMIN,"",($P241-$Y241)/($Z241-$Y241)))</f>
        <v/>
      </c>
      <c r="AB241" s="48" t="str">
        <f aca="false">IF($A241="","",IF(AND(HOUR($A241)&gt;=CFG_HINI,HOUR($A241)&lt;CFG_HFIM),1,0))</f>
        <v/>
      </c>
      <c r="AC241" s="48" t="str">
        <f aca="false">IF($A241="","",IF($D241="",0,IF($D241&gt;=CFG_RSMIN,1,0)))</f>
        <v/>
      </c>
      <c r="AD241" s="48" t="str">
        <f aca="false">IF($A241="","",IF($E241="",0,IF(AND($E241&gt;=CFG_UMIN,$E241&lt;=CFG_UMAX),1,0)))</f>
        <v/>
      </c>
      <c r="AE241" s="48" t="str">
        <f aca="false">IF($A241="","",IF($L241="",0,IF($L241&gt;=CFG_VPDMIN,1,0)))</f>
        <v/>
      </c>
      <c r="AF241" s="48" t="str">
        <f aca="false">IF($A241="","",IF(CFG_METODO="Teórico (Jackson)",IF(OR($Y241="",$Z241=""),0,IF(ABS($Z241-$Y241)&gt;=CFG_DENOMMIN,1,0)),IF(OR($T241="",$U241=""),0,IF(ABS($U241-$T241)&gt;=CFG_DENOMMIN,1,0))))</f>
        <v/>
      </c>
      <c r="AG241" s="48" t="str">
        <f aca="false">IF($A241="","",IF(AND($B241&lt;&gt;"",$C241&lt;&gt;"",$H241&lt;&gt;""),1,0))</f>
        <v/>
      </c>
      <c r="AH241" s="48" t="str">
        <f aca="false">IF($A241="","",IF(AND($AB241=1,$AC241=1,$AD241=1,$AE241=1,$AF241=1,$AG241=1),1,0))</f>
        <v/>
      </c>
      <c r="AI241" s="50" t="str">
        <f aca="false">IF($A241="","",IF($AH241&lt;&gt;1,"",IF(CFG_METODO="Teórico (Jackson)",$AA241,$V241)))</f>
        <v/>
      </c>
      <c r="AJ241" s="50" t="str">
        <f aca="false">IF($AI241="","",MAX(0,MIN(1,$AI241)))</f>
        <v/>
      </c>
      <c r="AK241" s="52" t="str">
        <f aca="false">IF($A241="","",IF($AG241=0,"Dados incompletos"&amp;IF($I241="SEM PAR"," — sem Tc no mesmo horário",""),IF($AB241=0,"Fora da janela horária",IF($AC241=0,"Radiação abaixo do mínimo",IF($AD241=0,"Vento fora da faixa",IF($AE241=0,"VPD abaixo do mínimo",IF($AF241=0,"Denominador muito pequeno","VÁLIDO")))))))</f>
        <v/>
      </c>
    </row>
    <row r="242" customFormat="false" ht="15" hidden="false" customHeight="false" outlineLevel="0" collapsed="false">
      <c r="A242" s="45" t="str">
        <f aca="false">IF(02_Estacao!A242="","",02_Estacao!A242)</f>
        <v/>
      </c>
      <c r="B242" s="46" t="str">
        <f aca="false">IF(OR($A242="",02_Estacao!B242=""),"",IF(CFG_UT="°F",(02_Estacao!B242-32)*5/9,02_Estacao!B242))</f>
        <v/>
      </c>
      <c r="C242" s="47" t="str">
        <f aca="false">IF(OR($A242="",02_Estacao!C242=""),"",IF(CFG_UUR="fração (0-1)",02_Estacao!C242*100,02_Estacao!C242))</f>
        <v/>
      </c>
      <c r="D242" s="48" t="str">
        <f aca="false">IF(OR($A242="",02_Estacao!D242=""),"",IF(CFG_URS="MJ/m²/h",02_Estacao!D242*277.7778,IF(CFG_URS="kW/m²",02_Estacao!D242*1000,02_Estacao!D242)))</f>
        <v/>
      </c>
      <c r="E242" s="46" t="str">
        <f aca="false">IF(OR($A242="",02_Estacao!E242=""),"",IF(CFG_UVEL="km/h",02_Estacao!E242/3.6,02_Estacao!E242))</f>
        <v/>
      </c>
      <c r="F242" s="46" t="str">
        <f aca="false">IF($A242="","",IF(02_Estacao!F242="",CFG_P,IF(CFG_UP="hPa (mbar)",02_Estacao!F242/10,IF(CFG_UP="Pa",02_Estacao!F242/1000,02_Estacao!F242))))</f>
        <v/>
      </c>
      <c r="G242" s="48" t="str">
        <f aca="false">IF($A242="","",IF(02_Estacao!G242&lt;&gt;"",02_Estacao!G242,IF($D242="","",(1-CFG_ALBEDO)*$D242-CFG_RNL)))</f>
        <v/>
      </c>
      <c r="H242" s="46" t="str">
        <f aca="false">IF($A242="","",IFERROR(IF(ISNUMBER(INDEX(03_Dossel!$F$6:$F$1005,MATCH($A242,03_Dossel!$A$6:$A$1005,0))),INDEX(03_Dossel!$F$6:$F$1005,MATCH($A242,03_Dossel!$A$6:$A$1005,0)),""),""))</f>
        <v/>
      </c>
      <c r="I242" s="49" t="str">
        <f aca="false">IF($A242="","",IF($H242="","SEM PAR","OK"))</f>
        <v/>
      </c>
      <c r="J242" s="50" t="str">
        <f aca="false">IF($B242="","",0.6108*EXP(17.27*$B242/($B242+237.3)))</f>
        <v/>
      </c>
      <c r="K242" s="50" t="str">
        <f aca="false">IF(OR($J242="",$C242=""),"",$J242*$C242/100)</f>
        <v/>
      </c>
      <c r="L242" s="50" t="str">
        <f aca="false">IF(OR($J242="",$K242=""),"",$J242-$K242)</f>
        <v/>
      </c>
      <c r="M242" s="50" t="str">
        <f aca="false">IF($J242="","",4098*$J242/($B242+237.3)^2)</f>
        <v/>
      </c>
      <c r="N242" s="51" t="str">
        <f aca="false">IF($F242="","",0.000665*$F242)</f>
        <v/>
      </c>
      <c r="O242" s="46" t="str">
        <f aca="false">IF($E242="","",IFERROR($E242*4.87/LN(67.8*CFG_ZANEM-5.42),""))</f>
        <v/>
      </c>
      <c r="P242" s="46" t="str">
        <f aca="false">IF(OR($B242="",$H242=""),"",$H242-$B242)</f>
        <v/>
      </c>
      <c r="Q242" s="46" t="str">
        <f aca="false">IF($A242="","",IF(ISNUMBER(CFG_A),CFG_A,""))</f>
        <v/>
      </c>
      <c r="R242" s="46" t="str">
        <f aca="false">IF($A242="","",IF(ISNUMBER(CFG_B),CFG_B,""))</f>
        <v/>
      </c>
      <c r="S242" s="50" t="str">
        <f aca="false">IF(OR($B242="",$Q242=""),"",0.6108*EXP(17.27*$B242/($B242+237.3))-0.6108*EXP(17.27*($B242+$Q242)/($B242+$Q242+237.3)))</f>
        <v/>
      </c>
      <c r="T242" s="46" t="str">
        <f aca="false">IF(OR($Q242="",$R242="",$L242=""),"",$Q242+$R242*$L242)</f>
        <v/>
      </c>
      <c r="U242" s="46" t="str">
        <f aca="false">IF(OR($Q242="",$R242="",$S242=""),"",$Q242+$R242*$S242)</f>
        <v/>
      </c>
      <c r="V242" s="50" t="str">
        <f aca="false">IF(OR($P242="",$T242="",$U242=""),"",IF(ABS($U242-$T242)&lt;CFG_DENOMMIN,"",($P242-$T242)/($U242-$T242)))</f>
        <v/>
      </c>
      <c r="W242" s="47" t="str">
        <f aca="false">IF($E242="","",IFERROR(LN((CFG_ZANEM-0.67*CFG_HDOSSEL)/(0.123*CFG_HDOSSEL))*LN((CFG_ZAR-0.67*CFG_HDOSSEL)/(0.0123*CFG_HDOSSEL))/(CFG_K^2*$E242),""))</f>
        <v/>
      </c>
      <c r="X242" s="50" t="str">
        <f aca="false">IF(OR($N242="",$W242="",$W242=0),"",$N242*(1+CFG_RC/$W242))</f>
        <v/>
      </c>
      <c r="Y242" s="46" t="str">
        <f aca="false">IF(OR($X242="",$M242="",$G242="",$L242=""),"",($W242*$G242/CFG_RHOCP)*($X242/($M242+$X242))-$L242/($M242+$X242))</f>
        <v/>
      </c>
      <c r="Z242" s="46" t="str">
        <f aca="false">IF(OR($W242="",$G242=""),"",$W242*$G242/CFG_RHOCP)</f>
        <v/>
      </c>
      <c r="AA242" s="50" t="str">
        <f aca="false">IF(OR($P242="",$Y242="",$Z242=""),"",IF(ABS($Z242-$Y242)&lt;CFG_DENOMMIN,"",($P242-$Y242)/($Z242-$Y242)))</f>
        <v/>
      </c>
      <c r="AB242" s="48" t="str">
        <f aca="false">IF($A242="","",IF(AND(HOUR($A242)&gt;=CFG_HINI,HOUR($A242)&lt;CFG_HFIM),1,0))</f>
        <v/>
      </c>
      <c r="AC242" s="48" t="str">
        <f aca="false">IF($A242="","",IF($D242="",0,IF($D242&gt;=CFG_RSMIN,1,0)))</f>
        <v/>
      </c>
      <c r="AD242" s="48" t="str">
        <f aca="false">IF($A242="","",IF($E242="",0,IF(AND($E242&gt;=CFG_UMIN,$E242&lt;=CFG_UMAX),1,0)))</f>
        <v/>
      </c>
      <c r="AE242" s="48" t="str">
        <f aca="false">IF($A242="","",IF($L242="",0,IF($L242&gt;=CFG_VPDMIN,1,0)))</f>
        <v/>
      </c>
      <c r="AF242" s="48" t="str">
        <f aca="false">IF($A242="","",IF(CFG_METODO="Teórico (Jackson)",IF(OR($Y242="",$Z242=""),0,IF(ABS($Z242-$Y242)&gt;=CFG_DENOMMIN,1,0)),IF(OR($T242="",$U242=""),0,IF(ABS($U242-$T242)&gt;=CFG_DENOMMIN,1,0))))</f>
        <v/>
      </c>
      <c r="AG242" s="48" t="str">
        <f aca="false">IF($A242="","",IF(AND($B242&lt;&gt;"",$C242&lt;&gt;"",$H242&lt;&gt;""),1,0))</f>
        <v/>
      </c>
      <c r="AH242" s="48" t="str">
        <f aca="false">IF($A242="","",IF(AND($AB242=1,$AC242=1,$AD242=1,$AE242=1,$AF242=1,$AG242=1),1,0))</f>
        <v/>
      </c>
      <c r="AI242" s="50" t="str">
        <f aca="false">IF($A242="","",IF($AH242&lt;&gt;1,"",IF(CFG_METODO="Teórico (Jackson)",$AA242,$V242)))</f>
        <v/>
      </c>
      <c r="AJ242" s="50" t="str">
        <f aca="false">IF($AI242="","",MAX(0,MIN(1,$AI242)))</f>
        <v/>
      </c>
      <c r="AK242" s="52" t="str">
        <f aca="false">IF($A242="","",IF($AG242=0,"Dados incompletos"&amp;IF($I242="SEM PAR"," — sem Tc no mesmo horário",""),IF($AB242=0,"Fora da janela horária",IF($AC242=0,"Radiação abaixo do mínimo",IF($AD242=0,"Vento fora da faixa",IF($AE242=0,"VPD abaixo do mínimo",IF($AF242=0,"Denominador muito pequeno","VÁLIDO")))))))</f>
        <v/>
      </c>
    </row>
    <row r="243" customFormat="false" ht="15" hidden="false" customHeight="false" outlineLevel="0" collapsed="false">
      <c r="A243" s="45" t="str">
        <f aca="false">IF(02_Estacao!A243="","",02_Estacao!A243)</f>
        <v/>
      </c>
      <c r="B243" s="46" t="str">
        <f aca="false">IF(OR($A243="",02_Estacao!B243=""),"",IF(CFG_UT="°F",(02_Estacao!B243-32)*5/9,02_Estacao!B243))</f>
        <v/>
      </c>
      <c r="C243" s="47" t="str">
        <f aca="false">IF(OR($A243="",02_Estacao!C243=""),"",IF(CFG_UUR="fração (0-1)",02_Estacao!C243*100,02_Estacao!C243))</f>
        <v/>
      </c>
      <c r="D243" s="48" t="str">
        <f aca="false">IF(OR($A243="",02_Estacao!D243=""),"",IF(CFG_URS="MJ/m²/h",02_Estacao!D243*277.7778,IF(CFG_URS="kW/m²",02_Estacao!D243*1000,02_Estacao!D243)))</f>
        <v/>
      </c>
      <c r="E243" s="46" t="str">
        <f aca="false">IF(OR($A243="",02_Estacao!E243=""),"",IF(CFG_UVEL="km/h",02_Estacao!E243/3.6,02_Estacao!E243))</f>
        <v/>
      </c>
      <c r="F243" s="46" t="str">
        <f aca="false">IF($A243="","",IF(02_Estacao!F243="",CFG_P,IF(CFG_UP="hPa (mbar)",02_Estacao!F243/10,IF(CFG_UP="Pa",02_Estacao!F243/1000,02_Estacao!F243))))</f>
        <v/>
      </c>
      <c r="G243" s="48" t="str">
        <f aca="false">IF($A243="","",IF(02_Estacao!G243&lt;&gt;"",02_Estacao!G243,IF($D243="","",(1-CFG_ALBEDO)*$D243-CFG_RNL)))</f>
        <v/>
      </c>
      <c r="H243" s="46" t="str">
        <f aca="false">IF($A243="","",IFERROR(IF(ISNUMBER(INDEX(03_Dossel!$F$6:$F$1005,MATCH($A243,03_Dossel!$A$6:$A$1005,0))),INDEX(03_Dossel!$F$6:$F$1005,MATCH($A243,03_Dossel!$A$6:$A$1005,0)),""),""))</f>
        <v/>
      </c>
      <c r="I243" s="49" t="str">
        <f aca="false">IF($A243="","",IF($H243="","SEM PAR","OK"))</f>
        <v/>
      </c>
      <c r="J243" s="50" t="str">
        <f aca="false">IF($B243="","",0.6108*EXP(17.27*$B243/($B243+237.3)))</f>
        <v/>
      </c>
      <c r="K243" s="50" t="str">
        <f aca="false">IF(OR($J243="",$C243=""),"",$J243*$C243/100)</f>
        <v/>
      </c>
      <c r="L243" s="50" t="str">
        <f aca="false">IF(OR($J243="",$K243=""),"",$J243-$K243)</f>
        <v/>
      </c>
      <c r="M243" s="50" t="str">
        <f aca="false">IF($J243="","",4098*$J243/($B243+237.3)^2)</f>
        <v/>
      </c>
      <c r="N243" s="51" t="str">
        <f aca="false">IF($F243="","",0.000665*$F243)</f>
        <v/>
      </c>
      <c r="O243" s="46" t="str">
        <f aca="false">IF($E243="","",IFERROR($E243*4.87/LN(67.8*CFG_ZANEM-5.42),""))</f>
        <v/>
      </c>
      <c r="P243" s="46" t="str">
        <f aca="false">IF(OR($B243="",$H243=""),"",$H243-$B243)</f>
        <v/>
      </c>
      <c r="Q243" s="46" t="str">
        <f aca="false">IF($A243="","",IF(ISNUMBER(CFG_A),CFG_A,""))</f>
        <v/>
      </c>
      <c r="R243" s="46" t="str">
        <f aca="false">IF($A243="","",IF(ISNUMBER(CFG_B),CFG_B,""))</f>
        <v/>
      </c>
      <c r="S243" s="50" t="str">
        <f aca="false">IF(OR($B243="",$Q243=""),"",0.6108*EXP(17.27*$B243/($B243+237.3))-0.6108*EXP(17.27*($B243+$Q243)/($B243+$Q243+237.3)))</f>
        <v/>
      </c>
      <c r="T243" s="46" t="str">
        <f aca="false">IF(OR($Q243="",$R243="",$L243=""),"",$Q243+$R243*$L243)</f>
        <v/>
      </c>
      <c r="U243" s="46" t="str">
        <f aca="false">IF(OR($Q243="",$R243="",$S243=""),"",$Q243+$R243*$S243)</f>
        <v/>
      </c>
      <c r="V243" s="50" t="str">
        <f aca="false">IF(OR($P243="",$T243="",$U243=""),"",IF(ABS($U243-$T243)&lt;CFG_DENOMMIN,"",($P243-$T243)/($U243-$T243)))</f>
        <v/>
      </c>
      <c r="W243" s="47" t="str">
        <f aca="false">IF($E243="","",IFERROR(LN((CFG_ZANEM-0.67*CFG_HDOSSEL)/(0.123*CFG_HDOSSEL))*LN((CFG_ZAR-0.67*CFG_HDOSSEL)/(0.0123*CFG_HDOSSEL))/(CFG_K^2*$E243),""))</f>
        <v/>
      </c>
      <c r="X243" s="50" t="str">
        <f aca="false">IF(OR($N243="",$W243="",$W243=0),"",$N243*(1+CFG_RC/$W243))</f>
        <v/>
      </c>
      <c r="Y243" s="46" t="str">
        <f aca="false">IF(OR($X243="",$M243="",$G243="",$L243=""),"",($W243*$G243/CFG_RHOCP)*($X243/($M243+$X243))-$L243/($M243+$X243))</f>
        <v/>
      </c>
      <c r="Z243" s="46" t="str">
        <f aca="false">IF(OR($W243="",$G243=""),"",$W243*$G243/CFG_RHOCP)</f>
        <v/>
      </c>
      <c r="AA243" s="50" t="str">
        <f aca="false">IF(OR($P243="",$Y243="",$Z243=""),"",IF(ABS($Z243-$Y243)&lt;CFG_DENOMMIN,"",($P243-$Y243)/($Z243-$Y243)))</f>
        <v/>
      </c>
      <c r="AB243" s="48" t="str">
        <f aca="false">IF($A243="","",IF(AND(HOUR($A243)&gt;=CFG_HINI,HOUR($A243)&lt;CFG_HFIM),1,0))</f>
        <v/>
      </c>
      <c r="AC243" s="48" t="str">
        <f aca="false">IF($A243="","",IF($D243="",0,IF($D243&gt;=CFG_RSMIN,1,0)))</f>
        <v/>
      </c>
      <c r="AD243" s="48" t="str">
        <f aca="false">IF($A243="","",IF($E243="",0,IF(AND($E243&gt;=CFG_UMIN,$E243&lt;=CFG_UMAX),1,0)))</f>
        <v/>
      </c>
      <c r="AE243" s="48" t="str">
        <f aca="false">IF($A243="","",IF($L243="",0,IF($L243&gt;=CFG_VPDMIN,1,0)))</f>
        <v/>
      </c>
      <c r="AF243" s="48" t="str">
        <f aca="false">IF($A243="","",IF(CFG_METODO="Teórico (Jackson)",IF(OR($Y243="",$Z243=""),0,IF(ABS($Z243-$Y243)&gt;=CFG_DENOMMIN,1,0)),IF(OR($T243="",$U243=""),0,IF(ABS($U243-$T243)&gt;=CFG_DENOMMIN,1,0))))</f>
        <v/>
      </c>
      <c r="AG243" s="48" t="str">
        <f aca="false">IF($A243="","",IF(AND($B243&lt;&gt;"",$C243&lt;&gt;"",$H243&lt;&gt;""),1,0))</f>
        <v/>
      </c>
      <c r="AH243" s="48" t="str">
        <f aca="false">IF($A243="","",IF(AND($AB243=1,$AC243=1,$AD243=1,$AE243=1,$AF243=1,$AG243=1),1,0))</f>
        <v/>
      </c>
      <c r="AI243" s="50" t="str">
        <f aca="false">IF($A243="","",IF($AH243&lt;&gt;1,"",IF(CFG_METODO="Teórico (Jackson)",$AA243,$V243)))</f>
        <v/>
      </c>
      <c r="AJ243" s="50" t="str">
        <f aca="false">IF($AI243="","",MAX(0,MIN(1,$AI243)))</f>
        <v/>
      </c>
      <c r="AK243" s="52" t="str">
        <f aca="false">IF($A243="","",IF($AG243=0,"Dados incompletos"&amp;IF($I243="SEM PAR"," — sem Tc no mesmo horário",""),IF($AB243=0,"Fora da janela horária",IF($AC243=0,"Radiação abaixo do mínimo",IF($AD243=0,"Vento fora da faixa",IF($AE243=0,"VPD abaixo do mínimo",IF($AF243=0,"Denominador muito pequeno","VÁLIDO")))))))</f>
        <v/>
      </c>
    </row>
    <row r="244" customFormat="false" ht="15" hidden="false" customHeight="false" outlineLevel="0" collapsed="false">
      <c r="A244" s="45" t="str">
        <f aca="false">IF(02_Estacao!A244="","",02_Estacao!A244)</f>
        <v/>
      </c>
      <c r="B244" s="46" t="str">
        <f aca="false">IF(OR($A244="",02_Estacao!B244=""),"",IF(CFG_UT="°F",(02_Estacao!B244-32)*5/9,02_Estacao!B244))</f>
        <v/>
      </c>
      <c r="C244" s="47" t="str">
        <f aca="false">IF(OR($A244="",02_Estacao!C244=""),"",IF(CFG_UUR="fração (0-1)",02_Estacao!C244*100,02_Estacao!C244))</f>
        <v/>
      </c>
      <c r="D244" s="48" t="str">
        <f aca="false">IF(OR($A244="",02_Estacao!D244=""),"",IF(CFG_URS="MJ/m²/h",02_Estacao!D244*277.7778,IF(CFG_URS="kW/m²",02_Estacao!D244*1000,02_Estacao!D244)))</f>
        <v/>
      </c>
      <c r="E244" s="46" t="str">
        <f aca="false">IF(OR($A244="",02_Estacao!E244=""),"",IF(CFG_UVEL="km/h",02_Estacao!E244/3.6,02_Estacao!E244))</f>
        <v/>
      </c>
      <c r="F244" s="46" t="str">
        <f aca="false">IF($A244="","",IF(02_Estacao!F244="",CFG_P,IF(CFG_UP="hPa (mbar)",02_Estacao!F244/10,IF(CFG_UP="Pa",02_Estacao!F244/1000,02_Estacao!F244))))</f>
        <v/>
      </c>
      <c r="G244" s="48" t="str">
        <f aca="false">IF($A244="","",IF(02_Estacao!G244&lt;&gt;"",02_Estacao!G244,IF($D244="","",(1-CFG_ALBEDO)*$D244-CFG_RNL)))</f>
        <v/>
      </c>
      <c r="H244" s="46" t="str">
        <f aca="false">IF($A244="","",IFERROR(IF(ISNUMBER(INDEX(03_Dossel!$F$6:$F$1005,MATCH($A244,03_Dossel!$A$6:$A$1005,0))),INDEX(03_Dossel!$F$6:$F$1005,MATCH($A244,03_Dossel!$A$6:$A$1005,0)),""),""))</f>
        <v/>
      </c>
      <c r="I244" s="49" t="str">
        <f aca="false">IF($A244="","",IF($H244="","SEM PAR","OK"))</f>
        <v/>
      </c>
      <c r="J244" s="50" t="str">
        <f aca="false">IF($B244="","",0.6108*EXP(17.27*$B244/($B244+237.3)))</f>
        <v/>
      </c>
      <c r="K244" s="50" t="str">
        <f aca="false">IF(OR($J244="",$C244=""),"",$J244*$C244/100)</f>
        <v/>
      </c>
      <c r="L244" s="50" t="str">
        <f aca="false">IF(OR($J244="",$K244=""),"",$J244-$K244)</f>
        <v/>
      </c>
      <c r="M244" s="50" t="str">
        <f aca="false">IF($J244="","",4098*$J244/($B244+237.3)^2)</f>
        <v/>
      </c>
      <c r="N244" s="51" t="str">
        <f aca="false">IF($F244="","",0.000665*$F244)</f>
        <v/>
      </c>
      <c r="O244" s="46" t="str">
        <f aca="false">IF($E244="","",IFERROR($E244*4.87/LN(67.8*CFG_ZANEM-5.42),""))</f>
        <v/>
      </c>
      <c r="P244" s="46" t="str">
        <f aca="false">IF(OR($B244="",$H244=""),"",$H244-$B244)</f>
        <v/>
      </c>
      <c r="Q244" s="46" t="str">
        <f aca="false">IF($A244="","",IF(ISNUMBER(CFG_A),CFG_A,""))</f>
        <v/>
      </c>
      <c r="R244" s="46" t="str">
        <f aca="false">IF($A244="","",IF(ISNUMBER(CFG_B),CFG_B,""))</f>
        <v/>
      </c>
      <c r="S244" s="50" t="str">
        <f aca="false">IF(OR($B244="",$Q244=""),"",0.6108*EXP(17.27*$B244/($B244+237.3))-0.6108*EXP(17.27*($B244+$Q244)/($B244+$Q244+237.3)))</f>
        <v/>
      </c>
      <c r="T244" s="46" t="str">
        <f aca="false">IF(OR($Q244="",$R244="",$L244=""),"",$Q244+$R244*$L244)</f>
        <v/>
      </c>
      <c r="U244" s="46" t="str">
        <f aca="false">IF(OR($Q244="",$R244="",$S244=""),"",$Q244+$R244*$S244)</f>
        <v/>
      </c>
      <c r="V244" s="50" t="str">
        <f aca="false">IF(OR($P244="",$T244="",$U244=""),"",IF(ABS($U244-$T244)&lt;CFG_DENOMMIN,"",($P244-$T244)/($U244-$T244)))</f>
        <v/>
      </c>
      <c r="W244" s="47" t="str">
        <f aca="false">IF($E244="","",IFERROR(LN((CFG_ZANEM-0.67*CFG_HDOSSEL)/(0.123*CFG_HDOSSEL))*LN((CFG_ZAR-0.67*CFG_HDOSSEL)/(0.0123*CFG_HDOSSEL))/(CFG_K^2*$E244),""))</f>
        <v/>
      </c>
      <c r="X244" s="50" t="str">
        <f aca="false">IF(OR($N244="",$W244="",$W244=0),"",$N244*(1+CFG_RC/$W244))</f>
        <v/>
      </c>
      <c r="Y244" s="46" t="str">
        <f aca="false">IF(OR($X244="",$M244="",$G244="",$L244=""),"",($W244*$G244/CFG_RHOCP)*($X244/($M244+$X244))-$L244/($M244+$X244))</f>
        <v/>
      </c>
      <c r="Z244" s="46" t="str">
        <f aca="false">IF(OR($W244="",$G244=""),"",$W244*$G244/CFG_RHOCP)</f>
        <v/>
      </c>
      <c r="AA244" s="50" t="str">
        <f aca="false">IF(OR($P244="",$Y244="",$Z244=""),"",IF(ABS($Z244-$Y244)&lt;CFG_DENOMMIN,"",($P244-$Y244)/($Z244-$Y244)))</f>
        <v/>
      </c>
      <c r="AB244" s="48" t="str">
        <f aca="false">IF($A244="","",IF(AND(HOUR($A244)&gt;=CFG_HINI,HOUR($A244)&lt;CFG_HFIM),1,0))</f>
        <v/>
      </c>
      <c r="AC244" s="48" t="str">
        <f aca="false">IF($A244="","",IF($D244="",0,IF($D244&gt;=CFG_RSMIN,1,0)))</f>
        <v/>
      </c>
      <c r="AD244" s="48" t="str">
        <f aca="false">IF($A244="","",IF($E244="",0,IF(AND($E244&gt;=CFG_UMIN,$E244&lt;=CFG_UMAX),1,0)))</f>
        <v/>
      </c>
      <c r="AE244" s="48" t="str">
        <f aca="false">IF($A244="","",IF($L244="",0,IF($L244&gt;=CFG_VPDMIN,1,0)))</f>
        <v/>
      </c>
      <c r="AF244" s="48" t="str">
        <f aca="false">IF($A244="","",IF(CFG_METODO="Teórico (Jackson)",IF(OR($Y244="",$Z244=""),0,IF(ABS($Z244-$Y244)&gt;=CFG_DENOMMIN,1,0)),IF(OR($T244="",$U244=""),0,IF(ABS($U244-$T244)&gt;=CFG_DENOMMIN,1,0))))</f>
        <v/>
      </c>
      <c r="AG244" s="48" t="str">
        <f aca="false">IF($A244="","",IF(AND($B244&lt;&gt;"",$C244&lt;&gt;"",$H244&lt;&gt;""),1,0))</f>
        <v/>
      </c>
      <c r="AH244" s="48" t="str">
        <f aca="false">IF($A244="","",IF(AND($AB244=1,$AC244=1,$AD244=1,$AE244=1,$AF244=1,$AG244=1),1,0))</f>
        <v/>
      </c>
      <c r="AI244" s="50" t="str">
        <f aca="false">IF($A244="","",IF($AH244&lt;&gt;1,"",IF(CFG_METODO="Teórico (Jackson)",$AA244,$V244)))</f>
        <v/>
      </c>
      <c r="AJ244" s="50" t="str">
        <f aca="false">IF($AI244="","",MAX(0,MIN(1,$AI244)))</f>
        <v/>
      </c>
      <c r="AK244" s="52" t="str">
        <f aca="false">IF($A244="","",IF($AG244=0,"Dados incompletos"&amp;IF($I244="SEM PAR"," — sem Tc no mesmo horário",""),IF($AB244=0,"Fora da janela horária",IF($AC244=0,"Radiação abaixo do mínimo",IF($AD244=0,"Vento fora da faixa",IF($AE244=0,"VPD abaixo do mínimo",IF($AF244=0,"Denominador muito pequeno","VÁLIDO")))))))</f>
        <v/>
      </c>
    </row>
    <row r="245" customFormat="false" ht="15" hidden="false" customHeight="false" outlineLevel="0" collapsed="false">
      <c r="A245" s="45" t="str">
        <f aca="false">IF(02_Estacao!A245="","",02_Estacao!A245)</f>
        <v/>
      </c>
      <c r="B245" s="46" t="str">
        <f aca="false">IF(OR($A245="",02_Estacao!B245=""),"",IF(CFG_UT="°F",(02_Estacao!B245-32)*5/9,02_Estacao!B245))</f>
        <v/>
      </c>
      <c r="C245" s="47" t="str">
        <f aca="false">IF(OR($A245="",02_Estacao!C245=""),"",IF(CFG_UUR="fração (0-1)",02_Estacao!C245*100,02_Estacao!C245))</f>
        <v/>
      </c>
      <c r="D245" s="48" t="str">
        <f aca="false">IF(OR($A245="",02_Estacao!D245=""),"",IF(CFG_URS="MJ/m²/h",02_Estacao!D245*277.7778,IF(CFG_URS="kW/m²",02_Estacao!D245*1000,02_Estacao!D245)))</f>
        <v/>
      </c>
      <c r="E245" s="46" t="str">
        <f aca="false">IF(OR($A245="",02_Estacao!E245=""),"",IF(CFG_UVEL="km/h",02_Estacao!E245/3.6,02_Estacao!E245))</f>
        <v/>
      </c>
      <c r="F245" s="46" t="str">
        <f aca="false">IF($A245="","",IF(02_Estacao!F245="",CFG_P,IF(CFG_UP="hPa (mbar)",02_Estacao!F245/10,IF(CFG_UP="Pa",02_Estacao!F245/1000,02_Estacao!F245))))</f>
        <v/>
      </c>
      <c r="G245" s="48" t="str">
        <f aca="false">IF($A245="","",IF(02_Estacao!G245&lt;&gt;"",02_Estacao!G245,IF($D245="","",(1-CFG_ALBEDO)*$D245-CFG_RNL)))</f>
        <v/>
      </c>
      <c r="H245" s="46" t="str">
        <f aca="false">IF($A245="","",IFERROR(IF(ISNUMBER(INDEX(03_Dossel!$F$6:$F$1005,MATCH($A245,03_Dossel!$A$6:$A$1005,0))),INDEX(03_Dossel!$F$6:$F$1005,MATCH($A245,03_Dossel!$A$6:$A$1005,0)),""),""))</f>
        <v/>
      </c>
      <c r="I245" s="49" t="str">
        <f aca="false">IF($A245="","",IF($H245="","SEM PAR","OK"))</f>
        <v/>
      </c>
      <c r="J245" s="50" t="str">
        <f aca="false">IF($B245="","",0.6108*EXP(17.27*$B245/($B245+237.3)))</f>
        <v/>
      </c>
      <c r="K245" s="50" t="str">
        <f aca="false">IF(OR($J245="",$C245=""),"",$J245*$C245/100)</f>
        <v/>
      </c>
      <c r="L245" s="50" t="str">
        <f aca="false">IF(OR($J245="",$K245=""),"",$J245-$K245)</f>
        <v/>
      </c>
      <c r="M245" s="50" t="str">
        <f aca="false">IF($J245="","",4098*$J245/($B245+237.3)^2)</f>
        <v/>
      </c>
      <c r="N245" s="51" t="str">
        <f aca="false">IF($F245="","",0.000665*$F245)</f>
        <v/>
      </c>
      <c r="O245" s="46" t="str">
        <f aca="false">IF($E245="","",IFERROR($E245*4.87/LN(67.8*CFG_ZANEM-5.42),""))</f>
        <v/>
      </c>
      <c r="P245" s="46" t="str">
        <f aca="false">IF(OR($B245="",$H245=""),"",$H245-$B245)</f>
        <v/>
      </c>
      <c r="Q245" s="46" t="str">
        <f aca="false">IF($A245="","",IF(ISNUMBER(CFG_A),CFG_A,""))</f>
        <v/>
      </c>
      <c r="R245" s="46" t="str">
        <f aca="false">IF($A245="","",IF(ISNUMBER(CFG_B),CFG_B,""))</f>
        <v/>
      </c>
      <c r="S245" s="50" t="str">
        <f aca="false">IF(OR($B245="",$Q245=""),"",0.6108*EXP(17.27*$B245/($B245+237.3))-0.6108*EXP(17.27*($B245+$Q245)/($B245+$Q245+237.3)))</f>
        <v/>
      </c>
      <c r="T245" s="46" t="str">
        <f aca="false">IF(OR($Q245="",$R245="",$L245=""),"",$Q245+$R245*$L245)</f>
        <v/>
      </c>
      <c r="U245" s="46" t="str">
        <f aca="false">IF(OR($Q245="",$R245="",$S245=""),"",$Q245+$R245*$S245)</f>
        <v/>
      </c>
      <c r="V245" s="50" t="str">
        <f aca="false">IF(OR($P245="",$T245="",$U245=""),"",IF(ABS($U245-$T245)&lt;CFG_DENOMMIN,"",($P245-$T245)/($U245-$T245)))</f>
        <v/>
      </c>
      <c r="W245" s="47" t="str">
        <f aca="false">IF($E245="","",IFERROR(LN((CFG_ZANEM-0.67*CFG_HDOSSEL)/(0.123*CFG_HDOSSEL))*LN((CFG_ZAR-0.67*CFG_HDOSSEL)/(0.0123*CFG_HDOSSEL))/(CFG_K^2*$E245),""))</f>
        <v/>
      </c>
      <c r="X245" s="50" t="str">
        <f aca="false">IF(OR($N245="",$W245="",$W245=0),"",$N245*(1+CFG_RC/$W245))</f>
        <v/>
      </c>
      <c r="Y245" s="46" t="str">
        <f aca="false">IF(OR($X245="",$M245="",$G245="",$L245=""),"",($W245*$G245/CFG_RHOCP)*($X245/($M245+$X245))-$L245/($M245+$X245))</f>
        <v/>
      </c>
      <c r="Z245" s="46" t="str">
        <f aca="false">IF(OR($W245="",$G245=""),"",$W245*$G245/CFG_RHOCP)</f>
        <v/>
      </c>
      <c r="AA245" s="50" t="str">
        <f aca="false">IF(OR($P245="",$Y245="",$Z245=""),"",IF(ABS($Z245-$Y245)&lt;CFG_DENOMMIN,"",($P245-$Y245)/($Z245-$Y245)))</f>
        <v/>
      </c>
      <c r="AB245" s="48" t="str">
        <f aca="false">IF($A245="","",IF(AND(HOUR($A245)&gt;=CFG_HINI,HOUR($A245)&lt;CFG_HFIM),1,0))</f>
        <v/>
      </c>
      <c r="AC245" s="48" t="str">
        <f aca="false">IF($A245="","",IF($D245="",0,IF($D245&gt;=CFG_RSMIN,1,0)))</f>
        <v/>
      </c>
      <c r="AD245" s="48" t="str">
        <f aca="false">IF($A245="","",IF($E245="",0,IF(AND($E245&gt;=CFG_UMIN,$E245&lt;=CFG_UMAX),1,0)))</f>
        <v/>
      </c>
      <c r="AE245" s="48" t="str">
        <f aca="false">IF($A245="","",IF($L245="",0,IF($L245&gt;=CFG_VPDMIN,1,0)))</f>
        <v/>
      </c>
      <c r="AF245" s="48" t="str">
        <f aca="false">IF($A245="","",IF(CFG_METODO="Teórico (Jackson)",IF(OR($Y245="",$Z245=""),0,IF(ABS($Z245-$Y245)&gt;=CFG_DENOMMIN,1,0)),IF(OR($T245="",$U245=""),0,IF(ABS($U245-$T245)&gt;=CFG_DENOMMIN,1,0))))</f>
        <v/>
      </c>
      <c r="AG245" s="48" t="str">
        <f aca="false">IF($A245="","",IF(AND($B245&lt;&gt;"",$C245&lt;&gt;"",$H245&lt;&gt;""),1,0))</f>
        <v/>
      </c>
      <c r="AH245" s="48" t="str">
        <f aca="false">IF($A245="","",IF(AND($AB245=1,$AC245=1,$AD245=1,$AE245=1,$AF245=1,$AG245=1),1,0))</f>
        <v/>
      </c>
      <c r="AI245" s="50" t="str">
        <f aca="false">IF($A245="","",IF($AH245&lt;&gt;1,"",IF(CFG_METODO="Teórico (Jackson)",$AA245,$V245)))</f>
        <v/>
      </c>
      <c r="AJ245" s="50" t="str">
        <f aca="false">IF($AI245="","",MAX(0,MIN(1,$AI245)))</f>
        <v/>
      </c>
      <c r="AK245" s="52" t="str">
        <f aca="false">IF($A245="","",IF($AG245=0,"Dados incompletos"&amp;IF($I245="SEM PAR"," — sem Tc no mesmo horário",""),IF($AB245=0,"Fora da janela horária",IF($AC245=0,"Radiação abaixo do mínimo",IF($AD245=0,"Vento fora da faixa",IF($AE245=0,"VPD abaixo do mínimo",IF($AF245=0,"Denominador muito pequeno","VÁLIDO")))))))</f>
        <v/>
      </c>
    </row>
    <row r="246" customFormat="false" ht="15" hidden="false" customHeight="false" outlineLevel="0" collapsed="false">
      <c r="A246" s="45" t="str">
        <f aca="false">IF(02_Estacao!A246="","",02_Estacao!A246)</f>
        <v/>
      </c>
      <c r="B246" s="46" t="str">
        <f aca="false">IF(OR($A246="",02_Estacao!B246=""),"",IF(CFG_UT="°F",(02_Estacao!B246-32)*5/9,02_Estacao!B246))</f>
        <v/>
      </c>
      <c r="C246" s="47" t="str">
        <f aca="false">IF(OR($A246="",02_Estacao!C246=""),"",IF(CFG_UUR="fração (0-1)",02_Estacao!C246*100,02_Estacao!C246))</f>
        <v/>
      </c>
      <c r="D246" s="48" t="str">
        <f aca="false">IF(OR($A246="",02_Estacao!D246=""),"",IF(CFG_URS="MJ/m²/h",02_Estacao!D246*277.7778,IF(CFG_URS="kW/m²",02_Estacao!D246*1000,02_Estacao!D246)))</f>
        <v/>
      </c>
      <c r="E246" s="46" t="str">
        <f aca="false">IF(OR($A246="",02_Estacao!E246=""),"",IF(CFG_UVEL="km/h",02_Estacao!E246/3.6,02_Estacao!E246))</f>
        <v/>
      </c>
      <c r="F246" s="46" t="str">
        <f aca="false">IF($A246="","",IF(02_Estacao!F246="",CFG_P,IF(CFG_UP="hPa (mbar)",02_Estacao!F246/10,IF(CFG_UP="Pa",02_Estacao!F246/1000,02_Estacao!F246))))</f>
        <v/>
      </c>
      <c r="G246" s="48" t="str">
        <f aca="false">IF($A246="","",IF(02_Estacao!G246&lt;&gt;"",02_Estacao!G246,IF($D246="","",(1-CFG_ALBEDO)*$D246-CFG_RNL)))</f>
        <v/>
      </c>
      <c r="H246" s="46" t="str">
        <f aca="false">IF($A246="","",IFERROR(IF(ISNUMBER(INDEX(03_Dossel!$F$6:$F$1005,MATCH($A246,03_Dossel!$A$6:$A$1005,0))),INDEX(03_Dossel!$F$6:$F$1005,MATCH($A246,03_Dossel!$A$6:$A$1005,0)),""),""))</f>
        <v/>
      </c>
      <c r="I246" s="49" t="str">
        <f aca="false">IF($A246="","",IF($H246="","SEM PAR","OK"))</f>
        <v/>
      </c>
      <c r="J246" s="50" t="str">
        <f aca="false">IF($B246="","",0.6108*EXP(17.27*$B246/($B246+237.3)))</f>
        <v/>
      </c>
      <c r="K246" s="50" t="str">
        <f aca="false">IF(OR($J246="",$C246=""),"",$J246*$C246/100)</f>
        <v/>
      </c>
      <c r="L246" s="50" t="str">
        <f aca="false">IF(OR($J246="",$K246=""),"",$J246-$K246)</f>
        <v/>
      </c>
      <c r="M246" s="50" t="str">
        <f aca="false">IF($J246="","",4098*$J246/($B246+237.3)^2)</f>
        <v/>
      </c>
      <c r="N246" s="51" t="str">
        <f aca="false">IF($F246="","",0.000665*$F246)</f>
        <v/>
      </c>
      <c r="O246" s="46" t="str">
        <f aca="false">IF($E246="","",IFERROR($E246*4.87/LN(67.8*CFG_ZANEM-5.42),""))</f>
        <v/>
      </c>
      <c r="P246" s="46" t="str">
        <f aca="false">IF(OR($B246="",$H246=""),"",$H246-$B246)</f>
        <v/>
      </c>
      <c r="Q246" s="46" t="str">
        <f aca="false">IF($A246="","",IF(ISNUMBER(CFG_A),CFG_A,""))</f>
        <v/>
      </c>
      <c r="R246" s="46" t="str">
        <f aca="false">IF($A246="","",IF(ISNUMBER(CFG_B),CFG_B,""))</f>
        <v/>
      </c>
      <c r="S246" s="50" t="str">
        <f aca="false">IF(OR($B246="",$Q246=""),"",0.6108*EXP(17.27*$B246/($B246+237.3))-0.6108*EXP(17.27*($B246+$Q246)/($B246+$Q246+237.3)))</f>
        <v/>
      </c>
      <c r="T246" s="46" t="str">
        <f aca="false">IF(OR($Q246="",$R246="",$L246=""),"",$Q246+$R246*$L246)</f>
        <v/>
      </c>
      <c r="U246" s="46" t="str">
        <f aca="false">IF(OR($Q246="",$R246="",$S246=""),"",$Q246+$R246*$S246)</f>
        <v/>
      </c>
      <c r="V246" s="50" t="str">
        <f aca="false">IF(OR($P246="",$T246="",$U246=""),"",IF(ABS($U246-$T246)&lt;CFG_DENOMMIN,"",($P246-$T246)/($U246-$T246)))</f>
        <v/>
      </c>
      <c r="W246" s="47" t="str">
        <f aca="false">IF($E246="","",IFERROR(LN((CFG_ZANEM-0.67*CFG_HDOSSEL)/(0.123*CFG_HDOSSEL))*LN((CFG_ZAR-0.67*CFG_HDOSSEL)/(0.0123*CFG_HDOSSEL))/(CFG_K^2*$E246),""))</f>
        <v/>
      </c>
      <c r="X246" s="50" t="str">
        <f aca="false">IF(OR($N246="",$W246="",$W246=0),"",$N246*(1+CFG_RC/$W246))</f>
        <v/>
      </c>
      <c r="Y246" s="46" t="str">
        <f aca="false">IF(OR($X246="",$M246="",$G246="",$L246=""),"",($W246*$G246/CFG_RHOCP)*($X246/($M246+$X246))-$L246/($M246+$X246))</f>
        <v/>
      </c>
      <c r="Z246" s="46" t="str">
        <f aca="false">IF(OR($W246="",$G246=""),"",$W246*$G246/CFG_RHOCP)</f>
        <v/>
      </c>
      <c r="AA246" s="50" t="str">
        <f aca="false">IF(OR($P246="",$Y246="",$Z246=""),"",IF(ABS($Z246-$Y246)&lt;CFG_DENOMMIN,"",($P246-$Y246)/($Z246-$Y246)))</f>
        <v/>
      </c>
      <c r="AB246" s="48" t="str">
        <f aca="false">IF($A246="","",IF(AND(HOUR($A246)&gt;=CFG_HINI,HOUR($A246)&lt;CFG_HFIM),1,0))</f>
        <v/>
      </c>
      <c r="AC246" s="48" t="str">
        <f aca="false">IF($A246="","",IF($D246="",0,IF($D246&gt;=CFG_RSMIN,1,0)))</f>
        <v/>
      </c>
      <c r="AD246" s="48" t="str">
        <f aca="false">IF($A246="","",IF($E246="",0,IF(AND($E246&gt;=CFG_UMIN,$E246&lt;=CFG_UMAX),1,0)))</f>
        <v/>
      </c>
      <c r="AE246" s="48" t="str">
        <f aca="false">IF($A246="","",IF($L246="",0,IF($L246&gt;=CFG_VPDMIN,1,0)))</f>
        <v/>
      </c>
      <c r="AF246" s="48" t="str">
        <f aca="false">IF($A246="","",IF(CFG_METODO="Teórico (Jackson)",IF(OR($Y246="",$Z246=""),0,IF(ABS($Z246-$Y246)&gt;=CFG_DENOMMIN,1,0)),IF(OR($T246="",$U246=""),0,IF(ABS($U246-$T246)&gt;=CFG_DENOMMIN,1,0))))</f>
        <v/>
      </c>
      <c r="AG246" s="48" t="str">
        <f aca="false">IF($A246="","",IF(AND($B246&lt;&gt;"",$C246&lt;&gt;"",$H246&lt;&gt;""),1,0))</f>
        <v/>
      </c>
      <c r="AH246" s="48" t="str">
        <f aca="false">IF($A246="","",IF(AND($AB246=1,$AC246=1,$AD246=1,$AE246=1,$AF246=1,$AG246=1),1,0))</f>
        <v/>
      </c>
      <c r="AI246" s="50" t="str">
        <f aca="false">IF($A246="","",IF($AH246&lt;&gt;1,"",IF(CFG_METODO="Teórico (Jackson)",$AA246,$V246)))</f>
        <v/>
      </c>
      <c r="AJ246" s="50" t="str">
        <f aca="false">IF($AI246="","",MAX(0,MIN(1,$AI246)))</f>
        <v/>
      </c>
      <c r="AK246" s="52" t="str">
        <f aca="false">IF($A246="","",IF($AG246=0,"Dados incompletos"&amp;IF($I246="SEM PAR"," — sem Tc no mesmo horário",""),IF($AB246=0,"Fora da janela horária",IF($AC246=0,"Radiação abaixo do mínimo",IF($AD246=0,"Vento fora da faixa",IF($AE246=0,"VPD abaixo do mínimo",IF($AF246=0,"Denominador muito pequeno","VÁLIDO")))))))</f>
        <v/>
      </c>
    </row>
    <row r="247" customFormat="false" ht="15" hidden="false" customHeight="false" outlineLevel="0" collapsed="false">
      <c r="A247" s="45" t="str">
        <f aca="false">IF(02_Estacao!A247="","",02_Estacao!A247)</f>
        <v/>
      </c>
      <c r="B247" s="46" t="str">
        <f aca="false">IF(OR($A247="",02_Estacao!B247=""),"",IF(CFG_UT="°F",(02_Estacao!B247-32)*5/9,02_Estacao!B247))</f>
        <v/>
      </c>
      <c r="C247" s="47" t="str">
        <f aca="false">IF(OR($A247="",02_Estacao!C247=""),"",IF(CFG_UUR="fração (0-1)",02_Estacao!C247*100,02_Estacao!C247))</f>
        <v/>
      </c>
      <c r="D247" s="48" t="str">
        <f aca="false">IF(OR($A247="",02_Estacao!D247=""),"",IF(CFG_URS="MJ/m²/h",02_Estacao!D247*277.7778,IF(CFG_URS="kW/m²",02_Estacao!D247*1000,02_Estacao!D247)))</f>
        <v/>
      </c>
      <c r="E247" s="46" t="str">
        <f aca="false">IF(OR($A247="",02_Estacao!E247=""),"",IF(CFG_UVEL="km/h",02_Estacao!E247/3.6,02_Estacao!E247))</f>
        <v/>
      </c>
      <c r="F247" s="46" t="str">
        <f aca="false">IF($A247="","",IF(02_Estacao!F247="",CFG_P,IF(CFG_UP="hPa (mbar)",02_Estacao!F247/10,IF(CFG_UP="Pa",02_Estacao!F247/1000,02_Estacao!F247))))</f>
        <v/>
      </c>
      <c r="G247" s="48" t="str">
        <f aca="false">IF($A247="","",IF(02_Estacao!G247&lt;&gt;"",02_Estacao!G247,IF($D247="","",(1-CFG_ALBEDO)*$D247-CFG_RNL)))</f>
        <v/>
      </c>
      <c r="H247" s="46" t="str">
        <f aca="false">IF($A247="","",IFERROR(IF(ISNUMBER(INDEX(03_Dossel!$F$6:$F$1005,MATCH($A247,03_Dossel!$A$6:$A$1005,0))),INDEX(03_Dossel!$F$6:$F$1005,MATCH($A247,03_Dossel!$A$6:$A$1005,0)),""),""))</f>
        <v/>
      </c>
      <c r="I247" s="49" t="str">
        <f aca="false">IF($A247="","",IF($H247="","SEM PAR","OK"))</f>
        <v/>
      </c>
      <c r="J247" s="50" t="str">
        <f aca="false">IF($B247="","",0.6108*EXP(17.27*$B247/($B247+237.3)))</f>
        <v/>
      </c>
      <c r="K247" s="50" t="str">
        <f aca="false">IF(OR($J247="",$C247=""),"",$J247*$C247/100)</f>
        <v/>
      </c>
      <c r="L247" s="50" t="str">
        <f aca="false">IF(OR($J247="",$K247=""),"",$J247-$K247)</f>
        <v/>
      </c>
      <c r="M247" s="50" t="str">
        <f aca="false">IF($J247="","",4098*$J247/($B247+237.3)^2)</f>
        <v/>
      </c>
      <c r="N247" s="51" t="str">
        <f aca="false">IF($F247="","",0.000665*$F247)</f>
        <v/>
      </c>
      <c r="O247" s="46" t="str">
        <f aca="false">IF($E247="","",IFERROR($E247*4.87/LN(67.8*CFG_ZANEM-5.42),""))</f>
        <v/>
      </c>
      <c r="P247" s="46" t="str">
        <f aca="false">IF(OR($B247="",$H247=""),"",$H247-$B247)</f>
        <v/>
      </c>
      <c r="Q247" s="46" t="str">
        <f aca="false">IF($A247="","",IF(ISNUMBER(CFG_A),CFG_A,""))</f>
        <v/>
      </c>
      <c r="R247" s="46" t="str">
        <f aca="false">IF($A247="","",IF(ISNUMBER(CFG_B),CFG_B,""))</f>
        <v/>
      </c>
      <c r="S247" s="50" t="str">
        <f aca="false">IF(OR($B247="",$Q247=""),"",0.6108*EXP(17.27*$B247/($B247+237.3))-0.6108*EXP(17.27*($B247+$Q247)/($B247+$Q247+237.3)))</f>
        <v/>
      </c>
      <c r="T247" s="46" t="str">
        <f aca="false">IF(OR($Q247="",$R247="",$L247=""),"",$Q247+$R247*$L247)</f>
        <v/>
      </c>
      <c r="U247" s="46" t="str">
        <f aca="false">IF(OR($Q247="",$R247="",$S247=""),"",$Q247+$R247*$S247)</f>
        <v/>
      </c>
      <c r="V247" s="50" t="str">
        <f aca="false">IF(OR($P247="",$T247="",$U247=""),"",IF(ABS($U247-$T247)&lt;CFG_DENOMMIN,"",($P247-$T247)/($U247-$T247)))</f>
        <v/>
      </c>
      <c r="W247" s="47" t="str">
        <f aca="false">IF($E247="","",IFERROR(LN((CFG_ZANEM-0.67*CFG_HDOSSEL)/(0.123*CFG_HDOSSEL))*LN((CFG_ZAR-0.67*CFG_HDOSSEL)/(0.0123*CFG_HDOSSEL))/(CFG_K^2*$E247),""))</f>
        <v/>
      </c>
      <c r="X247" s="50" t="str">
        <f aca="false">IF(OR($N247="",$W247="",$W247=0),"",$N247*(1+CFG_RC/$W247))</f>
        <v/>
      </c>
      <c r="Y247" s="46" t="str">
        <f aca="false">IF(OR($X247="",$M247="",$G247="",$L247=""),"",($W247*$G247/CFG_RHOCP)*($X247/($M247+$X247))-$L247/($M247+$X247))</f>
        <v/>
      </c>
      <c r="Z247" s="46" t="str">
        <f aca="false">IF(OR($W247="",$G247=""),"",$W247*$G247/CFG_RHOCP)</f>
        <v/>
      </c>
      <c r="AA247" s="50" t="str">
        <f aca="false">IF(OR($P247="",$Y247="",$Z247=""),"",IF(ABS($Z247-$Y247)&lt;CFG_DENOMMIN,"",($P247-$Y247)/($Z247-$Y247)))</f>
        <v/>
      </c>
      <c r="AB247" s="48" t="str">
        <f aca="false">IF($A247="","",IF(AND(HOUR($A247)&gt;=CFG_HINI,HOUR($A247)&lt;CFG_HFIM),1,0))</f>
        <v/>
      </c>
      <c r="AC247" s="48" t="str">
        <f aca="false">IF($A247="","",IF($D247="",0,IF($D247&gt;=CFG_RSMIN,1,0)))</f>
        <v/>
      </c>
      <c r="AD247" s="48" t="str">
        <f aca="false">IF($A247="","",IF($E247="",0,IF(AND($E247&gt;=CFG_UMIN,$E247&lt;=CFG_UMAX),1,0)))</f>
        <v/>
      </c>
      <c r="AE247" s="48" t="str">
        <f aca="false">IF($A247="","",IF($L247="",0,IF($L247&gt;=CFG_VPDMIN,1,0)))</f>
        <v/>
      </c>
      <c r="AF247" s="48" t="str">
        <f aca="false">IF($A247="","",IF(CFG_METODO="Teórico (Jackson)",IF(OR($Y247="",$Z247=""),0,IF(ABS($Z247-$Y247)&gt;=CFG_DENOMMIN,1,0)),IF(OR($T247="",$U247=""),0,IF(ABS($U247-$T247)&gt;=CFG_DENOMMIN,1,0))))</f>
        <v/>
      </c>
      <c r="AG247" s="48" t="str">
        <f aca="false">IF($A247="","",IF(AND($B247&lt;&gt;"",$C247&lt;&gt;"",$H247&lt;&gt;""),1,0))</f>
        <v/>
      </c>
      <c r="AH247" s="48" t="str">
        <f aca="false">IF($A247="","",IF(AND($AB247=1,$AC247=1,$AD247=1,$AE247=1,$AF247=1,$AG247=1),1,0))</f>
        <v/>
      </c>
      <c r="AI247" s="50" t="str">
        <f aca="false">IF($A247="","",IF($AH247&lt;&gt;1,"",IF(CFG_METODO="Teórico (Jackson)",$AA247,$V247)))</f>
        <v/>
      </c>
      <c r="AJ247" s="50" t="str">
        <f aca="false">IF($AI247="","",MAX(0,MIN(1,$AI247)))</f>
        <v/>
      </c>
      <c r="AK247" s="52" t="str">
        <f aca="false">IF($A247="","",IF($AG247=0,"Dados incompletos"&amp;IF($I247="SEM PAR"," — sem Tc no mesmo horário",""),IF($AB247=0,"Fora da janela horária",IF($AC247=0,"Radiação abaixo do mínimo",IF($AD247=0,"Vento fora da faixa",IF($AE247=0,"VPD abaixo do mínimo",IF($AF247=0,"Denominador muito pequeno","VÁLIDO")))))))</f>
        <v/>
      </c>
    </row>
    <row r="248" customFormat="false" ht="15" hidden="false" customHeight="false" outlineLevel="0" collapsed="false">
      <c r="A248" s="45" t="str">
        <f aca="false">IF(02_Estacao!A248="","",02_Estacao!A248)</f>
        <v/>
      </c>
      <c r="B248" s="46" t="str">
        <f aca="false">IF(OR($A248="",02_Estacao!B248=""),"",IF(CFG_UT="°F",(02_Estacao!B248-32)*5/9,02_Estacao!B248))</f>
        <v/>
      </c>
      <c r="C248" s="47" t="str">
        <f aca="false">IF(OR($A248="",02_Estacao!C248=""),"",IF(CFG_UUR="fração (0-1)",02_Estacao!C248*100,02_Estacao!C248))</f>
        <v/>
      </c>
      <c r="D248" s="48" t="str">
        <f aca="false">IF(OR($A248="",02_Estacao!D248=""),"",IF(CFG_URS="MJ/m²/h",02_Estacao!D248*277.7778,IF(CFG_URS="kW/m²",02_Estacao!D248*1000,02_Estacao!D248)))</f>
        <v/>
      </c>
      <c r="E248" s="46" t="str">
        <f aca="false">IF(OR($A248="",02_Estacao!E248=""),"",IF(CFG_UVEL="km/h",02_Estacao!E248/3.6,02_Estacao!E248))</f>
        <v/>
      </c>
      <c r="F248" s="46" t="str">
        <f aca="false">IF($A248="","",IF(02_Estacao!F248="",CFG_P,IF(CFG_UP="hPa (mbar)",02_Estacao!F248/10,IF(CFG_UP="Pa",02_Estacao!F248/1000,02_Estacao!F248))))</f>
        <v/>
      </c>
      <c r="G248" s="48" t="str">
        <f aca="false">IF($A248="","",IF(02_Estacao!G248&lt;&gt;"",02_Estacao!G248,IF($D248="","",(1-CFG_ALBEDO)*$D248-CFG_RNL)))</f>
        <v/>
      </c>
      <c r="H248" s="46" t="str">
        <f aca="false">IF($A248="","",IFERROR(IF(ISNUMBER(INDEX(03_Dossel!$F$6:$F$1005,MATCH($A248,03_Dossel!$A$6:$A$1005,0))),INDEX(03_Dossel!$F$6:$F$1005,MATCH($A248,03_Dossel!$A$6:$A$1005,0)),""),""))</f>
        <v/>
      </c>
      <c r="I248" s="49" t="str">
        <f aca="false">IF($A248="","",IF($H248="","SEM PAR","OK"))</f>
        <v/>
      </c>
      <c r="J248" s="50" t="str">
        <f aca="false">IF($B248="","",0.6108*EXP(17.27*$B248/($B248+237.3)))</f>
        <v/>
      </c>
      <c r="K248" s="50" t="str">
        <f aca="false">IF(OR($J248="",$C248=""),"",$J248*$C248/100)</f>
        <v/>
      </c>
      <c r="L248" s="50" t="str">
        <f aca="false">IF(OR($J248="",$K248=""),"",$J248-$K248)</f>
        <v/>
      </c>
      <c r="M248" s="50" t="str">
        <f aca="false">IF($J248="","",4098*$J248/($B248+237.3)^2)</f>
        <v/>
      </c>
      <c r="N248" s="51" t="str">
        <f aca="false">IF($F248="","",0.000665*$F248)</f>
        <v/>
      </c>
      <c r="O248" s="46" t="str">
        <f aca="false">IF($E248="","",IFERROR($E248*4.87/LN(67.8*CFG_ZANEM-5.42),""))</f>
        <v/>
      </c>
      <c r="P248" s="46" t="str">
        <f aca="false">IF(OR($B248="",$H248=""),"",$H248-$B248)</f>
        <v/>
      </c>
      <c r="Q248" s="46" t="str">
        <f aca="false">IF($A248="","",IF(ISNUMBER(CFG_A),CFG_A,""))</f>
        <v/>
      </c>
      <c r="R248" s="46" t="str">
        <f aca="false">IF($A248="","",IF(ISNUMBER(CFG_B),CFG_B,""))</f>
        <v/>
      </c>
      <c r="S248" s="50" t="str">
        <f aca="false">IF(OR($B248="",$Q248=""),"",0.6108*EXP(17.27*$B248/($B248+237.3))-0.6108*EXP(17.27*($B248+$Q248)/($B248+$Q248+237.3)))</f>
        <v/>
      </c>
      <c r="T248" s="46" t="str">
        <f aca="false">IF(OR($Q248="",$R248="",$L248=""),"",$Q248+$R248*$L248)</f>
        <v/>
      </c>
      <c r="U248" s="46" t="str">
        <f aca="false">IF(OR($Q248="",$R248="",$S248=""),"",$Q248+$R248*$S248)</f>
        <v/>
      </c>
      <c r="V248" s="50" t="str">
        <f aca="false">IF(OR($P248="",$T248="",$U248=""),"",IF(ABS($U248-$T248)&lt;CFG_DENOMMIN,"",($P248-$T248)/($U248-$T248)))</f>
        <v/>
      </c>
      <c r="W248" s="47" t="str">
        <f aca="false">IF($E248="","",IFERROR(LN((CFG_ZANEM-0.67*CFG_HDOSSEL)/(0.123*CFG_HDOSSEL))*LN((CFG_ZAR-0.67*CFG_HDOSSEL)/(0.0123*CFG_HDOSSEL))/(CFG_K^2*$E248),""))</f>
        <v/>
      </c>
      <c r="X248" s="50" t="str">
        <f aca="false">IF(OR($N248="",$W248="",$W248=0),"",$N248*(1+CFG_RC/$W248))</f>
        <v/>
      </c>
      <c r="Y248" s="46" t="str">
        <f aca="false">IF(OR($X248="",$M248="",$G248="",$L248=""),"",($W248*$G248/CFG_RHOCP)*($X248/($M248+$X248))-$L248/($M248+$X248))</f>
        <v/>
      </c>
      <c r="Z248" s="46" t="str">
        <f aca="false">IF(OR($W248="",$G248=""),"",$W248*$G248/CFG_RHOCP)</f>
        <v/>
      </c>
      <c r="AA248" s="50" t="str">
        <f aca="false">IF(OR($P248="",$Y248="",$Z248=""),"",IF(ABS($Z248-$Y248)&lt;CFG_DENOMMIN,"",($P248-$Y248)/($Z248-$Y248)))</f>
        <v/>
      </c>
      <c r="AB248" s="48" t="str">
        <f aca="false">IF($A248="","",IF(AND(HOUR($A248)&gt;=CFG_HINI,HOUR($A248)&lt;CFG_HFIM),1,0))</f>
        <v/>
      </c>
      <c r="AC248" s="48" t="str">
        <f aca="false">IF($A248="","",IF($D248="",0,IF($D248&gt;=CFG_RSMIN,1,0)))</f>
        <v/>
      </c>
      <c r="AD248" s="48" t="str">
        <f aca="false">IF($A248="","",IF($E248="",0,IF(AND($E248&gt;=CFG_UMIN,$E248&lt;=CFG_UMAX),1,0)))</f>
        <v/>
      </c>
      <c r="AE248" s="48" t="str">
        <f aca="false">IF($A248="","",IF($L248="",0,IF($L248&gt;=CFG_VPDMIN,1,0)))</f>
        <v/>
      </c>
      <c r="AF248" s="48" t="str">
        <f aca="false">IF($A248="","",IF(CFG_METODO="Teórico (Jackson)",IF(OR($Y248="",$Z248=""),0,IF(ABS($Z248-$Y248)&gt;=CFG_DENOMMIN,1,0)),IF(OR($T248="",$U248=""),0,IF(ABS($U248-$T248)&gt;=CFG_DENOMMIN,1,0))))</f>
        <v/>
      </c>
      <c r="AG248" s="48" t="str">
        <f aca="false">IF($A248="","",IF(AND($B248&lt;&gt;"",$C248&lt;&gt;"",$H248&lt;&gt;""),1,0))</f>
        <v/>
      </c>
      <c r="AH248" s="48" t="str">
        <f aca="false">IF($A248="","",IF(AND($AB248=1,$AC248=1,$AD248=1,$AE248=1,$AF248=1,$AG248=1),1,0))</f>
        <v/>
      </c>
      <c r="AI248" s="50" t="str">
        <f aca="false">IF($A248="","",IF($AH248&lt;&gt;1,"",IF(CFG_METODO="Teórico (Jackson)",$AA248,$V248)))</f>
        <v/>
      </c>
      <c r="AJ248" s="50" t="str">
        <f aca="false">IF($AI248="","",MAX(0,MIN(1,$AI248)))</f>
        <v/>
      </c>
      <c r="AK248" s="52" t="str">
        <f aca="false">IF($A248="","",IF($AG248=0,"Dados incompletos"&amp;IF($I248="SEM PAR"," — sem Tc no mesmo horário",""),IF($AB248=0,"Fora da janela horária",IF($AC248=0,"Radiação abaixo do mínimo",IF($AD248=0,"Vento fora da faixa",IF($AE248=0,"VPD abaixo do mínimo",IF($AF248=0,"Denominador muito pequeno","VÁLIDO")))))))</f>
        <v/>
      </c>
    </row>
    <row r="249" customFormat="false" ht="15" hidden="false" customHeight="false" outlineLevel="0" collapsed="false">
      <c r="A249" s="45" t="str">
        <f aca="false">IF(02_Estacao!A249="","",02_Estacao!A249)</f>
        <v/>
      </c>
      <c r="B249" s="46" t="str">
        <f aca="false">IF(OR($A249="",02_Estacao!B249=""),"",IF(CFG_UT="°F",(02_Estacao!B249-32)*5/9,02_Estacao!B249))</f>
        <v/>
      </c>
      <c r="C249" s="47" t="str">
        <f aca="false">IF(OR($A249="",02_Estacao!C249=""),"",IF(CFG_UUR="fração (0-1)",02_Estacao!C249*100,02_Estacao!C249))</f>
        <v/>
      </c>
      <c r="D249" s="48" t="str">
        <f aca="false">IF(OR($A249="",02_Estacao!D249=""),"",IF(CFG_URS="MJ/m²/h",02_Estacao!D249*277.7778,IF(CFG_URS="kW/m²",02_Estacao!D249*1000,02_Estacao!D249)))</f>
        <v/>
      </c>
      <c r="E249" s="46" t="str">
        <f aca="false">IF(OR($A249="",02_Estacao!E249=""),"",IF(CFG_UVEL="km/h",02_Estacao!E249/3.6,02_Estacao!E249))</f>
        <v/>
      </c>
      <c r="F249" s="46" t="str">
        <f aca="false">IF($A249="","",IF(02_Estacao!F249="",CFG_P,IF(CFG_UP="hPa (mbar)",02_Estacao!F249/10,IF(CFG_UP="Pa",02_Estacao!F249/1000,02_Estacao!F249))))</f>
        <v/>
      </c>
      <c r="G249" s="48" t="str">
        <f aca="false">IF($A249="","",IF(02_Estacao!G249&lt;&gt;"",02_Estacao!G249,IF($D249="","",(1-CFG_ALBEDO)*$D249-CFG_RNL)))</f>
        <v/>
      </c>
      <c r="H249" s="46" t="str">
        <f aca="false">IF($A249="","",IFERROR(IF(ISNUMBER(INDEX(03_Dossel!$F$6:$F$1005,MATCH($A249,03_Dossel!$A$6:$A$1005,0))),INDEX(03_Dossel!$F$6:$F$1005,MATCH($A249,03_Dossel!$A$6:$A$1005,0)),""),""))</f>
        <v/>
      </c>
      <c r="I249" s="49" t="str">
        <f aca="false">IF($A249="","",IF($H249="","SEM PAR","OK"))</f>
        <v/>
      </c>
      <c r="J249" s="50" t="str">
        <f aca="false">IF($B249="","",0.6108*EXP(17.27*$B249/($B249+237.3)))</f>
        <v/>
      </c>
      <c r="K249" s="50" t="str">
        <f aca="false">IF(OR($J249="",$C249=""),"",$J249*$C249/100)</f>
        <v/>
      </c>
      <c r="L249" s="50" t="str">
        <f aca="false">IF(OR($J249="",$K249=""),"",$J249-$K249)</f>
        <v/>
      </c>
      <c r="M249" s="50" t="str">
        <f aca="false">IF($J249="","",4098*$J249/($B249+237.3)^2)</f>
        <v/>
      </c>
      <c r="N249" s="51" t="str">
        <f aca="false">IF($F249="","",0.000665*$F249)</f>
        <v/>
      </c>
      <c r="O249" s="46" t="str">
        <f aca="false">IF($E249="","",IFERROR($E249*4.87/LN(67.8*CFG_ZANEM-5.42),""))</f>
        <v/>
      </c>
      <c r="P249" s="46" t="str">
        <f aca="false">IF(OR($B249="",$H249=""),"",$H249-$B249)</f>
        <v/>
      </c>
      <c r="Q249" s="46" t="str">
        <f aca="false">IF($A249="","",IF(ISNUMBER(CFG_A),CFG_A,""))</f>
        <v/>
      </c>
      <c r="R249" s="46" t="str">
        <f aca="false">IF($A249="","",IF(ISNUMBER(CFG_B),CFG_B,""))</f>
        <v/>
      </c>
      <c r="S249" s="50" t="str">
        <f aca="false">IF(OR($B249="",$Q249=""),"",0.6108*EXP(17.27*$B249/($B249+237.3))-0.6108*EXP(17.27*($B249+$Q249)/($B249+$Q249+237.3)))</f>
        <v/>
      </c>
      <c r="T249" s="46" t="str">
        <f aca="false">IF(OR($Q249="",$R249="",$L249=""),"",$Q249+$R249*$L249)</f>
        <v/>
      </c>
      <c r="U249" s="46" t="str">
        <f aca="false">IF(OR($Q249="",$R249="",$S249=""),"",$Q249+$R249*$S249)</f>
        <v/>
      </c>
      <c r="V249" s="50" t="str">
        <f aca="false">IF(OR($P249="",$T249="",$U249=""),"",IF(ABS($U249-$T249)&lt;CFG_DENOMMIN,"",($P249-$T249)/($U249-$T249)))</f>
        <v/>
      </c>
      <c r="W249" s="47" t="str">
        <f aca="false">IF($E249="","",IFERROR(LN((CFG_ZANEM-0.67*CFG_HDOSSEL)/(0.123*CFG_HDOSSEL))*LN((CFG_ZAR-0.67*CFG_HDOSSEL)/(0.0123*CFG_HDOSSEL))/(CFG_K^2*$E249),""))</f>
        <v/>
      </c>
      <c r="X249" s="50" t="str">
        <f aca="false">IF(OR($N249="",$W249="",$W249=0),"",$N249*(1+CFG_RC/$W249))</f>
        <v/>
      </c>
      <c r="Y249" s="46" t="str">
        <f aca="false">IF(OR($X249="",$M249="",$G249="",$L249=""),"",($W249*$G249/CFG_RHOCP)*($X249/($M249+$X249))-$L249/($M249+$X249))</f>
        <v/>
      </c>
      <c r="Z249" s="46" t="str">
        <f aca="false">IF(OR($W249="",$G249=""),"",$W249*$G249/CFG_RHOCP)</f>
        <v/>
      </c>
      <c r="AA249" s="50" t="str">
        <f aca="false">IF(OR($P249="",$Y249="",$Z249=""),"",IF(ABS($Z249-$Y249)&lt;CFG_DENOMMIN,"",($P249-$Y249)/($Z249-$Y249)))</f>
        <v/>
      </c>
      <c r="AB249" s="48" t="str">
        <f aca="false">IF($A249="","",IF(AND(HOUR($A249)&gt;=CFG_HINI,HOUR($A249)&lt;CFG_HFIM),1,0))</f>
        <v/>
      </c>
      <c r="AC249" s="48" t="str">
        <f aca="false">IF($A249="","",IF($D249="",0,IF($D249&gt;=CFG_RSMIN,1,0)))</f>
        <v/>
      </c>
      <c r="AD249" s="48" t="str">
        <f aca="false">IF($A249="","",IF($E249="",0,IF(AND($E249&gt;=CFG_UMIN,$E249&lt;=CFG_UMAX),1,0)))</f>
        <v/>
      </c>
      <c r="AE249" s="48" t="str">
        <f aca="false">IF($A249="","",IF($L249="",0,IF($L249&gt;=CFG_VPDMIN,1,0)))</f>
        <v/>
      </c>
      <c r="AF249" s="48" t="str">
        <f aca="false">IF($A249="","",IF(CFG_METODO="Teórico (Jackson)",IF(OR($Y249="",$Z249=""),0,IF(ABS($Z249-$Y249)&gt;=CFG_DENOMMIN,1,0)),IF(OR($T249="",$U249=""),0,IF(ABS($U249-$T249)&gt;=CFG_DENOMMIN,1,0))))</f>
        <v/>
      </c>
      <c r="AG249" s="48" t="str">
        <f aca="false">IF($A249="","",IF(AND($B249&lt;&gt;"",$C249&lt;&gt;"",$H249&lt;&gt;""),1,0))</f>
        <v/>
      </c>
      <c r="AH249" s="48" t="str">
        <f aca="false">IF($A249="","",IF(AND($AB249=1,$AC249=1,$AD249=1,$AE249=1,$AF249=1,$AG249=1),1,0))</f>
        <v/>
      </c>
      <c r="AI249" s="50" t="str">
        <f aca="false">IF($A249="","",IF($AH249&lt;&gt;1,"",IF(CFG_METODO="Teórico (Jackson)",$AA249,$V249)))</f>
        <v/>
      </c>
      <c r="AJ249" s="50" t="str">
        <f aca="false">IF($AI249="","",MAX(0,MIN(1,$AI249)))</f>
        <v/>
      </c>
      <c r="AK249" s="52" t="str">
        <f aca="false">IF($A249="","",IF($AG249=0,"Dados incompletos"&amp;IF($I249="SEM PAR"," — sem Tc no mesmo horário",""),IF($AB249=0,"Fora da janela horária",IF($AC249=0,"Radiação abaixo do mínimo",IF($AD249=0,"Vento fora da faixa",IF($AE249=0,"VPD abaixo do mínimo",IF($AF249=0,"Denominador muito pequeno","VÁLIDO")))))))</f>
        <v/>
      </c>
    </row>
    <row r="250" customFormat="false" ht="15" hidden="false" customHeight="false" outlineLevel="0" collapsed="false">
      <c r="A250" s="45" t="str">
        <f aca="false">IF(02_Estacao!A250="","",02_Estacao!A250)</f>
        <v/>
      </c>
      <c r="B250" s="46" t="str">
        <f aca="false">IF(OR($A250="",02_Estacao!B250=""),"",IF(CFG_UT="°F",(02_Estacao!B250-32)*5/9,02_Estacao!B250))</f>
        <v/>
      </c>
      <c r="C250" s="47" t="str">
        <f aca="false">IF(OR($A250="",02_Estacao!C250=""),"",IF(CFG_UUR="fração (0-1)",02_Estacao!C250*100,02_Estacao!C250))</f>
        <v/>
      </c>
      <c r="D250" s="48" t="str">
        <f aca="false">IF(OR($A250="",02_Estacao!D250=""),"",IF(CFG_URS="MJ/m²/h",02_Estacao!D250*277.7778,IF(CFG_URS="kW/m²",02_Estacao!D250*1000,02_Estacao!D250)))</f>
        <v/>
      </c>
      <c r="E250" s="46" t="str">
        <f aca="false">IF(OR($A250="",02_Estacao!E250=""),"",IF(CFG_UVEL="km/h",02_Estacao!E250/3.6,02_Estacao!E250))</f>
        <v/>
      </c>
      <c r="F250" s="46" t="str">
        <f aca="false">IF($A250="","",IF(02_Estacao!F250="",CFG_P,IF(CFG_UP="hPa (mbar)",02_Estacao!F250/10,IF(CFG_UP="Pa",02_Estacao!F250/1000,02_Estacao!F250))))</f>
        <v/>
      </c>
      <c r="G250" s="48" t="str">
        <f aca="false">IF($A250="","",IF(02_Estacao!G250&lt;&gt;"",02_Estacao!G250,IF($D250="","",(1-CFG_ALBEDO)*$D250-CFG_RNL)))</f>
        <v/>
      </c>
      <c r="H250" s="46" t="str">
        <f aca="false">IF($A250="","",IFERROR(IF(ISNUMBER(INDEX(03_Dossel!$F$6:$F$1005,MATCH($A250,03_Dossel!$A$6:$A$1005,0))),INDEX(03_Dossel!$F$6:$F$1005,MATCH($A250,03_Dossel!$A$6:$A$1005,0)),""),""))</f>
        <v/>
      </c>
      <c r="I250" s="49" t="str">
        <f aca="false">IF($A250="","",IF($H250="","SEM PAR","OK"))</f>
        <v/>
      </c>
      <c r="J250" s="50" t="str">
        <f aca="false">IF($B250="","",0.6108*EXP(17.27*$B250/($B250+237.3)))</f>
        <v/>
      </c>
      <c r="K250" s="50" t="str">
        <f aca="false">IF(OR($J250="",$C250=""),"",$J250*$C250/100)</f>
        <v/>
      </c>
      <c r="L250" s="50" t="str">
        <f aca="false">IF(OR($J250="",$K250=""),"",$J250-$K250)</f>
        <v/>
      </c>
      <c r="M250" s="50" t="str">
        <f aca="false">IF($J250="","",4098*$J250/($B250+237.3)^2)</f>
        <v/>
      </c>
      <c r="N250" s="51" t="str">
        <f aca="false">IF($F250="","",0.000665*$F250)</f>
        <v/>
      </c>
      <c r="O250" s="46" t="str">
        <f aca="false">IF($E250="","",IFERROR($E250*4.87/LN(67.8*CFG_ZANEM-5.42),""))</f>
        <v/>
      </c>
      <c r="P250" s="46" t="str">
        <f aca="false">IF(OR($B250="",$H250=""),"",$H250-$B250)</f>
        <v/>
      </c>
      <c r="Q250" s="46" t="str">
        <f aca="false">IF($A250="","",IF(ISNUMBER(CFG_A),CFG_A,""))</f>
        <v/>
      </c>
      <c r="R250" s="46" t="str">
        <f aca="false">IF($A250="","",IF(ISNUMBER(CFG_B),CFG_B,""))</f>
        <v/>
      </c>
      <c r="S250" s="50" t="str">
        <f aca="false">IF(OR($B250="",$Q250=""),"",0.6108*EXP(17.27*$B250/($B250+237.3))-0.6108*EXP(17.27*($B250+$Q250)/($B250+$Q250+237.3)))</f>
        <v/>
      </c>
      <c r="T250" s="46" t="str">
        <f aca="false">IF(OR($Q250="",$R250="",$L250=""),"",$Q250+$R250*$L250)</f>
        <v/>
      </c>
      <c r="U250" s="46" t="str">
        <f aca="false">IF(OR($Q250="",$R250="",$S250=""),"",$Q250+$R250*$S250)</f>
        <v/>
      </c>
      <c r="V250" s="50" t="str">
        <f aca="false">IF(OR($P250="",$T250="",$U250=""),"",IF(ABS($U250-$T250)&lt;CFG_DENOMMIN,"",($P250-$T250)/($U250-$T250)))</f>
        <v/>
      </c>
      <c r="W250" s="47" t="str">
        <f aca="false">IF($E250="","",IFERROR(LN((CFG_ZANEM-0.67*CFG_HDOSSEL)/(0.123*CFG_HDOSSEL))*LN((CFG_ZAR-0.67*CFG_HDOSSEL)/(0.0123*CFG_HDOSSEL))/(CFG_K^2*$E250),""))</f>
        <v/>
      </c>
      <c r="X250" s="50" t="str">
        <f aca="false">IF(OR($N250="",$W250="",$W250=0),"",$N250*(1+CFG_RC/$W250))</f>
        <v/>
      </c>
      <c r="Y250" s="46" t="str">
        <f aca="false">IF(OR($X250="",$M250="",$G250="",$L250=""),"",($W250*$G250/CFG_RHOCP)*($X250/($M250+$X250))-$L250/($M250+$X250))</f>
        <v/>
      </c>
      <c r="Z250" s="46" t="str">
        <f aca="false">IF(OR($W250="",$G250=""),"",$W250*$G250/CFG_RHOCP)</f>
        <v/>
      </c>
      <c r="AA250" s="50" t="str">
        <f aca="false">IF(OR($P250="",$Y250="",$Z250=""),"",IF(ABS($Z250-$Y250)&lt;CFG_DENOMMIN,"",($P250-$Y250)/($Z250-$Y250)))</f>
        <v/>
      </c>
      <c r="AB250" s="48" t="str">
        <f aca="false">IF($A250="","",IF(AND(HOUR($A250)&gt;=CFG_HINI,HOUR($A250)&lt;CFG_HFIM),1,0))</f>
        <v/>
      </c>
      <c r="AC250" s="48" t="str">
        <f aca="false">IF($A250="","",IF($D250="",0,IF($D250&gt;=CFG_RSMIN,1,0)))</f>
        <v/>
      </c>
      <c r="AD250" s="48" t="str">
        <f aca="false">IF($A250="","",IF($E250="",0,IF(AND($E250&gt;=CFG_UMIN,$E250&lt;=CFG_UMAX),1,0)))</f>
        <v/>
      </c>
      <c r="AE250" s="48" t="str">
        <f aca="false">IF($A250="","",IF($L250="",0,IF($L250&gt;=CFG_VPDMIN,1,0)))</f>
        <v/>
      </c>
      <c r="AF250" s="48" t="str">
        <f aca="false">IF($A250="","",IF(CFG_METODO="Teórico (Jackson)",IF(OR($Y250="",$Z250=""),0,IF(ABS($Z250-$Y250)&gt;=CFG_DENOMMIN,1,0)),IF(OR($T250="",$U250=""),0,IF(ABS($U250-$T250)&gt;=CFG_DENOMMIN,1,0))))</f>
        <v/>
      </c>
      <c r="AG250" s="48" t="str">
        <f aca="false">IF($A250="","",IF(AND($B250&lt;&gt;"",$C250&lt;&gt;"",$H250&lt;&gt;""),1,0))</f>
        <v/>
      </c>
      <c r="AH250" s="48" t="str">
        <f aca="false">IF($A250="","",IF(AND($AB250=1,$AC250=1,$AD250=1,$AE250=1,$AF250=1,$AG250=1),1,0))</f>
        <v/>
      </c>
      <c r="AI250" s="50" t="str">
        <f aca="false">IF($A250="","",IF($AH250&lt;&gt;1,"",IF(CFG_METODO="Teórico (Jackson)",$AA250,$V250)))</f>
        <v/>
      </c>
      <c r="AJ250" s="50" t="str">
        <f aca="false">IF($AI250="","",MAX(0,MIN(1,$AI250)))</f>
        <v/>
      </c>
      <c r="AK250" s="52" t="str">
        <f aca="false">IF($A250="","",IF($AG250=0,"Dados incompletos"&amp;IF($I250="SEM PAR"," — sem Tc no mesmo horário",""),IF($AB250=0,"Fora da janela horária",IF($AC250=0,"Radiação abaixo do mínimo",IF($AD250=0,"Vento fora da faixa",IF($AE250=0,"VPD abaixo do mínimo",IF($AF250=0,"Denominador muito pequeno","VÁLIDO")))))))</f>
        <v/>
      </c>
    </row>
    <row r="251" customFormat="false" ht="15" hidden="false" customHeight="false" outlineLevel="0" collapsed="false">
      <c r="A251" s="45" t="str">
        <f aca="false">IF(02_Estacao!A251="","",02_Estacao!A251)</f>
        <v/>
      </c>
      <c r="B251" s="46" t="str">
        <f aca="false">IF(OR($A251="",02_Estacao!B251=""),"",IF(CFG_UT="°F",(02_Estacao!B251-32)*5/9,02_Estacao!B251))</f>
        <v/>
      </c>
      <c r="C251" s="47" t="str">
        <f aca="false">IF(OR($A251="",02_Estacao!C251=""),"",IF(CFG_UUR="fração (0-1)",02_Estacao!C251*100,02_Estacao!C251))</f>
        <v/>
      </c>
      <c r="D251" s="48" t="str">
        <f aca="false">IF(OR($A251="",02_Estacao!D251=""),"",IF(CFG_URS="MJ/m²/h",02_Estacao!D251*277.7778,IF(CFG_URS="kW/m²",02_Estacao!D251*1000,02_Estacao!D251)))</f>
        <v/>
      </c>
      <c r="E251" s="46" t="str">
        <f aca="false">IF(OR($A251="",02_Estacao!E251=""),"",IF(CFG_UVEL="km/h",02_Estacao!E251/3.6,02_Estacao!E251))</f>
        <v/>
      </c>
      <c r="F251" s="46" t="str">
        <f aca="false">IF($A251="","",IF(02_Estacao!F251="",CFG_P,IF(CFG_UP="hPa (mbar)",02_Estacao!F251/10,IF(CFG_UP="Pa",02_Estacao!F251/1000,02_Estacao!F251))))</f>
        <v/>
      </c>
      <c r="G251" s="48" t="str">
        <f aca="false">IF($A251="","",IF(02_Estacao!G251&lt;&gt;"",02_Estacao!G251,IF($D251="","",(1-CFG_ALBEDO)*$D251-CFG_RNL)))</f>
        <v/>
      </c>
      <c r="H251" s="46" t="str">
        <f aca="false">IF($A251="","",IFERROR(IF(ISNUMBER(INDEX(03_Dossel!$F$6:$F$1005,MATCH($A251,03_Dossel!$A$6:$A$1005,0))),INDEX(03_Dossel!$F$6:$F$1005,MATCH($A251,03_Dossel!$A$6:$A$1005,0)),""),""))</f>
        <v/>
      </c>
      <c r="I251" s="49" t="str">
        <f aca="false">IF($A251="","",IF($H251="","SEM PAR","OK"))</f>
        <v/>
      </c>
      <c r="J251" s="50" t="str">
        <f aca="false">IF($B251="","",0.6108*EXP(17.27*$B251/($B251+237.3)))</f>
        <v/>
      </c>
      <c r="K251" s="50" t="str">
        <f aca="false">IF(OR($J251="",$C251=""),"",$J251*$C251/100)</f>
        <v/>
      </c>
      <c r="L251" s="50" t="str">
        <f aca="false">IF(OR($J251="",$K251=""),"",$J251-$K251)</f>
        <v/>
      </c>
      <c r="M251" s="50" t="str">
        <f aca="false">IF($J251="","",4098*$J251/($B251+237.3)^2)</f>
        <v/>
      </c>
      <c r="N251" s="51" t="str">
        <f aca="false">IF($F251="","",0.000665*$F251)</f>
        <v/>
      </c>
      <c r="O251" s="46" t="str">
        <f aca="false">IF($E251="","",IFERROR($E251*4.87/LN(67.8*CFG_ZANEM-5.42),""))</f>
        <v/>
      </c>
      <c r="P251" s="46" t="str">
        <f aca="false">IF(OR($B251="",$H251=""),"",$H251-$B251)</f>
        <v/>
      </c>
      <c r="Q251" s="46" t="str">
        <f aca="false">IF($A251="","",IF(ISNUMBER(CFG_A),CFG_A,""))</f>
        <v/>
      </c>
      <c r="R251" s="46" t="str">
        <f aca="false">IF($A251="","",IF(ISNUMBER(CFG_B),CFG_B,""))</f>
        <v/>
      </c>
      <c r="S251" s="50" t="str">
        <f aca="false">IF(OR($B251="",$Q251=""),"",0.6108*EXP(17.27*$B251/($B251+237.3))-0.6108*EXP(17.27*($B251+$Q251)/($B251+$Q251+237.3)))</f>
        <v/>
      </c>
      <c r="T251" s="46" t="str">
        <f aca="false">IF(OR($Q251="",$R251="",$L251=""),"",$Q251+$R251*$L251)</f>
        <v/>
      </c>
      <c r="U251" s="46" t="str">
        <f aca="false">IF(OR($Q251="",$R251="",$S251=""),"",$Q251+$R251*$S251)</f>
        <v/>
      </c>
      <c r="V251" s="50" t="str">
        <f aca="false">IF(OR($P251="",$T251="",$U251=""),"",IF(ABS($U251-$T251)&lt;CFG_DENOMMIN,"",($P251-$T251)/($U251-$T251)))</f>
        <v/>
      </c>
      <c r="W251" s="47" t="str">
        <f aca="false">IF($E251="","",IFERROR(LN((CFG_ZANEM-0.67*CFG_HDOSSEL)/(0.123*CFG_HDOSSEL))*LN((CFG_ZAR-0.67*CFG_HDOSSEL)/(0.0123*CFG_HDOSSEL))/(CFG_K^2*$E251),""))</f>
        <v/>
      </c>
      <c r="X251" s="50" t="str">
        <f aca="false">IF(OR($N251="",$W251="",$W251=0),"",$N251*(1+CFG_RC/$W251))</f>
        <v/>
      </c>
      <c r="Y251" s="46" t="str">
        <f aca="false">IF(OR($X251="",$M251="",$G251="",$L251=""),"",($W251*$G251/CFG_RHOCP)*($X251/($M251+$X251))-$L251/($M251+$X251))</f>
        <v/>
      </c>
      <c r="Z251" s="46" t="str">
        <f aca="false">IF(OR($W251="",$G251=""),"",$W251*$G251/CFG_RHOCP)</f>
        <v/>
      </c>
      <c r="AA251" s="50" t="str">
        <f aca="false">IF(OR($P251="",$Y251="",$Z251=""),"",IF(ABS($Z251-$Y251)&lt;CFG_DENOMMIN,"",($P251-$Y251)/($Z251-$Y251)))</f>
        <v/>
      </c>
      <c r="AB251" s="48" t="str">
        <f aca="false">IF($A251="","",IF(AND(HOUR($A251)&gt;=CFG_HINI,HOUR($A251)&lt;CFG_HFIM),1,0))</f>
        <v/>
      </c>
      <c r="AC251" s="48" t="str">
        <f aca="false">IF($A251="","",IF($D251="",0,IF($D251&gt;=CFG_RSMIN,1,0)))</f>
        <v/>
      </c>
      <c r="AD251" s="48" t="str">
        <f aca="false">IF($A251="","",IF($E251="",0,IF(AND($E251&gt;=CFG_UMIN,$E251&lt;=CFG_UMAX),1,0)))</f>
        <v/>
      </c>
      <c r="AE251" s="48" t="str">
        <f aca="false">IF($A251="","",IF($L251="",0,IF($L251&gt;=CFG_VPDMIN,1,0)))</f>
        <v/>
      </c>
      <c r="AF251" s="48" t="str">
        <f aca="false">IF($A251="","",IF(CFG_METODO="Teórico (Jackson)",IF(OR($Y251="",$Z251=""),0,IF(ABS($Z251-$Y251)&gt;=CFG_DENOMMIN,1,0)),IF(OR($T251="",$U251=""),0,IF(ABS($U251-$T251)&gt;=CFG_DENOMMIN,1,0))))</f>
        <v/>
      </c>
      <c r="AG251" s="48" t="str">
        <f aca="false">IF($A251="","",IF(AND($B251&lt;&gt;"",$C251&lt;&gt;"",$H251&lt;&gt;""),1,0))</f>
        <v/>
      </c>
      <c r="AH251" s="48" t="str">
        <f aca="false">IF($A251="","",IF(AND($AB251=1,$AC251=1,$AD251=1,$AE251=1,$AF251=1,$AG251=1),1,0))</f>
        <v/>
      </c>
      <c r="AI251" s="50" t="str">
        <f aca="false">IF($A251="","",IF($AH251&lt;&gt;1,"",IF(CFG_METODO="Teórico (Jackson)",$AA251,$V251)))</f>
        <v/>
      </c>
      <c r="AJ251" s="50" t="str">
        <f aca="false">IF($AI251="","",MAX(0,MIN(1,$AI251)))</f>
        <v/>
      </c>
      <c r="AK251" s="52" t="str">
        <f aca="false">IF($A251="","",IF($AG251=0,"Dados incompletos"&amp;IF($I251="SEM PAR"," — sem Tc no mesmo horário",""),IF($AB251=0,"Fora da janela horária",IF($AC251=0,"Radiação abaixo do mínimo",IF($AD251=0,"Vento fora da faixa",IF($AE251=0,"VPD abaixo do mínimo",IF($AF251=0,"Denominador muito pequeno","VÁLIDO")))))))</f>
        <v/>
      </c>
    </row>
    <row r="252" customFormat="false" ht="15" hidden="false" customHeight="false" outlineLevel="0" collapsed="false">
      <c r="A252" s="45" t="str">
        <f aca="false">IF(02_Estacao!A252="","",02_Estacao!A252)</f>
        <v/>
      </c>
      <c r="B252" s="46" t="str">
        <f aca="false">IF(OR($A252="",02_Estacao!B252=""),"",IF(CFG_UT="°F",(02_Estacao!B252-32)*5/9,02_Estacao!B252))</f>
        <v/>
      </c>
      <c r="C252" s="47" t="str">
        <f aca="false">IF(OR($A252="",02_Estacao!C252=""),"",IF(CFG_UUR="fração (0-1)",02_Estacao!C252*100,02_Estacao!C252))</f>
        <v/>
      </c>
      <c r="D252" s="48" t="str">
        <f aca="false">IF(OR($A252="",02_Estacao!D252=""),"",IF(CFG_URS="MJ/m²/h",02_Estacao!D252*277.7778,IF(CFG_URS="kW/m²",02_Estacao!D252*1000,02_Estacao!D252)))</f>
        <v/>
      </c>
      <c r="E252" s="46" t="str">
        <f aca="false">IF(OR($A252="",02_Estacao!E252=""),"",IF(CFG_UVEL="km/h",02_Estacao!E252/3.6,02_Estacao!E252))</f>
        <v/>
      </c>
      <c r="F252" s="46" t="str">
        <f aca="false">IF($A252="","",IF(02_Estacao!F252="",CFG_P,IF(CFG_UP="hPa (mbar)",02_Estacao!F252/10,IF(CFG_UP="Pa",02_Estacao!F252/1000,02_Estacao!F252))))</f>
        <v/>
      </c>
      <c r="G252" s="48" t="str">
        <f aca="false">IF($A252="","",IF(02_Estacao!G252&lt;&gt;"",02_Estacao!G252,IF($D252="","",(1-CFG_ALBEDO)*$D252-CFG_RNL)))</f>
        <v/>
      </c>
      <c r="H252" s="46" t="str">
        <f aca="false">IF($A252="","",IFERROR(IF(ISNUMBER(INDEX(03_Dossel!$F$6:$F$1005,MATCH($A252,03_Dossel!$A$6:$A$1005,0))),INDEX(03_Dossel!$F$6:$F$1005,MATCH($A252,03_Dossel!$A$6:$A$1005,0)),""),""))</f>
        <v/>
      </c>
      <c r="I252" s="49" t="str">
        <f aca="false">IF($A252="","",IF($H252="","SEM PAR","OK"))</f>
        <v/>
      </c>
      <c r="J252" s="50" t="str">
        <f aca="false">IF($B252="","",0.6108*EXP(17.27*$B252/($B252+237.3)))</f>
        <v/>
      </c>
      <c r="K252" s="50" t="str">
        <f aca="false">IF(OR($J252="",$C252=""),"",$J252*$C252/100)</f>
        <v/>
      </c>
      <c r="L252" s="50" t="str">
        <f aca="false">IF(OR($J252="",$K252=""),"",$J252-$K252)</f>
        <v/>
      </c>
      <c r="M252" s="50" t="str">
        <f aca="false">IF($J252="","",4098*$J252/($B252+237.3)^2)</f>
        <v/>
      </c>
      <c r="N252" s="51" t="str">
        <f aca="false">IF($F252="","",0.000665*$F252)</f>
        <v/>
      </c>
      <c r="O252" s="46" t="str">
        <f aca="false">IF($E252="","",IFERROR($E252*4.87/LN(67.8*CFG_ZANEM-5.42),""))</f>
        <v/>
      </c>
      <c r="P252" s="46" t="str">
        <f aca="false">IF(OR($B252="",$H252=""),"",$H252-$B252)</f>
        <v/>
      </c>
      <c r="Q252" s="46" t="str">
        <f aca="false">IF($A252="","",IF(ISNUMBER(CFG_A),CFG_A,""))</f>
        <v/>
      </c>
      <c r="R252" s="46" t="str">
        <f aca="false">IF($A252="","",IF(ISNUMBER(CFG_B),CFG_B,""))</f>
        <v/>
      </c>
      <c r="S252" s="50" t="str">
        <f aca="false">IF(OR($B252="",$Q252=""),"",0.6108*EXP(17.27*$B252/($B252+237.3))-0.6108*EXP(17.27*($B252+$Q252)/($B252+$Q252+237.3)))</f>
        <v/>
      </c>
      <c r="T252" s="46" t="str">
        <f aca="false">IF(OR($Q252="",$R252="",$L252=""),"",$Q252+$R252*$L252)</f>
        <v/>
      </c>
      <c r="U252" s="46" t="str">
        <f aca="false">IF(OR($Q252="",$R252="",$S252=""),"",$Q252+$R252*$S252)</f>
        <v/>
      </c>
      <c r="V252" s="50" t="str">
        <f aca="false">IF(OR($P252="",$T252="",$U252=""),"",IF(ABS($U252-$T252)&lt;CFG_DENOMMIN,"",($P252-$T252)/($U252-$T252)))</f>
        <v/>
      </c>
      <c r="W252" s="47" t="str">
        <f aca="false">IF($E252="","",IFERROR(LN((CFG_ZANEM-0.67*CFG_HDOSSEL)/(0.123*CFG_HDOSSEL))*LN((CFG_ZAR-0.67*CFG_HDOSSEL)/(0.0123*CFG_HDOSSEL))/(CFG_K^2*$E252),""))</f>
        <v/>
      </c>
      <c r="X252" s="50" t="str">
        <f aca="false">IF(OR($N252="",$W252="",$W252=0),"",$N252*(1+CFG_RC/$W252))</f>
        <v/>
      </c>
      <c r="Y252" s="46" t="str">
        <f aca="false">IF(OR($X252="",$M252="",$G252="",$L252=""),"",($W252*$G252/CFG_RHOCP)*($X252/($M252+$X252))-$L252/($M252+$X252))</f>
        <v/>
      </c>
      <c r="Z252" s="46" t="str">
        <f aca="false">IF(OR($W252="",$G252=""),"",$W252*$G252/CFG_RHOCP)</f>
        <v/>
      </c>
      <c r="AA252" s="50" t="str">
        <f aca="false">IF(OR($P252="",$Y252="",$Z252=""),"",IF(ABS($Z252-$Y252)&lt;CFG_DENOMMIN,"",($P252-$Y252)/($Z252-$Y252)))</f>
        <v/>
      </c>
      <c r="AB252" s="48" t="str">
        <f aca="false">IF($A252="","",IF(AND(HOUR($A252)&gt;=CFG_HINI,HOUR($A252)&lt;CFG_HFIM),1,0))</f>
        <v/>
      </c>
      <c r="AC252" s="48" t="str">
        <f aca="false">IF($A252="","",IF($D252="",0,IF($D252&gt;=CFG_RSMIN,1,0)))</f>
        <v/>
      </c>
      <c r="AD252" s="48" t="str">
        <f aca="false">IF($A252="","",IF($E252="",0,IF(AND($E252&gt;=CFG_UMIN,$E252&lt;=CFG_UMAX),1,0)))</f>
        <v/>
      </c>
      <c r="AE252" s="48" t="str">
        <f aca="false">IF($A252="","",IF($L252="",0,IF($L252&gt;=CFG_VPDMIN,1,0)))</f>
        <v/>
      </c>
      <c r="AF252" s="48" t="str">
        <f aca="false">IF($A252="","",IF(CFG_METODO="Teórico (Jackson)",IF(OR($Y252="",$Z252=""),0,IF(ABS($Z252-$Y252)&gt;=CFG_DENOMMIN,1,0)),IF(OR($T252="",$U252=""),0,IF(ABS($U252-$T252)&gt;=CFG_DENOMMIN,1,0))))</f>
        <v/>
      </c>
      <c r="AG252" s="48" t="str">
        <f aca="false">IF($A252="","",IF(AND($B252&lt;&gt;"",$C252&lt;&gt;"",$H252&lt;&gt;""),1,0))</f>
        <v/>
      </c>
      <c r="AH252" s="48" t="str">
        <f aca="false">IF($A252="","",IF(AND($AB252=1,$AC252=1,$AD252=1,$AE252=1,$AF252=1,$AG252=1),1,0))</f>
        <v/>
      </c>
      <c r="AI252" s="50" t="str">
        <f aca="false">IF($A252="","",IF($AH252&lt;&gt;1,"",IF(CFG_METODO="Teórico (Jackson)",$AA252,$V252)))</f>
        <v/>
      </c>
      <c r="AJ252" s="50" t="str">
        <f aca="false">IF($AI252="","",MAX(0,MIN(1,$AI252)))</f>
        <v/>
      </c>
      <c r="AK252" s="52" t="str">
        <f aca="false">IF($A252="","",IF($AG252=0,"Dados incompletos"&amp;IF($I252="SEM PAR"," — sem Tc no mesmo horário",""),IF($AB252=0,"Fora da janela horária",IF($AC252=0,"Radiação abaixo do mínimo",IF($AD252=0,"Vento fora da faixa",IF($AE252=0,"VPD abaixo do mínimo",IF($AF252=0,"Denominador muito pequeno","VÁLIDO")))))))</f>
        <v/>
      </c>
    </row>
    <row r="253" customFormat="false" ht="15" hidden="false" customHeight="false" outlineLevel="0" collapsed="false">
      <c r="A253" s="45" t="str">
        <f aca="false">IF(02_Estacao!A253="","",02_Estacao!A253)</f>
        <v/>
      </c>
      <c r="B253" s="46" t="str">
        <f aca="false">IF(OR($A253="",02_Estacao!B253=""),"",IF(CFG_UT="°F",(02_Estacao!B253-32)*5/9,02_Estacao!B253))</f>
        <v/>
      </c>
      <c r="C253" s="47" t="str">
        <f aca="false">IF(OR($A253="",02_Estacao!C253=""),"",IF(CFG_UUR="fração (0-1)",02_Estacao!C253*100,02_Estacao!C253))</f>
        <v/>
      </c>
      <c r="D253" s="48" t="str">
        <f aca="false">IF(OR($A253="",02_Estacao!D253=""),"",IF(CFG_URS="MJ/m²/h",02_Estacao!D253*277.7778,IF(CFG_URS="kW/m²",02_Estacao!D253*1000,02_Estacao!D253)))</f>
        <v/>
      </c>
      <c r="E253" s="46" t="str">
        <f aca="false">IF(OR($A253="",02_Estacao!E253=""),"",IF(CFG_UVEL="km/h",02_Estacao!E253/3.6,02_Estacao!E253))</f>
        <v/>
      </c>
      <c r="F253" s="46" t="str">
        <f aca="false">IF($A253="","",IF(02_Estacao!F253="",CFG_P,IF(CFG_UP="hPa (mbar)",02_Estacao!F253/10,IF(CFG_UP="Pa",02_Estacao!F253/1000,02_Estacao!F253))))</f>
        <v/>
      </c>
      <c r="G253" s="48" t="str">
        <f aca="false">IF($A253="","",IF(02_Estacao!G253&lt;&gt;"",02_Estacao!G253,IF($D253="","",(1-CFG_ALBEDO)*$D253-CFG_RNL)))</f>
        <v/>
      </c>
      <c r="H253" s="46" t="str">
        <f aca="false">IF($A253="","",IFERROR(IF(ISNUMBER(INDEX(03_Dossel!$F$6:$F$1005,MATCH($A253,03_Dossel!$A$6:$A$1005,0))),INDEX(03_Dossel!$F$6:$F$1005,MATCH($A253,03_Dossel!$A$6:$A$1005,0)),""),""))</f>
        <v/>
      </c>
      <c r="I253" s="49" t="str">
        <f aca="false">IF($A253="","",IF($H253="","SEM PAR","OK"))</f>
        <v/>
      </c>
      <c r="J253" s="50" t="str">
        <f aca="false">IF($B253="","",0.6108*EXP(17.27*$B253/($B253+237.3)))</f>
        <v/>
      </c>
      <c r="K253" s="50" t="str">
        <f aca="false">IF(OR($J253="",$C253=""),"",$J253*$C253/100)</f>
        <v/>
      </c>
      <c r="L253" s="50" t="str">
        <f aca="false">IF(OR($J253="",$K253=""),"",$J253-$K253)</f>
        <v/>
      </c>
      <c r="M253" s="50" t="str">
        <f aca="false">IF($J253="","",4098*$J253/($B253+237.3)^2)</f>
        <v/>
      </c>
      <c r="N253" s="51" t="str">
        <f aca="false">IF($F253="","",0.000665*$F253)</f>
        <v/>
      </c>
      <c r="O253" s="46" t="str">
        <f aca="false">IF($E253="","",IFERROR($E253*4.87/LN(67.8*CFG_ZANEM-5.42),""))</f>
        <v/>
      </c>
      <c r="P253" s="46" t="str">
        <f aca="false">IF(OR($B253="",$H253=""),"",$H253-$B253)</f>
        <v/>
      </c>
      <c r="Q253" s="46" t="str">
        <f aca="false">IF($A253="","",IF(ISNUMBER(CFG_A),CFG_A,""))</f>
        <v/>
      </c>
      <c r="R253" s="46" t="str">
        <f aca="false">IF($A253="","",IF(ISNUMBER(CFG_B),CFG_B,""))</f>
        <v/>
      </c>
      <c r="S253" s="50" t="str">
        <f aca="false">IF(OR($B253="",$Q253=""),"",0.6108*EXP(17.27*$B253/($B253+237.3))-0.6108*EXP(17.27*($B253+$Q253)/($B253+$Q253+237.3)))</f>
        <v/>
      </c>
      <c r="T253" s="46" t="str">
        <f aca="false">IF(OR($Q253="",$R253="",$L253=""),"",$Q253+$R253*$L253)</f>
        <v/>
      </c>
      <c r="U253" s="46" t="str">
        <f aca="false">IF(OR($Q253="",$R253="",$S253=""),"",$Q253+$R253*$S253)</f>
        <v/>
      </c>
      <c r="V253" s="50" t="str">
        <f aca="false">IF(OR($P253="",$T253="",$U253=""),"",IF(ABS($U253-$T253)&lt;CFG_DENOMMIN,"",($P253-$T253)/($U253-$T253)))</f>
        <v/>
      </c>
      <c r="W253" s="47" t="str">
        <f aca="false">IF($E253="","",IFERROR(LN((CFG_ZANEM-0.67*CFG_HDOSSEL)/(0.123*CFG_HDOSSEL))*LN((CFG_ZAR-0.67*CFG_HDOSSEL)/(0.0123*CFG_HDOSSEL))/(CFG_K^2*$E253),""))</f>
        <v/>
      </c>
      <c r="X253" s="50" t="str">
        <f aca="false">IF(OR($N253="",$W253="",$W253=0),"",$N253*(1+CFG_RC/$W253))</f>
        <v/>
      </c>
      <c r="Y253" s="46" t="str">
        <f aca="false">IF(OR($X253="",$M253="",$G253="",$L253=""),"",($W253*$G253/CFG_RHOCP)*($X253/($M253+$X253))-$L253/($M253+$X253))</f>
        <v/>
      </c>
      <c r="Z253" s="46" t="str">
        <f aca="false">IF(OR($W253="",$G253=""),"",$W253*$G253/CFG_RHOCP)</f>
        <v/>
      </c>
      <c r="AA253" s="50" t="str">
        <f aca="false">IF(OR($P253="",$Y253="",$Z253=""),"",IF(ABS($Z253-$Y253)&lt;CFG_DENOMMIN,"",($P253-$Y253)/($Z253-$Y253)))</f>
        <v/>
      </c>
      <c r="AB253" s="48" t="str">
        <f aca="false">IF($A253="","",IF(AND(HOUR($A253)&gt;=CFG_HINI,HOUR($A253)&lt;CFG_HFIM),1,0))</f>
        <v/>
      </c>
      <c r="AC253" s="48" t="str">
        <f aca="false">IF($A253="","",IF($D253="",0,IF($D253&gt;=CFG_RSMIN,1,0)))</f>
        <v/>
      </c>
      <c r="AD253" s="48" t="str">
        <f aca="false">IF($A253="","",IF($E253="",0,IF(AND($E253&gt;=CFG_UMIN,$E253&lt;=CFG_UMAX),1,0)))</f>
        <v/>
      </c>
      <c r="AE253" s="48" t="str">
        <f aca="false">IF($A253="","",IF($L253="",0,IF($L253&gt;=CFG_VPDMIN,1,0)))</f>
        <v/>
      </c>
      <c r="AF253" s="48" t="str">
        <f aca="false">IF($A253="","",IF(CFG_METODO="Teórico (Jackson)",IF(OR($Y253="",$Z253=""),0,IF(ABS($Z253-$Y253)&gt;=CFG_DENOMMIN,1,0)),IF(OR($T253="",$U253=""),0,IF(ABS($U253-$T253)&gt;=CFG_DENOMMIN,1,0))))</f>
        <v/>
      </c>
      <c r="AG253" s="48" t="str">
        <f aca="false">IF($A253="","",IF(AND($B253&lt;&gt;"",$C253&lt;&gt;"",$H253&lt;&gt;""),1,0))</f>
        <v/>
      </c>
      <c r="AH253" s="48" t="str">
        <f aca="false">IF($A253="","",IF(AND($AB253=1,$AC253=1,$AD253=1,$AE253=1,$AF253=1,$AG253=1),1,0))</f>
        <v/>
      </c>
      <c r="AI253" s="50" t="str">
        <f aca="false">IF($A253="","",IF($AH253&lt;&gt;1,"",IF(CFG_METODO="Teórico (Jackson)",$AA253,$V253)))</f>
        <v/>
      </c>
      <c r="AJ253" s="50" t="str">
        <f aca="false">IF($AI253="","",MAX(0,MIN(1,$AI253)))</f>
        <v/>
      </c>
      <c r="AK253" s="52" t="str">
        <f aca="false">IF($A253="","",IF($AG253=0,"Dados incompletos"&amp;IF($I253="SEM PAR"," — sem Tc no mesmo horário",""),IF($AB253=0,"Fora da janela horária",IF($AC253=0,"Radiação abaixo do mínimo",IF($AD253=0,"Vento fora da faixa",IF($AE253=0,"VPD abaixo do mínimo",IF($AF253=0,"Denominador muito pequeno","VÁLIDO")))))))</f>
        <v/>
      </c>
    </row>
    <row r="254" customFormat="false" ht="15" hidden="false" customHeight="false" outlineLevel="0" collapsed="false">
      <c r="A254" s="45" t="str">
        <f aca="false">IF(02_Estacao!A254="","",02_Estacao!A254)</f>
        <v/>
      </c>
      <c r="B254" s="46" t="str">
        <f aca="false">IF(OR($A254="",02_Estacao!B254=""),"",IF(CFG_UT="°F",(02_Estacao!B254-32)*5/9,02_Estacao!B254))</f>
        <v/>
      </c>
      <c r="C254" s="47" t="str">
        <f aca="false">IF(OR($A254="",02_Estacao!C254=""),"",IF(CFG_UUR="fração (0-1)",02_Estacao!C254*100,02_Estacao!C254))</f>
        <v/>
      </c>
      <c r="D254" s="48" t="str">
        <f aca="false">IF(OR($A254="",02_Estacao!D254=""),"",IF(CFG_URS="MJ/m²/h",02_Estacao!D254*277.7778,IF(CFG_URS="kW/m²",02_Estacao!D254*1000,02_Estacao!D254)))</f>
        <v/>
      </c>
      <c r="E254" s="46" t="str">
        <f aca="false">IF(OR($A254="",02_Estacao!E254=""),"",IF(CFG_UVEL="km/h",02_Estacao!E254/3.6,02_Estacao!E254))</f>
        <v/>
      </c>
      <c r="F254" s="46" t="str">
        <f aca="false">IF($A254="","",IF(02_Estacao!F254="",CFG_P,IF(CFG_UP="hPa (mbar)",02_Estacao!F254/10,IF(CFG_UP="Pa",02_Estacao!F254/1000,02_Estacao!F254))))</f>
        <v/>
      </c>
      <c r="G254" s="48" t="str">
        <f aca="false">IF($A254="","",IF(02_Estacao!G254&lt;&gt;"",02_Estacao!G254,IF($D254="","",(1-CFG_ALBEDO)*$D254-CFG_RNL)))</f>
        <v/>
      </c>
      <c r="H254" s="46" t="str">
        <f aca="false">IF($A254="","",IFERROR(IF(ISNUMBER(INDEX(03_Dossel!$F$6:$F$1005,MATCH($A254,03_Dossel!$A$6:$A$1005,0))),INDEX(03_Dossel!$F$6:$F$1005,MATCH($A254,03_Dossel!$A$6:$A$1005,0)),""),""))</f>
        <v/>
      </c>
      <c r="I254" s="49" t="str">
        <f aca="false">IF($A254="","",IF($H254="","SEM PAR","OK"))</f>
        <v/>
      </c>
      <c r="J254" s="50" t="str">
        <f aca="false">IF($B254="","",0.6108*EXP(17.27*$B254/($B254+237.3)))</f>
        <v/>
      </c>
      <c r="K254" s="50" t="str">
        <f aca="false">IF(OR($J254="",$C254=""),"",$J254*$C254/100)</f>
        <v/>
      </c>
      <c r="L254" s="50" t="str">
        <f aca="false">IF(OR($J254="",$K254=""),"",$J254-$K254)</f>
        <v/>
      </c>
      <c r="M254" s="50" t="str">
        <f aca="false">IF($J254="","",4098*$J254/($B254+237.3)^2)</f>
        <v/>
      </c>
      <c r="N254" s="51" t="str">
        <f aca="false">IF($F254="","",0.000665*$F254)</f>
        <v/>
      </c>
      <c r="O254" s="46" t="str">
        <f aca="false">IF($E254="","",IFERROR($E254*4.87/LN(67.8*CFG_ZANEM-5.42),""))</f>
        <v/>
      </c>
      <c r="P254" s="46" t="str">
        <f aca="false">IF(OR($B254="",$H254=""),"",$H254-$B254)</f>
        <v/>
      </c>
      <c r="Q254" s="46" t="str">
        <f aca="false">IF($A254="","",IF(ISNUMBER(CFG_A),CFG_A,""))</f>
        <v/>
      </c>
      <c r="R254" s="46" t="str">
        <f aca="false">IF($A254="","",IF(ISNUMBER(CFG_B),CFG_B,""))</f>
        <v/>
      </c>
      <c r="S254" s="50" t="str">
        <f aca="false">IF(OR($B254="",$Q254=""),"",0.6108*EXP(17.27*$B254/($B254+237.3))-0.6108*EXP(17.27*($B254+$Q254)/($B254+$Q254+237.3)))</f>
        <v/>
      </c>
      <c r="T254" s="46" t="str">
        <f aca="false">IF(OR($Q254="",$R254="",$L254=""),"",$Q254+$R254*$L254)</f>
        <v/>
      </c>
      <c r="U254" s="46" t="str">
        <f aca="false">IF(OR($Q254="",$R254="",$S254=""),"",$Q254+$R254*$S254)</f>
        <v/>
      </c>
      <c r="V254" s="50" t="str">
        <f aca="false">IF(OR($P254="",$T254="",$U254=""),"",IF(ABS($U254-$T254)&lt;CFG_DENOMMIN,"",($P254-$T254)/($U254-$T254)))</f>
        <v/>
      </c>
      <c r="W254" s="47" t="str">
        <f aca="false">IF($E254="","",IFERROR(LN((CFG_ZANEM-0.67*CFG_HDOSSEL)/(0.123*CFG_HDOSSEL))*LN((CFG_ZAR-0.67*CFG_HDOSSEL)/(0.0123*CFG_HDOSSEL))/(CFG_K^2*$E254),""))</f>
        <v/>
      </c>
      <c r="X254" s="50" t="str">
        <f aca="false">IF(OR($N254="",$W254="",$W254=0),"",$N254*(1+CFG_RC/$W254))</f>
        <v/>
      </c>
      <c r="Y254" s="46" t="str">
        <f aca="false">IF(OR($X254="",$M254="",$G254="",$L254=""),"",($W254*$G254/CFG_RHOCP)*($X254/($M254+$X254))-$L254/($M254+$X254))</f>
        <v/>
      </c>
      <c r="Z254" s="46" t="str">
        <f aca="false">IF(OR($W254="",$G254=""),"",$W254*$G254/CFG_RHOCP)</f>
        <v/>
      </c>
      <c r="AA254" s="50" t="str">
        <f aca="false">IF(OR($P254="",$Y254="",$Z254=""),"",IF(ABS($Z254-$Y254)&lt;CFG_DENOMMIN,"",($P254-$Y254)/($Z254-$Y254)))</f>
        <v/>
      </c>
      <c r="AB254" s="48" t="str">
        <f aca="false">IF($A254="","",IF(AND(HOUR($A254)&gt;=CFG_HINI,HOUR($A254)&lt;CFG_HFIM),1,0))</f>
        <v/>
      </c>
      <c r="AC254" s="48" t="str">
        <f aca="false">IF($A254="","",IF($D254="",0,IF($D254&gt;=CFG_RSMIN,1,0)))</f>
        <v/>
      </c>
      <c r="AD254" s="48" t="str">
        <f aca="false">IF($A254="","",IF($E254="",0,IF(AND($E254&gt;=CFG_UMIN,$E254&lt;=CFG_UMAX),1,0)))</f>
        <v/>
      </c>
      <c r="AE254" s="48" t="str">
        <f aca="false">IF($A254="","",IF($L254="",0,IF($L254&gt;=CFG_VPDMIN,1,0)))</f>
        <v/>
      </c>
      <c r="AF254" s="48" t="str">
        <f aca="false">IF($A254="","",IF(CFG_METODO="Teórico (Jackson)",IF(OR($Y254="",$Z254=""),0,IF(ABS($Z254-$Y254)&gt;=CFG_DENOMMIN,1,0)),IF(OR($T254="",$U254=""),0,IF(ABS($U254-$T254)&gt;=CFG_DENOMMIN,1,0))))</f>
        <v/>
      </c>
      <c r="AG254" s="48" t="str">
        <f aca="false">IF($A254="","",IF(AND($B254&lt;&gt;"",$C254&lt;&gt;"",$H254&lt;&gt;""),1,0))</f>
        <v/>
      </c>
      <c r="AH254" s="48" t="str">
        <f aca="false">IF($A254="","",IF(AND($AB254=1,$AC254=1,$AD254=1,$AE254=1,$AF254=1,$AG254=1),1,0))</f>
        <v/>
      </c>
      <c r="AI254" s="50" t="str">
        <f aca="false">IF($A254="","",IF($AH254&lt;&gt;1,"",IF(CFG_METODO="Teórico (Jackson)",$AA254,$V254)))</f>
        <v/>
      </c>
      <c r="AJ254" s="50" t="str">
        <f aca="false">IF($AI254="","",MAX(0,MIN(1,$AI254)))</f>
        <v/>
      </c>
      <c r="AK254" s="52" t="str">
        <f aca="false">IF($A254="","",IF($AG254=0,"Dados incompletos"&amp;IF($I254="SEM PAR"," — sem Tc no mesmo horário",""),IF($AB254=0,"Fora da janela horária",IF($AC254=0,"Radiação abaixo do mínimo",IF($AD254=0,"Vento fora da faixa",IF($AE254=0,"VPD abaixo do mínimo",IF($AF254=0,"Denominador muito pequeno","VÁLIDO")))))))</f>
        <v/>
      </c>
    </row>
    <row r="255" customFormat="false" ht="15" hidden="false" customHeight="false" outlineLevel="0" collapsed="false">
      <c r="A255" s="45" t="str">
        <f aca="false">IF(02_Estacao!A255="","",02_Estacao!A255)</f>
        <v/>
      </c>
      <c r="B255" s="46" t="str">
        <f aca="false">IF(OR($A255="",02_Estacao!B255=""),"",IF(CFG_UT="°F",(02_Estacao!B255-32)*5/9,02_Estacao!B255))</f>
        <v/>
      </c>
      <c r="C255" s="47" t="str">
        <f aca="false">IF(OR($A255="",02_Estacao!C255=""),"",IF(CFG_UUR="fração (0-1)",02_Estacao!C255*100,02_Estacao!C255))</f>
        <v/>
      </c>
      <c r="D255" s="48" t="str">
        <f aca="false">IF(OR($A255="",02_Estacao!D255=""),"",IF(CFG_URS="MJ/m²/h",02_Estacao!D255*277.7778,IF(CFG_URS="kW/m²",02_Estacao!D255*1000,02_Estacao!D255)))</f>
        <v/>
      </c>
      <c r="E255" s="46" t="str">
        <f aca="false">IF(OR($A255="",02_Estacao!E255=""),"",IF(CFG_UVEL="km/h",02_Estacao!E255/3.6,02_Estacao!E255))</f>
        <v/>
      </c>
      <c r="F255" s="46" t="str">
        <f aca="false">IF($A255="","",IF(02_Estacao!F255="",CFG_P,IF(CFG_UP="hPa (mbar)",02_Estacao!F255/10,IF(CFG_UP="Pa",02_Estacao!F255/1000,02_Estacao!F255))))</f>
        <v/>
      </c>
      <c r="G255" s="48" t="str">
        <f aca="false">IF($A255="","",IF(02_Estacao!G255&lt;&gt;"",02_Estacao!G255,IF($D255="","",(1-CFG_ALBEDO)*$D255-CFG_RNL)))</f>
        <v/>
      </c>
      <c r="H255" s="46" t="str">
        <f aca="false">IF($A255="","",IFERROR(IF(ISNUMBER(INDEX(03_Dossel!$F$6:$F$1005,MATCH($A255,03_Dossel!$A$6:$A$1005,0))),INDEX(03_Dossel!$F$6:$F$1005,MATCH($A255,03_Dossel!$A$6:$A$1005,0)),""),""))</f>
        <v/>
      </c>
      <c r="I255" s="49" t="str">
        <f aca="false">IF($A255="","",IF($H255="","SEM PAR","OK"))</f>
        <v/>
      </c>
      <c r="J255" s="50" t="str">
        <f aca="false">IF($B255="","",0.6108*EXP(17.27*$B255/($B255+237.3)))</f>
        <v/>
      </c>
      <c r="K255" s="50" t="str">
        <f aca="false">IF(OR($J255="",$C255=""),"",$J255*$C255/100)</f>
        <v/>
      </c>
      <c r="L255" s="50" t="str">
        <f aca="false">IF(OR($J255="",$K255=""),"",$J255-$K255)</f>
        <v/>
      </c>
      <c r="M255" s="50" t="str">
        <f aca="false">IF($J255="","",4098*$J255/($B255+237.3)^2)</f>
        <v/>
      </c>
      <c r="N255" s="51" t="str">
        <f aca="false">IF($F255="","",0.000665*$F255)</f>
        <v/>
      </c>
      <c r="O255" s="46" t="str">
        <f aca="false">IF($E255="","",IFERROR($E255*4.87/LN(67.8*CFG_ZANEM-5.42),""))</f>
        <v/>
      </c>
      <c r="P255" s="46" t="str">
        <f aca="false">IF(OR($B255="",$H255=""),"",$H255-$B255)</f>
        <v/>
      </c>
      <c r="Q255" s="46" t="str">
        <f aca="false">IF($A255="","",IF(ISNUMBER(CFG_A),CFG_A,""))</f>
        <v/>
      </c>
      <c r="R255" s="46" t="str">
        <f aca="false">IF($A255="","",IF(ISNUMBER(CFG_B),CFG_B,""))</f>
        <v/>
      </c>
      <c r="S255" s="50" t="str">
        <f aca="false">IF(OR($B255="",$Q255=""),"",0.6108*EXP(17.27*$B255/($B255+237.3))-0.6108*EXP(17.27*($B255+$Q255)/($B255+$Q255+237.3)))</f>
        <v/>
      </c>
      <c r="T255" s="46" t="str">
        <f aca="false">IF(OR($Q255="",$R255="",$L255=""),"",$Q255+$R255*$L255)</f>
        <v/>
      </c>
      <c r="U255" s="46" t="str">
        <f aca="false">IF(OR($Q255="",$R255="",$S255=""),"",$Q255+$R255*$S255)</f>
        <v/>
      </c>
      <c r="V255" s="50" t="str">
        <f aca="false">IF(OR($P255="",$T255="",$U255=""),"",IF(ABS($U255-$T255)&lt;CFG_DENOMMIN,"",($P255-$T255)/($U255-$T255)))</f>
        <v/>
      </c>
      <c r="W255" s="47" t="str">
        <f aca="false">IF($E255="","",IFERROR(LN((CFG_ZANEM-0.67*CFG_HDOSSEL)/(0.123*CFG_HDOSSEL))*LN((CFG_ZAR-0.67*CFG_HDOSSEL)/(0.0123*CFG_HDOSSEL))/(CFG_K^2*$E255),""))</f>
        <v/>
      </c>
      <c r="X255" s="50" t="str">
        <f aca="false">IF(OR($N255="",$W255="",$W255=0),"",$N255*(1+CFG_RC/$W255))</f>
        <v/>
      </c>
      <c r="Y255" s="46" t="str">
        <f aca="false">IF(OR($X255="",$M255="",$G255="",$L255=""),"",($W255*$G255/CFG_RHOCP)*($X255/($M255+$X255))-$L255/($M255+$X255))</f>
        <v/>
      </c>
      <c r="Z255" s="46" t="str">
        <f aca="false">IF(OR($W255="",$G255=""),"",$W255*$G255/CFG_RHOCP)</f>
        <v/>
      </c>
      <c r="AA255" s="50" t="str">
        <f aca="false">IF(OR($P255="",$Y255="",$Z255=""),"",IF(ABS($Z255-$Y255)&lt;CFG_DENOMMIN,"",($P255-$Y255)/($Z255-$Y255)))</f>
        <v/>
      </c>
      <c r="AB255" s="48" t="str">
        <f aca="false">IF($A255="","",IF(AND(HOUR($A255)&gt;=CFG_HINI,HOUR($A255)&lt;CFG_HFIM),1,0))</f>
        <v/>
      </c>
      <c r="AC255" s="48" t="str">
        <f aca="false">IF($A255="","",IF($D255="",0,IF($D255&gt;=CFG_RSMIN,1,0)))</f>
        <v/>
      </c>
      <c r="AD255" s="48" t="str">
        <f aca="false">IF($A255="","",IF($E255="",0,IF(AND($E255&gt;=CFG_UMIN,$E255&lt;=CFG_UMAX),1,0)))</f>
        <v/>
      </c>
      <c r="AE255" s="48" t="str">
        <f aca="false">IF($A255="","",IF($L255="",0,IF($L255&gt;=CFG_VPDMIN,1,0)))</f>
        <v/>
      </c>
      <c r="AF255" s="48" t="str">
        <f aca="false">IF($A255="","",IF(CFG_METODO="Teórico (Jackson)",IF(OR($Y255="",$Z255=""),0,IF(ABS($Z255-$Y255)&gt;=CFG_DENOMMIN,1,0)),IF(OR($T255="",$U255=""),0,IF(ABS($U255-$T255)&gt;=CFG_DENOMMIN,1,0))))</f>
        <v/>
      </c>
      <c r="AG255" s="48" t="str">
        <f aca="false">IF($A255="","",IF(AND($B255&lt;&gt;"",$C255&lt;&gt;"",$H255&lt;&gt;""),1,0))</f>
        <v/>
      </c>
      <c r="AH255" s="48" t="str">
        <f aca="false">IF($A255="","",IF(AND($AB255=1,$AC255=1,$AD255=1,$AE255=1,$AF255=1,$AG255=1),1,0))</f>
        <v/>
      </c>
      <c r="AI255" s="50" t="str">
        <f aca="false">IF($A255="","",IF($AH255&lt;&gt;1,"",IF(CFG_METODO="Teórico (Jackson)",$AA255,$V255)))</f>
        <v/>
      </c>
      <c r="AJ255" s="50" t="str">
        <f aca="false">IF($AI255="","",MAX(0,MIN(1,$AI255)))</f>
        <v/>
      </c>
      <c r="AK255" s="52" t="str">
        <f aca="false">IF($A255="","",IF($AG255=0,"Dados incompletos"&amp;IF($I255="SEM PAR"," — sem Tc no mesmo horário",""),IF($AB255=0,"Fora da janela horária",IF($AC255=0,"Radiação abaixo do mínimo",IF($AD255=0,"Vento fora da faixa",IF($AE255=0,"VPD abaixo do mínimo",IF($AF255=0,"Denominador muito pequeno","VÁLIDO")))))))</f>
        <v/>
      </c>
    </row>
    <row r="256" customFormat="false" ht="15" hidden="false" customHeight="false" outlineLevel="0" collapsed="false">
      <c r="A256" s="45" t="str">
        <f aca="false">IF(02_Estacao!A256="","",02_Estacao!A256)</f>
        <v/>
      </c>
      <c r="B256" s="46" t="str">
        <f aca="false">IF(OR($A256="",02_Estacao!B256=""),"",IF(CFG_UT="°F",(02_Estacao!B256-32)*5/9,02_Estacao!B256))</f>
        <v/>
      </c>
      <c r="C256" s="47" t="str">
        <f aca="false">IF(OR($A256="",02_Estacao!C256=""),"",IF(CFG_UUR="fração (0-1)",02_Estacao!C256*100,02_Estacao!C256))</f>
        <v/>
      </c>
      <c r="D256" s="48" t="str">
        <f aca="false">IF(OR($A256="",02_Estacao!D256=""),"",IF(CFG_URS="MJ/m²/h",02_Estacao!D256*277.7778,IF(CFG_URS="kW/m²",02_Estacao!D256*1000,02_Estacao!D256)))</f>
        <v/>
      </c>
      <c r="E256" s="46" t="str">
        <f aca="false">IF(OR($A256="",02_Estacao!E256=""),"",IF(CFG_UVEL="km/h",02_Estacao!E256/3.6,02_Estacao!E256))</f>
        <v/>
      </c>
      <c r="F256" s="46" t="str">
        <f aca="false">IF($A256="","",IF(02_Estacao!F256="",CFG_P,IF(CFG_UP="hPa (mbar)",02_Estacao!F256/10,IF(CFG_UP="Pa",02_Estacao!F256/1000,02_Estacao!F256))))</f>
        <v/>
      </c>
      <c r="G256" s="48" t="str">
        <f aca="false">IF($A256="","",IF(02_Estacao!G256&lt;&gt;"",02_Estacao!G256,IF($D256="","",(1-CFG_ALBEDO)*$D256-CFG_RNL)))</f>
        <v/>
      </c>
      <c r="H256" s="46" t="str">
        <f aca="false">IF($A256="","",IFERROR(IF(ISNUMBER(INDEX(03_Dossel!$F$6:$F$1005,MATCH($A256,03_Dossel!$A$6:$A$1005,0))),INDEX(03_Dossel!$F$6:$F$1005,MATCH($A256,03_Dossel!$A$6:$A$1005,0)),""),""))</f>
        <v/>
      </c>
      <c r="I256" s="49" t="str">
        <f aca="false">IF($A256="","",IF($H256="","SEM PAR","OK"))</f>
        <v/>
      </c>
      <c r="J256" s="50" t="str">
        <f aca="false">IF($B256="","",0.6108*EXP(17.27*$B256/($B256+237.3)))</f>
        <v/>
      </c>
      <c r="K256" s="50" t="str">
        <f aca="false">IF(OR($J256="",$C256=""),"",$J256*$C256/100)</f>
        <v/>
      </c>
      <c r="L256" s="50" t="str">
        <f aca="false">IF(OR($J256="",$K256=""),"",$J256-$K256)</f>
        <v/>
      </c>
      <c r="M256" s="50" t="str">
        <f aca="false">IF($J256="","",4098*$J256/($B256+237.3)^2)</f>
        <v/>
      </c>
      <c r="N256" s="51" t="str">
        <f aca="false">IF($F256="","",0.000665*$F256)</f>
        <v/>
      </c>
      <c r="O256" s="46" t="str">
        <f aca="false">IF($E256="","",IFERROR($E256*4.87/LN(67.8*CFG_ZANEM-5.42),""))</f>
        <v/>
      </c>
      <c r="P256" s="46" t="str">
        <f aca="false">IF(OR($B256="",$H256=""),"",$H256-$B256)</f>
        <v/>
      </c>
      <c r="Q256" s="46" t="str">
        <f aca="false">IF($A256="","",IF(ISNUMBER(CFG_A),CFG_A,""))</f>
        <v/>
      </c>
      <c r="R256" s="46" t="str">
        <f aca="false">IF($A256="","",IF(ISNUMBER(CFG_B),CFG_B,""))</f>
        <v/>
      </c>
      <c r="S256" s="50" t="str">
        <f aca="false">IF(OR($B256="",$Q256=""),"",0.6108*EXP(17.27*$B256/($B256+237.3))-0.6108*EXP(17.27*($B256+$Q256)/($B256+$Q256+237.3)))</f>
        <v/>
      </c>
      <c r="T256" s="46" t="str">
        <f aca="false">IF(OR($Q256="",$R256="",$L256=""),"",$Q256+$R256*$L256)</f>
        <v/>
      </c>
      <c r="U256" s="46" t="str">
        <f aca="false">IF(OR($Q256="",$R256="",$S256=""),"",$Q256+$R256*$S256)</f>
        <v/>
      </c>
      <c r="V256" s="50" t="str">
        <f aca="false">IF(OR($P256="",$T256="",$U256=""),"",IF(ABS($U256-$T256)&lt;CFG_DENOMMIN,"",($P256-$T256)/($U256-$T256)))</f>
        <v/>
      </c>
      <c r="W256" s="47" t="str">
        <f aca="false">IF($E256="","",IFERROR(LN((CFG_ZANEM-0.67*CFG_HDOSSEL)/(0.123*CFG_HDOSSEL))*LN((CFG_ZAR-0.67*CFG_HDOSSEL)/(0.0123*CFG_HDOSSEL))/(CFG_K^2*$E256),""))</f>
        <v/>
      </c>
      <c r="X256" s="50" t="str">
        <f aca="false">IF(OR($N256="",$W256="",$W256=0),"",$N256*(1+CFG_RC/$W256))</f>
        <v/>
      </c>
      <c r="Y256" s="46" t="str">
        <f aca="false">IF(OR($X256="",$M256="",$G256="",$L256=""),"",($W256*$G256/CFG_RHOCP)*($X256/($M256+$X256))-$L256/($M256+$X256))</f>
        <v/>
      </c>
      <c r="Z256" s="46" t="str">
        <f aca="false">IF(OR($W256="",$G256=""),"",$W256*$G256/CFG_RHOCP)</f>
        <v/>
      </c>
      <c r="AA256" s="50" t="str">
        <f aca="false">IF(OR($P256="",$Y256="",$Z256=""),"",IF(ABS($Z256-$Y256)&lt;CFG_DENOMMIN,"",($P256-$Y256)/($Z256-$Y256)))</f>
        <v/>
      </c>
      <c r="AB256" s="48" t="str">
        <f aca="false">IF($A256="","",IF(AND(HOUR($A256)&gt;=CFG_HINI,HOUR($A256)&lt;CFG_HFIM),1,0))</f>
        <v/>
      </c>
      <c r="AC256" s="48" t="str">
        <f aca="false">IF($A256="","",IF($D256="",0,IF($D256&gt;=CFG_RSMIN,1,0)))</f>
        <v/>
      </c>
      <c r="AD256" s="48" t="str">
        <f aca="false">IF($A256="","",IF($E256="",0,IF(AND($E256&gt;=CFG_UMIN,$E256&lt;=CFG_UMAX),1,0)))</f>
        <v/>
      </c>
      <c r="AE256" s="48" t="str">
        <f aca="false">IF($A256="","",IF($L256="",0,IF($L256&gt;=CFG_VPDMIN,1,0)))</f>
        <v/>
      </c>
      <c r="AF256" s="48" t="str">
        <f aca="false">IF($A256="","",IF(CFG_METODO="Teórico (Jackson)",IF(OR($Y256="",$Z256=""),0,IF(ABS($Z256-$Y256)&gt;=CFG_DENOMMIN,1,0)),IF(OR($T256="",$U256=""),0,IF(ABS($U256-$T256)&gt;=CFG_DENOMMIN,1,0))))</f>
        <v/>
      </c>
      <c r="AG256" s="48" t="str">
        <f aca="false">IF($A256="","",IF(AND($B256&lt;&gt;"",$C256&lt;&gt;"",$H256&lt;&gt;""),1,0))</f>
        <v/>
      </c>
      <c r="AH256" s="48" t="str">
        <f aca="false">IF($A256="","",IF(AND($AB256=1,$AC256=1,$AD256=1,$AE256=1,$AF256=1,$AG256=1),1,0))</f>
        <v/>
      </c>
      <c r="AI256" s="50" t="str">
        <f aca="false">IF($A256="","",IF($AH256&lt;&gt;1,"",IF(CFG_METODO="Teórico (Jackson)",$AA256,$V256)))</f>
        <v/>
      </c>
      <c r="AJ256" s="50" t="str">
        <f aca="false">IF($AI256="","",MAX(0,MIN(1,$AI256)))</f>
        <v/>
      </c>
      <c r="AK256" s="52" t="str">
        <f aca="false">IF($A256="","",IF($AG256=0,"Dados incompletos"&amp;IF($I256="SEM PAR"," — sem Tc no mesmo horário",""),IF($AB256=0,"Fora da janela horária",IF($AC256=0,"Radiação abaixo do mínimo",IF($AD256=0,"Vento fora da faixa",IF($AE256=0,"VPD abaixo do mínimo",IF($AF256=0,"Denominador muito pequeno","VÁLIDO")))))))</f>
        <v/>
      </c>
    </row>
    <row r="257" customFormat="false" ht="15" hidden="false" customHeight="false" outlineLevel="0" collapsed="false">
      <c r="A257" s="45" t="str">
        <f aca="false">IF(02_Estacao!A257="","",02_Estacao!A257)</f>
        <v/>
      </c>
      <c r="B257" s="46" t="str">
        <f aca="false">IF(OR($A257="",02_Estacao!B257=""),"",IF(CFG_UT="°F",(02_Estacao!B257-32)*5/9,02_Estacao!B257))</f>
        <v/>
      </c>
      <c r="C257" s="47" t="str">
        <f aca="false">IF(OR($A257="",02_Estacao!C257=""),"",IF(CFG_UUR="fração (0-1)",02_Estacao!C257*100,02_Estacao!C257))</f>
        <v/>
      </c>
      <c r="D257" s="48" t="str">
        <f aca="false">IF(OR($A257="",02_Estacao!D257=""),"",IF(CFG_URS="MJ/m²/h",02_Estacao!D257*277.7778,IF(CFG_URS="kW/m²",02_Estacao!D257*1000,02_Estacao!D257)))</f>
        <v/>
      </c>
      <c r="E257" s="46" t="str">
        <f aca="false">IF(OR($A257="",02_Estacao!E257=""),"",IF(CFG_UVEL="km/h",02_Estacao!E257/3.6,02_Estacao!E257))</f>
        <v/>
      </c>
      <c r="F257" s="46" t="str">
        <f aca="false">IF($A257="","",IF(02_Estacao!F257="",CFG_P,IF(CFG_UP="hPa (mbar)",02_Estacao!F257/10,IF(CFG_UP="Pa",02_Estacao!F257/1000,02_Estacao!F257))))</f>
        <v/>
      </c>
      <c r="G257" s="48" t="str">
        <f aca="false">IF($A257="","",IF(02_Estacao!G257&lt;&gt;"",02_Estacao!G257,IF($D257="","",(1-CFG_ALBEDO)*$D257-CFG_RNL)))</f>
        <v/>
      </c>
      <c r="H257" s="46" t="str">
        <f aca="false">IF($A257="","",IFERROR(IF(ISNUMBER(INDEX(03_Dossel!$F$6:$F$1005,MATCH($A257,03_Dossel!$A$6:$A$1005,0))),INDEX(03_Dossel!$F$6:$F$1005,MATCH($A257,03_Dossel!$A$6:$A$1005,0)),""),""))</f>
        <v/>
      </c>
      <c r="I257" s="49" t="str">
        <f aca="false">IF($A257="","",IF($H257="","SEM PAR","OK"))</f>
        <v/>
      </c>
      <c r="J257" s="50" t="str">
        <f aca="false">IF($B257="","",0.6108*EXP(17.27*$B257/($B257+237.3)))</f>
        <v/>
      </c>
      <c r="K257" s="50" t="str">
        <f aca="false">IF(OR($J257="",$C257=""),"",$J257*$C257/100)</f>
        <v/>
      </c>
      <c r="L257" s="50" t="str">
        <f aca="false">IF(OR($J257="",$K257=""),"",$J257-$K257)</f>
        <v/>
      </c>
      <c r="M257" s="50" t="str">
        <f aca="false">IF($J257="","",4098*$J257/($B257+237.3)^2)</f>
        <v/>
      </c>
      <c r="N257" s="51" t="str">
        <f aca="false">IF($F257="","",0.000665*$F257)</f>
        <v/>
      </c>
      <c r="O257" s="46" t="str">
        <f aca="false">IF($E257="","",IFERROR($E257*4.87/LN(67.8*CFG_ZANEM-5.42),""))</f>
        <v/>
      </c>
      <c r="P257" s="46" t="str">
        <f aca="false">IF(OR($B257="",$H257=""),"",$H257-$B257)</f>
        <v/>
      </c>
      <c r="Q257" s="46" t="str">
        <f aca="false">IF($A257="","",IF(ISNUMBER(CFG_A),CFG_A,""))</f>
        <v/>
      </c>
      <c r="R257" s="46" t="str">
        <f aca="false">IF($A257="","",IF(ISNUMBER(CFG_B),CFG_B,""))</f>
        <v/>
      </c>
      <c r="S257" s="50" t="str">
        <f aca="false">IF(OR($B257="",$Q257=""),"",0.6108*EXP(17.27*$B257/($B257+237.3))-0.6108*EXP(17.27*($B257+$Q257)/($B257+$Q257+237.3)))</f>
        <v/>
      </c>
      <c r="T257" s="46" t="str">
        <f aca="false">IF(OR($Q257="",$R257="",$L257=""),"",$Q257+$R257*$L257)</f>
        <v/>
      </c>
      <c r="U257" s="46" t="str">
        <f aca="false">IF(OR($Q257="",$R257="",$S257=""),"",$Q257+$R257*$S257)</f>
        <v/>
      </c>
      <c r="V257" s="50" t="str">
        <f aca="false">IF(OR($P257="",$T257="",$U257=""),"",IF(ABS($U257-$T257)&lt;CFG_DENOMMIN,"",($P257-$T257)/($U257-$T257)))</f>
        <v/>
      </c>
      <c r="W257" s="47" t="str">
        <f aca="false">IF($E257="","",IFERROR(LN((CFG_ZANEM-0.67*CFG_HDOSSEL)/(0.123*CFG_HDOSSEL))*LN((CFG_ZAR-0.67*CFG_HDOSSEL)/(0.0123*CFG_HDOSSEL))/(CFG_K^2*$E257),""))</f>
        <v/>
      </c>
      <c r="X257" s="50" t="str">
        <f aca="false">IF(OR($N257="",$W257="",$W257=0),"",$N257*(1+CFG_RC/$W257))</f>
        <v/>
      </c>
      <c r="Y257" s="46" t="str">
        <f aca="false">IF(OR($X257="",$M257="",$G257="",$L257=""),"",($W257*$G257/CFG_RHOCP)*($X257/($M257+$X257))-$L257/($M257+$X257))</f>
        <v/>
      </c>
      <c r="Z257" s="46" t="str">
        <f aca="false">IF(OR($W257="",$G257=""),"",$W257*$G257/CFG_RHOCP)</f>
        <v/>
      </c>
      <c r="AA257" s="50" t="str">
        <f aca="false">IF(OR($P257="",$Y257="",$Z257=""),"",IF(ABS($Z257-$Y257)&lt;CFG_DENOMMIN,"",($P257-$Y257)/($Z257-$Y257)))</f>
        <v/>
      </c>
      <c r="AB257" s="48" t="str">
        <f aca="false">IF($A257="","",IF(AND(HOUR($A257)&gt;=CFG_HINI,HOUR($A257)&lt;CFG_HFIM),1,0))</f>
        <v/>
      </c>
      <c r="AC257" s="48" t="str">
        <f aca="false">IF($A257="","",IF($D257="",0,IF($D257&gt;=CFG_RSMIN,1,0)))</f>
        <v/>
      </c>
      <c r="AD257" s="48" t="str">
        <f aca="false">IF($A257="","",IF($E257="",0,IF(AND($E257&gt;=CFG_UMIN,$E257&lt;=CFG_UMAX),1,0)))</f>
        <v/>
      </c>
      <c r="AE257" s="48" t="str">
        <f aca="false">IF($A257="","",IF($L257="",0,IF($L257&gt;=CFG_VPDMIN,1,0)))</f>
        <v/>
      </c>
      <c r="AF257" s="48" t="str">
        <f aca="false">IF($A257="","",IF(CFG_METODO="Teórico (Jackson)",IF(OR($Y257="",$Z257=""),0,IF(ABS($Z257-$Y257)&gt;=CFG_DENOMMIN,1,0)),IF(OR($T257="",$U257=""),0,IF(ABS($U257-$T257)&gt;=CFG_DENOMMIN,1,0))))</f>
        <v/>
      </c>
      <c r="AG257" s="48" t="str">
        <f aca="false">IF($A257="","",IF(AND($B257&lt;&gt;"",$C257&lt;&gt;"",$H257&lt;&gt;""),1,0))</f>
        <v/>
      </c>
      <c r="AH257" s="48" t="str">
        <f aca="false">IF($A257="","",IF(AND($AB257=1,$AC257=1,$AD257=1,$AE257=1,$AF257=1,$AG257=1),1,0))</f>
        <v/>
      </c>
      <c r="AI257" s="50" t="str">
        <f aca="false">IF($A257="","",IF($AH257&lt;&gt;1,"",IF(CFG_METODO="Teórico (Jackson)",$AA257,$V257)))</f>
        <v/>
      </c>
      <c r="AJ257" s="50" t="str">
        <f aca="false">IF($AI257="","",MAX(0,MIN(1,$AI257)))</f>
        <v/>
      </c>
      <c r="AK257" s="52" t="str">
        <f aca="false">IF($A257="","",IF($AG257=0,"Dados incompletos"&amp;IF($I257="SEM PAR"," — sem Tc no mesmo horário",""),IF($AB257=0,"Fora da janela horária",IF($AC257=0,"Radiação abaixo do mínimo",IF($AD257=0,"Vento fora da faixa",IF($AE257=0,"VPD abaixo do mínimo",IF($AF257=0,"Denominador muito pequeno","VÁLIDO")))))))</f>
        <v/>
      </c>
    </row>
    <row r="258" customFormat="false" ht="15" hidden="false" customHeight="false" outlineLevel="0" collapsed="false">
      <c r="A258" s="45" t="str">
        <f aca="false">IF(02_Estacao!A258="","",02_Estacao!A258)</f>
        <v/>
      </c>
      <c r="B258" s="46" t="str">
        <f aca="false">IF(OR($A258="",02_Estacao!B258=""),"",IF(CFG_UT="°F",(02_Estacao!B258-32)*5/9,02_Estacao!B258))</f>
        <v/>
      </c>
      <c r="C258" s="47" t="str">
        <f aca="false">IF(OR($A258="",02_Estacao!C258=""),"",IF(CFG_UUR="fração (0-1)",02_Estacao!C258*100,02_Estacao!C258))</f>
        <v/>
      </c>
      <c r="D258" s="48" t="str">
        <f aca="false">IF(OR($A258="",02_Estacao!D258=""),"",IF(CFG_URS="MJ/m²/h",02_Estacao!D258*277.7778,IF(CFG_URS="kW/m²",02_Estacao!D258*1000,02_Estacao!D258)))</f>
        <v/>
      </c>
      <c r="E258" s="46" t="str">
        <f aca="false">IF(OR($A258="",02_Estacao!E258=""),"",IF(CFG_UVEL="km/h",02_Estacao!E258/3.6,02_Estacao!E258))</f>
        <v/>
      </c>
      <c r="F258" s="46" t="str">
        <f aca="false">IF($A258="","",IF(02_Estacao!F258="",CFG_P,IF(CFG_UP="hPa (mbar)",02_Estacao!F258/10,IF(CFG_UP="Pa",02_Estacao!F258/1000,02_Estacao!F258))))</f>
        <v/>
      </c>
      <c r="G258" s="48" t="str">
        <f aca="false">IF($A258="","",IF(02_Estacao!G258&lt;&gt;"",02_Estacao!G258,IF($D258="","",(1-CFG_ALBEDO)*$D258-CFG_RNL)))</f>
        <v/>
      </c>
      <c r="H258" s="46" t="str">
        <f aca="false">IF($A258="","",IFERROR(IF(ISNUMBER(INDEX(03_Dossel!$F$6:$F$1005,MATCH($A258,03_Dossel!$A$6:$A$1005,0))),INDEX(03_Dossel!$F$6:$F$1005,MATCH($A258,03_Dossel!$A$6:$A$1005,0)),""),""))</f>
        <v/>
      </c>
      <c r="I258" s="49" t="str">
        <f aca="false">IF($A258="","",IF($H258="","SEM PAR","OK"))</f>
        <v/>
      </c>
      <c r="J258" s="50" t="str">
        <f aca="false">IF($B258="","",0.6108*EXP(17.27*$B258/($B258+237.3)))</f>
        <v/>
      </c>
      <c r="K258" s="50" t="str">
        <f aca="false">IF(OR($J258="",$C258=""),"",$J258*$C258/100)</f>
        <v/>
      </c>
      <c r="L258" s="50" t="str">
        <f aca="false">IF(OR($J258="",$K258=""),"",$J258-$K258)</f>
        <v/>
      </c>
      <c r="M258" s="50" t="str">
        <f aca="false">IF($J258="","",4098*$J258/($B258+237.3)^2)</f>
        <v/>
      </c>
      <c r="N258" s="51" t="str">
        <f aca="false">IF($F258="","",0.000665*$F258)</f>
        <v/>
      </c>
      <c r="O258" s="46" t="str">
        <f aca="false">IF($E258="","",IFERROR($E258*4.87/LN(67.8*CFG_ZANEM-5.42),""))</f>
        <v/>
      </c>
      <c r="P258" s="46" t="str">
        <f aca="false">IF(OR($B258="",$H258=""),"",$H258-$B258)</f>
        <v/>
      </c>
      <c r="Q258" s="46" t="str">
        <f aca="false">IF($A258="","",IF(ISNUMBER(CFG_A),CFG_A,""))</f>
        <v/>
      </c>
      <c r="R258" s="46" t="str">
        <f aca="false">IF($A258="","",IF(ISNUMBER(CFG_B),CFG_B,""))</f>
        <v/>
      </c>
      <c r="S258" s="50" t="str">
        <f aca="false">IF(OR($B258="",$Q258=""),"",0.6108*EXP(17.27*$B258/($B258+237.3))-0.6108*EXP(17.27*($B258+$Q258)/($B258+$Q258+237.3)))</f>
        <v/>
      </c>
      <c r="T258" s="46" t="str">
        <f aca="false">IF(OR($Q258="",$R258="",$L258=""),"",$Q258+$R258*$L258)</f>
        <v/>
      </c>
      <c r="U258" s="46" t="str">
        <f aca="false">IF(OR($Q258="",$R258="",$S258=""),"",$Q258+$R258*$S258)</f>
        <v/>
      </c>
      <c r="V258" s="50" t="str">
        <f aca="false">IF(OR($P258="",$T258="",$U258=""),"",IF(ABS($U258-$T258)&lt;CFG_DENOMMIN,"",($P258-$T258)/($U258-$T258)))</f>
        <v/>
      </c>
      <c r="W258" s="47" t="str">
        <f aca="false">IF($E258="","",IFERROR(LN((CFG_ZANEM-0.67*CFG_HDOSSEL)/(0.123*CFG_HDOSSEL))*LN((CFG_ZAR-0.67*CFG_HDOSSEL)/(0.0123*CFG_HDOSSEL))/(CFG_K^2*$E258),""))</f>
        <v/>
      </c>
      <c r="X258" s="50" t="str">
        <f aca="false">IF(OR($N258="",$W258="",$W258=0),"",$N258*(1+CFG_RC/$W258))</f>
        <v/>
      </c>
      <c r="Y258" s="46" t="str">
        <f aca="false">IF(OR($X258="",$M258="",$G258="",$L258=""),"",($W258*$G258/CFG_RHOCP)*($X258/($M258+$X258))-$L258/($M258+$X258))</f>
        <v/>
      </c>
      <c r="Z258" s="46" t="str">
        <f aca="false">IF(OR($W258="",$G258=""),"",$W258*$G258/CFG_RHOCP)</f>
        <v/>
      </c>
      <c r="AA258" s="50" t="str">
        <f aca="false">IF(OR($P258="",$Y258="",$Z258=""),"",IF(ABS($Z258-$Y258)&lt;CFG_DENOMMIN,"",($P258-$Y258)/($Z258-$Y258)))</f>
        <v/>
      </c>
      <c r="AB258" s="48" t="str">
        <f aca="false">IF($A258="","",IF(AND(HOUR($A258)&gt;=CFG_HINI,HOUR($A258)&lt;CFG_HFIM),1,0))</f>
        <v/>
      </c>
      <c r="AC258" s="48" t="str">
        <f aca="false">IF($A258="","",IF($D258="",0,IF($D258&gt;=CFG_RSMIN,1,0)))</f>
        <v/>
      </c>
      <c r="AD258" s="48" t="str">
        <f aca="false">IF($A258="","",IF($E258="",0,IF(AND($E258&gt;=CFG_UMIN,$E258&lt;=CFG_UMAX),1,0)))</f>
        <v/>
      </c>
      <c r="AE258" s="48" t="str">
        <f aca="false">IF($A258="","",IF($L258="",0,IF($L258&gt;=CFG_VPDMIN,1,0)))</f>
        <v/>
      </c>
      <c r="AF258" s="48" t="str">
        <f aca="false">IF($A258="","",IF(CFG_METODO="Teórico (Jackson)",IF(OR($Y258="",$Z258=""),0,IF(ABS($Z258-$Y258)&gt;=CFG_DENOMMIN,1,0)),IF(OR($T258="",$U258=""),0,IF(ABS($U258-$T258)&gt;=CFG_DENOMMIN,1,0))))</f>
        <v/>
      </c>
      <c r="AG258" s="48" t="str">
        <f aca="false">IF($A258="","",IF(AND($B258&lt;&gt;"",$C258&lt;&gt;"",$H258&lt;&gt;""),1,0))</f>
        <v/>
      </c>
      <c r="AH258" s="48" t="str">
        <f aca="false">IF($A258="","",IF(AND($AB258=1,$AC258=1,$AD258=1,$AE258=1,$AF258=1,$AG258=1),1,0))</f>
        <v/>
      </c>
      <c r="AI258" s="50" t="str">
        <f aca="false">IF($A258="","",IF($AH258&lt;&gt;1,"",IF(CFG_METODO="Teórico (Jackson)",$AA258,$V258)))</f>
        <v/>
      </c>
      <c r="AJ258" s="50" t="str">
        <f aca="false">IF($AI258="","",MAX(0,MIN(1,$AI258)))</f>
        <v/>
      </c>
      <c r="AK258" s="52" t="str">
        <f aca="false">IF($A258="","",IF($AG258=0,"Dados incompletos"&amp;IF($I258="SEM PAR"," — sem Tc no mesmo horário",""),IF($AB258=0,"Fora da janela horária",IF($AC258=0,"Radiação abaixo do mínimo",IF($AD258=0,"Vento fora da faixa",IF($AE258=0,"VPD abaixo do mínimo",IF($AF258=0,"Denominador muito pequeno","VÁLIDO")))))))</f>
        <v/>
      </c>
    </row>
    <row r="259" customFormat="false" ht="15" hidden="false" customHeight="false" outlineLevel="0" collapsed="false">
      <c r="A259" s="45" t="str">
        <f aca="false">IF(02_Estacao!A259="","",02_Estacao!A259)</f>
        <v/>
      </c>
      <c r="B259" s="46" t="str">
        <f aca="false">IF(OR($A259="",02_Estacao!B259=""),"",IF(CFG_UT="°F",(02_Estacao!B259-32)*5/9,02_Estacao!B259))</f>
        <v/>
      </c>
      <c r="C259" s="47" t="str">
        <f aca="false">IF(OR($A259="",02_Estacao!C259=""),"",IF(CFG_UUR="fração (0-1)",02_Estacao!C259*100,02_Estacao!C259))</f>
        <v/>
      </c>
      <c r="D259" s="48" t="str">
        <f aca="false">IF(OR($A259="",02_Estacao!D259=""),"",IF(CFG_URS="MJ/m²/h",02_Estacao!D259*277.7778,IF(CFG_URS="kW/m²",02_Estacao!D259*1000,02_Estacao!D259)))</f>
        <v/>
      </c>
      <c r="E259" s="46" t="str">
        <f aca="false">IF(OR($A259="",02_Estacao!E259=""),"",IF(CFG_UVEL="km/h",02_Estacao!E259/3.6,02_Estacao!E259))</f>
        <v/>
      </c>
      <c r="F259" s="46" t="str">
        <f aca="false">IF($A259="","",IF(02_Estacao!F259="",CFG_P,IF(CFG_UP="hPa (mbar)",02_Estacao!F259/10,IF(CFG_UP="Pa",02_Estacao!F259/1000,02_Estacao!F259))))</f>
        <v/>
      </c>
      <c r="G259" s="48" t="str">
        <f aca="false">IF($A259="","",IF(02_Estacao!G259&lt;&gt;"",02_Estacao!G259,IF($D259="","",(1-CFG_ALBEDO)*$D259-CFG_RNL)))</f>
        <v/>
      </c>
      <c r="H259" s="46" t="str">
        <f aca="false">IF($A259="","",IFERROR(IF(ISNUMBER(INDEX(03_Dossel!$F$6:$F$1005,MATCH($A259,03_Dossel!$A$6:$A$1005,0))),INDEX(03_Dossel!$F$6:$F$1005,MATCH($A259,03_Dossel!$A$6:$A$1005,0)),""),""))</f>
        <v/>
      </c>
      <c r="I259" s="49" t="str">
        <f aca="false">IF($A259="","",IF($H259="","SEM PAR","OK"))</f>
        <v/>
      </c>
      <c r="J259" s="50" t="str">
        <f aca="false">IF($B259="","",0.6108*EXP(17.27*$B259/($B259+237.3)))</f>
        <v/>
      </c>
      <c r="K259" s="50" t="str">
        <f aca="false">IF(OR($J259="",$C259=""),"",$J259*$C259/100)</f>
        <v/>
      </c>
      <c r="L259" s="50" t="str">
        <f aca="false">IF(OR($J259="",$K259=""),"",$J259-$K259)</f>
        <v/>
      </c>
      <c r="M259" s="50" t="str">
        <f aca="false">IF($J259="","",4098*$J259/($B259+237.3)^2)</f>
        <v/>
      </c>
      <c r="N259" s="51" t="str">
        <f aca="false">IF($F259="","",0.000665*$F259)</f>
        <v/>
      </c>
      <c r="O259" s="46" t="str">
        <f aca="false">IF($E259="","",IFERROR($E259*4.87/LN(67.8*CFG_ZANEM-5.42),""))</f>
        <v/>
      </c>
      <c r="P259" s="46" t="str">
        <f aca="false">IF(OR($B259="",$H259=""),"",$H259-$B259)</f>
        <v/>
      </c>
      <c r="Q259" s="46" t="str">
        <f aca="false">IF($A259="","",IF(ISNUMBER(CFG_A),CFG_A,""))</f>
        <v/>
      </c>
      <c r="R259" s="46" t="str">
        <f aca="false">IF($A259="","",IF(ISNUMBER(CFG_B),CFG_B,""))</f>
        <v/>
      </c>
      <c r="S259" s="50" t="str">
        <f aca="false">IF(OR($B259="",$Q259=""),"",0.6108*EXP(17.27*$B259/($B259+237.3))-0.6108*EXP(17.27*($B259+$Q259)/($B259+$Q259+237.3)))</f>
        <v/>
      </c>
      <c r="T259" s="46" t="str">
        <f aca="false">IF(OR($Q259="",$R259="",$L259=""),"",$Q259+$R259*$L259)</f>
        <v/>
      </c>
      <c r="U259" s="46" t="str">
        <f aca="false">IF(OR($Q259="",$R259="",$S259=""),"",$Q259+$R259*$S259)</f>
        <v/>
      </c>
      <c r="V259" s="50" t="str">
        <f aca="false">IF(OR($P259="",$T259="",$U259=""),"",IF(ABS($U259-$T259)&lt;CFG_DENOMMIN,"",($P259-$T259)/($U259-$T259)))</f>
        <v/>
      </c>
      <c r="W259" s="47" t="str">
        <f aca="false">IF($E259="","",IFERROR(LN((CFG_ZANEM-0.67*CFG_HDOSSEL)/(0.123*CFG_HDOSSEL))*LN((CFG_ZAR-0.67*CFG_HDOSSEL)/(0.0123*CFG_HDOSSEL))/(CFG_K^2*$E259),""))</f>
        <v/>
      </c>
      <c r="X259" s="50" t="str">
        <f aca="false">IF(OR($N259="",$W259="",$W259=0),"",$N259*(1+CFG_RC/$W259))</f>
        <v/>
      </c>
      <c r="Y259" s="46" t="str">
        <f aca="false">IF(OR($X259="",$M259="",$G259="",$L259=""),"",($W259*$G259/CFG_RHOCP)*($X259/($M259+$X259))-$L259/($M259+$X259))</f>
        <v/>
      </c>
      <c r="Z259" s="46" t="str">
        <f aca="false">IF(OR($W259="",$G259=""),"",$W259*$G259/CFG_RHOCP)</f>
        <v/>
      </c>
      <c r="AA259" s="50" t="str">
        <f aca="false">IF(OR($P259="",$Y259="",$Z259=""),"",IF(ABS($Z259-$Y259)&lt;CFG_DENOMMIN,"",($P259-$Y259)/($Z259-$Y259)))</f>
        <v/>
      </c>
      <c r="AB259" s="48" t="str">
        <f aca="false">IF($A259="","",IF(AND(HOUR($A259)&gt;=CFG_HINI,HOUR($A259)&lt;CFG_HFIM),1,0))</f>
        <v/>
      </c>
      <c r="AC259" s="48" t="str">
        <f aca="false">IF($A259="","",IF($D259="",0,IF($D259&gt;=CFG_RSMIN,1,0)))</f>
        <v/>
      </c>
      <c r="AD259" s="48" t="str">
        <f aca="false">IF($A259="","",IF($E259="",0,IF(AND($E259&gt;=CFG_UMIN,$E259&lt;=CFG_UMAX),1,0)))</f>
        <v/>
      </c>
      <c r="AE259" s="48" t="str">
        <f aca="false">IF($A259="","",IF($L259="",0,IF($L259&gt;=CFG_VPDMIN,1,0)))</f>
        <v/>
      </c>
      <c r="AF259" s="48" t="str">
        <f aca="false">IF($A259="","",IF(CFG_METODO="Teórico (Jackson)",IF(OR($Y259="",$Z259=""),0,IF(ABS($Z259-$Y259)&gt;=CFG_DENOMMIN,1,0)),IF(OR($T259="",$U259=""),0,IF(ABS($U259-$T259)&gt;=CFG_DENOMMIN,1,0))))</f>
        <v/>
      </c>
      <c r="AG259" s="48" t="str">
        <f aca="false">IF($A259="","",IF(AND($B259&lt;&gt;"",$C259&lt;&gt;"",$H259&lt;&gt;""),1,0))</f>
        <v/>
      </c>
      <c r="AH259" s="48" t="str">
        <f aca="false">IF($A259="","",IF(AND($AB259=1,$AC259=1,$AD259=1,$AE259=1,$AF259=1,$AG259=1),1,0))</f>
        <v/>
      </c>
      <c r="AI259" s="50" t="str">
        <f aca="false">IF($A259="","",IF($AH259&lt;&gt;1,"",IF(CFG_METODO="Teórico (Jackson)",$AA259,$V259)))</f>
        <v/>
      </c>
      <c r="AJ259" s="50" t="str">
        <f aca="false">IF($AI259="","",MAX(0,MIN(1,$AI259)))</f>
        <v/>
      </c>
      <c r="AK259" s="52" t="str">
        <f aca="false">IF($A259="","",IF($AG259=0,"Dados incompletos"&amp;IF($I259="SEM PAR"," — sem Tc no mesmo horário",""),IF($AB259=0,"Fora da janela horária",IF($AC259=0,"Radiação abaixo do mínimo",IF($AD259=0,"Vento fora da faixa",IF($AE259=0,"VPD abaixo do mínimo",IF($AF259=0,"Denominador muito pequeno","VÁLIDO")))))))</f>
        <v/>
      </c>
    </row>
    <row r="260" customFormat="false" ht="15" hidden="false" customHeight="false" outlineLevel="0" collapsed="false">
      <c r="A260" s="45" t="str">
        <f aca="false">IF(02_Estacao!A260="","",02_Estacao!A260)</f>
        <v/>
      </c>
      <c r="B260" s="46" t="str">
        <f aca="false">IF(OR($A260="",02_Estacao!B260=""),"",IF(CFG_UT="°F",(02_Estacao!B260-32)*5/9,02_Estacao!B260))</f>
        <v/>
      </c>
      <c r="C260" s="47" t="str">
        <f aca="false">IF(OR($A260="",02_Estacao!C260=""),"",IF(CFG_UUR="fração (0-1)",02_Estacao!C260*100,02_Estacao!C260))</f>
        <v/>
      </c>
      <c r="D260" s="48" t="str">
        <f aca="false">IF(OR($A260="",02_Estacao!D260=""),"",IF(CFG_URS="MJ/m²/h",02_Estacao!D260*277.7778,IF(CFG_URS="kW/m²",02_Estacao!D260*1000,02_Estacao!D260)))</f>
        <v/>
      </c>
      <c r="E260" s="46" t="str">
        <f aca="false">IF(OR($A260="",02_Estacao!E260=""),"",IF(CFG_UVEL="km/h",02_Estacao!E260/3.6,02_Estacao!E260))</f>
        <v/>
      </c>
      <c r="F260" s="46" t="str">
        <f aca="false">IF($A260="","",IF(02_Estacao!F260="",CFG_P,IF(CFG_UP="hPa (mbar)",02_Estacao!F260/10,IF(CFG_UP="Pa",02_Estacao!F260/1000,02_Estacao!F260))))</f>
        <v/>
      </c>
      <c r="G260" s="48" t="str">
        <f aca="false">IF($A260="","",IF(02_Estacao!G260&lt;&gt;"",02_Estacao!G260,IF($D260="","",(1-CFG_ALBEDO)*$D260-CFG_RNL)))</f>
        <v/>
      </c>
      <c r="H260" s="46" t="str">
        <f aca="false">IF($A260="","",IFERROR(IF(ISNUMBER(INDEX(03_Dossel!$F$6:$F$1005,MATCH($A260,03_Dossel!$A$6:$A$1005,0))),INDEX(03_Dossel!$F$6:$F$1005,MATCH($A260,03_Dossel!$A$6:$A$1005,0)),""),""))</f>
        <v/>
      </c>
      <c r="I260" s="49" t="str">
        <f aca="false">IF($A260="","",IF($H260="","SEM PAR","OK"))</f>
        <v/>
      </c>
      <c r="J260" s="50" t="str">
        <f aca="false">IF($B260="","",0.6108*EXP(17.27*$B260/($B260+237.3)))</f>
        <v/>
      </c>
      <c r="K260" s="50" t="str">
        <f aca="false">IF(OR($J260="",$C260=""),"",$J260*$C260/100)</f>
        <v/>
      </c>
      <c r="L260" s="50" t="str">
        <f aca="false">IF(OR($J260="",$K260=""),"",$J260-$K260)</f>
        <v/>
      </c>
      <c r="M260" s="50" t="str">
        <f aca="false">IF($J260="","",4098*$J260/($B260+237.3)^2)</f>
        <v/>
      </c>
      <c r="N260" s="51" t="str">
        <f aca="false">IF($F260="","",0.000665*$F260)</f>
        <v/>
      </c>
      <c r="O260" s="46" t="str">
        <f aca="false">IF($E260="","",IFERROR($E260*4.87/LN(67.8*CFG_ZANEM-5.42),""))</f>
        <v/>
      </c>
      <c r="P260" s="46" t="str">
        <f aca="false">IF(OR($B260="",$H260=""),"",$H260-$B260)</f>
        <v/>
      </c>
      <c r="Q260" s="46" t="str">
        <f aca="false">IF($A260="","",IF(ISNUMBER(CFG_A),CFG_A,""))</f>
        <v/>
      </c>
      <c r="R260" s="46" t="str">
        <f aca="false">IF($A260="","",IF(ISNUMBER(CFG_B),CFG_B,""))</f>
        <v/>
      </c>
      <c r="S260" s="50" t="str">
        <f aca="false">IF(OR($B260="",$Q260=""),"",0.6108*EXP(17.27*$B260/($B260+237.3))-0.6108*EXP(17.27*($B260+$Q260)/($B260+$Q260+237.3)))</f>
        <v/>
      </c>
      <c r="T260" s="46" t="str">
        <f aca="false">IF(OR($Q260="",$R260="",$L260=""),"",$Q260+$R260*$L260)</f>
        <v/>
      </c>
      <c r="U260" s="46" t="str">
        <f aca="false">IF(OR($Q260="",$R260="",$S260=""),"",$Q260+$R260*$S260)</f>
        <v/>
      </c>
      <c r="V260" s="50" t="str">
        <f aca="false">IF(OR($P260="",$T260="",$U260=""),"",IF(ABS($U260-$T260)&lt;CFG_DENOMMIN,"",($P260-$T260)/($U260-$T260)))</f>
        <v/>
      </c>
      <c r="W260" s="47" t="str">
        <f aca="false">IF($E260="","",IFERROR(LN((CFG_ZANEM-0.67*CFG_HDOSSEL)/(0.123*CFG_HDOSSEL))*LN((CFG_ZAR-0.67*CFG_HDOSSEL)/(0.0123*CFG_HDOSSEL))/(CFG_K^2*$E260),""))</f>
        <v/>
      </c>
      <c r="X260" s="50" t="str">
        <f aca="false">IF(OR($N260="",$W260="",$W260=0),"",$N260*(1+CFG_RC/$W260))</f>
        <v/>
      </c>
      <c r="Y260" s="46" t="str">
        <f aca="false">IF(OR($X260="",$M260="",$G260="",$L260=""),"",($W260*$G260/CFG_RHOCP)*($X260/($M260+$X260))-$L260/($M260+$X260))</f>
        <v/>
      </c>
      <c r="Z260" s="46" t="str">
        <f aca="false">IF(OR($W260="",$G260=""),"",$W260*$G260/CFG_RHOCP)</f>
        <v/>
      </c>
      <c r="AA260" s="50" t="str">
        <f aca="false">IF(OR($P260="",$Y260="",$Z260=""),"",IF(ABS($Z260-$Y260)&lt;CFG_DENOMMIN,"",($P260-$Y260)/($Z260-$Y260)))</f>
        <v/>
      </c>
      <c r="AB260" s="48" t="str">
        <f aca="false">IF($A260="","",IF(AND(HOUR($A260)&gt;=CFG_HINI,HOUR($A260)&lt;CFG_HFIM),1,0))</f>
        <v/>
      </c>
      <c r="AC260" s="48" t="str">
        <f aca="false">IF($A260="","",IF($D260="",0,IF($D260&gt;=CFG_RSMIN,1,0)))</f>
        <v/>
      </c>
      <c r="AD260" s="48" t="str">
        <f aca="false">IF($A260="","",IF($E260="",0,IF(AND($E260&gt;=CFG_UMIN,$E260&lt;=CFG_UMAX),1,0)))</f>
        <v/>
      </c>
      <c r="AE260" s="48" t="str">
        <f aca="false">IF($A260="","",IF($L260="",0,IF($L260&gt;=CFG_VPDMIN,1,0)))</f>
        <v/>
      </c>
      <c r="AF260" s="48" t="str">
        <f aca="false">IF($A260="","",IF(CFG_METODO="Teórico (Jackson)",IF(OR($Y260="",$Z260=""),0,IF(ABS($Z260-$Y260)&gt;=CFG_DENOMMIN,1,0)),IF(OR($T260="",$U260=""),0,IF(ABS($U260-$T260)&gt;=CFG_DENOMMIN,1,0))))</f>
        <v/>
      </c>
      <c r="AG260" s="48" t="str">
        <f aca="false">IF($A260="","",IF(AND($B260&lt;&gt;"",$C260&lt;&gt;"",$H260&lt;&gt;""),1,0))</f>
        <v/>
      </c>
      <c r="AH260" s="48" t="str">
        <f aca="false">IF($A260="","",IF(AND($AB260=1,$AC260=1,$AD260=1,$AE260=1,$AF260=1,$AG260=1),1,0))</f>
        <v/>
      </c>
      <c r="AI260" s="50" t="str">
        <f aca="false">IF($A260="","",IF($AH260&lt;&gt;1,"",IF(CFG_METODO="Teórico (Jackson)",$AA260,$V260)))</f>
        <v/>
      </c>
      <c r="AJ260" s="50" t="str">
        <f aca="false">IF($AI260="","",MAX(0,MIN(1,$AI260)))</f>
        <v/>
      </c>
      <c r="AK260" s="52" t="str">
        <f aca="false">IF($A260="","",IF($AG260=0,"Dados incompletos"&amp;IF($I260="SEM PAR"," — sem Tc no mesmo horário",""),IF($AB260=0,"Fora da janela horária",IF($AC260=0,"Radiação abaixo do mínimo",IF($AD260=0,"Vento fora da faixa",IF($AE260=0,"VPD abaixo do mínimo",IF($AF260=0,"Denominador muito pequeno","VÁLIDO")))))))</f>
        <v/>
      </c>
    </row>
    <row r="261" customFormat="false" ht="15" hidden="false" customHeight="false" outlineLevel="0" collapsed="false">
      <c r="A261" s="45" t="str">
        <f aca="false">IF(02_Estacao!A261="","",02_Estacao!A261)</f>
        <v/>
      </c>
      <c r="B261" s="46" t="str">
        <f aca="false">IF(OR($A261="",02_Estacao!B261=""),"",IF(CFG_UT="°F",(02_Estacao!B261-32)*5/9,02_Estacao!B261))</f>
        <v/>
      </c>
      <c r="C261" s="47" t="str">
        <f aca="false">IF(OR($A261="",02_Estacao!C261=""),"",IF(CFG_UUR="fração (0-1)",02_Estacao!C261*100,02_Estacao!C261))</f>
        <v/>
      </c>
      <c r="D261" s="48" t="str">
        <f aca="false">IF(OR($A261="",02_Estacao!D261=""),"",IF(CFG_URS="MJ/m²/h",02_Estacao!D261*277.7778,IF(CFG_URS="kW/m²",02_Estacao!D261*1000,02_Estacao!D261)))</f>
        <v/>
      </c>
      <c r="E261" s="46" t="str">
        <f aca="false">IF(OR($A261="",02_Estacao!E261=""),"",IF(CFG_UVEL="km/h",02_Estacao!E261/3.6,02_Estacao!E261))</f>
        <v/>
      </c>
      <c r="F261" s="46" t="str">
        <f aca="false">IF($A261="","",IF(02_Estacao!F261="",CFG_P,IF(CFG_UP="hPa (mbar)",02_Estacao!F261/10,IF(CFG_UP="Pa",02_Estacao!F261/1000,02_Estacao!F261))))</f>
        <v/>
      </c>
      <c r="G261" s="48" t="str">
        <f aca="false">IF($A261="","",IF(02_Estacao!G261&lt;&gt;"",02_Estacao!G261,IF($D261="","",(1-CFG_ALBEDO)*$D261-CFG_RNL)))</f>
        <v/>
      </c>
      <c r="H261" s="46" t="str">
        <f aca="false">IF($A261="","",IFERROR(IF(ISNUMBER(INDEX(03_Dossel!$F$6:$F$1005,MATCH($A261,03_Dossel!$A$6:$A$1005,0))),INDEX(03_Dossel!$F$6:$F$1005,MATCH($A261,03_Dossel!$A$6:$A$1005,0)),""),""))</f>
        <v/>
      </c>
      <c r="I261" s="49" t="str">
        <f aca="false">IF($A261="","",IF($H261="","SEM PAR","OK"))</f>
        <v/>
      </c>
      <c r="J261" s="50" t="str">
        <f aca="false">IF($B261="","",0.6108*EXP(17.27*$B261/($B261+237.3)))</f>
        <v/>
      </c>
      <c r="K261" s="50" t="str">
        <f aca="false">IF(OR($J261="",$C261=""),"",$J261*$C261/100)</f>
        <v/>
      </c>
      <c r="L261" s="50" t="str">
        <f aca="false">IF(OR($J261="",$K261=""),"",$J261-$K261)</f>
        <v/>
      </c>
      <c r="M261" s="50" t="str">
        <f aca="false">IF($J261="","",4098*$J261/($B261+237.3)^2)</f>
        <v/>
      </c>
      <c r="N261" s="51" t="str">
        <f aca="false">IF($F261="","",0.000665*$F261)</f>
        <v/>
      </c>
      <c r="O261" s="46" t="str">
        <f aca="false">IF($E261="","",IFERROR($E261*4.87/LN(67.8*CFG_ZANEM-5.42),""))</f>
        <v/>
      </c>
      <c r="P261" s="46" t="str">
        <f aca="false">IF(OR($B261="",$H261=""),"",$H261-$B261)</f>
        <v/>
      </c>
      <c r="Q261" s="46" t="str">
        <f aca="false">IF($A261="","",IF(ISNUMBER(CFG_A),CFG_A,""))</f>
        <v/>
      </c>
      <c r="R261" s="46" t="str">
        <f aca="false">IF($A261="","",IF(ISNUMBER(CFG_B),CFG_B,""))</f>
        <v/>
      </c>
      <c r="S261" s="50" t="str">
        <f aca="false">IF(OR($B261="",$Q261=""),"",0.6108*EXP(17.27*$B261/($B261+237.3))-0.6108*EXP(17.27*($B261+$Q261)/($B261+$Q261+237.3)))</f>
        <v/>
      </c>
      <c r="T261" s="46" t="str">
        <f aca="false">IF(OR($Q261="",$R261="",$L261=""),"",$Q261+$R261*$L261)</f>
        <v/>
      </c>
      <c r="U261" s="46" t="str">
        <f aca="false">IF(OR($Q261="",$R261="",$S261=""),"",$Q261+$R261*$S261)</f>
        <v/>
      </c>
      <c r="V261" s="50" t="str">
        <f aca="false">IF(OR($P261="",$T261="",$U261=""),"",IF(ABS($U261-$T261)&lt;CFG_DENOMMIN,"",($P261-$T261)/($U261-$T261)))</f>
        <v/>
      </c>
      <c r="W261" s="47" t="str">
        <f aca="false">IF($E261="","",IFERROR(LN((CFG_ZANEM-0.67*CFG_HDOSSEL)/(0.123*CFG_HDOSSEL))*LN((CFG_ZAR-0.67*CFG_HDOSSEL)/(0.0123*CFG_HDOSSEL))/(CFG_K^2*$E261),""))</f>
        <v/>
      </c>
      <c r="X261" s="50" t="str">
        <f aca="false">IF(OR($N261="",$W261="",$W261=0),"",$N261*(1+CFG_RC/$W261))</f>
        <v/>
      </c>
      <c r="Y261" s="46" t="str">
        <f aca="false">IF(OR($X261="",$M261="",$G261="",$L261=""),"",($W261*$G261/CFG_RHOCP)*($X261/($M261+$X261))-$L261/($M261+$X261))</f>
        <v/>
      </c>
      <c r="Z261" s="46" t="str">
        <f aca="false">IF(OR($W261="",$G261=""),"",$W261*$G261/CFG_RHOCP)</f>
        <v/>
      </c>
      <c r="AA261" s="50" t="str">
        <f aca="false">IF(OR($P261="",$Y261="",$Z261=""),"",IF(ABS($Z261-$Y261)&lt;CFG_DENOMMIN,"",($P261-$Y261)/($Z261-$Y261)))</f>
        <v/>
      </c>
      <c r="AB261" s="48" t="str">
        <f aca="false">IF($A261="","",IF(AND(HOUR($A261)&gt;=CFG_HINI,HOUR($A261)&lt;CFG_HFIM),1,0))</f>
        <v/>
      </c>
      <c r="AC261" s="48" t="str">
        <f aca="false">IF($A261="","",IF($D261="",0,IF($D261&gt;=CFG_RSMIN,1,0)))</f>
        <v/>
      </c>
      <c r="AD261" s="48" t="str">
        <f aca="false">IF($A261="","",IF($E261="",0,IF(AND($E261&gt;=CFG_UMIN,$E261&lt;=CFG_UMAX),1,0)))</f>
        <v/>
      </c>
      <c r="AE261" s="48" t="str">
        <f aca="false">IF($A261="","",IF($L261="",0,IF($L261&gt;=CFG_VPDMIN,1,0)))</f>
        <v/>
      </c>
      <c r="AF261" s="48" t="str">
        <f aca="false">IF($A261="","",IF(CFG_METODO="Teórico (Jackson)",IF(OR($Y261="",$Z261=""),0,IF(ABS($Z261-$Y261)&gt;=CFG_DENOMMIN,1,0)),IF(OR($T261="",$U261=""),0,IF(ABS($U261-$T261)&gt;=CFG_DENOMMIN,1,0))))</f>
        <v/>
      </c>
      <c r="AG261" s="48" t="str">
        <f aca="false">IF($A261="","",IF(AND($B261&lt;&gt;"",$C261&lt;&gt;"",$H261&lt;&gt;""),1,0))</f>
        <v/>
      </c>
      <c r="AH261" s="48" t="str">
        <f aca="false">IF($A261="","",IF(AND($AB261=1,$AC261=1,$AD261=1,$AE261=1,$AF261=1,$AG261=1),1,0))</f>
        <v/>
      </c>
      <c r="AI261" s="50" t="str">
        <f aca="false">IF($A261="","",IF($AH261&lt;&gt;1,"",IF(CFG_METODO="Teórico (Jackson)",$AA261,$V261)))</f>
        <v/>
      </c>
      <c r="AJ261" s="50" t="str">
        <f aca="false">IF($AI261="","",MAX(0,MIN(1,$AI261)))</f>
        <v/>
      </c>
      <c r="AK261" s="52" t="str">
        <f aca="false">IF($A261="","",IF($AG261=0,"Dados incompletos"&amp;IF($I261="SEM PAR"," — sem Tc no mesmo horário",""),IF($AB261=0,"Fora da janela horária",IF($AC261=0,"Radiação abaixo do mínimo",IF($AD261=0,"Vento fora da faixa",IF($AE261=0,"VPD abaixo do mínimo",IF($AF261=0,"Denominador muito pequeno","VÁLIDO")))))))</f>
        <v/>
      </c>
    </row>
    <row r="262" customFormat="false" ht="15" hidden="false" customHeight="false" outlineLevel="0" collapsed="false">
      <c r="A262" s="45" t="str">
        <f aca="false">IF(02_Estacao!A262="","",02_Estacao!A262)</f>
        <v/>
      </c>
      <c r="B262" s="46" t="str">
        <f aca="false">IF(OR($A262="",02_Estacao!B262=""),"",IF(CFG_UT="°F",(02_Estacao!B262-32)*5/9,02_Estacao!B262))</f>
        <v/>
      </c>
      <c r="C262" s="47" t="str">
        <f aca="false">IF(OR($A262="",02_Estacao!C262=""),"",IF(CFG_UUR="fração (0-1)",02_Estacao!C262*100,02_Estacao!C262))</f>
        <v/>
      </c>
      <c r="D262" s="48" t="str">
        <f aca="false">IF(OR($A262="",02_Estacao!D262=""),"",IF(CFG_URS="MJ/m²/h",02_Estacao!D262*277.7778,IF(CFG_URS="kW/m²",02_Estacao!D262*1000,02_Estacao!D262)))</f>
        <v/>
      </c>
      <c r="E262" s="46" t="str">
        <f aca="false">IF(OR($A262="",02_Estacao!E262=""),"",IF(CFG_UVEL="km/h",02_Estacao!E262/3.6,02_Estacao!E262))</f>
        <v/>
      </c>
      <c r="F262" s="46" t="str">
        <f aca="false">IF($A262="","",IF(02_Estacao!F262="",CFG_P,IF(CFG_UP="hPa (mbar)",02_Estacao!F262/10,IF(CFG_UP="Pa",02_Estacao!F262/1000,02_Estacao!F262))))</f>
        <v/>
      </c>
      <c r="G262" s="48" t="str">
        <f aca="false">IF($A262="","",IF(02_Estacao!G262&lt;&gt;"",02_Estacao!G262,IF($D262="","",(1-CFG_ALBEDO)*$D262-CFG_RNL)))</f>
        <v/>
      </c>
      <c r="H262" s="46" t="str">
        <f aca="false">IF($A262="","",IFERROR(IF(ISNUMBER(INDEX(03_Dossel!$F$6:$F$1005,MATCH($A262,03_Dossel!$A$6:$A$1005,0))),INDEX(03_Dossel!$F$6:$F$1005,MATCH($A262,03_Dossel!$A$6:$A$1005,0)),""),""))</f>
        <v/>
      </c>
      <c r="I262" s="49" t="str">
        <f aca="false">IF($A262="","",IF($H262="","SEM PAR","OK"))</f>
        <v/>
      </c>
      <c r="J262" s="50" t="str">
        <f aca="false">IF($B262="","",0.6108*EXP(17.27*$B262/($B262+237.3)))</f>
        <v/>
      </c>
      <c r="K262" s="50" t="str">
        <f aca="false">IF(OR($J262="",$C262=""),"",$J262*$C262/100)</f>
        <v/>
      </c>
      <c r="L262" s="50" t="str">
        <f aca="false">IF(OR($J262="",$K262=""),"",$J262-$K262)</f>
        <v/>
      </c>
      <c r="M262" s="50" t="str">
        <f aca="false">IF($J262="","",4098*$J262/($B262+237.3)^2)</f>
        <v/>
      </c>
      <c r="N262" s="51" t="str">
        <f aca="false">IF($F262="","",0.000665*$F262)</f>
        <v/>
      </c>
      <c r="O262" s="46" t="str">
        <f aca="false">IF($E262="","",IFERROR($E262*4.87/LN(67.8*CFG_ZANEM-5.42),""))</f>
        <v/>
      </c>
      <c r="P262" s="46" t="str">
        <f aca="false">IF(OR($B262="",$H262=""),"",$H262-$B262)</f>
        <v/>
      </c>
      <c r="Q262" s="46" t="str">
        <f aca="false">IF($A262="","",IF(ISNUMBER(CFG_A),CFG_A,""))</f>
        <v/>
      </c>
      <c r="R262" s="46" t="str">
        <f aca="false">IF($A262="","",IF(ISNUMBER(CFG_B),CFG_B,""))</f>
        <v/>
      </c>
      <c r="S262" s="50" t="str">
        <f aca="false">IF(OR($B262="",$Q262=""),"",0.6108*EXP(17.27*$B262/($B262+237.3))-0.6108*EXP(17.27*($B262+$Q262)/($B262+$Q262+237.3)))</f>
        <v/>
      </c>
      <c r="T262" s="46" t="str">
        <f aca="false">IF(OR($Q262="",$R262="",$L262=""),"",$Q262+$R262*$L262)</f>
        <v/>
      </c>
      <c r="U262" s="46" t="str">
        <f aca="false">IF(OR($Q262="",$R262="",$S262=""),"",$Q262+$R262*$S262)</f>
        <v/>
      </c>
      <c r="V262" s="50" t="str">
        <f aca="false">IF(OR($P262="",$T262="",$U262=""),"",IF(ABS($U262-$T262)&lt;CFG_DENOMMIN,"",($P262-$T262)/($U262-$T262)))</f>
        <v/>
      </c>
      <c r="W262" s="47" t="str">
        <f aca="false">IF($E262="","",IFERROR(LN((CFG_ZANEM-0.67*CFG_HDOSSEL)/(0.123*CFG_HDOSSEL))*LN((CFG_ZAR-0.67*CFG_HDOSSEL)/(0.0123*CFG_HDOSSEL))/(CFG_K^2*$E262),""))</f>
        <v/>
      </c>
      <c r="X262" s="50" t="str">
        <f aca="false">IF(OR($N262="",$W262="",$W262=0),"",$N262*(1+CFG_RC/$W262))</f>
        <v/>
      </c>
      <c r="Y262" s="46" t="str">
        <f aca="false">IF(OR($X262="",$M262="",$G262="",$L262=""),"",($W262*$G262/CFG_RHOCP)*($X262/($M262+$X262))-$L262/($M262+$X262))</f>
        <v/>
      </c>
      <c r="Z262" s="46" t="str">
        <f aca="false">IF(OR($W262="",$G262=""),"",$W262*$G262/CFG_RHOCP)</f>
        <v/>
      </c>
      <c r="AA262" s="50" t="str">
        <f aca="false">IF(OR($P262="",$Y262="",$Z262=""),"",IF(ABS($Z262-$Y262)&lt;CFG_DENOMMIN,"",($P262-$Y262)/($Z262-$Y262)))</f>
        <v/>
      </c>
      <c r="AB262" s="48" t="str">
        <f aca="false">IF($A262="","",IF(AND(HOUR($A262)&gt;=CFG_HINI,HOUR($A262)&lt;CFG_HFIM),1,0))</f>
        <v/>
      </c>
      <c r="AC262" s="48" t="str">
        <f aca="false">IF($A262="","",IF($D262="",0,IF($D262&gt;=CFG_RSMIN,1,0)))</f>
        <v/>
      </c>
      <c r="AD262" s="48" t="str">
        <f aca="false">IF($A262="","",IF($E262="",0,IF(AND($E262&gt;=CFG_UMIN,$E262&lt;=CFG_UMAX),1,0)))</f>
        <v/>
      </c>
      <c r="AE262" s="48" t="str">
        <f aca="false">IF($A262="","",IF($L262="",0,IF($L262&gt;=CFG_VPDMIN,1,0)))</f>
        <v/>
      </c>
      <c r="AF262" s="48" t="str">
        <f aca="false">IF($A262="","",IF(CFG_METODO="Teórico (Jackson)",IF(OR($Y262="",$Z262=""),0,IF(ABS($Z262-$Y262)&gt;=CFG_DENOMMIN,1,0)),IF(OR($T262="",$U262=""),0,IF(ABS($U262-$T262)&gt;=CFG_DENOMMIN,1,0))))</f>
        <v/>
      </c>
      <c r="AG262" s="48" t="str">
        <f aca="false">IF($A262="","",IF(AND($B262&lt;&gt;"",$C262&lt;&gt;"",$H262&lt;&gt;""),1,0))</f>
        <v/>
      </c>
      <c r="AH262" s="48" t="str">
        <f aca="false">IF($A262="","",IF(AND($AB262=1,$AC262=1,$AD262=1,$AE262=1,$AF262=1,$AG262=1),1,0))</f>
        <v/>
      </c>
      <c r="AI262" s="50" t="str">
        <f aca="false">IF($A262="","",IF($AH262&lt;&gt;1,"",IF(CFG_METODO="Teórico (Jackson)",$AA262,$V262)))</f>
        <v/>
      </c>
      <c r="AJ262" s="50" t="str">
        <f aca="false">IF($AI262="","",MAX(0,MIN(1,$AI262)))</f>
        <v/>
      </c>
      <c r="AK262" s="52" t="str">
        <f aca="false">IF($A262="","",IF($AG262=0,"Dados incompletos"&amp;IF($I262="SEM PAR"," — sem Tc no mesmo horário",""),IF($AB262=0,"Fora da janela horária",IF($AC262=0,"Radiação abaixo do mínimo",IF($AD262=0,"Vento fora da faixa",IF($AE262=0,"VPD abaixo do mínimo",IF($AF262=0,"Denominador muito pequeno","VÁLIDO")))))))</f>
        <v/>
      </c>
    </row>
    <row r="263" customFormat="false" ht="15" hidden="false" customHeight="false" outlineLevel="0" collapsed="false">
      <c r="A263" s="45" t="str">
        <f aca="false">IF(02_Estacao!A263="","",02_Estacao!A263)</f>
        <v/>
      </c>
      <c r="B263" s="46" t="str">
        <f aca="false">IF(OR($A263="",02_Estacao!B263=""),"",IF(CFG_UT="°F",(02_Estacao!B263-32)*5/9,02_Estacao!B263))</f>
        <v/>
      </c>
      <c r="C263" s="47" t="str">
        <f aca="false">IF(OR($A263="",02_Estacao!C263=""),"",IF(CFG_UUR="fração (0-1)",02_Estacao!C263*100,02_Estacao!C263))</f>
        <v/>
      </c>
      <c r="D263" s="48" t="str">
        <f aca="false">IF(OR($A263="",02_Estacao!D263=""),"",IF(CFG_URS="MJ/m²/h",02_Estacao!D263*277.7778,IF(CFG_URS="kW/m²",02_Estacao!D263*1000,02_Estacao!D263)))</f>
        <v/>
      </c>
      <c r="E263" s="46" t="str">
        <f aca="false">IF(OR($A263="",02_Estacao!E263=""),"",IF(CFG_UVEL="km/h",02_Estacao!E263/3.6,02_Estacao!E263))</f>
        <v/>
      </c>
      <c r="F263" s="46" t="str">
        <f aca="false">IF($A263="","",IF(02_Estacao!F263="",CFG_P,IF(CFG_UP="hPa (mbar)",02_Estacao!F263/10,IF(CFG_UP="Pa",02_Estacao!F263/1000,02_Estacao!F263))))</f>
        <v/>
      </c>
      <c r="G263" s="48" t="str">
        <f aca="false">IF($A263="","",IF(02_Estacao!G263&lt;&gt;"",02_Estacao!G263,IF($D263="","",(1-CFG_ALBEDO)*$D263-CFG_RNL)))</f>
        <v/>
      </c>
      <c r="H263" s="46" t="str">
        <f aca="false">IF($A263="","",IFERROR(IF(ISNUMBER(INDEX(03_Dossel!$F$6:$F$1005,MATCH($A263,03_Dossel!$A$6:$A$1005,0))),INDEX(03_Dossel!$F$6:$F$1005,MATCH($A263,03_Dossel!$A$6:$A$1005,0)),""),""))</f>
        <v/>
      </c>
      <c r="I263" s="49" t="str">
        <f aca="false">IF($A263="","",IF($H263="","SEM PAR","OK"))</f>
        <v/>
      </c>
      <c r="J263" s="50" t="str">
        <f aca="false">IF($B263="","",0.6108*EXP(17.27*$B263/($B263+237.3)))</f>
        <v/>
      </c>
      <c r="K263" s="50" t="str">
        <f aca="false">IF(OR($J263="",$C263=""),"",$J263*$C263/100)</f>
        <v/>
      </c>
      <c r="L263" s="50" t="str">
        <f aca="false">IF(OR($J263="",$K263=""),"",$J263-$K263)</f>
        <v/>
      </c>
      <c r="M263" s="50" t="str">
        <f aca="false">IF($J263="","",4098*$J263/($B263+237.3)^2)</f>
        <v/>
      </c>
      <c r="N263" s="51" t="str">
        <f aca="false">IF($F263="","",0.000665*$F263)</f>
        <v/>
      </c>
      <c r="O263" s="46" t="str">
        <f aca="false">IF($E263="","",IFERROR($E263*4.87/LN(67.8*CFG_ZANEM-5.42),""))</f>
        <v/>
      </c>
      <c r="P263" s="46" t="str">
        <f aca="false">IF(OR($B263="",$H263=""),"",$H263-$B263)</f>
        <v/>
      </c>
      <c r="Q263" s="46" t="str">
        <f aca="false">IF($A263="","",IF(ISNUMBER(CFG_A),CFG_A,""))</f>
        <v/>
      </c>
      <c r="R263" s="46" t="str">
        <f aca="false">IF($A263="","",IF(ISNUMBER(CFG_B),CFG_B,""))</f>
        <v/>
      </c>
      <c r="S263" s="50" t="str">
        <f aca="false">IF(OR($B263="",$Q263=""),"",0.6108*EXP(17.27*$B263/($B263+237.3))-0.6108*EXP(17.27*($B263+$Q263)/($B263+$Q263+237.3)))</f>
        <v/>
      </c>
      <c r="T263" s="46" t="str">
        <f aca="false">IF(OR($Q263="",$R263="",$L263=""),"",$Q263+$R263*$L263)</f>
        <v/>
      </c>
      <c r="U263" s="46" t="str">
        <f aca="false">IF(OR($Q263="",$R263="",$S263=""),"",$Q263+$R263*$S263)</f>
        <v/>
      </c>
      <c r="V263" s="50" t="str">
        <f aca="false">IF(OR($P263="",$T263="",$U263=""),"",IF(ABS($U263-$T263)&lt;CFG_DENOMMIN,"",($P263-$T263)/($U263-$T263)))</f>
        <v/>
      </c>
      <c r="W263" s="47" t="str">
        <f aca="false">IF($E263="","",IFERROR(LN((CFG_ZANEM-0.67*CFG_HDOSSEL)/(0.123*CFG_HDOSSEL))*LN((CFG_ZAR-0.67*CFG_HDOSSEL)/(0.0123*CFG_HDOSSEL))/(CFG_K^2*$E263),""))</f>
        <v/>
      </c>
      <c r="X263" s="50" t="str">
        <f aca="false">IF(OR($N263="",$W263="",$W263=0),"",$N263*(1+CFG_RC/$W263))</f>
        <v/>
      </c>
      <c r="Y263" s="46" t="str">
        <f aca="false">IF(OR($X263="",$M263="",$G263="",$L263=""),"",($W263*$G263/CFG_RHOCP)*($X263/($M263+$X263))-$L263/($M263+$X263))</f>
        <v/>
      </c>
      <c r="Z263" s="46" t="str">
        <f aca="false">IF(OR($W263="",$G263=""),"",$W263*$G263/CFG_RHOCP)</f>
        <v/>
      </c>
      <c r="AA263" s="50" t="str">
        <f aca="false">IF(OR($P263="",$Y263="",$Z263=""),"",IF(ABS($Z263-$Y263)&lt;CFG_DENOMMIN,"",($P263-$Y263)/($Z263-$Y263)))</f>
        <v/>
      </c>
      <c r="AB263" s="48" t="str">
        <f aca="false">IF($A263="","",IF(AND(HOUR($A263)&gt;=CFG_HINI,HOUR($A263)&lt;CFG_HFIM),1,0))</f>
        <v/>
      </c>
      <c r="AC263" s="48" t="str">
        <f aca="false">IF($A263="","",IF($D263="",0,IF($D263&gt;=CFG_RSMIN,1,0)))</f>
        <v/>
      </c>
      <c r="AD263" s="48" t="str">
        <f aca="false">IF($A263="","",IF($E263="",0,IF(AND($E263&gt;=CFG_UMIN,$E263&lt;=CFG_UMAX),1,0)))</f>
        <v/>
      </c>
      <c r="AE263" s="48" t="str">
        <f aca="false">IF($A263="","",IF($L263="",0,IF($L263&gt;=CFG_VPDMIN,1,0)))</f>
        <v/>
      </c>
      <c r="AF263" s="48" t="str">
        <f aca="false">IF($A263="","",IF(CFG_METODO="Teórico (Jackson)",IF(OR($Y263="",$Z263=""),0,IF(ABS($Z263-$Y263)&gt;=CFG_DENOMMIN,1,0)),IF(OR($T263="",$U263=""),0,IF(ABS($U263-$T263)&gt;=CFG_DENOMMIN,1,0))))</f>
        <v/>
      </c>
      <c r="AG263" s="48" t="str">
        <f aca="false">IF($A263="","",IF(AND($B263&lt;&gt;"",$C263&lt;&gt;"",$H263&lt;&gt;""),1,0))</f>
        <v/>
      </c>
      <c r="AH263" s="48" t="str">
        <f aca="false">IF($A263="","",IF(AND($AB263=1,$AC263=1,$AD263=1,$AE263=1,$AF263=1,$AG263=1),1,0))</f>
        <v/>
      </c>
      <c r="AI263" s="50" t="str">
        <f aca="false">IF($A263="","",IF($AH263&lt;&gt;1,"",IF(CFG_METODO="Teórico (Jackson)",$AA263,$V263)))</f>
        <v/>
      </c>
      <c r="AJ263" s="50" t="str">
        <f aca="false">IF($AI263="","",MAX(0,MIN(1,$AI263)))</f>
        <v/>
      </c>
      <c r="AK263" s="52" t="str">
        <f aca="false">IF($A263="","",IF($AG263=0,"Dados incompletos"&amp;IF($I263="SEM PAR"," — sem Tc no mesmo horário",""),IF($AB263=0,"Fora da janela horária",IF($AC263=0,"Radiação abaixo do mínimo",IF($AD263=0,"Vento fora da faixa",IF($AE263=0,"VPD abaixo do mínimo",IF($AF263=0,"Denominador muito pequeno","VÁLIDO")))))))</f>
        <v/>
      </c>
    </row>
    <row r="264" customFormat="false" ht="15" hidden="false" customHeight="false" outlineLevel="0" collapsed="false">
      <c r="A264" s="45" t="str">
        <f aca="false">IF(02_Estacao!A264="","",02_Estacao!A264)</f>
        <v/>
      </c>
      <c r="B264" s="46" t="str">
        <f aca="false">IF(OR($A264="",02_Estacao!B264=""),"",IF(CFG_UT="°F",(02_Estacao!B264-32)*5/9,02_Estacao!B264))</f>
        <v/>
      </c>
      <c r="C264" s="47" t="str">
        <f aca="false">IF(OR($A264="",02_Estacao!C264=""),"",IF(CFG_UUR="fração (0-1)",02_Estacao!C264*100,02_Estacao!C264))</f>
        <v/>
      </c>
      <c r="D264" s="48" t="str">
        <f aca="false">IF(OR($A264="",02_Estacao!D264=""),"",IF(CFG_URS="MJ/m²/h",02_Estacao!D264*277.7778,IF(CFG_URS="kW/m²",02_Estacao!D264*1000,02_Estacao!D264)))</f>
        <v/>
      </c>
      <c r="E264" s="46" t="str">
        <f aca="false">IF(OR($A264="",02_Estacao!E264=""),"",IF(CFG_UVEL="km/h",02_Estacao!E264/3.6,02_Estacao!E264))</f>
        <v/>
      </c>
      <c r="F264" s="46" t="str">
        <f aca="false">IF($A264="","",IF(02_Estacao!F264="",CFG_P,IF(CFG_UP="hPa (mbar)",02_Estacao!F264/10,IF(CFG_UP="Pa",02_Estacao!F264/1000,02_Estacao!F264))))</f>
        <v/>
      </c>
      <c r="G264" s="48" t="str">
        <f aca="false">IF($A264="","",IF(02_Estacao!G264&lt;&gt;"",02_Estacao!G264,IF($D264="","",(1-CFG_ALBEDO)*$D264-CFG_RNL)))</f>
        <v/>
      </c>
      <c r="H264" s="46" t="str">
        <f aca="false">IF($A264="","",IFERROR(IF(ISNUMBER(INDEX(03_Dossel!$F$6:$F$1005,MATCH($A264,03_Dossel!$A$6:$A$1005,0))),INDEX(03_Dossel!$F$6:$F$1005,MATCH($A264,03_Dossel!$A$6:$A$1005,0)),""),""))</f>
        <v/>
      </c>
      <c r="I264" s="49" t="str">
        <f aca="false">IF($A264="","",IF($H264="","SEM PAR","OK"))</f>
        <v/>
      </c>
      <c r="J264" s="50" t="str">
        <f aca="false">IF($B264="","",0.6108*EXP(17.27*$B264/($B264+237.3)))</f>
        <v/>
      </c>
      <c r="K264" s="50" t="str">
        <f aca="false">IF(OR($J264="",$C264=""),"",$J264*$C264/100)</f>
        <v/>
      </c>
      <c r="L264" s="50" t="str">
        <f aca="false">IF(OR($J264="",$K264=""),"",$J264-$K264)</f>
        <v/>
      </c>
      <c r="M264" s="50" t="str">
        <f aca="false">IF($J264="","",4098*$J264/($B264+237.3)^2)</f>
        <v/>
      </c>
      <c r="N264" s="51" t="str">
        <f aca="false">IF($F264="","",0.000665*$F264)</f>
        <v/>
      </c>
      <c r="O264" s="46" t="str">
        <f aca="false">IF($E264="","",IFERROR($E264*4.87/LN(67.8*CFG_ZANEM-5.42),""))</f>
        <v/>
      </c>
      <c r="P264" s="46" t="str">
        <f aca="false">IF(OR($B264="",$H264=""),"",$H264-$B264)</f>
        <v/>
      </c>
      <c r="Q264" s="46" t="str">
        <f aca="false">IF($A264="","",IF(ISNUMBER(CFG_A),CFG_A,""))</f>
        <v/>
      </c>
      <c r="R264" s="46" t="str">
        <f aca="false">IF($A264="","",IF(ISNUMBER(CFG_B),CFG_B,""))</f>
        <v/>
      </c>
      <c r="S264" s="50" t="str">
        <f aca="false">IF(OR($B264="",$Q264=""),"",0.6108*EXP(17.27*$B264/($B264+237.3))-0.6108*EXP(17.27*($B264+$Q264)/($B264+$Q264+237.3)))</f>
        <v/>
      </c>
      <c r="T264" s="46" t="str">
        <f aca="false">IF(OR($Q264="",$R264="",$L264=""),"",$Q264+$R264*$L264)</f>
        <v/>
      </c>
      <c r="U264" s="46" t="str">
        <f aca="false">IF(OR($Q264="",$R264="",$S264=""),"",$Q264+$R264*$S264)</f>
        <v/>
      </c>
      <c r="V264" s="50" t="str">
        <f aca="false">IF(OR($P264="",$T264="",$U264=""),"",IF(ABS($U264-$T264)&lt;CFG_DENOMMIN,"",($P264-$T264)/($U264-$T264)))</f>
        <v/>
      </c>
      <c r="W264" s="47" t="str">
        <f aca="false">IF($E264="","",IFERROR(LN((CFG_ZANEM-0.67*CFG_HDOSSEL)/(0.123*CFG_HDOSSEL))*LN((CFG_ZAR-0.67*CFG_HDOSSEL)/(0.0123*CFG_HDOSSEL))/(CFG_K^2*$E264),""))</f>
        <v/>
      </c>
      <c r="X264" s="50" t="str">
        <f aca="false">IF(OR($N264="",$W264="",$W264=0),"",$N264*(1+CFG_RC/$W264))</f>
        <v/>
      </c>
      <c r="Y264" s="46" t="str">
        <f aca="false">IF(OR($X264="",$M264="",$G264="",$L264=""),"",($W264*$G264/CFG_RHOCP)*($X264/($M264+$X264))-$L264/($M264+$X264))</f>
        <v/>
      </c>
      <c r="Z264" s="46" t="str">
        <f aca="false">IF(OR($W264="",$G264=""),"",$W264*$G264/CFG_RHOCP)</f>
        <v/>
      </c>
      <c r="AA264" s="50" t="str">
        <f aca="false">IF(OR($P264="",$Y264="",$Z264=""),"",IF(ABS($Z264-$Y264)&lt;CFG_DENOMMIN,"",($P264-$Y264)/($Z264-$Y264)))</f>
        <v/>
      </c>
      <c r="AB264" s="48" t="str">
        <f aca="false">IF($A264="","",IF(AND(HOUR($A264)&gt;=CFG_HINI,HOUR($A264)&lt;CFG_HFIM),1,0))</f>
        <v/>
      </c>
      <c r="AC264" s="48" t="str">
        <f aca="false">IF($A264="","",IF($D264="",0,IF($D264&gt;=CFG_RSMIN,1,0)))</f>
        <v/>
      </c>
      <c r="AD264" s="48" t="str">
        <f aca="false">IF($A264="","",IF($E264="",0,IF(AND($E264&gt;=CFG_UMIN,$E264&lt;=CFG_UMAX),1,0)))</f>
        <v/>
      </c>
      <c r="AE264" s="48" t="str">
        <f aca="false">IF($A264="","",IF($L264="",0,IF($L264&gt;=CFG_VPDMIN,1,0)))</f>
        <v/>
      </c>
      <c r="AF264" s="48" t="str">
        <f aca="false">IF($A264="","",IF(CFG_METODO="Teórico (Jackson)",IF(OR($Y264="",$Z264=""),0,IF(ABS($Z264-$Y264)&gt;=CFG_DENOMMIN,1,0)),IF(OR($T264="",$U264=""),0,IF(ABS($U264-$T264)&gt;=CFG_DENOMMIN,1,0))))</f>
        <v/>
      </c>
      <c r="AG264" s="48" t="str">
        <f aca="false">IF($A264="","",IF(AND($B264&lt;&gt;"",$C264&lt;&gt;"",$H264&lt;&gt;""),1,0))</f>
        <v/>
      </c>
      <c r="AH264" s="48" t="str">
        <f aca="false">IF($A264="","",IF(AND($AB264=1,$AC264=1,$AD264=1,$AE264=1,$AF264=1,$AG264=1),1,0))</f>
        <v/>
      </c>
      <c r="AI264" s="50" t="str">
        <f aca="false">IF($A264="","",IF($AH264&lt;&gt;1,"",IF(CFG_METODO="Teórico (Jackson)",$AA264,$V264)))</f>
        <v/>
      </c>
      <c r="AJ264" s="50" t="str">
        <f aca="false">IF($AI264="","",MAX(0,MIN(1,$AI264)))</f>
        <v/>
      </c>
      <c r="AK264" s="52" t="str">
        <f aca="false">IF($A264="","",IF($AG264=0,"Dados incompletos"&amp;IF($I264="SEM PAR"," — sem Tc no mesmo horário",""),IF($AB264=0,"Fora da janela horária",IF($AC264=0,"Radiação abaixo do mínimo",IF($AD264=0,"Vento fora da faixa",IF($AE264=0,"VPD abaixo do mínimo",IF($AF264=0,"Denominador muito pequeno","VÁLIDO")))))))</f>
        <v/>
      </c>
    </row>
    <row r="265" customFormat="false" ht="15" hidden="false" customHeight="false" outlineLevel="0" collapsed="false">
      <c r="A265" s="45" t="str">
        <f aca="false">IF(02_Estacao!A265="","",02_Estacao!A265)</f>
        <v/>
      </c>
      <c r="B265" s="46" t="str">
        <f aca="false">IF(OR($A265="",02_Estacao!B265=""),"",IF(CFG_UT="°F",(02_Estacao!B265-32)*5/9,02_Estacao!B265))</f>
        <v/>
      </c>
      <c r="C265" s="47" t="str">
        <f aca="false">IF(OR($A265="",02_Estacao!C265=""),"",IF(CFG_UUR="fração (0-1)",02_Estacao!C265*100,02_Estacao!C265))</f>
        <v/>
      </c>
      <c r="D265" s="48" t="str">
        <f aca="false">IF(OR($A265="",02_Estacao!D265=""),"",IF(CFG_URS="MJ/m²/h",02_Estacao!D265*277.7778,IF(CFG_URS="kW/m²",02_Estacao!D265*1000,02_Estacao!D265)))</f>
        <v/>
      </c>
      <c r="E265" s="46" t="str">
        <f aca="false">IF(OR($A265="",02_Estacao!E265=""),"",IF(CFG_UVEL="km/h",02_Estacao!E265/3.6,02_Estacao!E265))</f>
        <v/>
      </c>
      <c r="F265" s="46" t="str">
        <f aca="false">IF($A265="","",IF(02_Estacao!F265="",CFG_P,IF(CFG_UP="hPa (mbar)",02_Estacao!F265/10,IF(CFG_UP="Pa",02_Estacao!F265/1000,02_Estacao!F265))))</f>
        <v/>
      </c>
      <c r="G265" s="48" t="str">
        <f aca="false">IF($A265="","",IF(02_Estacao!G265&lt;&gt;"",02_Estacao!G265,IF($D265="","",(1-CFG_ALBEDO)*$D265-CFG_RNL)))</f>
        <v/>
      </c>
      <c r="H265" s="46" t="str">
        <f aca="false">IF($A265="","",IFERROR(IF(ISNUMBER(INDEX(03_Dossel!$F$6:$F$1005,MATCH($A265,03_Dossel!$A$6:$A$1005,0))),INDEX(03_Dossel!$F$6:$F$1005,MATCH($A265,03_Dossel!$A$6:$A$1005,0)),""),""))</f>
        <v/>
      </c>
      <c r="I265" s="49" t="str">
        <f aca="false">IF($A265="","",IF($H265="","SEM PAR","OK"))</f>
        <v/>
      </c>
      <c r="J265" s="50" t="str">
        <f aca="false">IF($B265="","",0.6108*EXP(17.27*$B265/($B265+237.3)))</f>
        <v/>
      </c>
      <c r="K265" s="50" t="str">
        <f aca="false">IF(OR($J265="",$C265=""),"",$J265*$C265/100)</f>
        <v/>
      </c>
      <c r="L265" s="50" t="str">
        <f aca="false">IF(OR($J265="",$K265=""),"",$J265-$K265)</f>
        <v/>
      </c>
      <c r="M265" s="50" t="str">
        <f aca="false">IF($J265="","",4098*$J265/($B265+237.3)^2)</f>
        <v/>
      </c>
      <c r="N265" s="51" t="str">
        <f aca="false">IF($F265="","",0.000665*$F265)</f>
        <v/>
      </c>
      <c r="O265" s="46" t="str">
        <f aca="false">IF($E265="","",IFERROR($E265*4.87/LN(67.8*CFG_ZANEM-5.42),""))</f>
        <v/>
      </c>
      <c r="P265" s="46" t="str">
        <f aca="false">IF(OR($B265="",$H265=""),"",$H265-$B265)</f>
        <v/>
      </c>
      <c r="Q265" s="46" t="str">
        <f aca="false">IF($A265="","",IF(ISNUMBER(CFG_A),CFG_A,""))</f>
        <v/>
      </c>
      <c r="R265" s="46" t="str">
        <f aca="false">IF($A265="","",IF(ISNUMBER(CFG_B),CFG_B,""))</f>
        <v/>
      </c>
      <c r="S265" s="50" t="str">
        <f aca="false">IF(OR($B265="",$Q265=""),"",0.6108*EXP(17.27*$B265/($B265+237.3))-0.6108*EXP(17.27*($B265+$Q265)/($B265+$Q265+237.3)))</f>
        <v/>
      </c>
      <c r="T265" s="46" t="str">
        <f aca="false">IF(OR($Q265="",$R265="",$L265=""),"",$Q265+$R265*$L265)</f>
        <v/>
      </c>
      <c r="U265" s="46" t="str">
        <f aca="false">IF(OR($Q265="",$R265="",$S265=""),"",$Q265+$R265*$S265)</f>
        <v/>
      </c>
      <c r="V265" s="50" t="str">
        <f aca="false">IF(OR($P265="",$T265="",$U265=""),"",IF(ABS($U265-$T265)&lt;CFG_DENOMMIN,"",($P265-$T265)/($U265-$T265)))</f>
        <v/>
      </c>
      <c r="W265" s="47" t="str">
        <f aca="false">IF($E265="","",IFERROR(LN((CFG_ZANEM-0.67*CFG_HDOSSEL)/(0.123*CFG_HDOSSEL))*LN((CFG_ZAR-0.67*CFG_HDOSSEL)/(0.0123*CFG_HDOSSEL))/(CFG_K^2*$E265),""))</f>
        <v/>
      </c>
      <c r="X265" s="50" t="str">
        <f aca="false">IF(OR($N265="",$W265="",$W265=0),"",$N265*(1+CFG_RC/$W265))</f>
        <v/>
      </c>
      <c r="Y265" s="46" t="str">
        <f aca="false">IF(OR($X265="",$M265="",$G265="",$L265=""),"",($W265*$G265/CFG_RHOCP)*($X265/($M265+$X265))-$L265/($M265+$X265))</f>
        <v/>
      </c>
      <c r="Z265" s="46" t="str">
        <f aca="false">IF(OR($W265="",$G265=""),"",$W265*$G265/CFG_RHOCP)</f>
        <v/>
      </c>
      <c r="AA265" s="50" t="str">
        <f aca="false">IF(OR($P265="",$Y265="",$Z265=""),"",IF(ABS($Z265-$Y265)&lt;CFG_DENOMMIN,"",($P265-$Y265)/($Z265-$Y265)))</f>
        <v/>
      </c>
      <c r="AB265" s="48" t="str">
        <f aca="false">IF($A265="","",IF(AND(HOUR($A265)&gt;=CFG_HINI,HOUR($A265)&lt;CFG_HFIM),1,0))</f>
        <v/>
      </c>
      <c r="AC265" s="48" t="str">
        <f aca="false">IF($A265="","",IF($D265="",0,IF($D265&gt;=CFG_RSMIN,1,0)))</f>
        <v/>
      </c>
      <c r="AD265" s="48" t="str">
        <f aca="false">IF($A265="","",IF($E265="",0,IF(AND($E265&gt;=CFG_UMIN,$E265&lt;=CFG_UMAX),1,0)))</f>
        <v/>
      </c>
      <c r="AE265" s="48" t="str">
        <f aca="false">IF($A265="","",IF($L265="",0,IF($L265&gt;=CFG_VPDMIN,1,0)))</f>
        <v/>
      </c>
      <c r="AF265" s="48" t="str">
        <f aca="false">IF($A265="","",IF(CFG_METODO="Teórico (Jackson)",IF(OR($Y265="",$Z265=""),0,IF(ABS($Z265-$Y265)&gt;=CFG_DENOMMIN,1,0)),IF(OR($T265="",$U265=""),0,IF(ABS($U265-$T265)&gt;=CFG_DENOMMIN,1,0))))</f>
        <v/>
      </c>
      <c r="AG265" s="48" t="str">
        <f aca="false">IF($A265="","",IF(AND($B265&lt;&gt;"",$C265&lt;&gt;"",$H265&lt;&gt;""),1,0))</f>
        <v/>
      </c>
      <c r="AH265" s="48" t="str">
        <f aca="false">IF($A265="","",IF(AND($AB265=1,$AC265=1,$AD265=1,$AE265=1,$AF265=1,$AG265=1),1,0))</f>
        <v/>
      </c>
      <c r="AI265" s="50" t="str">
        <f aca="false">IF($A265="","",IF($AH265&lt;&gt;1,"",IF(CFG_METODO="Teórico (Jackson)",$AA265,$V265)))</f>
        <v/>
      </c>
      <c r="AJ265" s="50" t="str">
        <f aca="false">IF($AI265="","",MAX(0,MIN(1,$AI265)))</f>
        <v/>
      </c>
      <c r="AK265" s="52" t="str">
        <f aca="false">IF($A265="","",IF($AG265=0,"Dados incompletos"&amp;IF($I265="SEM PAR"," — sem Tc no mesmo horário",""),IF($AB265=0,"Fora da janela horária",IF($AC265=0,"Radiação abaixo do mínimo",IF($AD265=0,"Vento fora da faixa",IF($AE265=0,"VPD abaixo do mínimo",IF($AF265=0,"Denominador muito pequeno","VÁLIDO")))))))</f>
        <v/>
      </c>
    </row>
    <row r="266" customFormat="false" ht="15" hidden="false" customHeight="false" outlineLevel="0" collapsed="false">
      <c r="A266" s="45" t="str">
        <f aca="false">IF(02_Estacao!A266="","",02_Estacao!A266)</f>
        <v/>
      </c>
      <c r="B266" s="46" t="str">
        <f aca="false">IF(OR($A266="",02_Estacao!B266=""),"",IF(CFG_UT="°F",(02_Estacao!B266-32)*5/9,02_Estacao!B266))</f>
        <v/>
      </c>
      <c r="C266" s="47" t="str">
        <f aca="false">IF(OR($A266="",02_Estacao!C266=""),"",IF(CFG_UUR="fração (0-1)",02_Estacao!C266*100,02_Estacao!C266))</f>
        <v/>
      </c>
      <c r="D266" s="48" t="str">
        <f aca="false">IF(OR($A266="",02_Estacao!D266=""),"",IF(CFG_URS="MJ/m²/h",02_Estacao!D266*277.7778,IF(CFG_URS="kW/m²",02_Estacao!D266*1000,02_Estacao!D266)))</f>
        <v/>
      </c>
      <c r="E266" s="46" t="str">
        <f aca="false">IF(OR($A266="",02_Estacao!E266=""),"",IF(CFG_UVEL="km/h",02_Estacao!E266/3.6,02_Estacao!E266))</f>
        <v/>
      </c>
      <c r="F266" s="46" t="str">
        <f aca="false">IF($A266="","",IF(02_Estacao!F266="",CFG_P,IF(CFG_UP="hPa (mbar)",02_Estacao!F266/10,IF(CFG_UP="Pa",02_Estacao!F266/1000,02_Estacao!F266))))</f>
        <v/>
      </c>
      <c r="G266" s="48" t="str">
        <f aca="false">IF($A266="","",IF(02_Estacao!G266&lt;&gt;"",02_Estacao!G266,IF($D266="","",(1-CFG_ALBEDO)*$D266-CFG_RNL)))</f>
        <v/>
      </c>
      <c r="H266" s="46" t="str">
        <f aca="false">IF($A266="","",IFERROR(IF(ISNUMBER(INDEX(03_Dossel!$F$6:$F$1005,MATCH($A266,03_Dossel!$A$6:$A$1005,0))),INDEX(03_Dossel!$F$6:$F$1005,MATCH($A266,03_Dossel!$A$6:$A$1005,0)),""),""))</f>
        <v/>
      </c>
      <c r="I266" s="49" t="str">
        <f aca="false">IF($A266="","",IF($H266="","SEM PAR","OK"))</f>
        <v/>
      </c>
      <c r="J266" s="50" t="str">
        <f aca="false">IF($B266="","",0.6108*EXP(17.27*$B266/($B266+237.3)))</f>
        <v/>
      </c>
      <c r="K266" s="50" t="str">
        <f aca="false">IF(OR($J266="",$C266=""),"",$J266*$C266/100)</f>
        <v/>
      </c>
      <c r="L266" s="50" t="str">
        <f aca="false">IF(OR($J266="",$K266=""),"",$J266-$K266)</f>
        <v/>
      </c>
      <c r="M266" s="50" t="str">
        <f aca="false">IF($J266="","",4098*$J266/($B266+237.3)^2)</f>
        <v/>
      </c>
      <c r="N266" s="51" t="str">
        <f aca="false">IF($F266="","",0.000665*$F266)</f>
        <v/>
      </c>
      <c r="O266" s="46" t="str">
        <f aca="false">IF($E266="","",IFERROR($E266*4.87/LN(67.8*CFG_ZANEM-5.42),""))</f>
        <v/>
      </c>
      <c r="P266" s="46" t="str">
        <f aca="false">IF(OR($B266="",$H266=""),"",$H266-$B266)</f>
        <v/>
      </c>
      <c r="Q266" s="46" t="str">
        <f aca="false">IF($A266="","",IF(ISNUMBER(CFG_A),CFG_A,""))</f>
        <v/>
      </c>
      <c r="R266" s="46" t="str">
        <f aca="false">IF($A266="","",IF(ISNUMBER(CFG_B),CFG_B,""))</f>
        <v/>
      </c>
      <c r="S266" s="50" t="str">
        <f aca="false">IF(OR($B266="",$Q266=""),"",0.6108*EXP(17.27*$B266/($B266+237.3))-0.6108*EXP(17.27*($B266+$Q266)/($B266+$Q266+237.3)))</f>
        <v/>
      </c>
      <c r="T266" s="46" t="str">
        <f aca="false">IF(OR($Q266="",$R266="",$L266=""),"",$Q266+$R266*$L266)</f>
        <v/>
      </c>
      <c r="U266" s="46" t="str">
        <f aca="false">IF(OR($Q266="",$R266="",$S266=""),"",$Q266+$R266*$S266)</f>
        <v/>
      </c>
      <c r="V266" s="50" t="str">
        <f aca="false">IF(OR($P266="",$T266="",$U266=""),"",IF(ABS($U266-$T266)&lt;CFG_DENOMMIN,"",($P266-$T266)/($U266-$T266)))</f>
        <v/>
      </c>
      <c r="W266" s="47" t="str">
        <f aca="false">IF($E266="","",IFERROR(LN((CFG_ZANEM-0.67*CFG_HDOSSEL)/(0.123*CFG_HDOSSEL))*LN((CFG_ZAR-0.67*CFG_HDOSSEL)/(0.0123*CFG_HDOSSEL))/(CFG_K^2*$E266),""))</f>
        <v/>
      </c>
      <c r="X266" s="50" t="str">
        <f aca="false">IF(OR($N266="",$W266="",$W266=0),"",$N266*(1+CFG_RC/$W266))</f>
        <v/>
      </c>
      <c r="Y266" s="46" t="str">
        <f aca="false">IF(OR($X266="",$M266="",$G266="",$L266=""),"",($W266*$G266/CFG_RHOCP)*($X266/($M266+$X266))-$L266/($M266+$X266))</f>
        <v/>
      </c>
      <c r="Z266" s="46" t="str">
        <f aca="false">IF(OR($W266="",$G266=""),"",$W266*$G266/CFG_RHOCP)</f>
        <v/>
      </c>
      <c r="AA266" s="50" t="str">
        <f aca="false">IF(OR($P266="",$Y266="",$Z266=""),"",IF(ABS($Z266-$Y266)&lt;CFG_DENOMMIN,"",($P266-$Y266)/($Z266-$Y266)))</f>
        <v/>
      </c>
      <c r="AB266" s="48" t="str">
        <f aca="false">IF($A266="","",IF(AND(HOUR($A266)&gt;=CFG_HINI,HOUR($A266)&lt;CFG_HFIM),1,0))</f>
        <v/>
      </c>
      <c r="AC266" s="48" t="str">
        <f aca="false">IF($A266="","",IF($D266="",0,IF($D266&gt;=CFG_RSMIN,1,0)))</f>
        <v/>
      </c>
      <c r="AD266" s="48" t="str">
        <f aca="false">IF($A266="","",IF($E266="",0,IF(AND($E266&gt;=CFG_UMIN,$E266&lt;=CFG_UMAX),1,0)))</f>
        <v/>
      </c>
      <c r="AE266" s="48" t="str">
        <f aca="false">IF($A266="","",IF($L266="",0,IF($L266&gt;=CFG_VPDMIN,1,0)))</f>
        <v/>
      </c>
      <c r="AF266" s="48" t="str">
        <f aca="false">IF($A266="","",IF(CFG_METODO="Teórico (Jackson)",IF(OR($Y266="",$Z266=""),0,IF(ABS($Z266-$Y266)&gt;=CFG_DENOMMIN,1,0)),IF(OR($T266="",$U266=""),0,IF(ABS($U266-$T266)&gt;=CFG_DENOMMIN,1,0))))</f>
        <v/>
      </c>
      <c r="AG266" s="48" t="str">
        <f aca="false">IF($A266="","",IF(AND($B266&lt;&gt;"",$C266&lt;&gt;"",$H266&lt;&gt;""),1,0))</f>
        <v/>
      </c>
      <c r="AH266" s="48" t="str">
        <f aca="false">IF($A266="","",IF(AND($AB266=1,$AC266=1,$AD266=1,$AE266=1,$AF266=1,$AG266=1),1,0))</f>
        <v/>
      </c>
      <c r="AI266" s="50" t="str">
        <f aca="false">IF($A266="","",IF($AH266&lt;&gt;1,"",IF(CFG_METODO="Teórico (Jackson)",$AA266,$V266)))</f>
        <v/>
      </c>
      <c r="AJ266" s="50" t="str">
        <f aca="false">IF($AI266="","",MAX(0,MIN(1,$AI266)))</f>
        <v/>
      </c>
      <c r="AK266" s="52" t="str">
        <f aca="false">IF($A266="","",IF($AG266=0,"Dados incompletos"&amp;IF($I266="SEM PAR"," — sem Tc no mesmo horário",""),IF($AB266=0,"Fora da janela horária",IF($AC266=0,"Radiação abaixo do mínimo",IF($AD266=0,"Vento fora da faixa",IF($AE266=0,"VPD abaixo do mínimo",IF($AF266=0,"Denominador muito pequeno","VÁLIDO")))))))</f>
        <v/>
      </c>
    </row>
    <row r="267" customFormat="false" ht="15" hidden="false" customHeight="false" outlineLevel="0" collapsed="false">
      <c r="A267" s="45" t="str">
        <f aca="false">IF(02_Estacao!A267="","",02_Estacao!A267)</f>
        <v/>
      </c>
      <c r="B267" s="46" t="str">
        <f aca="false">IF(OR($A267="",02_Estacao!B267=""),"",IF(CFG_UT="°F",(02_Estacao!B267-32)*5/9,02_Estacao!B267))</f>
        <v/>
      </c>
      <c r="C267" s="47" t="str">
        <f aca="false">IF(OR($A267="",02_Estacao!C267=""),"",IF(CFG_UUR="fração (0-1)",02_Estacao!C267*100,02_Estacao!C267))</f>
        <v/>
      </c>
      <c r="D267" s="48" t="str">
        <f aca="false">IF(OR($A267="",02_Estacao!D267=""),"",IF(CFG_URS="MJ/m²/h",02_Estacao!D267*277.7778,IF(CFG_URS="kW/m²",02_Estacao!D267*1000,02_Estacao!D267)))</f>
        <v/>
      </c>
      <c r="E267" s="46" t="str">
        <f aca="false">IF(OR($A267="",02_Estacao!E267=""),"",IF(CFG_UVEL="km/h",02_Estacao!E267/3.6,02_Estacao!E267))</f>
        <v/>
      </c>
      <c r="F267" s="46" t="str">
        <f aca="false">IF($A267="","",IF(02_Estacao!F267="",CFG_P,IF(CFG_UP="hPa (mbar)",02_Estacao!F267/10,IF(CFG_UP="Pa",02_Estacao!F267/1000,02_Estacao!F267))))</f>
        <v/>
      </c>
      <c r="G267" s="48" t="str">
        <f aca="false">IF($A267="","",IF(02_Estacao!G267&lt;&gt;"",02_Estacao!G267,IF($D267="","",(1-CFG_ALBEDO)*$D267-CFG_RNL)))</f>
        <v/>
      </c>
      <c r="H267" s="46" t="str">
        <f aca="false">IF($A267="","",IFERROR(IF(ISNUMBER(INDEX(03_Dossel!$F$6:$F$1005,MATCH($A267,03_Dossel!$A$6:$A$1005,0))),INDEX(03_Dossel!$F$6:$F$1005,MATCH($A267,03_Dossel!$A$6:$A$1005,0)),""),""))</f>
        <v/>
      </c>
      <c r="I267" s="49" t="str">
        <f aca="false">IF($A267="","",IF($H267="","SEM PAR","OK"))</f>
        <v/>
      </c>
      <c r="J267" s="50" t="str">
        <f aca="false">IF($B267="","",0.6108*EXP(17.27*$B267/($B267+237.3)))</f>
        <v/>
      </c>
      <c r="K267" s="50" t="str">
        <f aca="false">IF(OR($J267="",$C267=""),"",$J267*$C267/100)</f>
        <v/>
      </c>
      <c r="L267" s="50" t="str">
        <f aca="false">IF(OR($J267="",$K267=""),"",$J267-$K267)</f>
        <v/>
      </c>
      <c r="M267" s="50" t="str">
        <f aca="false">IF($J267="","",4098*$J267/($B267+237.3)^2)</f>
        <v/>
      </c>
      <c r="N267" s="51" t="str">
        <f aca="false">IF($F267="","",0.000665*$F267)</f>
        <v/>
      </c>
      <c r="O267" s="46" t="str">
        <f aca="false">IF($E267="","",IFERROR($E267*4.87/LN(67.8*CFG_ZANEM-5.42),""))</f>
        <v/>
      </c>
      <c r="P267" s="46" t="str">
        <f aca="false">IF(OR($B267="",$H267=""),"",$H267-$B267)</f>
        <v/>
      </c>
      <c r="Q267" s="46" t="str">
        <f aca="false">IF($A267="","",IF(ISNUMBER(CFG_A),CFG_A,""))</f>
        <v/>
      </c>
      <c r="R267" s="46" t="str">
        <f aca="false">IF($A267="","",IF(ISNUMBER(CFG_B),CFG_B,""))</f>
        <v/>
      </c>
      <c r="S267" s="50" t="str">
        <f aca="false">IF(OR($B267="",$Q267=""),"",0.6108*EXP(17.27*$B267/($B267+237.3))-0.6108*EXP(17.27*($B267+$Q267)/($B267+$Q267+237.3)))</f>
        <v/>
      </c>
      <c r="T267" s="46" t="str">
        <f aca="false">IF(OR($Q267="",$R267="",$L267=""),"",$Q267+$R267*$L267)</f>
        <v/>
      </c>
      <c r="U267" s="46" t="str">
        <f aca="false">IF(OR($Q267="",$R267="",$S267=""),"",$Q267+$R267*$S267)</f>
        <v/>
      </c>
      <c r="V267" s="50" t="str">
        <f aca="false">IF(OR($P267="",$T267="",$U267=""),"",IF(ABS($U267-$T267)&lt;CFG_DENOMMIN,"",($P267-$T267)/($U267-$T267)))</f>
        <v/>
      </c>
      <c r="W267" s="47" t="str">
        <f aca="false">IF($E267="","",IFERROR(LN((CFG_ZANEM-0.67*CFG_HDOSSEL)/(0.123*CFG_HDOSSEL))*LN((CFG_ZAR-0.67*CFG_HDOSSEL)/(0.0123*CFG_HDOSSEL))/(CFG_K^2*$E267),""))</f>
        <v/>
      </c>
      <c r="X267" s="50" t="str">
        <f aca="false">IF(OR($N267="",$W267="",$W267=0),"",$N267*(1+CFG_RC/$W267))</f>
        <v/>
      </c>
      <c r="Y267" s="46" t="str">
        <f aca="false">IF(OR($X267="",$M267="",$G267="",$L267=""),"",($W267*$G267/CFG_RHOCP)*($X267/($M267+$X267))-$L267/($M267+$X267))</f>
        <v/>
      </c>
      <c r="Z267" s="46" t="str">
        <f aca="false">IF(OR($W267="",$G267=""),"",$W267*$G267/CFG_RHOCP)</f>
        <v/>
      </c>
      <c r="AA267" s="50" t="str">
        <f aca="false">IF(OR($P267="",$Y267="",$Z267=""),"",IF(ABS($Z267-$Y267)&lt;CFG_DENOMMIN,"",($P267-$Y267)/($Z267-$Y267)))</f>
        <v/>
      </c>
      <c r="AB267" s="48" t="str">
        <f aca="false">IF($A267="","",IF(AND(HOUR($A267)&gt;=CFG_HINI,HOUR($A267)&lt;CFG_HFIM),1,0))</f>
        <v/>
      </c>
      <c r="AC267" s="48" t="str">
        <f aca="false">IF($A267="","",IF($D267="",0,IF($D267&gt;=CFG_RSMIN,1,0)))</f>
        <v/>
      </c>
      <c r="AD267" s="48" t="str">
        <f aca="false">IF($A267="","",IF($E267="",0,IF(AND($E267&gt;=CFG_UMIN,$E267&lt;=CFG_UMAX),1,0)))</f>
        <v/>
      </c>
      <c r="AE267" s="48" t="str">
        <f aca="false">IF($A267="","",IF($L267="",0,IF($L267&gt;=CFG_VPDMIN,1,0)))</f>
        <v/>
      </c>
      <c r="AF267" s="48" t="str">
        <f aca="false">IF($A267="","",IF(CFG_METODO="Teórico (Jackson)",IF(OR($Y267="",$Z267=""),0,IF(ABS($Z267-$Y267)&gt;=CFG_DENOMMIN,1,0)),IF(OR($T267="",$U267=""),0,IF(ABS($U267-$T267)&gt;=CFG_DENOMMIN,1,0))))</f>
        <v/>
      </c>
      <c r="AG267" s="48" t="str">
        <f aca="false">IF($A267="","",IF(AND($B267&lt;&gt;"",$C267&lt;&gt;"",$H267&lt;&gt;""),1,0))</f>
        <v/>
      </c>
      <c r="AH267" s="48" t="str">
        <f aca="false">IF($A267="","",IF(AND($AB267=1,$AC267=1,$AD267=1,$AE267=1,$AF267=1,$AG267=1),1,0))</f>
        <v/>
      </c>
      <c r="AI267" s="50" t="str">
        <f aca="false">IF($A267="","",IF($AH267&lt;&gt;1,"",IF(CFG_METODO="Teórico (Jackson)",$AA267,$V267)))</f>
        <v/>
      </c>
      <c r="AJ267" s="50" t="str">
        <f aca="false">IF($AI267="","",MAX(0,MIN(1,$AI267)))</f>
        <v/>
      </c>
      <c r="AK267" s="52" t="str">
        <f aca="false">IF($A267="","",IF($AG267=0,"Dados incompletos"&amp;IF($I267="SEM PAR"," — sem Tc no mesmo horário",""),IF($AB267=0,"Fora da janela horária",IF($AC267=0,"Radiação abaixo do mínimo",IF($AD267=0,"Vento fora da faixa",IF($AE267=0,"VPD abaixo do mínimo",IF($AF267=0,"Denominador muito pequeno","VÁLIDO")))))))</f>
        <v/>
      </c>
    </row>
    <row r="268" customFormat="false" ht="15" hidden="false" customHeight="false" outlineLevel="0" collapsed="false">
      <c r="A268" s="45" t="str">
        <f aca="false">IF(02_Estacao!A268="","",02_Estacao!A268)</f>
        <v/>
      </c>
      <c r="B268" s="46" t="str">
        <f aca="false">IF(OR($A268="",02_Estacao!B268=""),"",IF(CFG_UT="°F",(02_Estacao!B268-32)*5/9,02_Estacao!B268))</f>
        <v/>
      </c>
      <c r="C268" s="47" t="str">
        <f aca="false">IF(OR($A268="",02_Estacao!C268=""),"",IF(CFG_UUR="fração (0-1)",02_Estacao!C268*100,02_Estacao!C268))</f>
        <v/>
      </c>
      <c r="D268" s="48" t="str">
        <f aca="false">IF(OR($A268="",02_Estacao!D268=""),"",IF(CFG_URS="MJ/m²/h",02_Estacao!D268*277.7778,IF(CFG_URS="kW/m²",02_Estacao!D268*1000,02_Estacao!D268)))</f>
        <v/>
      </c>
      <c r="E268" s="46" t="str">
        <f aca="false">IF(OR($A268="",02_Estacao!E268=""),"",IF(CFG_UVEL="km/h",02_Estacao!E268/3.6,02_Estacao!E268))</f>
        <v/>
      </c>
      <c r="F268" s="46" t="str">
        <f aca="false">IF($A268="","",IF(02_Estacao!F268="",CFG_P,IF(CFG_UP="hPa (mbar)",02_Estacao!F268/10,IF(CFG_UP="Pa",02_Estacao!F268/1000,02_Estacao!F268))))</f>
        <v/>
      </c>
      <c r="G268" s="48" t="str">
        <f aca="false">IF($A268="","",IF(02_Estacao!G268&lt;&gt;"",02_Estacao!G268,IF($D268="","",(1-CFG_ALBEDO)*$D268-CFG_RNL)))</f>
        <v/>
      </c>
      <c r="H268" s="46" t="str">
        <f aca="false">IF($A268="","",IFERROR(IF(ISNUMBER(INDEX(03_Dossel!$F$6:$F$1005,MATCH($A268,03_Dossel!$A$6:$A$1005,0))),INDEX(03_Dossel!$F$6:$F$1005,MATCH($A268,03_Dossel!$A$6:$A$1005,0)),""),""))</f>
        <v/>
      </c>
      <c r="I268" s="49" t="str">
        <f aca="false">IF($A268="","",IF($H268="","SEM PAR","OK"))</f>
        <v/>
      </c>
      <c r="J268" s="50" t="str">
        <f aca="false">IF($B268="","",0.6108*EXP(17.27*$B268/($B268+237.3)))</f>
        <v/>
      </c>
      <c r="K268" s="50" t="str">
        <f aca="false">IF(OR($J268="",$C268=""),"",$J268*$C268/100)</f>
        <v/>
      </c>
      <c r="L268" s="50" t="str">
        <f aca="false">IF(OR($J268="",$K268=""),"",$J268-$K268)</f>
        <v/>
      </c>
      <c r="M268" s="50" t="str">
        <f aca="false">IF($J268="","",4098*$J268/($B268+237.3)^2)</f>
        <v/>
      </c>
      <c r="N268" s="51" t="str">
        <f aca="false">IF($F268="","",0.000665*$F268)</f>
        <v/>
      </c>
      <c r="O268" s="46" t="str">
        <f aca="false">IF($E268="","",IFERROR($E268*4.87/LN(67.8*CFG_ZANEM-5.42),""))</f>
        <v/>
      </c>
      <c r="P268" s="46" t="str">
        <f aca="false">IF(OR($B268="",$H268=""),"",$H268-$B268)</f>
        <v/>
      </c>
      <c r="Q268" s="46" t="str">
        <f aca="false">IF($A268="","",IF(ISNUMBER(CFG_A),CFG_A,""))</f>
        <v/>
      </c>
      <c r="R268" s="46" t="str">
        <f aca="false">IF($A268="","",IF(ISNUMBER(CFG_B),CFG_B,""))</f>
        <v/>
      </c>
      <c r="S268" s="50" t="str">
        <f aca="false">IF(OR($B268="",$Q268=""),"",0.6108*EXP(17.27*$B268/($B268+237.3))-0.6108*EXP(17.27*($B268+$Q268)/($B268+$Q268+237.3)))</f>
        <v/>
      </c>
      <c r="T268" s="46" t="str">
        <f aca="false">IF(OR($Q268="",$R268="",$L268=""),"",$Q268+$R268*$L268)</f>
        <v/>
      </c>
      <c r="U268" s="46" t="str">
        <f aca="false">IF(OR($Q268="",$R268="",$S268=""),"",$Q268+$R268*$S268)</f>
        <v/>
      </c>
      <c r="V268" s="50" t="str">
        <f aca="false">IF(OR($P268="",$T268="",$U268=""),"",IF(ABS($U268-$T268)&lt;CFG_DENOMMIN,"",($P268-$T268)/($U268-$T268)))</f>
        <v/>
      </c>
      <c r="W268" s="47" t="str">
        <f aca="false">IF($E268="","",IFERROR(LN((CFG_ZANEM-0.67*CFG_HDOSSEL)/(0.123*CFG_HDOSSEL))*LN((CFG_ZAR-0.67*CFG_HDOSSEL)/(0.0123*CFG_HDOSSEL))/(CFG_K^2*$E268),""))</f>
        <v/>
      </c>
      <c r="X268" s="50" t="str">
        <f aca="false">IF(OR($N268="",$W268="",$W268=0),"",$N268*(1+CFG_RC/$W268))</f>
        <v/>
      </c>
      <c r="Y268" s="46" t="str">
        <f aca="false">IF(OR($X268="",$M268="",$G268="",$L268=""),"",($W268*$G268/CFG_RHOCP)*($X268/($M268+$X268))-$L268/($M268+$X268))</f>
        <v/>
      </c>
      <c r="Z268" s="46" t="str">
        <f aca="false">IF(OR($W268="",$G268=""),"",$W268*$G268/CFG_RHOCP)</f>
        <v/>
      </c>
      <c r="AA268" s="50" t="str">
        <f aca="false">IF(OR($P268="",$Y268="",$Z268=""),"",IF(ABS($Z268-$Y268)&lt;CFG_DENOMMIN,"",($P268-$Y268)/($Z268-$Y268)))</f>
        <v/>
      </c>
      <c r="AB268" s="48" t="str">
        <f aca="false">IF($A268="","",IF(AND(HOUR($A268)&gt;=CFG_HINI,HOUR($A268)&lt;CFG_HFIM),1,0))</f>
        <v/>
      </c>
      <c r="AC268" s="48" t="str">
        <f aca="false">IF($A268="","",IF($D268="",0,IF($D268&gt;=CFG_RSMIN,1,0)))</f>
        <v/>
      </c>
      <c r="AD268" s="48" t="str">
        <f aca="false">IF($A268="","",IF($E268="",0,IF(AND($E268&gt;=CFG_UMIN,$E268&lt;=CFG_UMAX),1,0)))</f>
        <v/>
      </c>
      <c r="AE268" s="48" t="str">
        <f aca="false">IF($A268="","",IF($L268="",0,IF($L268&gt;=CFG_VPDMIN,1,0)))</f>
        <v/>
      </c>
      <c r="AF268" s="48" t="str">
        <f aca="false">IF($A268="","",IF(CFG_METODO="Teórico (Jackson)",IF(OR($Y268="",$Z268=""),0,IF(ABS($Z268-$Y268)&gt;=CFG_DENOMMIN,1,0)),IF(OR($T268="",$U268=""),0,IF(ABS($U268-$T268)&gt;=CFG_DENOMMIN,1,0))))</f>
        <v/>
      </c>
      <c r="AG268" s="48" t="str">
        <f aca="false">IF($A268="","",IF(AND($B268&lt;&gt;"",$C268&lt;&gt;"",$H268&lt;&gt;""),1,0))</f>
        <v/>
      </c>
      <c r="AH268" s="48" t="str">
        <f aca="false">IF($A268="","",IF(AND($AB268=1,$AC268=1,$AD268=1,$AE268=1,$AF268=1,$AG268=1),1,0))</f>
        <v/>
      </c>
      <c r="AI268" s="50" t="str">
        <f aca="false">IF($A268="","",IF($AH268&lt;&gt;1,"",IF(CFG_METODO="Teórico (Jackson)",$AA268,$V268)))</f>
        <v/>
      </c>
      <c r="AJ268" s="50" t="str">
        <f aca="false">IF($AI268="","",MAX(0,MIN(1,$AI268)))</f>
        <v/>
      </c>
      <c r="AK268" s="52" t="str">
        <f aca="false">IF($A268="","",IF($AG268=0,"Dados incompletos"&amp;IF($I268="SEM PAR"," — sem Tc no mesmo horário",""),IF($AB268=0,"Fora da janela horária",IF($AC268=0,"Radiação abaixo do mínimo",IF($AD268=0,"Vento fora da faixa",IF($AE268=0,"VPD abaixo do mínimo",IF($AF268=0,"Denominador muito pequeno","VÁLIDO")))))))</f>
        <v/>
      </c>
    </row>
    <row r="269" customFormat="false" ht="15" hidden="false" customHeight="false" outlineLevel="0" collapsed="false">
      <c r="A269" s="45" t="str">
        <f aca="false">IF(02_Estacao!A269="","",02_Estacao!A269)</f>
        <v/>
      </c>
      <c r="B269" s="46" t="str">
        <f aca="false">IF(OR($A269="",02_Estacao!B269=""),"",IF(CFG_UT="°F",(02_Estacao!B269-32)*5/9,02_Estacao!B269))</f>
        <v/>
      </c>
      <c r="C269" s="47" t="str">
        <f aca="false">IF(OR($A269="",02_Estacao!C269=""),"",IF(CFG_UUR="fração (0-1)",02_Estacao!C269*100,02_Estacao!C269))</f>
        <v/>
      </c>
      <c r="D269" s="48" t="str">
        <f aca="false">IF(OR($A269="",02_Estacao!D269=""),"",IF(CFG_URS="MJ/m²/h",02_Estacao!D269*277.7778,IF(CFG_URS="kW/m²",02_Estacao!D269*1000,02_Estacao!D269)))</f>
        <v/>
      </c>
      <c r="E269" s="46" t="str">
        <f aca="false">IF(OR($A269="",02_Estacao!E269=""),"",IF(CFG_UVEL="km/h",02_Estacao!E269/3.6,02_Estacao!E269))</f>
        <v/>
      </c>
      <c r="F269" s="46" t="str">
        <f aca="false">IF($A269="","",IF(02_Estacao!F269="",CFG_P,IF(CFG_UP="hPa (mbar)",02_Estacao!F269/10,IF(CFG_UP="Pa",02_Estacao!F269/1000,02_Estacao!F269))))</f>
        <v/>
      </c>
      <c r="G269" s="48" t="str">
        <f aca="false">IF($A269="","",IF(02_Estacao!G269&lt;&gt;"",02_Estacao!G269,IF($D269="","",(1-CFG_ALBEDO)*$D269-CFG_RNL)))</f>
        <v/>
      </c>
      <c r="H269" s="46" t="str">
        <f aca="false">IF($A269="","",IFERROR(IF(ISNUMBER(INDEX(03_Dossel!$F$6:$F$1005,MATCH($A269,03_Dossel!$A$6:$A$1005,0))),INDEX(03_Dossel!$F$6:$F$1005,MATCH($A269,03_Dossel!$A$6:$A$1005,0)),""),""))</f>
        <v/>
      </c>
      <c r="I269" s="49" t="str">
        <f aca="false">IF($A269="","",IF($H269="","SEM PAR","OK"))</f>
        <v/>
      </c>
      <c r="J269" s="50" t="str">
        <f aca="false">IF($B269="","",0.6108*EXP(17.27*$B269/($B269+237.3)))</f>
        <v/>
      </c>
      <c r="K269" s="50" t="str">
        <f aca="false">IF(OR($J269="",$C269=""),"",$J269*$C269/100)</f>
        <v/>
      </c>
      <c r="L269" s="50" t="str">
        <f aca="false">IF(OR($J269="",$K269=""),"",$J269-$K269)</f>
        <v/>
      </c>
      <c r="M269" s="50" t="str">
        <f aca="false">IF($J269="","",4098*$J269/($B269+237.3)^2)</f>
        <v/>
      </c>
      <c r="N269" s="51" t="str">
        <f aca="false">IF($F269="","",0.000665*$F269)</f>
        <v/>
      </c>
      <c r="O269" s="46" t="str">
        <f aca="false">IF($E269="","",IFERROR($E269*4.87/LN(67.8*CFG_ZANEM-5.42),""))</f>
        <v/>
      </c>
      <c r="P269" s="46" t="str">
        <f aca="false">IF(OR($B269="",$H269=""),"",$H269-$B269)</f>
        <v/>
      </c>
      <c r="Q269" s="46" t="str">
        <f aca="false">IF($A269="","",IF(ISNUMBER(CFG_A),CFG_A,""))</f>
        <v/>
      </c>
      <c r="R269" s="46" t="str">
        <f aca="false">IF($A269="","",IF(ISNUMBER(CFG_B),CFG_B,""))</f>
        <v/>
      </c>
      <c r="S269" s="50" t="str">
        <f aca="false">IF(OR($B269="",$Q269=""),"",0.6108*EXP(17.27*$B269/($B269+237.3))-0.6108*EXP(17.27*($B269+$Q269)/($B269+$Q269+237.3)))</f>
        <v/>
      </c>
      <c r="T269" s="46" t="str">
        <f aca="false">IF(OR($Q269="",$R269="",$L269=""),"",$Q269+$R269*$L269)</f>
        <v/>
      </c>
      <c r="U269" s="46" t="str">
        <f aca="false">IF(OR($Q269="",$R269="",$S269=""),"",$Q269+$R269*$S269)</f>
        <v/>
      </c>
      <c r="V269" s="50" t="str">
        <f aca="false">IF(OR($P269="",$T269="",$U269=""),"",IF(ABS($U269-$T269)&lt;CFG_DENOMMIN,"",($P269-$T269)/($U269-$T269)))</f>
        <v/>
      </c>
      <c r="W269" s="47" t="str">
        <f aca="false">IF($E269="","",IFERROR(LN((CFG_ZANEM-0.67*CFG_HDOSSEL)/(0.123*CFG_HDOSSEL))*LN((CFG_ZAR-0.67*CFG_HDOSSEL)/(0.0123*CFG_HDOSSEL))/(CFG_K^2*$E269),""))</f>
        <v/>
      </c>
      <c r="X269" s="50" t="str">
        <f aca="false">IF(OR($N269="",$W269="",$W269=0),"",$N269*(1+CFG_RC/$W269))</f>
        <v/>
      </c>
      <c r="Y269" s="46" t="str">
        <f aca="false">IF(OR($X269="",$M269="",$G269="",$L269=""),"",($W269*$G269/CFG_RHOCP)*($X269/($M269+$X269))-$L269/($M269+$X269))</f>
        <v/>
      </c>
      <c r="Z269" s="46" t="str">
        <f aca="false">IF(OR($W269="",$G269=""),"",$W269*$G269/CFG_RHOCP)</f>
        <v/>
      </c>
      <c r="AA269" s="50" t="str">
        <f aca="false">IF(OR($P269="",$Y269="",$Z269=""),"",IF(ABS($Z269-$Y269)&lt;CFG_DENOMMIN,"",($P269-$Y269)/($Z269-$Y269)))</f>
        <v/>
      </c>
      <c r="AB269" s="48" t="str">
        <f aca="false">IF($A269="","",IF(AND(HOUR($A269)&gt;=CFG_HINI,HOUR($A269)&lt;CFG_HFIM),1,0))</f>
        <v/>
      </c>
      <c r="AC269" s="48" t="str">
        <f aca="false">IF($A269="","",IF($D269="",0,IF($D269&gt;=CFG_RSMIN,1,0)))</f>
        <v/>
      </c>
      <c r="AD269" s="48" t="str">
        <f aca="false">IF($A269="","",IF($E269="",0,IF(AND($E269&gt;=CFG_UMIN,$E269&lt;=CFG_UMAX),1,0)))</f>
        <v/>
      </c>
      <c r="AE269" s="48" t="str">
        <f aca="false">IF($A269="","",IF($L269="",0,IF($L269&gt;=CFG_VPDMIN,1,0)))</f>
        <v/>
      </c>
      <c r="AF269" s="48" t="str">
        <f aca="false">IF($A269="","",IF(CFG_METODO="Teórico (Jackson)",IF(OR($Y269="",$Z269=""),0,IF(ABS($Z269-$Y269)&gt;=CFG_DENOMMIN,1,0)),IF(OR($T269="",$U269=""),0,IF(ABS($U269-$T269)&gt;=CFG_DENOMMIN,1,0))))</f>
        <v/>
      </c>
      <c r="AG269" s="48" t="str">
        <f aca="false">IF($A269="","",IF(AND($B269&lt;&gt;"",$C269&lt;&gt;"",$H269&lt;&gt;""),1,0))</f>
        <v/>
      </c>
      <c r="AH269" s="48" t="str">
        <f aca="false">IF($A269="","",IF(AND($AB269=1,$AC269=1,$AD269=1,$AE269=1,$AF269=1,$AG269=1),1,0))</f>
        <v/>
      </c>
      <c r="AI269" s="50" t="str">
        <f aca="false">IF($A269="","",IF($AH269&lt;&gt;1,"",IF(CFG_METODO="Teórico (Jackson)",$AA269,$V269)))</f>
        <v/>
      </c>
      <c r="AJ269" s="50" t="str">
        <f aca="false">IF($AI269="","",MAX(0,MIN(1,$AI269)))</f>
        <v/>
      </c>
      <c r="AK269" s="52" t="str">
        <f aca="false">IF($A269="","",IF($AG269=0,"Dados incompletos"&amp;IF($I269="SEM PAR"," — sem Tc no mesmo horário",""),IF($AB269=0,"Fora da janela horária",IF($AC269=0,"Radiação abaixo do mínimo",IF($AD269=0,"Vento fora da faixa",IF($AE269=0,"VPD abaixo do mínimo",IF($AF269=0,"Denominador muito pequeno","VÁLIDO")))))))</f>
        <v/>
      </c>
    </row>
    <row r="270" customFormat="false" ht="15" hidden="false" customHeight="false" outlineLevel="0" collapsed="false">
      <c r="A270" s="45" t="str">
        <f aca="false">IF(02_Estacao!A270="","",02_Estacao!A270)</f>
        <v/>
      </c>
      <c r="B270" s="46" t="str">
        <f aca="false">IF(OR($A270="",02_Estacao!B270=""),"",IF(CFG_UT="°F",(02_Estacao!B270-32)*5/9,02_Estacao!B270))</f>
        <v/>
      </c>
      <c r="C270" s="47" t="str">
        <f aca="false">IF(OR($A270="",02_Estacao!C270=""),"",IF(CFG_UUR="fração (0-1)",02_Estacao!C270*100,02_Estacao!C270))</f>
        <v/>
      </c>
      <c r="D270" s="48" t="str">
        <f aca="false">IF(OR($A270="",02_Estacao!D270=""),"",IF(CFG_URS="MJ/m²/h",02_Estacao!D270*277.7778,IF(CFG_URS="kW/m²",02_Estacao!D270*1000,02_Estacao!D270)))</f>
        <v/>
      </c>
      <c r="E270" s="46" t="str">
        <f aca="false">IF(OR($A270="",02_Estacao!E270=""),"",IF(CFG_UVEL="km/h",02_Estacao!E270/3.6,02_Estacao!E270))</f>
        <v/>
      </c>
      <c r="F270" s="46" t="str">
        <f aca="false">IF($A270="","",IF(02_Estacao!F270="",CFG_P,IF(CFG_UP="hPa (mbar)",02_Estacao!F270/10,IF(CFG_UP="Pa",02_Estacao!F270/1000,02_Estacao!F270))))</f>
        <v/>
      </c>
      <c r="G270" s="48" t="str">
        <f aca="false">IF($A270="","",IF(02_Estacao!G270&lt;&gt;"",02_Estacao!G270,IF($D270="","",(1-CFG_ALBEDO)*$D270-CFG_RNL)))</f>
        <v/>
      </c>
      <c r="H270" s="46" t="str">
        <f aca="false">IF($A270="","",IFERROR(IF(ISNUMBER(INDEX(03_Dossel!$F$6:$F$1005,MATCH($A270,03_Dossel!$A$6:$A$1005,0))),INDEX(03_Dossel!$F$6:$F$1005,MATCH($A270,03_Dossel!$A$6:$A$1005,0)),""),""))</f>
        <v/>
      </c>
      <c r="I270" s="49" t="str">
        <f aca="false">IF($A270="","",IF($H270="","SEM PAR","OK"))</f>
        <v/>
      </c>
      <c r="J270" s="50" t="str">
        <f aca="false">IF($B270="","",0.6108*EXP(17.27*$B270/($B270+237.3)))</f>
        <v/>
      </c>
      <c r="K270" s="50" t="str">
        <f aca="false">IF(OR($J270="",$C270=""),"",$J270*$C270/100)</f>
        <v/>
      </c>
      <c r="L270" s="50" t="str">
        <f aca="false">IF(OR($J270="",$K270=""),"",$J270-$K270)</f>
        <v/>
      </c>
      <c r="M270" s="50" t="str">
        <f aca="false">IF($J270="","",4098*$J270/($B270+237.3)^2)</f>
        <v/>
      </c>
      <c r="N270" s="51" t="str">
        <f aca="false">IF($F270="","",0.000665*$F270)</f>
        <v/>
      </c>
      <c r="O270" s="46" t="str">
        <f aca="false">IF($E270="","",IFERROR($E270*4.87/LN(67.8*CFG_ZANEM-5.42),""))</f>
        <v/>
      </c>
      <c r="P270" s="46" t="str">
        <f aca="false">IF(OR($B270="",$H270=""),"",$H270-$B270)</f>
        <v/>
      </c>
      <c r="Q270" s="46" t="str">
        <f aca="false">IF($A270="","",IF(ISNUMBER(CFG_A),CFG_A,""))</f>
        <v/>
      </c>
      <c r="R270" s="46" t="str">
        <f aca="false">IF($A270="","",IF(ISNUMBER(CFG_B),CFG_B,""))</f>
        <v/>
      </c>
      <c r="S270" s="50" t="str">
        <f aca="false">IF(OR($B270="",$Q270=""),"",0.6108*EXP(17.27*$B270/($B270+237.3))-0.6108*EXP(17.27*($B270+$Q270)/($B270+$Q270+237.3)))</f>
        <v/>
      </c>
      <c r="T270" s="46" t="str">
        <f aca="false">IF(OR($Q270="",$R270="",$L270=""),"",$Q270+$R270*$L270)</f>
        <v/>
      </c>
      <c r="U270" s="46" t="str">
        <f aca="false">IF(OR($Q270="",$R270="",$S270=""),"",$Q270+$R270*$S270)</f>
        <v/>
      </c>
      <c r="V270" s="50" t="str">
        <f aca="false">IF(OR($P270="",$T270="",$U270=""),"",IF(ABS($U270-$T270)&lt;CFG_DENOMMIN,"",($P270-$T270)/($U270-$T270)))</f>
        <v/>
      </c>
      <c r="W270" s="47" t="str">
        <f aca="false">IF($E270="","",IFERROR(LN((CFG_ZANEM-0.67*CFG_HDOSSEL)/(0.123*CFG_HDOSSEL))*LN((CFG_ZAR-0.67*CFG_HDOSSEL)/(0.0123*CFG_HDOSSEL))/(CFG_K^2*$E270),""))</f>
        <v/>
      </c>
      <c r="X270" s="50" t="str">
        <f aca="false">IF(OR($N270="",$W270="",$W270=0),"",$N270*(1+CFG_RC/$W270))</f>
        <v/>
      </c>
      <c r="Y270" s="46" t="str">
        <f aca="false">IF(OR($X270="",$M270="",$G270="",$L270=""),"",($W270*$G270/CFG_RHOCP)*($X270/($M270+$X270))-$L270/($M270+$X270))</f>
        <v/>
      </c>
      <c r="Z270" s="46" t="str">
        <f aca="false">IF(OR($W270="",$G270=""),"",$W270*$G270/CFG_RHOCP)</f>
        <v/>
      </c>
      <c r="AA270" s="50" t="str">
        <f aca="false">IF(OR($P270="",$Y270="",$Z270=""),"",IF(ABS($Z270-$Y270)&lt;CFG_DENOMMIN,"",($P270-$Y270)/($Z270-$Y270)))</f>
        <v/>
      </c>
      <c r="AB270" s="48" t="str">
        <f aca="false">IF($A270="","",IF(AND(HOUR($A270)&gt;=CFG_HINI,HOUR($A270)&lt;CFG_HFIM),1,0))</f>
        <v/>
      </c>
      <c r="AC270" s="48" t="str">
        <f aca="false">IF($A270="","",IF($D270="",0,IF($D270&gt;=CFG_RSMIN,1,0)))</f>
        <v/>
      </c>
      <c r="AD270" s="48" t="str">
        <f aca="false">IF($A270="","",IF($E270="",0,IF(AND($E270&gt;=CFG_UMIN,$E270&lt;=CFG_UMAX),1,0)))</f>
        <v/>
      </c>
      <c r="AE270" s="48" t="str">
        <f aca="false">IF($A270="","",IF($L270="",0,IF($L270&gt;=CFG_VPDMIN,1,0)))</f>
        <v/>
      </c>
      <c r="AF270" s="48" t="str">
        <f aca="false">IF($A270="","",IF(CFG_METODO="Teórico (Jackson)",IF(OR($Y270="",$Z270=""),0,IF(ABS($Z270-$Y270)&gt;=CFG_DENOMMIN,1,0)),IF(OR($T270="",$U270=""),0,IF(ABS($U270-$T270)&gt;=CFG_DENOMMIN,1,0))))</f>
        <v/>
      </c>
      <c r="AG270" s="48" t="str">
        <f aca="false">IF($A270="","",IF(AND($B270&lt;&gt;"",$C270&lt;&gt;"",$H270&lt;&gt;""),1,0))</f>
        <v/>
      </c>
      <c r="AH270" s="48" t="str">
        <f aca="false">IF($A270="","",IF(AND($AB270=1,$AC270=1,$AD270=1,$AE270=1,$AF270=1,$AG270=1),1,0))</f>
        <v/>
      </c>
      <c r="AI270" s="50" t="str">
        <f aca="false">IF($A270="","",IF($AH270&lt;&gt;1,"",IF(CFG_METODO="Teórico (Jackson)",$AA270,$V270)))</f>
        <v/>
      </c>
      <c r="AJ270" s="50" t="str">
        <f aca="false">IF($AI270="","",MAX(0,MIN(1,$AI270)))</f>
        <v/>
      </c>
      <c r="AK270" s="52" t="str">
        <f aca="false">IF($A270="","",IF($AG270=0,"Dados incompletos"&amp;IF($I270="SEM PAR"," — sem Tc no mesmo horário",""),IF($AB270=0,"Fora da janela horária",IF($AC270=0,"Radiação abaixo do mínimo",IF($AD270=0,"Vento fora da faixa",IF($AE270=0,"VPD abaixo do mínimo",IF($AF270=0,"Denominador muito pequeno","VÁLIDO")))))))</f>
        <v/>
      </c>
    </row>
    <row r="271" customFormat="false" ht="15" hidden="false" customHeight="false" outlineLevel="0" collapsed="false">
      <c r="A271" s="45" t="str">
        <f aca="false">IF(02_Estacao!A271="","",02_Estacao!A271)</f>
        <v/>
      </c>
      <c r="B271" s="46" t="str">
        <f aca="false">IF(OR($A271="",02_Estacao!B271=""),"",IF(CFG_UT="°F",(02_Estacao!B271-32)*5/9,02_Estacao!B271))</f>
        <v/>
      </c>
      <c r="C271" s="47" t="str">
        <f aca="false">IF(OR($A271="",02_Estacao!C271=""),"",IF(CFG_UUR="fração (0-1)",02_Estacao!C271*100,02_Estacao!C271))</f>
        <v/>
      </c>
      <c r="D271" s="48" t="str">
        <f aca="false">IF(OR($A271="",02_Estacao!D271=""),"",IF(CFG_URS="MJ/m²/h",02_Estacao!D271*277.7778,IF(CFG_URS="kW/m²",02_Estacao!D271*1000,02_Estacao!D271)))</f>
        <v/>
      </c>
      <c r="E271" s="46" t="str">
        <f aca="false">IF(OR($A271="",02_Estacao!E271=""),"",IF(CFG_UVEL="km/h",02_Estacao!E271/3.6,02_Estacao!E271))</f>
        <v/>
      </c>
      <c r="F271" s="46" t="str">
        <f aca="false">IF($A271="","",IF(02_Estacao!F271="",CFG_P,IF(CFG_UP="hPa (mbar)",02_Estacao!F271/10,IF(CFG_UP="Pa",02_Estacao!F271/1000,02_Estacao!F271))))</f>
        <v/>
      </c>
      <c r="G271" s="48" t="str">
        <f aca="false">IF($A271="","",IF(02_Estacao!G271&lt;&gt;"",02_Estacao!G271,IF($D271="","",(1-CFG_ALBEDO)*$D271-CFG_RNL)))</f>
        <v/>
      </c>
      <c r="H271" s="46" t="str">
        <f aca="false">IF($A271="","",IFERROR(IF(ISNUMBER(INDEX(03_Dossel!$F$6:$F$1005,MATCH($A271,03_Dossel!$A$6:$A$1005,0))),INDEX(03_Dossel!$F$6:$F$1005,MATCH($A271,03_Dossel!$A$6:$A$1005,0)),""),""))</f>
        <v/>
      </c>
      <c r="I271" s="49" t="str">
        <f aca="false">IF($A271="","",IF($H271="","SEM PAR","OK"))</f>
        <v/>
      </c>
      <c r="J271" s="50" t="str">
        <f aca="false">IF($B271="","",0.6108*EXP(17.27*$B271/($B271+237.3)))</f>
        <v/>
      </c>
      <c r="K271" s="50" t="str">
        <f aca="false">IF(OR($J271="",$C271=""),"",$J271*$C271/100)</f>
        <v/>
      </c>
      <c r="L271" s="50" t="str">
        <f aca="false">IF(OR($J271="",$K271=""),"",$J271-$K271)</f>
        <v/>
      </c>
      <c r="M271" s="50" t="str">
        <f aca="false">IF($J271="","",4098*$J271/($B271+237.3)^2)</f>
        <v/>
      </c>
      <c r="N271" s="51" t="str">
        <f aca="false">IF($F271="","",0.000665*$F271)</f>
        <v/>
      </c>
      <c r="O271" s="46" t="str">
        <f aca="false">IF($E271="","",IFERROR($E271*4.87/LN(67.8*CFG_ZANEM-5.42),""))</f>
        <v/>
      </c>
      <c r="P271" s="46" t="str">
        <f aca="false">IF(OR($B271="",$H271=""),"",$H271-$B271)</f>
        <v/>
      </c>
      <c r="Q271" s="46" t="str">
        <f aca="false">IF($A271="","",IF(ISNUMBER(CFG_A),CFG_A,""))</f>
        <v/>
      </c>
      <c r="R271" s="46" t="str">
        <f aca="false">IF($A271="","",IF(ISNUMBER(CFG_B),CFG_B,""))</f>
        <v/>
      </c>
      <c r="S271" s="50" t="str">
        <f aca="false">IF(OR($B271="",$Q271=""),"",0.6108*EXP(17.27*$B271/($B271+237.3))-0.6108*EXP(17.27*($B271+$Q271)/($B271+$Q271+237.3)))</f>
        <v/>
      </c>
      <c r="T271" s="46" t="str">
        <f aca="false">IF(OR($Q271="",$R271="",$L271=""),"",$Q271+$R271*$L271)</f>
        <v/>
      </c>
      <c r="U271" s="46" t="str">
        <f aca="false">IF(OR($Q271="",$R271="",$S271=""),"",$Q271+$R271*$S271)</f>
        <v/>
      </c>
      <c r="V271" s="50" t="str">
        <f aca="false">IF(OR($P271="",$T271="",$U271=""),"",IF(ABS($U271-$T271)&lt;CFG_DENOMMIN,"",($P271-$T271)/($U271-$T271)))</f>
        <v/>
      </c>
      <c r="W271" s="47" t="str">
        <f aca="false">IF($E271="","",IFERROR(LN((CFG_ZANEM-0.67*CFG_HDOSSEL)/(0.123*CFG_HDOSSEL))*LN((CFG_ZAR-0.67*CFG_HDOSSEL)/(0.0123*CFG_HDOSSEL))/(CFG_K^2*$E271),""))</f>
        <v/>
      </c>
      <c r="X271" s="50" t="str">
        <f aca="false">IF(OR($N271="",$W271="",$W271=0),"",$N271*(1+CFG_RC/$W271))</f>
        <v/>
      </c>
      <c r="Y271" s="46" t="str">
        <f aca="false">IF(OR($X271="",$M271="",$G271="",$L271=""),"",($W271*$G271/CFG_RHOCP)*($X271/($M271+$X271))-$L271/($M271+$X271))</f>
        <v/>
      </c>
      <c r="Z271" s="46" t="str">
        <f aca="false">IF(OR($W271="",$G271=""),"",$W271*$G271/CFG_RHOCP)</f>
        <v/>
      </c>
      <c r="AA271" s="50" t="str">
        <f aca="false">IF(OR($P271="",$Y271="",$Z271=""),"",IF(ABS($Z271-$Y271)&lt;CFG_DENOMMIN,"",($P271-$Y271)/($Z271-$Y271)))</f>
        <v/>
      </c>
      <c r="AB271" s="48" t="str">
        <f aca="false">IF($A271="","",IF(AND(HOUR($A271)&gt;=CFG_HINI,HOUR($A271)&lt;CFG_HFIM),1,0))</f>
        <v/>
      </c>
      <c r="AC271" s="48" t="str">
        <f aca="false">IF($A271="","",IF($D271="",0,IF($D271&gt;=CFG_RSMIN,1,0)))</f>
        <v/>
      </c>
      <c r="AD271" s="48" t="str">
        <f aca="false">IF($A271="","",IF($E271="",0,IF(AND($E271&gt;=CFG_UMIN,$E271&lt;=CFG_UMAX),1,0)))</f>
        <v/>
      </c>
      <c r="AE271" s="48" t="str">
        <f aca="false">IF($A271="","",IF($L271="",0,IF($L271&gt;=CFG_VPDMIN,1,0)))</f>
        <v/>
      </c>
      <c r="AF271" s="48" t="str">
        <f aca="false">IF($A271="","",IF(CFG_METODO="Teórico (Jackson)",IF(OR($Y271="",$Z271=""),0,IF(ABS($Z271-$Y271)&gt;=CFG_DENOMMIN,1,0)),IF(OR($T271="",$U271=""),0,IF(ABS($U271-$T271)&gt;=CFG_DENOMMIN,1,0))))</f>
        <v/>
      </c>
      <c r="AG271" s="48" t="str">
        <f aca="false">IF($A271="","",IF(AND($B271&lt;&gt;"",$C271&lt;&gt;"",$H271&lt;&gt;""),1,0))</f>
        <v/>
      </c>
      <c r="AH271" s="48" t="str">
        <f aca="false">IF($A271="","",IF(AND($AB271=1,$AC271=1,$AD271=1,$AE271=1,$AF271=1,$AG271=1),1,0))</f>
        <v/>
      </c>
      <c r="AI271" s="50" t="str">
        <f aca="false">IF($A271="","",IF($AH271&lt;&gt;1,"",IF(CFG_METODO="Teórico (Jackson)",$AA271,$V271)))</f>
        <v/>
      </c>
      <c r="AJ271" s="50" t="str">
        <f aca="false">IF($AI271="","",MAX(0,MIN(1,$AI271)))</f>
        <v/>
      </c>
      <c r="AK271" s="52" t="str">
        <f aca="false">IF($A271="","",IF($AG271=0,"Dados incompletos"&amp;IF($I271="SEM PAR"," — sem Tc no mesmo horário",""),IF($AB271=0,"Fora da janela horária",IF($AC271=0,"Radiação abaixo do mínimo",IF($AD271=0,"Vento fora da faixa",IF($AE271=0,"VPD abaixo do mínimo",IF($AF271=0,"Denominador muito pequeno","VÁLIDO")))))))</f>
        <v/>
      </c>
    </row>
    <row r="272" customFormat="false" ht="15" hidden="false" customHeight="false" outlineLevel="0" collapsed="false">
      <c r="A272" s="45" t="str">
        <f aca="false">IF(02_Estacao!A272="","",02_Estacao!A272)</f>
        <v/>
      </c>
      <c r="B272" s="46" t="str">
        <f aca="false">IF(OR($A272="",02_Estacao!B272=""),"",IF(CFG_UT="°F",(02_Estacao!B272-32)*5/9,02_Estacao!B272))</f>
        <v/>
      </c>
      <c r="C272" s="47" t="str">
        <f aca="false">IF(OR($A272="",02_Estacao!C272=""),"",IF(CFG_UUR="fração (0-1)",02_Estacao!C272*100,02_Estacao!C272))</f>
        <v/>
      </c>
      <c r="D272" s="48" t="str">
        <f aca="false">IF(OR($A272="",02_Estacao!D272=""),"",IF(CFG_URS="MJ/m²/h",02_Estacao!D272*277.7778,IF(CFG_URS="kW/m²",02_Estacao!D272*1000,02_Estacao!D272)))</f>
        <v/>
      </c>
      <c r="E272" s="46" t="str">
        <f aca="false">IF(OR($A272="",02_Estacao!E272=""),"",IF(CFG_UVEL="km/h",02_Estacao!E272/3.6,02_Estacao!E272))</f>
        <v/>
      </c>
      <c r="F272" s="46" t="str">
        <f aca="false">IF($A272="","",IF(02_Estacao!F272="",CFG_P,IF(CFG_UP="hPa (mbar)",02_Estacao!F272/10,IF(CFG_UP="Pa",02_Estacao!F272/1000,02_Estacao!F272))))</f>
        <v/>
      </c>
      <c r="G272" s="48" t="str">
        <f aca="false">IF($A272="","",IF(02_Estacao!G272&lt;&gt;"",02_Estacao!G272,IF($D272="","",(1-CFG_ALBEDO)*$D272-CFG_RNL)))</f>
        <v/>
      </c>
      <c r="H272" s="46" t="str">
        <f aca="false">IF($A272="","",IFERROR(IF(ISNUMBER(INDEX(03_Dossel!$F$6:$F$1005,MATCH($A272,03_Dossel!$A$6:$A$1005,0))),INDEX(03_Dossel!$F$6:$F$1005,MATCH($A272,03_Dossel!$A$6:$A$1005,0)),""),""))</f>
        <v/>
      </c>
      <c r="I272" s="49" t="str">
        <f aca="false">IF($A272="","",IF($H272="","SEM PAR","OK"))</f>
        <v/>
      </c>
      <c r="J272" s="50" t="str">
        <f aca="false">IF($B272="","",0.6108*EXP(17.27*$B272/($B272+237.3)))</f>
        <v/>
      </c>
      <c r="K272" s="50" t="str">
        <f aca="false">IF(OR($J272="",$C272=""),"",$J272*$C272/100)</f>
        <v/>
      </c>
      <c r="L272" s="50" t="str">
        <f aca="false">IF(OR($J272="",$K272=""),"",$J272-$K272)</f>
        <v/>
      </c>
      <c r="M272" s="50" t="str">
        <f aca="false">IF($J272="","",4098*$J272/($B272+237.3)^2)</f>
        <v/>
      </c>
      <c r="N272" s="51" t="str">
        <f aca="false">IF($F272="","",0.000665*$F272)</f>
        <v/>
      </c>
      <c r="O272" s="46" t="str">
        <f aca="false">IF($E272="","",IFERROR($E272*4.87/LN(67.8*CFG_ZANEM-5.42),""))</f>
        <v/>
      </c>
      <c r="P272" s="46" t="str">
        <f aca="false">IF(OR($B272="",$H272=""),"",$H272-$B272)</f>
        <v/>
      </c>
      <c r="Q272" s="46" t="str">
        <f aca="false">IF($A272="","",IF(ISNUMBER(CFG_A),CFG_A,""))</f>
        <v/>
      </c>
      <c r="R272" s="46" t="str">
        <f aca="false">IF($A272="","",IF(ISNUMBER(CFG_B),CFG_B,""))</f>
        <v/>
      </c>
      <c r="S272" s="50" t="str">
        <f aca="false">IF(OR($B272="",$Q272=""),"",0.6108*EXP(17.27*$B272/($B272+237.3))-0.6108*EXP(17.27*($B272+$Q272)/($B272+$Q272+237.3)))</f>
        <v/>
      </c>
      <c r="T272" s="46" t="str">
        <f aca="false">IF(OR($Q272="",$R272="",$L272=""),"",$Q272+$R272*$L272)</f>
        <v/>
      </c>
      <c r="U272" s="46" t="str">
        <f aca="false">IF(OR($Q272="",$R272="",$S272=""),"",$Q272+$R272*$S272)</f>
        <v/>
      </c>
      <c r="V272" s="50" t="str">
        <f aca="false">IF(OR($P272="",$T272="",$U272=""),"",IF(ABS($U272-$T272)&lt;CFG_DENOMMIN,"",($P272-$T272)/($U272-$T272)))</f>
        <v/>
      </c>
      <c r="W272" s="47" t="str">
        <f aca="false">IF($E272="","",IFERROR(LN((CFG_ZANEM-0.67*CFG_HDOSSEL)/(0.123*CFG_HDOSSEL))*LN((CFG_ZAR-0.67*CFG_HDOSSEL)/(0.0123*CFG_HDOSSEL))/(CFG_K^2*$E272),""))</f>
        <v/>
      </c>
      <c r="X272" s="50" t="str">
        <f aca="false">IF(OR($N272="",$W272="",$W272=0),"",$N272*(1+CFG_RC/$W272))</f>
        <v/>
      </c>
      <c r="Y272" s="46" t="str">
        <f aca="false">IF(OR($X272="",$M272="",$G272="",$L272=""),"",($W272*$G272/CFG_RHOCP)*($X272/($M272+$X272))-$L272/($M272+$X272))</f>
        <v/>
      </c>
      <c r="Z272" s="46" t="str">
        <f aca="false">IF(OR($W272="",$G272=""),"",$W272*$G272/CFG_RHOCP)</f>
        <v/>
      </c>
      <c r="AA272" s="50" t="str">
        <f aca="false">IF(OR($P272="",$Y272="",$Z272=""),"",IF(ABS($Z272-$Y272)&lt;CFG_DENOMMIN,"",($P272-$Y272)/($Z272-$Y272)))</f>
        <v/>
      </c>
      <c r="AB272" s="48" t="str">
        <f aca="false">IF($A272="","",IF(AND(HOUR($A272)&gt;=CFG_HINI,HOUR($A272)&lt;CFG_HFIM),1,0))</f>
        <v/>
      </c>
      <c r="AC272" s="48" t="str">
        <f aca="false">IF($A272="","",IF($D272="",0,IF($D272&gt;=CFG_RSMIN,1,0)))</f>
        <v/>
      </c>
      <c r="AD272" s="48" t="str">
        <f aca="false">IF($A272="","",IF($E272="",0,IF(AND($E272&gt;=CFG_UMIN,$E272&lt;=CFG_UMAX),1,0)))</f>
        <v/>
      </c>
      <c r="AE272" s="48" t="str">
        <f aca="false">IF($A272="","",IF($L272="",0,IF($L272&gt;=CFG_VPDMIN,1,0)))</f>
        <v/>
      </c>
      <c r="AF272" s="48" t="str">
        <f aca="false">IF($A272="","",IF(CFG_METODO="Teórico (Jackson)",IF(OR($Y272="",$Z272=""),0,IF(ABS($Z272-$Y272)&gt;=CFG_DENOMMIN,1,0)),IF(OR($T272="",$U272=""),0,IF(ABS($U272-$T272)&gt;=CFG_DENOMMIN,1,0))))</f>
        <v/>
      </c>
      <c r="AG272" s="48" t="str">
        <f aca="false">IF($A272="","",IF(AND($B272&lt;&gt;"",$C272&lt;&gt;"",$H272&lt;&gt;""),1,0))</f>
        <v/>
      </c>
      <c r="AH272" s="48" t="str">
        <f aca="false">IF($A272="","",IF(AND($AB272=1,$AC272=1,$AD272=1,$AE272=1,$AF272=1,$AG272=1),1,0))</f>
        <v/>
      </c>
      <c r="AI272" s="50" t="str">
        <f aca="false">IF($A272="","",IF($AH272&lt;&gt;1,"",IF(CFG_METODO="Teórico (Jackson)",$AA272,$V272)))</f>
        <v/>
      </c>
      <c r="AJ272" s="50" t="str">
        <f aca="false">IF($AI272="","",MAX(0,MIN(1,$AI272)))</f>
        <v/>
      </c>
      <c r="AK272" s="52" t="str">
        <f aca="false">IF($A272="","",IF($AG272=0,"Dados incompletos"&amp;IF($I272="SEM PAR"," — sem Tc no mesmo horário",""),IF($AB272=0,"Fora da janela horária",IF($AC272=0,"Radiação abaixo do mínimo",IF($AD272=0,"Vento fora da faixa",IF($AE272=0,"VPD abaixo do mínimo",IF($AF272=0,"Denominador muito pequeno","VÁLIDO")))))))</f>
        <v/>
      </c>
    </row>
    <row r="273" customFormat="false" ht="15" hidden="false" customHeight="false" outlineLevel="0" collapsed="false">
      <c r="A273" s="45" t="str">
        <f aca="false">IF(02_Estacao!A273="","",02_Estacao!A273)</f>
        <v/>
      </c>
      <c r="B273" s="46" t="str">
        <f aca="false">IF(OR($A273="",02_Estacao!B273=""),"",IF(CFG_UT="°F",(02_Estacao!B273-32)*5/9,02_Estacao!B273))</f>
        <v/>
      </c>
      <c r="C273" s="47" t="str">
        <f aca="false">IF(OR($A273="",02_Estacao!C273=""),"",IF(CFG_UUR="fração (0-1)",02_Estacao!C273*100,02_Estacao!C273))</f>
        <v/>
      </c>
      <c r="D273" s="48" t="str">
        <f aca="false">IF(OR($A273="",02_Estacao!D273=""),"",IF(CFG_URS="MJ/m²/h",02_Estacao!D273*277.7778,IF(CFG_URS="kW/m²",02_Estacao!D273*1000,02_Estacao!D273)))</f>
        <v/>
      </c>
      <c r="E273" s="46" t="str">
        <f aca="false">IF(OR($A273="",02_Estacao!E273=""),"",IF(CFG_UVEL="km/h",02_Estacao!E273/3.6,02_Estacao!E273))</f>
        <v/>
      </c>
      <c r="F273" s="46" t="str">
        <f aca="false">IF($A273="","",IF(02_Estacao!F273="",CFG_P,IF(CFG_UP="hPa (mbar)",02_Estacao!F273/10,IF(CFG_UP="Pa",02_Estacao!F273/1000,02_Estacao!F273))))</f>
        <v/>
      </c>
      <c r="G273" s="48" t="str">
        <f aca="false">IF($A273="","",IF(02_Estacao!G273&lt;&gt;"",02_Estacao!G273,IF($D273="","",(1-CFG_ALBEDO)*$D273-CFG_RNL)))</f>
        <v/>
      </c>
      <c r="H273" s="46" t="str">
        <f aca="false">IF($A273="","",IFERROR(IF(ISNUMBER(INDEX(03_Dossel!$F$6:$F$1005,MATCH($A273,03_Dossel!$A$6:$A$1005,0))),INDEX(03_Dossel!$F$6:$F$1005,MATCH($A273,03_Dossel!$A$6:$A$1005,0)),""),""))</f>
        <v/>
      </c>
      <c r="I273" s="49" t="str">
        <f aca="false">IF($A273="","",IF($H273="","SEM PAR","OK"))</f>
        <v/>
      </c>
      <c r="J273" s="50" t="str">
        <f aca="false">IF($B273="","",0.6108*EXP(17.27*$B273/($B273+237.3)))</f>
        <v/>
      </c>
      <c r="K273" s="50" t="str">
        <f aca="false">IF(OR($J273="",$C273=""),"",$J273*$C273/100)</f>
        <v/>
      </c>
      <c r="L273" s="50" t="str">
        <f aca="false">IF(OR($J273="",$K273=""),"",$J273-$K273)</f>
        <v/>
      </c>
      <c r="M273" s="50" t="str">
        <f aca="false">IF($J273="","",4098*$J273/($B273+237.3)^2)</f>
        <v/>
      </c>
      <c r="N273" s="51" t="str">
        <f aca="false">IF($F273="","",0.000665*$F273)</f>
        <v/>
      </c>
      <c r="O273" s="46" t="str">
        <f aca="false">IF($E273="","",IFERROR($E273*4.87/LN(67.8*CFG_ZANEM-5.42),""))</f>
        <v/>
      </c>
      <c r="P273" s="46" t="str">
        <f aca="false">IF(OR($B273="",$H273=""),"",$H273-$B273)</f>
        <v/>
      </c>
      <c r="Q273" s="46" t="str">
        <f aca="false">IF($A273="","",IF(ISNUMBER(CFG_A),CFG_A,""))</f>
        <v/>
      </c>
      <c r="R273" s="46" t="str">
        <f aca="false">IF($A273="","",IF(ISNUMBER(CFG_B),CFG_B,""))</f>
        <v/>
      </c>
      <c r="S273" s="50" t="str">
        <f aca="false">IF(OR($B273="",$Q273=""),"",0.6108*EXP(17.27*$B273/($B273+237.3))-0.6108*EXP(17.27*($B273+$Q273)/($B273+$Q273+237.3)))</f>
        <v/>
      </c>
      <c r="T273" s="46" t="str">
        <f aca="false">IF(OR($Q273="",$R273="",$L273=""),"",$Q273+$R273*$L273)</f>
        <v/>
      </c>
      <c r="U273" s="46" t="str">
        <f aca="false">IF(OR($Q273="",$R273="",$S273=""),"",$Q273+$R273*$S273)</f>
        <v/>
      </c>
      <c r="V273" s="50" t="str">
        <f aca="false">IF(OR($P273="",$T273="",$U273=""),"",IF(ABS($U273-$T273)&lt;CFG_DENOMMIN,"",($P273-$T273)/($U273-$T273)))</f>
        <v/>
      </c>
      <c r="W273" s="47" t="str">
        <f aca="false">IF($E273="","",IFERROR(LN((CFG_ZANEM-0.67*CFG_HDOSSEL)/(0.123*CFG_HDOSSEL))*LN((CFG_ZAR-0.67*CFG_HDOSSEL)/(0.0123*CFG_HDOSSEL))/(CFG_K^2*$E273),""))</f>
        <v/>
      </c>
      <c r="X273" s="50" t="str">
        <f aca="false">IF(OR($N273="",$W273="",$W273=0),"",$N273*(1+CFG_RC/$W273))</f>
        <v/>
      </c>
      <c r="Y273" s="46" t="str">
        <f aca="false">IF(OR($X273="",$M273="",$G273="",$L273=""),"",($W273*$G273/CFG_RHOCP)*($X273/($M273+$X273))-$L273/($M273+$X273))</f>
        <v/>
      </c>
      <c r="Z273" s="46" t="str">
        <f aca="false">IF(OR($W273="",$G273=""),"",$W273*$G273/CFG_RHOCP)</f>
        <v/>
      </c>
      <c r="AA273" s="50" t="str">
        <f aca="false">IF(OR($P273="",$Y273="",$Z273=""),"",IF(ABS($Z273-$Y273)&lt;CFG_DENOMMIN,"",($P273-$Y273)/($Z273-$Y273)))</f>
        <v/>
      </c>
      <c r="AB273" s="48" t="str">
        <f aca="false">IF($A273="","",IF(AND(HOUR($A273)&gt;=CFG_HINI,HOUR($A273)&lt;CFG_HFIM),1,0))</f>
        <v/>
      </c>
      <c r="AC273" s="48" t="str">
        <f aca="false">IF($A273="","",IF($D273="",0,IF($D273&gt;=CFG_RSMIN,1,0)))</f>
        <v/>
      </c>
      <c r="AD273" s="48" t="str">
        <f aca="false">IF($A273="","",IF($E273="",0,IF(AND($E273&gt;=CFG_UMIN,$E273&lt;=CFG_UMAX),1,0)))</f>
        <v/>
      </c>
      <c r="AE273" s="48" t="str">
        <f aca="false">IF($A273="","",IF($L273="",0,IF($L273&gt;=CFG_VPDMIN,1,0)))</f>
        <v/>
      </c>
      <c r="AF273" s="48" t="str">
        <f aca="false">IF($A273="","",IF(CFG_METODO="Teórico (Jackson)",IF(OR($Y273="",$Z273=""),0,IF(ABS($Z273-$Y273)&gt;=CFG_DENOMMIN,1,0)),IF(OR($T273="",$U273=""),0,IF(ABS($U273-$T273)&gt;=CFG_DENOMMIN,1,0))))</f>
        <v/>
      </c>
      <c r="AG273" s="48" t="str">
        <f aca="false">IF($A273="","",IF(AND($B273&lt;&gt;"",$C273&lt;&gt;"",$H273&lt;&gt;""),1,0))</f>
        <v/>
      </c>
      <c r="AH273" s="48" t="str">
        <f aca="false">IF($A273="","",IF(AND($AB273=1,$AC273=1,$AD273=1,$AE273=1,$AF273=1,$AG273=1),1,0))</f>
        <v/>
      </c>
      <c r="AI273" s="50" t="str">
        <f aca="false">IF($A273="","",IF($AH273&lt;&gt;1,"",IF(CFG_METODO="Teórico (Jackson)",$AA273,$V273)))</f>
        <v/>
      </c>
      <c r="AJ273" s="50" t="str">
        <f aca="false">IF($AI273="","",MAX(0,MIN(1,$AI273)))</f>
        <v/>
      </c>
      <c r="AK273" s="52" t="str">
        <f aca="false">IF($A273="","",IF($AG273=0,"Dados incompletos"&amp;IF($I273="SEM PAR"," — sem Tc no mesmo horário",""),IF($AB273=0,"Fora da janela horária",IF($AC273=0,"Radiação abaixo do mínimo",IF($AD273=0,"Vento fora da faixa",IF($AE273=0,"VPD abaixo do mínimo",IF($AF273=0,"Denominador muito pequeno","VÁLIDO")))))))</f>
        <v/>
      </c>
    </row>
    <row r="274" customFormat="false" ht="15" hidden="false" customHeight="false" outlineLevel="0" collapsed="false">
      <c r="A274" s="45" t="str">
        <f aca="false">IF(02_Estacao!A274="","",02_Estacao!A274)</f>
        <v/>
      </c>
      <c r="B274" s="46" t="str">
        <f aca="false">IF(OR($A274="",02_Estacao!B274=""),"",IF(CFG_UT="°F",(02_Estacao!B274-32)*5/9,02_Estacao!B274))</f>
        <v/>
      </c>
      <c r="C274" s="47" t="str">
        <f aca="false">IF(OR($A274="",02_Estacao!C274=""),"",IF(CFG_UUR="fração (0-1)",02_Estacao!C274*100,02_Estacao!C274))</f>
        <v/>
      </c>
      <c r="D274" s="48" t="str">
        <f aca="false">IF(OR($A274="",02_Estacao!D274=""),"",IF(CFG_URS="MJ/m²/h",02_Estacao!D274*277.7778,IF(CFG_URS="kW/m²",02_Estacao!D274*1000,02_Estacao!D274)))</f>
        <v/>
      </c>
      <c r="E274" s="46" t="str">
        <f aca="false">IF(OR($A274="",02_Estacao!E274=""),"",IF(CFG_UVEL="km/h",02_Estacao!E274/3.6,02_Estacao!E274))</f>
        <v/>
      </c>
      <c r="F274" s="46" t="str">
        <f aca="false">IF($A274="","",IF(02_Estacao!F274="",CFG_P,IF(CFG_UP="hPa (mbar)",02_Estacao!F274/10,IF(CFG_UP="Pa",02_Estacao!F274/1000,02_Estacao!F274))))</f>
        <v/>
      </c>
      <c r="G274" s="48" t="str">
        <f aca="false">IF($A274="","",IF(02_Estacao!G274&lt;&gt;"",02_Estacao!G274,IF($D274="","",(1-CFG_ALBEDO)*$D274-CFG_RNL)))</f>
        <v/>
      </c>
      <c r="H274" s="46" t="str">
        <f aca="false">IF($A274="","",IFERROR(IF(ISNUMBER(INDEX(03_Dossel!$F$6:$F$1005,MATCH($A274,03_Dossel!$A$6:$A$1005,0))),INDEX(03_Dossel!$F$6:$F$1005,MATCH($A274,03_Dossel!$A$6:$A$1005,0)),""),""))</f>
        <v/>
      </c>
      <c r="I274" s="49" t="str">
        <f aca="false">IF($A274="","",IF($H274="","SEM PAR","OK"))</f>
        <v/>
      </c>
      <c r="J274" s="50" t="str">
        <f aca="false">IF($B274="","",0.6108*EXP(17.27*$B274/($B274+237.3)))</f>
        <v/>
      </c>
      <c r="K274" s="50" t="str">
        <f aca="false">IF(OR($J274="",$C274=""),"",$J274*$C274/100)</f>
        <v/>
      </c>
      <c r="L274" s="50" t="str">
        <f aca="false">IF(OR($J274="",$K274=""),"",$J274-$K274)</f>
        <v/>
      </c>
      <c r="M274" s="50" t="str">
        <f aca="false">IF($J274="","",4098*$J274/($B274+237.3)^2)</f>
        <v/>
      </c>
      <c r="N274" s="51" t="str">
        <f aca="false">IF($F274="","",0.000665*$F274)</f>
        <v/>
      </c>
      <c r="O274" s="46" t="str">
        <f aca="false">IF($E274="","",IFERROR($E274*4.87/LN(67.8*CFG_ZANEM-5.42),""))</f>
        <v/>
      </c>
      <c r="P274" s="46" t="str">
        <f aca="false">IF(OR($B274="",$H274=""),"",$H274-$B274)</f>
        <v/>
      </c>
      <c r="Q274" s="46" t="str">
        <f aca="false">IF($A274="","",IF(ISNUMBER(CFG_A),CFG_A,""))</f>
        <v/>
      </c>
      <c r="R274" s="46" t="str">
        <f aca="false">IF($A274="","",IF(ISNUMBER(CFG_B),CFG_B,""))</f>
        <v/>
      </c>
      <c r="S274" s="50" t="str">
        <f aca="false">IF(OR($B274="",$Q274=""),"",0.6108*EXP(17.27*$B274/($B274+237.3))-0.6108*EXP(17.27*($B274+$Q274)/($B274+$Q274+237.3)))</f>
        <v/>
      </c>
      <c r="T274" s="46" t="str">
        <f aca="false">IF(OR($Q274="",$R274="",$L274=""),"",$Q274+$R274*$L274)</f>
        <v/>
      </c>
      <c r="U274" s="46" t="str">
        <f aca="false">IF(OR($Q274="",$R274="",$S274=""),"",$Q274+$R274*$S274)</f>
        <v/>
      </c>
      <c r="V274" s="50" t="str">
        <f aca="false">IF(OR($P274="",$T274="",$U274=""),"",IF(ABS($U274-$T274)&lt;CFG_DENOMMIN,"",($P274-$T274)/($U274-$T274)))</f>
        <v/>
      </c>
      <c r="W274" s="47" t="str">
        <f aca="false">IF($E274="","",IFERROR(LN((CFG_ZANEM-0.67*CFG_HDOSSEL)/(0.123*CFG_HDOSSEL))*LN((CFG_ZAR-0.67*CFG_HDOSSEL)/(0.0123*CFG_HDOSSEL))/(CFG_K^2*$E274),""))</f>
        <v/>
      </c>
      <c r="X274" s="50" t="str">
        <f aca="false">IF(OR($N274="",$W274="",$W274=0),"",$N274*(1+CFG_RC/$W274))</f>
        <v/>
      </c>
      <c r="Y274" s="46" t="str">
        <f aca="false">IF(OR($X274="",$M274="",$G274="",$L274=""),"",($W274*$G274/CFG_RHOCP)*($X274/($M274+$X274))-$L274/($M274+$X274))</f>
        <v/>
      </c>
      <c r="Z274" s="46" t="str">
        <f aca="false">IF(OR($W274="",$G274=""),"",$W274*$G274/CFG_RHOCP)</f>
        <v/>
      </c>
      <c r="AA274" s="50" t="str">
        <f aca="false">IF(OR($P274="",$Y274="",$Z274=""),"",IF(ABS($Z274-$Y274)&lt;CFG_DENOMMIN,"",($P274-$Y274)/($Z274-$Y274)))</f>
        <v/>
      </c>
      <c r="AB274" s="48" t="str">
        <f aca="false">IF($A274="","",IF(AND(HOUR($A274)&gt;=CFG_HINI,HOUR($A274)&lt;CFG_HFIM),1,0))</f>
        <v/>
      </c>
      <c r="AC274" s="48" t="str">
        <f aca="false">IF($A274="","",IF($D274="",0,IF($D274&gt;=CFG_RSMIN,1,0)))</f>
        <v/>
      </c>
      <c r="AD274" s="48" t="str">
        <f aca="false">IF($A274="","",IF($E274="",0,IF(AND($E274&gt;=CFG_UMIN,$E274&lt;=CFG_UMAX),1,0)))</f>
        <v/>
      </c>
      <c r="AE274" s="48" t="str">
        <f aca="false">IF($A274="","",IF($L274="",0,IF($L274&gt;=CFG_VPDMIN,1,0)))</f>
        <v/>
      </c>
      <c r="AF274" s="48" t="str">
        <f aca="false">IF($A274="","",IF(CFG_METODO="Teórico (Jackson)",IF(OR($Y274="",$Z274=""),0,IF(ABS($Z274-$Y274)&gt;=CFG_DENOMMIN,1,0)),IF(OR($T274="",$U274=""),0,IF(ABS($U274-$T274)&gt;=CFG_DENOMMIN,1,0))))</f>
        <v/>
      </c>
      <c r="AG274" s="48" t="str">
        <f aca="false">IF($A274="","",IF(AND($B274&lt;&gt;"",$C274&lt;&gt;"",$H274&lt;&gt;""),1,0))</f>
        <v/>
      </c>
      <c r="AH274" s="48" t="str">
        <f aca="false">IF($A274="","",IF(AND($AB274=1,$AC274=1,$AD274=1,$AE274=1,$AF274=1,$AG274=1),1,0))</f>
        <v/>
      </c>
      <c r="AI274" s="50" t="str">
        <f aca="false">IF($A274="","",IF($AH274&lt;&gt;1,"",IF(CFG_METODO="Teórico (Jackson)",$AA274,$V274)))</f>
        <v/>
      </c>
      <c r="AJ274" s="50" t="str">
        <f aca="false">IF($AI274="","",MAX(0,MIN(1,$AI274)))</f>
        <v/>
      </c>
      <c r="AK274" s="52" t="str">
        <f aca="false">IF($A274="","",IF($AG274=0,"Dados incompletos"&amp;IF($I274="SEM PAR"," — sem Tc no mesmo horário",""),IF($AB274=0,"Fora da janela horária",IF($AC274=0,"Radiação abaixo do mínimo",IF($AD274=0,"Vento fora da faixa",IF($AE274=0,"VPD abaixo do mínimo",IF($AF274=0,"Denominador muito pequeno","VÁLIDO")))))))</f>
        <v/>
      </c>
    </row>
    <row r="275" customFormat="false" ht="15" hidden="false" customHeight="false" outlineLevel="0" collapsed="false">
      <c r="A275" s="45" t="str">
        <f aca="false">IF(02_Estacao!A275="","",02_Estacao!A275)</f>
        <v/>
      </c>
      <c r="B275" s="46" t="str">
        <f aca="false">IF(OR($A275="",02_Estacao!B275=""),"",IF(CFG_UT="°F",(02_Estacao!B275-32)*5/9,02_Estacao!B275))</f>
        <v/>
      </c>
      <c r="C275" s="47" t="str">
        <f aca="false">IF(OR($A275="",02_Estacao!C275=""),"",IF(CFG_UUR="fração (0-1)",02_Estacao!C275*100,02_Estacao!C275))</f>
        <v/>
      </c>
      <c r="D275" s="48" t="str">
        <f aca="false">IF(OR($A275="",02_Estacao!D275=""),"",IF(CFG_URS="MJ/m²/h",02_Estacao!D275*277.7778,IF(CFG_URS="kW/m²",02_Estacao!D275*1000,02_Estacao!D275)))</f>
        <v/>
      </c>
      <c r="E275" s="46" t="str">
        <f aca="false">IF(OR($A275="",02_Estacao!E275=""),"",IF(CFG_UVEL="km/h",02_Estacao!E275/3.6,02_Estacao!E275))</f>
        <v/>
      </c>
      <c r="F275" s="46" t="str">
        <f aca="false">IF($A275="","",IF(02_Estacao!F275="",CFG_P,IF(CFG_UP="hPa (mbar)",02_Estacao!F275/10,IF(CFG_UP="Pa",02_Estacao!F275/1000,02_Estacao!F275))))</f>
        <v/>
      </c>
      <c r="G275" s="48" t="str">
        <f aca="false">IF($A275="","",IF(02_Estacao!G275&lt;&gt;"",02_Estacao!G275,IF($D275="","",(1-CFG_ALBEDO)*$D275-CFG_RNL)))</f>
        <v/>
      </c>
      <c r="H275" s="46" t="str">
        <f aca="false">IF($A275="","",IFERROR(IF(ISNUMBER(INDEX(03_Dossel!$F$6:$F$1005,MATCH($A275,03_Dossel!$A$6:$A$1005,0))),INDEX(03_Dossel!$F$6:$F$1005,MATCH($A275,03_Dossel!$A$6:$A$1005,0)),""),""))</f>
        <v/>
      </c>
      <c r="I275" s="49" t="str">
        <f aca="false">IF($A275="","",IF($H275="","SEM PAR","OK"))</f>
        <v/>
      </c>
      <c r="J275" s="50" t="str">
        <f aca="false">IF($B275="","",0.6108*EXP(17.27*$B275/($B275+237.3)))</f>
        <v/>
      </c>
      <c r="K275" s="50" t="str">
        <f aca="false">IF(OR($J275="",$C275=""),"",$J275*$C275/100)</f>
        <v/>
      </c>
      <c r="L275" s="50" t="str">
        <f aca="false">IF(OR($J275="",$K275=""),"",$J275-$K275)</f>
        <v/>
      </c>
      <c r="M275" s="50" t="str">
        <f aca="false">IF($J275="","",4098*$J275/($B275+237.3)^2)</f>
        <v/>
      </c>
      <c r="N275" s="51" t="str">
        <f aca="false">IF($F275="","",0.000665*$F275)</f>
        <v/>
      </c>
      <c r="O275" s="46" t="str">
        <f aca="false">IF($E275="","",IFERROR($E275*4.87/LN(67.8*CFG_ZANEM-5.42),""))</f>
        <v/>
      </c>
      <c r="P275" s="46" t="str">
        <f aca="false">IF(OR($B275="",$H275=""),"",$H275-$B275)</f>
        <v/>
      </c>
      <c r="Q275" s="46" t="str">
        <f aca="false">IF($A275="","",IF(ISNUMBER(CFG_A),CFG_A,""))</f>
        <v/>
      </c>
      <c r="R275" s="46" t="str">
        <f aca="false">IF($A275="","",IF(ISNUMBER(CFG_B),CFG_B,""))</f>
        <v/>
      </c>
      <c r="S275" s="50" t="str">
        <f aca="false">IF(OR($B275="",$Q275=""),"",0.6108*EXP(17.27*$B275/($B275+237.3))-0.6108*EXP(17.27*($B275+$Q275)/($B275+$Q275+237.3)))</f>
        <v/>
      </c>
      <c r="T275" s="46" t="str">
        <f aca="false">IF(OR($Q275="",$R275="",$L275=""),"",$Q275+$R275*$L275)</f>
        <v/>
      </c>
      <c r="U275" s="46" t="str">
        <f aca="false">IF(OR($Q275="",$R275="",$S275=""),"",$Q275+$R275*$S275)</f>
        <v/>
      </c>
      <c r="V275" s="50" t="str">
        <f aca="false">IF(OR($P275="",$T275="",$U275=""),"",IF(ABS($U275-$T275)&lt;CFG_DENOMMIN,"",($P275-$T275)/($U275-$T275)))</f>
        <v/>
      </c>
      <c r="W275" s="47" t="str">
        <f aca="false">IF($E275="","",IFERROR(LN((CFG_ZANEM-0.67*CFG_HDOSSEL)/(0.123*CFG_HDOSSEL))*LN((CFG_ZAR-0.67*CFG_HDOSSEL)/(0.0123*CFG_HDOSSEL))/(CFG_K^2*$E275),""))</f>
        <v/>
      </c>
      <c r="X275" s="50" t="str">
        <f aca="false">IF(OR($N275="",$W275="",$W275=0),"",$N275*(1+CFG_RC/$W275))</f>
        <v/>
      </c>
      <c r="Y275" s="46" t="str">
        <f aca="false">IF(OR($X275="",$M275="",$G275="",$L275=""),"",($W275*$G275/CFG_RHOCP)*($X275/($M275+$X275))-$L275/($M275+$X275))</f>
        <v/>
      </c>
      <c r="Z275" s="46" t="str">
        <f aca="false">IF(OR($W275="",$G275=""),"",$W275*$G275/CFG_RHOCP)</f>
        <v/>
      </c>
      <c r="AA275" s="50" t="str">
        <f aca="false">IF(OR($P275="",$Y275="",$Z275=""),"",IF(ABS($Z275-$Y275)&lt;CFG_DENOMMIN,"",($P275-$Y275)/($Z275-$Y275)))</f>
        <v/>
      </c>
      <c r="AB275" s="48" t="str">
        <f aca="false">IF($A275="","",IF(AND(HOUR($A275)&gt;=CFG_HINI,HOUR($A275)&lt;CFG_HFIM),1,0))</f>
        <v/>
      </c>
      <c r="AC275" s="48" t="str">
        <f aca="false">IF($A275="","",IF($D275="",0,IF($D275&gt;=CFG_RSMIN,1,0)))</f>
        <v/>
      </c>
      <c r="AD275" s="48" t="str">
        <f aca="false">IF($A275="","",IF($E275="",0,IF(AND($E275&gt;=CFG_UMIN,$E275&lt;=CFG_UMAX),1,0)))</f>
        <v/>
      </c>
      <c r="AE275" s="48" t="str">
        <f aca="false">IF($A275="","",IF($L275="",0,IF($L275&gt;=CFG_VPDMIN,1,0)))</f>
        <v/>
      </c>
      <c r="AF275" s="48" t="str">
        <f aca="false">IF($A275="","",IF(CFG_METODO="Teórico (Jackson)",IF(OR($Y275="",$Z275=""),0,IF(ABS($Z275-$Y275)&gt;=CFG_DENOMMIN,1,0)),IF(OR($T275="",$U275=""),0,IF(ABS($U275-$T275)&gt;=CFG_DENOMMIN,1,0))))</f>
        <v/>
      </c>
      <c r="AG275" s="48" t="str">
        <f aca="false">IF($A275="","",IF(AND($B275&lt;&gt;"",$C275&lt;&gt;"",$H275&lt;&gt;""),1,0))</f>
        <v/>
      </c>
      <c r="AH275" s="48" t="str">
        <f aca="false">IF($A275="","",IF(AND($AB275=1,$AC275=1,$AD275=1,$AE275=1,$AF275=1,$AG275=1),1,0))</f>
        <v/>
      </c>
      <c r="AI275" s="50" t="str">
        <f aca="false">IF($A275="","",IF($AH275&lt;&gt;1,"",IF(CFG_METODO="Teórico (Jackson)",$AA275,$V275)))</f>
        <v/>
      </c>
      <c r="AJ275" s="50" t="str">
        <f aca="false">IF($AI275="","",MAX(0,MIN(1,$AI275)))</f>
        <v/>
      </c>
      <c r="AK275" s="52" t="str">
        <f aca="false">IF($A275="","",IF($AG275=0,"Dados incompletos"&amp;IF($I275="SEM PAR"," — sem Tc no mesmo horário",""),IF($AB275=0,"Fora da janela horária",IF($AC275=0,"Radiação abaixo do mínimo",IF($AD275=0,"Vento fora da faixa",IF($AE275=0,"VPD abaixo do mínimo",IF($AF275=0,"Denominador muito pequeno","VÁLIDO")))))))</f>
        <v/>
      </c>
    </row>
    <row r="276" customFormat="false" ht="15" hidden="false" customHeight="false" outlineLevel="0" collapsed="false">
      <c r="A276" s="45" t="str">
        <f aca="false">IF(02_Estacao!A276="","",02_Estacao!A276)</f>
        <v/>
      </c>
      <c r="B276" s="46" t="str">
        <f aca="false">IF(OR($A276="",02_Estacao!B276=""),"",IF(CFG_UT="°F",(02_Estacao!B276-32)*5/9,02_Estacao!B276))</f>
        <v/>
      </c>
      <c r="C276" s="47" t="str">
        <f aca="false">IF(OR($A276="",02_Estacao!C276=""),"",IF(CFG_UUR="fração (0-1)",02_Estacao!C276*100,02_Estacao!C276))</f>
        <v/>
      </c>
      <c r="D276" s="48" t="str">
        <f aca="false">IF(OR($A276="",02_Estacao!D276=""),"",IF(CFG_URS="MJ/m²/h",02_Estacao!D276*277.7778,IF(CFG_URS="kW/m²",02_Estacao!D276*1000,02_Estacao!D276)))</f>
        <v/>
      </c>
      <c r="E276" s="46" t="str">
        <f aca="false">IF(OR($A276="",02_Estacao!E276=""),"",IF(CFG_UVEL="km/h",02_Estacao!E276/3.6,02_Estacao!E276))</f>
        <v/>
      </c>
      <c r="F276" s="46" t="str">
        <f aca="false">IF($A276="","",IF(02_Estacao!F276="",CFG_P,IF(CFG_UP="hPa (mbar)",02_Estacao!F276/10,IF(CFG_UP="Pa",02_Estacao!F276/1000,02_Estacao!F276))))</f>
        <v/>
      </c>
      <c r="G276" s="48" t="str">
        <f aca="false">IF($A276="","",IF(02_Estacao!G276&lt;&gt;"",02_Estacao!G276,IF($D276="","",(1-CFG_ALBEDO)*$D276-CFG_RNL)))</f>
        <v/>
      </c>
      <c r="H276" s="46" t="str">
        <f aca="false">IF($A276="","",IFERROR(IF(ISNUMBER(INDEX(03_Dossel!$F$6:$F$1005,MATCH($A276,03_Dossel!$A$6:$A$1005,0))),INDEX(03_Dossel!$F$6:$F$1005,MATCH($A276,03_Dossel!$A$6:$A$1005,0)),""),""))</f>
        <v/>
      </c>
      <c r="I276" s="49" t="str">
        <f aca="false">IF($A276="","",IF($H276="","SEM PAR","OK"))</f>
        <v/>
      </c>
      <c r="J276" s="50" t="str">
        <f aca="false">IF($B276="","",0.6108*EXP(17.27*$B276/($B276+237.3)))</f>
        <v/>
      </c>
      <c r="K276" s="50" t="str">
        <f aca="false">IF(OR($J276="",$C276=""),"",$J276*$C276/100)</f>
        <v/>
      </c>
      <c r="L276" s="50" t="str">
        <f aca="false">IF(OR($J276="",$K276=""),"",$J276-$K276)</f>
        <v/>
      </c>
      <c r="M276" s="50" t="str">
        <f aca="false">IF($J276="","",4098*$J276/($B276+237.3)^2)</f>
        <v/>
      </c>
      <c r="N276" s="51" t="str">
        <f aca="false">IF($F276="","",0.000665*$F276)</f>
        <v/>
      </c>
      <c r="O276" s="46" t="str">
        <f aca="false">IF($E276="","",IFERROR($E276*4.87/LN(67.8*CFG_ZANEM-5.42),""))</f>
        <v/>
      </c>
      <c r="P276" s="46" t="str">
        <f aca="false">IF(OR($B276="",$H276=""),"",$H276-$B276)</f>
        <v/>
      </c>
      <c r="Q276" s="46" t="str">
        <f aca="false">IF($A276="","",IF(ISNUMBER(CFG_A),CFG_A,""))</f>
        <v/>
      </c>
      <c r="R276" s="46" t="str">
        <f aca="false">IF($A276="","",IF(ISNUMBER(CFG_B),CFG_B,""))</f>
        <v/>
      </c>
      <c r="S276" s="50" t="str">
        <f aca="false">IF(OR($B276="",$Q276=""),"",0.6108*EXP(17.27*$B276/($B276+237.3))-0.6108*EXP(17.27*($B276+$Q276)/($B276+$Q276+237.3)))</f>
        <v/>
      </c>
      <c r="T276" s="46" t="str">
        <f aca="false">IF(OR($Q276="",$R276="",$L276=""),"",$Q276+$R276*$L276)</f>
        <v/>
      </c>
      <c r="U276" s="46" t="str">
        <f aca="false">IF(OR($Q276="",$R276="",$S276=""),"",$Q276+$R276*$S276)</f>
        <v/>
      </c>
      <c r="V276" s="50" t="str">
        <f aca="false">IF(OR($P276="",$T276="",$U276=""),"",IF(ABS($U276-$T276)&lt;CFG_DENOMMIN,"",($P276-$T276)/($U276-$T276)))</f>
        <v/>
      </c>
      <c r="W276" s="47" t="str">
        <f aca="false">IF($E276="","",IFERROR(LN((CFG_ZANEM-0.67*CFG_HDOSSEL)/(0.123*CFG_HDOSSEL))*LN((CFG_ZAR-0.67*CFG_HDOSSEL)/(0.0123*CFG_HDOSSEL))/(CFG_K^2*$E276),""))</f>
        <v/>
      </c>
      <c r="X276" s="50" t="str">
        <f aca="false">IF(OR($N276="",$W276="",$W276=0),"",$N276*(1+CFG_RC/$W276))</f>
        <v/>
      </c>
      <c r="Y276" s="46" t="str">
        <f aca="false">IF(OR($X276="",$M276="",$G276="",$L276=""),"",($W276*$G276/CFG_RHOCP)*($X276/($M276+$X276))-$L276/($M276+$X276))</f>
        <v/>
      </c>
      <c r="Z276" s="46" t="str">
        <f aca="false">IF(OR($W276="",$G276=""),"",$W276*$G276/CFG_RHOCP)</f>
        <v/>
      </c>
      <c r="AA276" s="50" t="str">
        <f aca="false">IF(OR($P276="",$Y276="",$Z276=""),"",IF(ABS($Z276-$Y276)&lt;CFG_DENOMMIN,"",($P276-$Y276)/($Z276-$Y276)))</f>
        <v/>
      </c>
      <c r="AB276" s="48" t="str">
        <f aca="false">IF($A276="","",IF(AND(HOUR($A276)&gt;=CFG_HINI,HOUR($A276)&lt;CFG_HFIM),1,0))</f>
        <v/>
      </c>
      <c r="AC276" s="48" t="str">
        <f aca="false">IF($A276="","",IF($D276="",0,IF($D276&gt;=CFG_RSMIN,1,0)))</f>
        <v/>
      </c>
      <c r="AD276" s="48" t="str">
        <f aca="false">IF($A276="","",IF($E276="",0,IF(AND($E276&gt;=CFG_UMIN,$E276&lt;=CFG_UMAX),1,0)))</f>
        <v/>
      </c>
      <c r="AE276" s="48" t="str">
        <f aca="false">IF($A276="","",IF($L276="",0,IF($L276&gt;=CFG_VPDMIN,1,0)))</f>
        <v/>
      </c>
      <c r="AF276" s="48" t="str">
        <f aca="false">IF($A276="","",IF(CFG_METODO="Teórico (Jackson)",IF(OR($Y276="",$Z276=""),0,IF(ABS($Z276-$Y276)&gt;=CFG_DENOMMIN,1,0)),IF(OR($T276="",$U276=""),0,IF(ABS($U276-$T276)&gt;=CFG_DENOMMIN,1,0))))</f>
        <v/>
      </c>
      <c r="AG276" s="48" t="str">
        <f aca="false">IF($A276="","",IF(AND($B276&lt;&gt;"",$C276&lt;&gt;"",$H276&lt;&gt;""),1,0))</f>
        <v/>
      </c>
      <c r="AH276" s="48" t="str">
        <f aca="false">IF($A276="","",IF(AND($AB276=1,$AC276=1,$AD276=1,$AE276=1,$AF276=1,$AG276=1),1,0))</f>
        <v/>
      </c>
      <c r="AI276" s="50" t="str">
        <f aca="false">IF($A276="","",IF($AH276&lt;&gt;1,"",IF(CFG_METODO="Teórico (Jackson)",$AA276,$V276)))</f>
        <v/>
      </c>
      <c r="AJ276" s="50" t="str">
        <f aca="false">IF($AI276="","",MAX(0,MIN(1,$AI276)))</f>
        <v/>
      </c>
      <c r="AK276" s="52" t="str">
        <f aca="false">IF($A276="","",IF($AG276=0,"Dados incompletos"&amp;IF($I276="SEM PAR"," — sem Tc no mesmo horário",""),IF($AB276=0,"Fora da janela horária",IF($AC276=0,"Radiação abaixo do mínimo",IF($AD276=0,"Vento fora da faixa",IF($AE276=0,"VPD abaixo do mínimo",IF($AF276=0,"Denominador muito pequeno","VÁLIDO")))))))</f>
        <v/>
      </c>
    </row>
    <row r="277" customFormat="false" ht="15" hidden="false" customHeight="false" outlineLevel="0" collapsed="false">
      <c r="A277" s="45" t="str">
        <f aca="false">IF(02_Estacao!A277="","",02_Estacao!A277)</f>
        <v/>
      </c>
      <c r="B277" s="46" t="str">
        <f aca="false">IF(OR($A277="",02_Estacao!B277=""),"",IF(CFG_UT="°F",(02_Estacao!B277-32)*5/9,02_Estacao!B277))</f>
        <v/>
      </c>
      <c r="C277" s="47" t="str">
        <f aca="false">IF(OR($A277="",02_Estacao!C277=""),"",IF(CFG_UUR="fração (0-1)",02_Estacao!C277*100,02_Estacao!C277))</f>
        <v/>
      </c>
      <c r="D277" s="48" t="str">
        <f aca="false">IF(OR($A277="",02_Estacao!D277=""),"",IF(CFG_URS="MJ/m²/h",02_Estacao!D277*277.7778,IF(CFG_URS="kW/m²",02_Estacao!D277*1000,02_Estacao!D277)))</f>
        <v/>
      </c>
      <c r="E277" s="46" t="str">
        <f aca="false">IF(OR($A277="",02_Estacao!E277=""),"",IF(CFG_UVEL="km/h",02_Estacao!E277/3.6,02_Estacao!E277))</f>
        <v/>
      </c>
      <c r="F277" s="46" t="str">
        <f aca="false">IF($A277="","",IF(02_Estacao!F277="",CFG_P,IF(CFG_UP="hPa (mbar)",02_Estacao!F277/10,IF(CFG_UP="Pa",02_Estacao!F277/1000,02_Estacao!F277))))</f>
        <v/>
      </c>
      <c r="G277" s="48" t="str">
        <f aca="false">IF($A277="","",IF(02_Estacao!G277&lt;&gt;"",02_Estacao!G277,IF($D277="","",(1-CFG_ALBEDO)*$D277-CFG_RNL)))</f>
        <v/>
      </c>
      <c r="H277" s="46" t="str">
        <f aca="false">IF($A277="","",IFERROR(IF(ISNUMBER(INDEX(03_Dossel!$F$6:$F$1005,MATCH($A277,03_Dossel!$A$6:$A$1005,0))),INDEX(03_Dossel!$F$6:$F$1005,MATCH($A277,03_Dossel!$A$6:$A$1005,0)),""),""))</f>
        <v/>
      </c>
      <c r="I277" s="49" t="str">
        <f aca="false">IF($A277="","",IF($H277="","SEM PAR","OK"))</f>
        <v/>
      </c>
      <c r="J277" s="50" t="str">
        <f aca="false">IF($B277="","",0.6108*EXP(17.27*$B277/($B277+237.3)))</f>
        <v/>
      </c>
      <c r="K277" s="50" t="str">
        <f aca="false">IF(OR($J277="",$C277=""),"",$J277*$C277/100)</f>
        <v/>
      </c>
      <c r="L277" s="50" t="str">
        <f aca="false">IF(OR($J277="",$K277=""),"",$J277-$K277)</f>
        <v/>
      </c>
      <c r="M277" s="50" t="str">
        <f aca="false">IF($J277="","",4098*$J277/($B277+237.3)^2)</f>
        <v/>
      </c>
      <c r="N277" s="51" t="str">
        <f aca="false">IF($F277="","",0.000665*$F277)</f>
        <v/>
      </c>
      <c r="O277" s="46" t="str">
        <f aca="false">IF($E277="","",IFERROR($E277*4.87/LN(67.8*CFG_ZANEM-5.42),""))</f>
        <v/>
      </c>
      <c r="P277" s="46" t="str">
        <f aca="false">IF(OR($B277="",$H277=""),"",$H277-$B277)</f>
        <v/>
      </c>
      <c r="Q277" s="46" t="str">
        <f aca="false">IF($A277="","",IF(ISNUMBER(CFG_A),CFG_A,""))</f>
        <v/>
      </c>
      <c r="R277" s="46" t="str">
        <f aca="false">IF($A277="","",IF(ISNUMBER(CFG_B),CFG_B,""))</f>
        <v/>
      </c>
      <c r="S277" s="50" t="str">
        <f aca="false">IF(OR($B277="",$Q277=""),"",0.6108*EXP(17.27*$B277/($B277+237.3))-0.6108*EXP(17.27*($B277+$Q277)/($B277+$Q277+237.3)))</f>
        <v/>
      </c>
      <c r="T277" s="46" t="str">
        <f aca="false">IF(OR($Q277="",$R277="",$L277=""),"",$Q277+$R277*$L277)</f>
        <v/>
      </c>
      <c r="U277" s="46" t="str">
        <f aca="false">IF(OR($Q277="",$R277="",$S277=""),"",$Q277+$R277*$S277)</f>
        <v/>
      </c>
      <c r="V277" s="50" t="str">
        <f aca="false">IF(OR($P277="",$T277="",$U277=""),"",IF(ABS($U277-$T277)&lt;CFG_DENOMMIN,"",($P277-$T277)/($U277-$T277)))</f>
        <v/>
      </c>
      <c r="W277" s="47" t="str">
        <f aca="false">IF($E277="","",IFERROR(LN((CFG_ZANEM-0.67*CFG_HDOSSEL)/(0.123*CFG_HDOSSEL))*LN((CFG_ZAR-0.67*CFG_HDOSSEL)/(0.0123*CFG_HDOSSEL))/(CFG_K^2*$E277),""))</f>
        <v/>
      </c>
      <c r="X277" s="50" t="str">
        <f aca="false">IF(OR($N277="",$W277="",$W277=0),"",$N277*(1+CFG_RC/$W277))</f>
        <v/>
      </c>
      <c r="Y277" s="46" t="str">
        <f aca="false">IF(OR($X277="",$M277="",$G277="",$L277=""),"",($W277*$G277/CFG_RHOCP)*($X277/($M277+$X277))-$L277/($M277+$X277))</f>
        <v/>
      </c>
      <c r="Z277" s="46" t="str">
        <f aca="false">IF(OR($W277="",$G277=""),"",$W277*$G277/CFG_RHOCP)</f>
        <v/>
      </c>
      <c r="AA277" s="50" t="str">
        <f aca="false">IF(OR($P277="",$Y277="",$Z277=""),"",IF(ABS($Z277-$Y277)&lt;CFG_DENOMMIN,"",($P277-$Y277)/($Z277-$Y277)))</f>
        <v/>
      </c>
      <c r="AB277" s="48" t="str">
        <f aca="false">IF($A277="","",IF(AND(HOUR($A277)&gt;=CFG_HINI,HOUR($A277)&lt;CFG_HFIM),1,0))</f>
        <v/>
      </c>
      <c r="AC277" s="48" t="str">
        <f aca="false">IF($A277="","",IF($D277="",0,IF($D277&gt;=CFG_RSMIN,1,0)))</f>
        <v/>
      </c>
      <c r="AD277" s="48" t="str">
        <f aca="false">IF($A277="","",IF($E277="",0,IF(AND($E277&gt;=CFG_UMIN,$E277&lt;=CFG_UMAX),1,0)))</f>
        <v/>
      </c>
      <c r="AE277" s="48" t="str">
        <f aca="false">IF($A277="","",IF($L277="",0,IF($L277&gt;=CFG_VPDMIN,1,0)))</f>
        <v/>
      </c>
      <c r="AF277" s="48" t="str">
        <f aca="false">IF($A277="","",IF(CFG_METODO="Teórico (Jackson)",IF(OR($Y277="",$Z277=""),0,IF(ABS($Z277-$Y277)&gt;=CFG_DENOMMIN,1,0)),IF(OR($T277="",$U277=""),0,IF(ABS($U277-$T277)&gt;=CFG_DENOMMIN,1,0))))</f>
        <v/>
      </c>
      <c r="AG277" s="48" t="str">
        <f aca="false">IF($A277="","",IF(AND($B277&lt;&gt;"",$C277&lt;&gt;"",$H277&lt;&gt;""),1,0))</f>
        <v/>
      </c>
      <c r="AH277" s="48" t="str">
        <f aca="false">IF($A277="","",IF(AND($AB277=1,$AC277=1,$AD277=1,$AE277=1,$AF277=1,$AG277=1),1,0))</f>
        <v/>
      </c>
      <c r="AI277" s="50" t="str">
        <f aca="false">IF($A277="","",IF($AH277&lt;&gt;1,"",IF(CFG_METODO="Teórico (Jackson)",$AA277,$V277)))</f>
        <v/>
      </c>
      <c r="AJ277" s="50" t="str">
        <f aca="false">IF($AI277="","",MAX(0,MIN(1,$AI277)))</f>
        <v/>
      </c>
      <c r="AK277" s="52" t="str">
        <f aca="false">IF($A277="","",IF($AG277=0,"Dados incompletos"&amp;IF($I277="SEM PAR"," — sem Tc no mesmo horário",""),IF($AB277=0,"Fora da janela horária",IF($AC277=0,"Radiação abaixo do mínimo",IF($AD277=0,"Vento fora da faixa",IF($AE277=0,"VPD abaixo do mínimo",IF($AF277=0,"Denominador muito pequeno","VÁLIDO")))))))</f>
        <v/>
      </c>
    </row>
    <row r="278" customFormat="false" ht="15" hidden="false" customHeight="false" outlineLevel="0" collapsed="false">
      <c r="A278" s="45" t="str">
        <f aca="false">IF(02_Estacao!A278="","",02_Estacao!A278)</f>
        <v/>
      </c>
      <c r="B278" s="46" t="str">
        <f aca="false">IF(OR($A278="",02_Estacao!B278=""),"",IF(CFG_UT="°F",(02_Estacao!B278-32)*5/9,02_Estacao!B278))</f>
        <v/>
      </c>
      <c r="C278" s="47" t="str">
        <f aca="false">IF(OR($A278="",02_Estacao!C278=""),"",IF(CFG_UUR="fração (0-1)",02_Estacao!C278*100,02_Estacao!C278))</f>
        <v/>
      </c>
      <c r="D278" s="48" t="str">
        <f aca="false">IF(OR($A278="",02_Estacao!D278=""),"",IF(CFG_URS="MJ/m²/h",02_Estacao!D278*277.7778,IF(CFG_URS="kW/m²",02_Estacao!D278*1000,02_Estacao!D278)))</f>
        <v/>
      </c>
      <c r="E278" s="46" t="str">
        <f aca="false">IF(OR($A278="",02_Estacao!E278=""),"",IF(CFG_UVEL="km/h",02_Estacao!E278/3.6,02_Estacao!E278))</f>
        <v/>
      </c>
      <c r="F278" s="46" t="str">
        <f aca="false">IF($A278="","",IF(02_Estacao!F278="",CFG_P,IF(CFG_UP="hPa (mbar)",02_Estacao!F278/10,IF(CFG_UP="Pa",02_Estacao!F278/1000,02_Estacao!F278))))</f>
        <v/>
      </c>
      <c r="G278" s="48" t="str">
        <f aca="false">IF($A278="","",IF(02_Estacao!G278&lt;&gt;"",02_Estacao!G278,IF($D278="","",(1-CFG_ALBEDO)*$D278-CFG_RNL)))</f>
        <v/>
      </c>
      <c r="H278" s="46" t="str">
        <f aca="false">IF($A278="","",IFERROR(IF(ISNUMBER(INDEX(03_Dossel!$F$6:$F$1005,MATCH($A278,03_Dossel!$A$6:$A$1005,0))),INDEX(03_Dossel!$F$6:$F$1005,MATCH($A278,03_Dossel!$A$6:$A$1005,0)),""),""))</f>
        <v/>
      </c>
      <c r="I278" s="49" t="str">
        <f aca="false">IF($A278="","",IF($H278="","SEM PAR","OK"))</f>
        <v/>
      </c>
      <c r="J278" s="50" t="str">
        <f aca="false">IF($B278="","",0.6108*EXP(17.27*$B278/($B278+237.3)))</f>
        <v/>
      </c>
      <c r="K278" s="50" t="str">
        <f aca="false">IF(OR($J278="",$C278=""),"",$J278*$C278/100)</f>
        <v/>
      </c>
      <c r="L278" s="50" t="str">
        <f aca="false">IF(OR($J278="",$K278=""),"",$J278-$K278)</f>
        <v/>
      </c>
      <c r="M278" s="50" t="str">
        <f aca="false">IF($J278="","",4098*$J278/($B278+237.3)^2)</f>
        <v/>
      </c>
      <c r="N278" s="51" t="str">
        <f aca="false">IF($F278="","",0.000665*$F278)</f>
        <v/>
      </c>
      <c r="O278" s="46" t="str">
        <f aca="false">IF($E278="","",IFERROR($E278*4.87/LN(67.8*CFG_ZANEM-5.42),""))</f>
        <v/>
      </c>
      <c r="P278" s="46" t="str">
        <f aca="false">IF(OR($B278="",$H278=""),"",$H278-$B278)</f>
        <v/>
      </c>
      <c r="Q278" s="46" t="str">
        <f aca="false">IF($A278="","",IF(ISNUMBER(CFG_A),CFG_A,""))</f>
        <v/>
      </c>
      <c r="R278" s="46" t="str">
        <f aca="false">IF($A278="","",IF(ISNUMBER(CFG_B),CFG_B,""))</f>
        <v/>
      </c>
      <c r="S278" s="50" t="str">
        <f aca="false">IF(OR($B278="",$Q278=""),"",0.6108*EXP(17.27*$B278/($B278+237.3))-0.6108*EXP(17.27*($B278+$Q278)/($B278+$Q278+237.3)))</f>
        <v/>
      </c>
      <c r="T278" s="46" t="str">
        <f aca="false">IF(OR($Q278="",$R278="",$L278=""),"",$Q278+$R278*$L278)</f>
        <v/>
      </c>
      <c r="U278" s="46" t="str">
        <f aca="false">IF(OR($Q278="",$R278="",$S278=""),"",$Q278+$R278*$S278)</f>
        <v/>
      </c>
      <c r="V278" s="50" t="str">
        <f aca="false">IF(OR($P278="",$T278="",$U278=""),"",IF(ABS($U278-$T278)&lt;CFG_DENOMMIN,"",($P278-$T278)/($U278-$T278)))</f>
        <v/>
      </c>
      <c r="W278" s="47" t="str">
        <f aca="false">IF($E278="","",IFERROR(LN((CFG_ZANEM-0.67*CFG_HDOSSEL)/(0.123*CFG_HDOSSEL))*LN((CFG_ZAR-0.67*CFG_HDOSSEL)/(0.0123*CFG_HDOSSEL))/(CFG_K^2*$E278),""))</f>
        <v/>
      </c>
      <c r="X278" s="50" t="str">
        <f aca="false">IF(OR($N278="",$W278="",$W278=0),"",$N278*(1+CFG_RC/$W278))</f>
        <v/>
      </c>
      <c r="Y278" s="46" t="str">
        <f aca="false">IF(OR($X278="",$M278="",$G278="",$L278=""),"",($W278*$G278/CFG_RHOCP)*($X278/($M278+$X278))-$L278/($M278+$X278))</f>
        <v/>
      </c>
      <c r="Z278" s="46" t="str">
        <f aca="false">IF(OR($W278="",$G278=""),"",$W278*$G278/CFG_RHOCP)</f>
        <v/>
      </c>
      <c r="AA278" s="50" t="str">
        <f aca="false">IF(OR($P278="",$Y278="",$Z278=""),"",IF(ABS($Z278-$Y278)&lt;CFG_DENOMMIN,"",($P278-$Y278)/($Z278-$Y278)))</f>
        <v/>
      </c>
      <c r="AB278" s="48" t="str">
        <f aca="false">IF($A278="","",IF(AND(HOUR($A278)&gt;=CFG_HINI,HOUR($A278)&lt;CFG_HFIM),1,0))</f>
        <v/>
      </c>
      <c r="AC278" s="48" t="str">
        <f aca="false">IF($A278="","",IF($D278="",0,IF($D278&gt;=CFG_RSMIN,1,0)))</f>
        <v/>
      </c>
      <c r="AD278" s="48" t="str">
        <f aca="false">IF($A278="","",IF($E278="",0,IF(AND($E278&gt;=CFG_UMIN,$E278&lt;=CFG_UMAX),1,0)))</f>
        <v/>
      </c>
      <c r="AE278" s="48" t="str">
        <f aca="false">IF($A278="","",IF($L278="",0,IF($L278&gt;=CFG_VPDMIN,1,0)))</f>
        <v/>
      </c>
      <c r="AF278" s="48" t="str">
        <f aca="false">IF($A278="","",IF(CFG_METODO="Teórico (Jackson)",IF(OR($Y278="",$Z278=""),0,IF(ABS($Z278-$Y278)&gt;=CFG_DENOMMIN,1,0)),IF(OR($T278="",$U278=""),0,IF(ABS($U278-$T278)&gt;=CFG_DENOMMIN,1,0))))</f>
        <v/>
      </c>
      <c r="AG278" s="48" t="str">
        <f aca="false">IF($A278="","",IF(AND($B278&lt;&gt;"",$C278&lt;&gt;"",$H278&lt;&gt;""),1,0))</f>
        <v/>
      </c>
      <c r="AH278" s="48" t="str">
        <f aca="false">IF($A278="","",IF(AND($AB278=1,$AC278=1,$AD278=1,$AE278=1,$AF278=1,$AG278=1),1,0))</f>
        <v/>
      </c>
      <c r="AI278" s="50" t="str">
        <f aca="false">IF($A278="","",IF($AH278&lt;&gt;1,"",IF(CFG_METODO="Teórico (Jackson)",$AA278,$V278)))</f>
        <v/>
      </c>
      <c r="AJ278" s="50" t="str">
        <f aca="false">IF($AI278="","",MAX(0,MIN(1,$AI278)))</f>
        <v/>
      </c>
      <c r="AK278" s="52" t="str">
        <f aca="false">IF($A278="","",IF($AG278=0,"Dados incompletos"&amp;IF($I278="SEM PAR"," — sem Tc no mesmo horário",""),IF($AB278=0,"Fora da janela horária",IF($AC278=0,"Radiação abaixo do mínimo",IF($AD278=0,"Vento fora da faixa",IF($AE278=0,"VPD abaixo do mínimo",IF($AF278=0,"Denominador muito pequeno","VÁLIDO")))))))</f>
        <v/>
      </c>
    </row>
    <row r="279" customFormat="false" ht="15" hidden="false" customHeight="false" outlineLevel="0" collapsed="false">
      <c r="A279" s="45" t="str">
        <f aca="false">IF(02_Estacao!A279="","",02_Estacao!A279)</f>
        <v/>
      </c>
      <c r="B279" s="46" t="str">
        <f aca="false">IF(OR($A279="",02_Estacao!B279=""),"",IF(CFG_UT="°F",(02_Estacao!B279-32)*5/9,02_Estacao!B279))</f>
        <v/>
      </c>
      <c r="C279" s="47" t="str">
        <f aca="false">IF(OR($A279="",02_Estacao!C279=""),"",IF(CFG_UUR="fração (0-1)",02_Estacao!C279*100,02_Estacao!C279))</f>
        <v/>
      </c>
      <c r="D279" s="48" t="str">
        <f aca="false">IF(OR($A279="",02_Estacao!D279=""),"",IF(CFG_URS="MJ/m²/h",02_Estacao!D279*277.7778,IF(CFG_URS="kW/m²",02_Estacao!D279*1000,02_Estacao!D279)))</f>
        <v/>
      </c>
      <c r="E279" s="46" t="str">
        <f aca="false">IF(OR($A279="",02_Estacao!E279=""),"",IF(CFG_UVEL="km/h",02_Estacao!E279/3.6,02_Estacao!E279))</f>
        <v/>
      </c>
      <c r="F279" s="46" t="str">
        <f aca="false">IF($A279="","",IF(02_Estacao!F279="",CFG_P,IF(CFG_UP="hPa (mbar)",02_Estacao!F279/10,IF(CFG_UP="Pa",02_Estacao!F279/1000,02_Estacao!F279))))</f>
        <v/>
      </c>
      <c r="G279" s="48" t="str">
        <f aca="false">IF($A279="","",IF(02_Estacao!G279&lt;&gt;"",02_Estacao!G279,IF($D279="","",(1-CFG_ALBEDO)*$D279-CFG_RNL)))</f>
        <v/>
      </c>
      <c r="H279" s="46" t="str">
        <f aca="false">IF($A279="","",IFERROR(IF(ISNUMBER(INDEX(03_Dossel!$F$6:$F$1005,MATCH($A279,03_Dossel!$A$6:$A$1005,0))),INDEX(03_Dossel!$F$6:$F$1005,MATCH($A279,03_Dossel!$A$6:$A$1005,0)),""),""))</f>
        <v/>
      </c>
      <c r="I279" s="49" t="str">
        <f aca="false">IF($A279="","",IF($H279="","SEM PAR","OK"))</f>
        <v/>
      </c>
      <c r="J279" s="50" t="str">
        <f aca="false">IF($B279="","",0.6108*EXP(17.27*$B279/($B279+237.3)))</f>
        <v/>
      </c>
      <c r="K279" s="50" t="str">
        <f aca="false">IF(OR($J279="",$C279=""),"",$J279*$C279/100)</f>
        <v/>
      </c>
      <c r="L279" s="50" t="str">
        <f aca="false">IF(OR($J279="",$K279=""),"",$J279-$K279)</f>
        <v/>
      </c>
      <c r="M279" s="50" t="str">
        <f aca="false">IF($J279="","",4098*$J279/($B279+237.3)^2)</f>
        <v/>
      </c>
      <c r="N279" s="51" t="str">
        <f aca="false">IF($F279="","",0.000665*$F279)</f>
        <v/>
      </c>
      <c r="O279" s="46" t="str">
        <f aca="false">IF($E279="","",IFERROR($E279*4.87/LN(67.8*CFG_ZANEM-5.42),""))</f>
        <v/>
      </c>
      <c r="P279" s="46" t="str">
        <f aca="false">IF(OR($B279="",$H279=""),"",$H279-$B279)</f>
        <v/>
      </c>
      <c r="Q279" s="46" t="str">
        <f aca="false">IF($A279="","",IF(ISNUMBER(CFG_A),CFG_A,""))</f>
        <v/>
      </c>
      <c r="R279" s="46" t="str">
        <f aca="false">IF($A279="","",IF(ISNUMBER(CFG_B),CFG_B,""))</f>
        <v/>
      </c>
      <c r="S279" s="50" t="str">
        <f aca="false">IF(OR($B279="",$Q279=""),"",0.6108*EXP(17.27*$B279/($B279+237.3))-0.6108*EXP(17.27*($B279+$Q279)/($B279+$Q279+237.3)))</f>
        <v/>
      </c>
      <c r="T279" s="46" t="str">
        <f aca="false">IF(OR($Q279="",$R279="",$L279=""),"",$Q279+$R279*$L279)</f>
        <v/>
      </c>
      <c r="U279" s="46" t="str">
        <f aca="false">IF(OR($Q279="",$R279="",$S279=""),"",$Q279+$R279*$S279)</f>
        <v/>
      </c>
      <c r="V279" s="50" t="str">
        <f aca="false">IF(OR($P279="",$T279="",$U279=""),"",IF(ABS($U279-$T279)&lt;CFG_DENOMMIN,"",($P279-$T279)/($U279-$T279)))</f>
        <v/>
      </c>
      <c r="W279" s="47" t="str">
        <f aca="false">IF($E279="","",IFERROR(LN((CFG_ZANEM-0.67*CFG_HDOSSEL)/(0.123*CFG_HDOSSEL))*LN((CFG_ZAR-0.67*CFG_HDOSSEL)/(0.0123*CFG_HDOSSEL))/(CFG_K^2*$E279),""))</f>
        <v/>
      </c>
      <c r="X279" s="50" t="str">
        <f aca="false">IF(OR($N279="",$W279="",$W279=0),"",$N279*(1+CFG_RC/$W279))</f>
        <v/>
      </c>
      <c r="Y279" s="46" t="str">
        <f aca="false">IF(OR($X279="",$M279="",$G279="",$L279=""),"",($W279*$G279/CFG_RHOCP)*($X279/($M279+$X279))-$L279/($M279+$X279))</f>
        <v/>
      </c>
      <c r="Z279" s="46" t="str">
        <f aca="false">IF(OR($W279="",$G279=""),"",$W279*$G279/CFG_RHOCP)</f>
        <v/>
      </c>
      <c r="AA279" s="50" t="str">
        <f aca="false">IF(OR($P279="",$Y279="",$Z279=""),"",IF(ABS($Z279-$Y279)&lt;CFG_DENOMMIN,"",($P279-$Y279)/($Z279-$Y279)))</f>
        <v/>
      </c>
      <c r="AB279" s="48" t="str">
        <f aca="false">IF($A279="","",IF(AND(HOUR($A279)&gt;=CFG_HINI,HOUR($A279)&lt;CFG_HFIM),1,0))</f>
        <v/>
      </c>
      <c r="AC279" s="48" t="str">
        <f aca="false">IF($A279="","",IF($D279="",0,IF($D279&gt;=CFG_RSMIN,1,0)))</f>
        <v/>
      </c>
      <c r="AD279" s="48" t="str">
        <f aca="false">IF($A279="","",IF($E279="",0,IF(AND($E279&gt;=CFG_UMIN,$E279&lt;=CFG_UMAX),1,0)))</f>
        <v/>
      </c>
      <c r="AE279" s="48" t="str">
        <f aca="false">IF($A279="","",IF($L279="",0,IF($L279&gt;=CFG_VPDMIN,1,0)))</f>
        <v/>
      </c>
      <c r="AF279" s="48" t="str">
        <f aca="false">IF($A279="","",IF(CFG_METODO="Teórico (Jackson)",IF(OR($Y279="",$Z279=""),0,IF(ABS($Z279-$Y279)&gt;=CFG_DENOMMIN,1,0)),IF(OR($T279="",$U279=""),0,IF(ABS($U279-$T279)&gt;=CFG_DENOMMIN,1,0))))</f>
        <v/>
      </c>
      <c r="AG279" s="48" t="str">
        <f aca="false">IF($A279="","",IF(AND($B279&lt;&gt;"",$C279&lt;&gt;"",$H279&lt;&gt;""),1,0))</f>
        <v/>
      </c>
      <c r="AH279" s="48" t="str">
        <f aca="false">IF($A279="","",IF(AND($AB279=1,$AC279=1,$AD279=1,$AE279=1,$AF279=1,$AG279=1),1,0))</f>
        <v/>
      </c>
      <c r="AI279" s="50" t="str">
        <f aca="false">IF($A279="","",IF($AH279&lt;&gt;1,"",IF(CFG_METODO="Teórico (Jackson)",$AA279,$V279)))</f>
        <v/>
      </c>
      <c r="AJ279" s="50" t="str">
        <f aca="false">IF($AI279="","",MAX(0,MIN(1,$AI279)))</f>
        <v/>
      </c>
      <c r="AK279" s="52" t="str">
        <f aca="false">IF($A279="","",IF($AG279=0,"Dados incompletos"&amp;IF($I279="SEM PAR"," — sem Tc no mesmo horário",""),IF($AB279=0,"Fora da janela horária",IF($AC279=0,"Radiação abaixo do mínimo",IF($AD279=0,"Vento fora da faixa",IF($AE279=0,"VPD abaixo do mínimo",IF($AF279=0,"Denominador muito pequeno","VÁLIDO")))))))</f>
        <v/>
      </c>
    </row>
    <row r="280" customFormat="false" ht="15" hidden="false" customHeight="false" outlineLevel="0" collapsed="false">
      <c r="A280" s="45" t="str">
        <f aca="false">IF(02_Estacao!A280="","",02_Estacao!A280)</f>
        <v/>
      </c>
      <c r="B280" s="46" t="str">
        <f aca="false">IF(OR($A280="",02_Estacao!B280=""),"",IF(CFG_UT="°F",(02_Estacao!B280-32)*5/9,02_Estacao!B280))</f>
        <v/>
      </c>
      <c r="C280" s="47" t="str">
        <f aca="false">IF(OR($A280="",02_Estacao!C280=""),"",IF(CFG_UUR="fração (0-1)",02_Estacao!C280*100,02_Estacao!C280))</f>
        <v/>
      </c>
      <c r="D280" s="48" t="str">
        <f aca="false">IF(OR($A280="",02_Estacao!D280=""),"",IF(CFG_URS="MJ/m²/h",02_Estacao!D280*277.7778,IF(CFG_URS="kW/m²",02_Estacao!D280*1000,02_Estacao!D280)))</f>
        <v/>
      </c>
      <c r="E280" s="46" t="str">
        <f aca="false">IF(OR($A280="",02_Estacao!E280=""),"",IF(CFG_UVEL="km/h",02_Estacao!E280/3.6,02_Estacao!E280))</f>
        <v/>
      </c>
      <c r="F280" s="46" t="str">
        <f aca="false">IF($A280="","",IF(02_Estacao!F280="",CFG_P,IF(CFG_UP="hPa (mbar)",02_Estacao!F280/10,IF(CFG_UP="Pa",02_Estacao!F280/1000,02_Estacao!F280))))</f>
        <v/>
      </c>
      <c r="G280" s="48" t="str">
        <f aca="false">IF($A280="","",IF(02_Estacao!G280&lt;&gt;"",02_Estacao!G280,IF($D280="","",(1-CFG_ALBEDO)*$D280-CFG_RNL)))</f>
        <v/>
      </c>
      <c r="H280" s="46" t="str">
        <f aca="false">IF($A280="","",IFERROR(IF(ISNUMBER(INDEX(03_Dossel!$F$6:$F$1005,MATCH($A280,03_Dossel!$A$6:$A$1005,0))),INDEX(03_Dossel!$F$6:$F$1005,MATCH($A280,03_Dossel!$A$6:$A$1005,0)),""),""))</f>
        <v/>
      </c>
      <c r="I280" s="49" t="str">
        <f aca="false">IF($A280="","",IF($H280="","SEM PAR","OK"))</f>
        <v/>
      </c>
      <c r="J280" s="50" t="str">
        <f aca="false">IF($B280="","",0.6108*EXP(17.27*$B280/($B280+237.3)))</f>
        <v/>
      </c>
      <c r="K280" s="50" t="str">
        <f aca="false">IF(OR($J280="",$C280=""),"",$J280*$C280/100)</f>
        <v/>
      </c>
      <c r="L280" s="50" t="str">
        <f aca="false">IF(OR($J280="",$K280=""),"",$J280-$K280)</f>
        <v/>
      </c>
      <c r="M280" s="50" t="str">
        <f aca="false">IF($J280="","",4098*$J280/($B280+237.3)^2)</f>
        <v/>
      </c>
      <c r="N280" s="51" t="str">
        <f aca="false">IF($F280="","",0.000665*$F280)</f>
        <v/>
      </c>
      <c r="O280" s="46" t="str">
        <f aca="false">IF($E280="","",IFERROR($E280*4.87/LN(67.8*CFG_ZANEM-5.42),""))</f>
        <v/>
      </c>
      <c r="P280" s="46" t="str">
        <f aca="false">IF(OR($B280="",$H280=""),"",$H280-$B280)</f>
        <v/>
      </c>
      <c r="Q280" s="46" t="str">
        <f aca="false">IF($A280="","",IF(ISNUMBER(CFG_A),CFG_A,""))</f>
        <v/>
      </c>
      <c r="R280" s="46" t="str">
        <f aca="false">IF($A280="","",IF(ISNUMBER(CFG_B),CFG_B,""))</f>
        <v/>
      </c>
      <c r="S280" s="50" t="str">
        <f aca="false">IF(OR($B280="",$Q280=""),"",0.6108*EXP(17.27*$B280/($B280+237.3))-0.6108*EXP(17.27*($B280+$Q280)/($B280+$Q280+237.3)))</f>
        <v/>
      </c>
      <c r="T280" s="46" t="str">
        <f aca="false">IF(OR($Q280="",$R280="",$L280=""),"",$Q280+$R280*$L280)</f>
        <v/>
      </c>
      <c r="U280" s="46" t="str">
        <f aca="false">IF(OR($Q280="",$R280="",$S280=""),"",$Q280+$R280*$S280)</f>
        <v/>
      </c>
      <c r="V280" s="50" t="str">
        <f aca="false">IF(OR($P280="",$T280="",$U280=""),"",IF(ABS($U280-$T280)&lt;CFG_DENOMMIN,"",($P280-$T280)/($U280-$T280)))</f>
        <v/>
      </c>
      <c r="W280" s="47" t="str">
        <f aca="false">IF($E280="","",IFERROR(LN((CFG_ZANEM-0.67*CFG_HDOSSEL)/(0.123*CFG_HDOSSEL))*LN((CFG_ZAR-0.67*CFG_HDOSSEL)/(0.0123*CFG_HDOSSEL))/(CFG_K^2*$E280),""))</f>
        <v/>
      </c>
      <c r="X280" s="50" t="str">
        <f aca="false">IF(OR($N280="",$W280="",$W280=0),"",$N280*(1+CFG_RC/$W280))</f>
        <v/>
      </c>
      <c r="Y280" s="46" t="str">
        <f aca="false">IF(OR($X280="",$M280="",$G280="",$L280=""),"",($W280*$G280/CFG_RHOCP)*($X280/($M280+$X280))-$L280/($M280+$X280))</f>
        <v/>
      </c>
      <c r="Z280" s="46" t="str">
        <f aca="false">IF(OR($W280="",$G280=""),"",$W280*$G280/CFG_RHOCP)</f>
        <v/>
      </c>
      <c r="AA280" s="50" t="str">
        <f aca="false">IF(OR($P280="",$Y280="",$Z280=""),"",IF(ABS($Z280-$Y280)&lt;CFG_DENOMMIN,"",($P280-$Y280)/($Z280-$Y280)))</f>
        <v/>
      </c>
      <c r="AB280" s="48" t="str">
        <f aca="false">IF($A280="","",IF(AND(HOUR($A280)&gt;=CFG_HINI,HOUR($A280)&lt;CFG_HFIM),1,0))</f>
        <v/>
      </c>
      <c r="AC280" s="48" t="str">
        <f aca="false">IF($A280="","",IF($D280="",0,IF($D280&gt;=CFG_RSMIN,1,0)))</f>
        <v/>
      </c>
      <c r="AD280" s="48" t="str">
        <f aca="false">IF($A280="","",IF($E280="",0,IF(AND($E280&gt;=CFG_UMIN,$E280&lt;=CFG_UMAX),1,0)))</f>
        <v/>
      </c>
      <c r="AE280" s="48" t="str">
        <f aca="false">IF($A280="","",IF($L280="",0,IF($L280&gt;=CFG_VPDMIN,1,0)))</f>
        <v/>
      </c>
      <c r="AF280" s="48" t="str">
        <f aca="false">IF($A280="","",IF(CFG_METODO="Teórico (Jackson)",IF(OR($Y280="",$Z280=""),0,IF(ABS($Z280-$Y280)&gt;=CFG_DENOMMIN,1,0)),IF(OR($T280="",$U280=""),0,IF(ABS($U280-$T280)&gt;=CFG_DENOMMIN,1,0))))</f>
        <v/>
      </c>
      <c r="AG280" s="48" t="str">
        <f aca="false">IF($A280="","",IF(AND($B280&lt;&gt;"",$C280&lt;&gt;"",$H280&lt;&gt;""),1,0))</f>
        <v/>
      </c>
      <c r="AH280" s="48" t="str">
        <f aca="false">IF($A280="","",IF(AND($AB280=1,$AC280=1,$AD280=1,$AE280=1,$AF280=1,$AG280=1),1,0))</f>
        <v/>
      </c>
      <c r="AI280" s="50" t="str">
        <f aca="false">IF($A280="","",IF($AH280&lt;&gt;1,"",IF(CFG_METODO="Teórico (Jackson)",$AA280,$V280)))</f>
        <v/>
      </c>
      <c r="AJ280" s="50" t="str">
        <f aca="false">IF($AI280="","",MAX(0,MIN(1,$AI280)))</f>
        <v/>
      </c>
      <c r="AK280" s="52" t="str">
        <f aca="false">IF($A280="","",IF($AG280=0,"Dados incompletos"&amp;IF($I280="SEM PAR"," — sem Tc no mesmo horário",""),IF($AB280=0,"Fora da janela horária",IF($AC280=0,"Radiação abaixo do mínimo",IF($AD280=0,"Vento fora da faixa",IF($AE280=0,"VPD abaixo do mínimo",IF($AF280=0,"Denominador muito pequeno","VÁLIDO")))))))</f>
        <v/>
      </c>
    </row>
    <row r="281" customFormat="false" ht="15" hidden="false" customHeight="false" outlineLevel="0" collapsed="false">
      <c r="A281" s="45" t="str">
        <f aca="false">IF(02_Estacao!A281="","",02_Estacao!A281)</f>
        <v/>
      </c>
      <c r="B281" s="46" t="str">
        <f aca="false">IF(OR($A281="",02_Estacao!B281=""),"",IF(CFG_UT="°F",(02_Estacao!B281-32)*5/9,02_Estacao!B281))</f>
        <v/>
      </c>
      <c r="C281" s="47" t="str">
        <f aca="false">IF(OR($A281="",02_Estacao!C281=""),"",IF(CFG_UUR="fração (0-1)",02_Estacao!C281*100,02_Estacao!C281))</f>
        <v/>
      </c>
      <c r="D281" s="48" t="str">
        <f aca="false">IF(OR($A281="",02_Estacao!D281=""),"",IF(CFG_URS="MJ/m²/h",02_Estacao!D281*277.7778,IF(CFG_URS="kW/m²",02_Estacao!D281*1000,02_Estacao!D281)))</f>
        <v/>
      </c>
      <c r="E281" s="46" t="str">
        <f aca="false">IF(OR($A281="",02_Estacao!E281=""),"",IF(CFG_UVEL="km/h",02_Estacao!E281/3.6,02_Estacao!E281))</f>
        <v/>
      </c>
      <c r="F281" s="46" t="str">
        <f aca="false">IF($A281="","",IF(02_Estacao!F281="",CFG_P,IF(CFG_UP="hPa (mbar)",02_Estacao!F281/10,IF(CFG_UP="Pa",02_Estacao!F281/1000,02_Estacao!F281))))</f>
        <v/>
      </c>
      <c r="G281" s="48" t="str">
        <f aca="false">IF($A281="","",IF(02_Estacao!G281&lt;&gt;"",02_Estacao!G281,IF($D281="","",(1-CFG_ALBEDO)*$D281-CFG_RNL)))</f>
        <v/>
      </c>
      <c r="H281" s="46" t="str">
        <f aca="false">IF($A281="","",IFERROR(IF(ISNUMBER(INDEX(03_Dossel!$F$6:$F$1005,MATCH($A281,03_Dossel!$A$6:$A$1005,0))),INDEX(03_Dossel!$F$6:$F$1005,MATCH($A281,03_Dossel!$A$6:$A$1005,0)),""),""))</f>
        <v/>
      </c>
      <c r="I281" s="49" t="str">
        <f aca="false">IF($A281="","",IF($H281="","SEM PAR","OK"))</f>
        <v/>
      </c>
      <c r="J281" s="50" t="str">
        <f aca="false">IF($B281="","",0.6108*EXP(17.27*$B281/($B281+237.3)))</f>
        <v/>
      </c>
      <c r="K281" s="50" t="str">
        <f aca="false">IF(OR($J281="",$C281=""),"",$J281*$C281/100)</f>
        <v/>
      </c>
      <c r="L281" s="50" t="str">
        <f aca="false">IF(OR($J281="",$K281=""),"",$J281-$K281)</f>
        <v/>
      </c>
      <c r="M281" s="50" t="str">
        <f aca="false">IF($J281="","",4098*$J281/($B281+237.3)^2)</f>
        <v/>
      </c>
      <c r="N281" s="51" t="str">
        <f aca="false">IF($F281="","",0.000665*$F281)</f>
        <v/>
      </c>
      <c r="O281" s="46" t="str">
        <f aca="false">IF($E281="","",IFERROR($E281*4.87/LN(67.8*CFG_ZANEM-5.42),""))</f>
        <v/>
      </c>
      <c r="P281" s="46" t="str">
        <f aca="false">IF(OR($B281="",$H281=""),"",$H281-$B281)</f>
        <v/>
      </c>
      <c r="Q281" s="46" t="str">
        <f aca="false">IF($A281="","",IF(ISNUMBER(CFG_A),CFG_A,""))</f>
        <v/>
      </c>
      <c r="R281" s="46" t="str">
        <f aca="false">IF($A281="","",IF(ISNUMBER(CFG_B),CFG_B,""))</f>
        <v/>
      </c>
      <c r="S281" s="50" t="str">
        <f aca="false">IF(OR($B281="",$Q281=""),"",0.6108*EXP(17.27*$B281/($B281+237.3))-0.6108*EXP(17.27*($B281+$Q281)/($B281+$Q281+237.3)))</f>
        <v/>
      </c>
      <c r="T281" s="46" t="str">
        <f aca="false">IF(OR($Q281="",$R281="",$L281=""),"",$Q281+$R281*$L281)</f>
        <v/>
      </c>
      <c r="U281" s="46" t="str">
        <f aca="false">IF(OR($Q281="",$R281="",$S281=""),"",$Q281+$R281*$S281)</f>
        <v/>
      </c>
      <c r="V281" s="50" t="str">
        <f aca="false">IF(OR($P281="",$T281="",$U281=""),"",IF(ABS($U281-$T281)&lt;CFG_DENOMMIN,"",($P281-$T281)/($U281-$T281)))</f>
        <v/>
      </c>
      <c r="W281" s="47" t="str">
        <f aca="false">IF($E281="","",IFERROR(LN((CFG_ZANEM-0.67*CFG_HDOSSEL)/(0.123*CFG_HDOSSEL))*LN((CFG_ZAR-0.67*CFG_HDOSSEL)/(0.0123*CFG_HDOSSEL))/(CFG_K^2*$E281),""))</f>
        <v/>
      </c>
      <c r="X281" s="50" t="str">
        <f aca="false">IF(OR($N281="",$W281="",$W281=0),"",$N281*(1+CFG_RC/$W281))</f>
        <v/>
      </c>
      <c r="Y281" s="46" t="str">
        <f aca="false">IF(OR($X281="",$M281="",$G281="",$L281=""),"",($W281*$G281/CFG_RHOCP)*($X281/($M281+$X281))-$L281/($M281+$X281))</f>
        <v/>
      </c>
      <c r="Z281" s="46" t="str">
        <f aca="false">IF(OR($W281="",$G281=""),"",$W281*$G281/CFG_RHOCP)</f>
        <v/>
      </c>
      <c r="AA281" s="50" t="str">
        <f aca="false">IF(OR($P281="",$Y281="",$Z281=""),"",IF(ABS($Z281-$Y281)&lt;CFG_DENOMMIN,"",($P281-$Y281)/($Z281-$Y281)))</f>
        <v/>
      </c>
      <c r="AB281" s="48" t="str">
        <f aca="false">IF($A281="","",IF(AND(HOUR($A281)&gt;=CFG_HINI,HOUR($A281)&lt;CFG_HFIM),1,0))</f>
        <v/>
      </c>
      <c r="AC281" s="48" t="str">
        <f aca="false">IF($A281="","",IF($D281="",0,IF($D281&gt;=CFG_RSMIN,1,0)))</f>
        <v/>
      </c>
      <c r="AD281" s="48" t="str">
        <f aca="false">IF($A281="","",IF($E281="",0,IF(AND($E281&gt;=CFG_UMIN,$E281&lt;=CFG_UMAX),1,0)))</f>
        <v/>
      </c>
      <c r="AE281" s="48" t="str">
        <f aca="false">IF($A281="","",IF($L281="",0,IF($L281&gt;=CFG_VPDMIN,1,0)))</f>
        <v/>
      </c>
      <c r="AF281" s="48" t="str">
        <f aca="false">IF($A281="","",IF(CFG_METODO="Teórico (Jackson)",IF(OR($Y281="",$Z281=""),0,IF(ABS($Z281-$Y281)&gt;=CFG_DENOMMIN,1,0)),IF(OR($T281="",$U281=""),0,IF(ABS($U281-$T281)&gt;=CFG_DENOMMIN,1,0))))</f>
        <v/>
      </c>
      <c r="AG281" s="48" t="str">
        <f aca="false">IF($A281="","",IF(AND($B281&lt;&gt;"",$C281&lt;&gt;"",$H281&lt;&gt;""),1,0))</f>
        <v/>
      </c>
      <c r="AH281" s="48" t="str">
        <f aca="false">IF($A281="","",IF(AND($AB281=1,$AC281=1,$AD281=1,$AE281=1,$AF281=1,$AG281=1),1,0))</f>
        <v/>
      </c>
      <c r="AI281" s="50" t="str">
        <f aca="false">IF($A281="","",IF($AH281&lt;&gt;1,"",IF(CFG_METODO="Teórico (Jackson)",$AA281,$V281)))</f>
        <v/>
      </c>
      <c r="AJ281" s="50" t="str">
        <f aca="false">IF($AI281="","",MAX(0,MIN(1,$AI281)))</f>
        <v/>
      </c>
      <c r="AK281" s="52" t="str">
        <f aca="false">IF($A281="","",IF($AG281=0,"Dados incompletos"&amp;IF($I281="SEM PAR"," — sem Tc no mesmo horário",""),IF($AB281=0,"Fora da janela horária",IF($AC281=0,"Radiação abaixo do mínimo",IF($AD281=0,"Vento fora da faixa",IF($AE281=0,"VPD abaixo do mínimo",IF($AF281=0,"Denominador muito pequeno","VÁLIDO")))))))</f>
        <v/>
      </c>
    </row>
    <row r="282" customFormat="false" ht="15" hidden="false" customHeight="false" outlineLevel="0" collapsed="false">
      <c r="A282" s="45" t="str">
        <f aca="false">IF(02_Estacao!A282="","",02_Estacao!A282)</f>
        <v/>
      </c>
      <c r="B282" s="46" t="str">
        <f aca="false">IF(OR($A282="",02_Estacao!B282=""),"",IF(CFG_UT="°F",(02_Estacao!B282-32)*5/9,02_Estacao!B282))</f>
        <v/>
      </c>
      <c r="C282" s="47" t="str">
        <f aca="false">IF(OR($A282="",02_Estacao!C282=""),"",IF(CFG_UUR="fração (0-1)",02_Estacao!C282*100,02_Estacao!C282))</f>
        <v/>
      </c>
      <c r="D282" s="48" t="str">
        <f aca="false">IF(OR($A282="",02_Estacao!D282=""),"",IF(CFG_URS="MJ/m²/h",02_Estacao!D282*277.7778,IF(CFG_URS="kW/m²",02_Estacao!D282*1000,02_Estacao!D282)))</f>
        <v/>
      </c>
      <c r="E282" s="46" t="str">
        <f aca="false">IF(OR($A282="",02_Estacao!E282=""),"",IF(CFG_UVEL="km/h",02_Estacao!E282/3.6,02_Estacao!E282))</f>
        <v/>
      </c>
      <c r="F282" s="46" t="str">
        <f aca="false">IF($A282="","",IF(02_Estacao!F282="",CFG_P,IF(CFG_UP="hPa (mbar)",02_Estacao!F282/10,IF(CFG_UP="Pa",02_Estacao!F282/1000,02_Estacao!F282))))</f>
        <v/>
      </c>
      <c r="G282" s="48" t="str">
        <f aca="false">IF($A282="","",IF(02_Estacao!G282&lt;&gt;"",02_Estacao!G282,IF($D282="","",(1-CFG_ALBEDO)*$D282-CFG_RNL)))</f>
        <v/>
      </c>
      <c r="H282" s="46" t="str">
        <f aca="false">IF($A282="","",IFERROR(IF(ISNUMBER(INDEX(03_Dossel!$F$6:$F$1005,MATCH($A282,03_Dossel!$A$6:$A$1005,0))),INDEX(03_Dossel!$F$6:$F$1005,MATCH($A282,03_Dossel!$A$6:$A$1005,0)),""),""))</f>
        <v/>
      </c>
      <c r="I282" s="49" t="str">
        <f aca="false">IF($A282="","",IF($H282="","SEM PAR","OK"))</f>
        <v/>
      </c>
      <c r="J282" s="50" t="str">
        <f aca="false">IF($B282="","",0.6108*EXP(17.27*$B282/($B282+237.3)))</f>
        <v/>
      </c>
      <c r="K282" s="50" t="str">
        <f aca="false">IF(OR($J282="",$C282=""),"",$J282*$C282/100)</f>
        <v/>
      </c>
      <c r="L282" s="50" t="str">
        <f aca="false">IF(OR($J282="",$K282=""),"",$J282-$K282)</f>
        <v/>
      </c>
      <c r="M282" s="50" t="str">
        <f aca="false">IF($J282="","",4098*$J282/($B282+237.3)^2)</f>
        <v/>
      </c>
      <c r="N282" s="51" t="str">
        <f aca="false">IF($F282="","",0.000665*$F282)</f>
        <v/>
      </c>
      <c r="O282" s="46" t="str">
        <f aca="false">IF($E282="","",IFERROR($E282*4.87/LN(67.8*CFG_ZANEM-5.42),""))</f>
        <v/>
      </c>
      <c r="P282" s="46" t="str">
        <f aca="false">IF(OR($B282="",$H282=""),"",$H282-$B282)</f>
        <v/>
      </c>
      <c r="Q282" s="46" t="str">
        <f aca="false">IF($A282="","",IF(ISNUMBER(CFG_A),CFG_A,""))</f>
        <v/>
      </c>
      <c r="R282" s="46" t="str">
        <f aca="false">IF($A282="","",IF(ISNUMBER(CFG_B),CFG_B,""))</f>
        <v/>
      </c>
      <c r="S282" s="50" t="str">
        <f aca="false">IF(OR($B282="",$Q282=""),"",0.6108*EXP(17.27*$B282/($B282+237.3))-0.6108*EXP(17.27*($B282+$Q282)/($B282+$Q282+237.3)))</f>
        <v/>
      </c>
      <c r="T282" s="46" t="str">
        <f aca="false">IF(OR($Q282="",$R282="",$L282=""),"",$Q282+$R282*$L282)</f>
        <v/>
      </c>
      <c r="U282" s="46" t="str">
        <f aca="false">IF(OR($Q282="",$R282="",$S282=""),"",$Q282+$R282*$S282)</f>
        <v/>
      </c>
      <c r="V282" s="50" t="str">
        <f aca="false">IF(OR($P282="",$T282="",$U282=""),"",IF(ABS($U282-$T282)&lt;CFG_DENOMMIN,"",($P282-$T282)/($U282-$T282)))</f>
        <v/>
      </c>
      <c r="W282" s="47" t="str">
        <f aca="false">IF($E282="","",IFERROR(LN((CFG_ZANEM-0.67*CFG_HDOSSEL)/(0.123*CFG_HDOSSEL))*LN((CFG_ZAR-0.67*CFG_HDOSSEL)/(0.0123*CFG_HDOSSEL))/(CFG_K^2*$E282),""))</f>
        <v/>
      </c>
      <c r="X282" s="50" t="str">
        <f aca="false">IF(OR($N282="",$W282="",$W282=0),"",$N282*(1+CFG_RC/$W282))</f>
        <v/>
      </c>
      <c r="Y282" s="46" t="str">
        <f aca="false">IF(OR($X282="",$M282="",$G282="",$L282=""),"",($W282*$G282/CFG_RHOCP)*($X282/($M282+$X282))-$L282/($M282+$X282))</f>
        <v/>
      </c>
      <c r="Z282" s="46" t="str">
        <f aca="false">IF(OR($W282="",$G282=""),"",$W282*$G282/CFG_RHOCP)</f>
        <v/>
      </c>
      <c r="AA282" s="50" t="str">
        <f aca="false">IF(OR($P282="",$Y282="",$Z282=""),"",IF(ABS($Z282-$Y282)&lt;CFG_DENOMMIN,"",($P282-$Y282)/($Z282-$Y282)))</f>
        <v/>
      </c>
      <c r="AB282" s="48" t="str">
        <f aca="false">IF($A282="","",IF(AND(HOUR($A282)&gt;=CFG_HINI,HOUR($A282)&lt;CFG_HFIM),1,0))</f>
        <v/>
      </c>
      <c r="AC282" s="48" t="str">
        <f aca="false">IF($A282="","",IF($D282="",0,IF($D282&gt;=CFG_RSMIN,1,0)))</f>
        <v/>
      </c>
      <c r="AD282" s="48" t="str">
        <f aca="false">IF($A282="","",IF($E282="",0,IF(AND($E282&gt;=CFG_UMIN,$E282&lt;=CFG_UMAX),1,0)))</f>
        <v/>
      </c>
      <c r="AE282" s="48" t="str">
        <f aca="false">IF($A282="","",IF($L282="",0,IF($L282&gt;=CFG_VPDMIN,1,0)))</f>
        <v/>
      </c>
      <c r="AF282" s="48" t="str">
        <f aca="false">IF($A282="","",IF(CFG_METODO="Teórico (Jackson)",IF(OR($Y282="",$Z282=""),0,IF(ABS($Z282-$Y282)&gt;=CFG_DENOMMIN,1,0)),IF(OR($T282="",$U282=""),0,IF(ABS($U282-$T282)&gt;=CFG_DENOMMIN,1,0))))</f>
        <v/>
      </c>
      <c r="AG282" s="48" t="str">
        <f aca="false">IF($A282="","",IF(AND($B282&lt;&gt;"",$C282&lt;&gt;"",$H282&lt;&gt;""),1,0))</f>
        <v/>
      </c>
      <c r="AH282" s="48" t="str">
        <f aca="false">IF($A282="","",IF(AND($AB282=1,$AC282=1,$AD282=1,$AE282=1,$AF282=1,$AG282=1),1,0))</f>
        <v/>
      </c>
      <c r="AI282" s="50" t="str">
        <f aca="false">IF($A282="","",IF($AH282&lt;&gt;1,"",IF(CFG_METODO="Teórico (Jackson)",$AA282,$V282)))</f>
        <v/>
      </c>
      <c r="AJ282" s="50" t="str">
        <f aca="false">IF($AI282="","",MAX(0,MIN(1,$AI282)))</f>
        <v/>
      </c>
      <c r="AK282" s="52" t="str">
        <f aca="false">IF($A282="","",IF($AG282=0,"Dados incompletos"&amp;IF($I282="SEM PAR"," — sem Tc no mesmo horário",""),IF($AB282=0,"Fora da janela horária",IF($AC282=0,"Radiação abaixo do mínimo",IF($AD282=0,"Vento fora da faixa",IF($AE282=0,"VPD abaixo do mínimo",IF($AF282=0,"Denominador muito pequeno","VÁLIDO")))))))</f>
        <v/>
      </c>
    </row>
    <row r="283" customFormat="false" ht="15" hidden="false" customHeight="false" outlineLevel="0" collapsed="false">
      <c r="A283" s="45" t="str">
        <f aca="false">IF(02_Estacao!A283="","",02_Estacao!A283)</f>
        <v/>
      </c>
      <c r="B283" s="46" t="str">
        <f aca="false">IF(OR($A283="",02_Estacao!B283=""),"",IF(CFG_UT="°F",(02_Estacao!B283-32)*5/9,02_Estacao!B283))</f>
        <v/>
      </c>
      <c r="C283" s="47" t="str">
        <f aca="false">IF(OR($A283="",02_Estacao!C283=""),"",IF(CFG_UUR="fração (0-1)",02_Estacao!C283*100,02_Estacao!C283))</f>
        <v/>
      </c>
      <c r="D283" s="48" t="str">
        <f aca="false">IF(OR($A283="",02_Estacao!D283=""),"",IF(CFG_URS="MJ/m²/h",02_Estacao!D283*277.7778,IF(CFG_URS="kW/m²",02_Estacao!D283*1000,02_Estacao!D283)))</f>
        <v/>
      </c>
      <c r="E283" s="46" t="str">
        <f aca="false">IF(OR($A283="",02_Estacao!E283=""),"",IF(CFG_UVEL="km/h",02_Estacao!E283/3.6,02_Estacao!E283))</f>
        <v/>
      </c>
      <c r="F283" s="46" t="str">
        <f aca="false">IF($A283="","",IF(02_Estacao!F283="",CFG_P,IF(CFG_UP="hPa (mbar)",02_Estacao!F283/10,IF(CFG_UP="Pa",02_Estacao!F283/1000,02_Estacao!F283))))</f>
        <v/>
      </c>
      <c r="G283" s="48" t="str">
        <f aca="false">IF($A283="","",IF(02_Estacao!G283&lt;&gt;"",02_Estacao!G283,IF($D283="","",(1-CFG_ALBEDO)*$D283-CFG_RNL)))</f>
        <v/>
      </c>
      <c r="H283" s="46" t="str">
        <f aca="false">IF($A283="","",IFERROR(IF(ISNUMBER(INDEX(03_Dossel!$F$6:$F$1005,MATCH($A283,03_Dossel!$A$6:$A$1005,0))),INDEX(03_Dossel!$F$6:$F$1005,MATCH($A283,03_Dossel!$A$6:$A$1005,0)),""),""))</f>
        <v/>
      </c>
      <c r="I283" s="49" t="str">
        <f aca="false">IF($A283="","",IF($H283="","SEM PAR","OK"))</f>
        <v/>
      </c>
      <c r="J283" s="50" t="str">
        <f aca="false">IF($B283="","",0.6108*EXP(17.27*$B283/($B283+237.3)))</f>
        <v/>
      </c>
      <c r="K283" s="50" t="str">
        <f aca="false">IF(OR($J283="",$C283=""),"",$J283*$C283/100)</f>
        <v/>
      </c>
      <c r="L283" s="50" t="str">
        <f aca="false">IF(OR($J283="",$K283=""),"",$J283-$K283)</f>
        <v/>
      </c>
      <c r="M283" s="50" t="str">
        <f aca="false">IF($J283="","",4098*$J283/($B283+237.3)^2)</f>
        <v/>
      </c>
      <c r="N283" s="51" t="str">
        <f aca="false">IF($F283="","",0.000665*$F283)</f>
        <v/>
      </c>
      <c r="O283" s="46" t="str">
        <f aca="false">IF($E283="","",IFERROR($E283*4.87/LN(67.8*CFG_ZANEM-5.42),""))</f>
        <v/>
      </c>
      <c r="P283" s="46" t="str">
        <f aca="false">IF(OR($B283="",$H283=""),"",$H283-$B283)</f>
        <v/>
      </c>
      <c r="Q283" s="46" t="str">
        <f aca="false">IF($A283="","",IF(ISNUMBER(CFG_A),CFG_A,""))</f>
        <v/>
      </c>
      <c r="R283" s="46" t="str">
        <f aca="false">IF($A283="","",IF(ISNUMBER(CFG_B),CFG_B,""))</f>
        <v/>
      </c>
      <c r="S283" s="50" t="str">
        <f aca="false">IF(OR($B283="",$Q283=""),"",0.6108*EXP(17.27*$B283/($B283+237.3))-0.6108*EXP(17.27*($B283+$Q283)/($B283+$Q283+237.3)))</f>
        <v/>
      </c>
      <c r="T283" s="46" t="str">
        <f aca="false">IF(OR($Q283="",$R283="",$L283=""),"",$Q283+$R283*$L283)</f>
        <v/>
      </c>
      <c r="U283" s="46" t="str">
        <f aca="false">IF(OR($Q283="",$R283="",$S283=""),"",$Q283+$R283*$S283)</f>
        <v/>
      </c>
      <c r="V283" s="50" t="str">
        <f aca="false">IF(OR($P283="",$T283="",$U283=""),"",IF(ABS($U283-$T283)&lt;CFG_DENOMMIN,"",($P283-$T283)/($U283-$T283)))</f>
        <v/>
      </c>
      <c r="W283" s="47" t="str">
        <f aca="false">IF($E283="","",IFERROR(LN((CFG_ZANEM-0.67*CFG_HDOSSEL)/(0.123*CFG_HDOSSEL))*LN((CFG_ZAR-0.67*CFG_HDOSSEL)/(0.0123*CFG_HDOSSEL))/(CFG_K^2*$E283),""))</f>
        <v/>
      </c>
      <c r="X283" s="50" t="str">
        <f aca="false">IF(OR($N283="",$W283="",$W283=0),"",$N283*(1+CFG_RC/$W283))</f>
        <v/>
      </c>
      <c r="Y283" s="46" t="str">
        <f aca="false">IF(OR($X283="",$M283="",$G283="",$L283=""),"",($W283*$G283/CFG_RHOCP)*($X283/($M283+$X283))-$L283/($M283+$X283))</f>
        <v/>
      </c>
      <c r="Z283" s="46" t="str">
        <f aca="false">IF(OR($W283="",$G283=""),"",$W283*$G283/CFG_RHOCP)</f>
        <v/>
      </c>
      <c r="AA283" s="50" t="str">
        <f aca="false">IF(OR($P283="",$Y283="",$Z283=""),"",IF(ABS($Z283-$Y283)&lt;CFG_DENOMMIN,"",($P283-$Y283)/($Z283-$Y283)))</f>
        <v/>
      </c>
      <c r="AB283" s="48" t="str">
        <f aca="false">IF($A283="","",IF(AND(HOUR($A283)&gt;=CFG_HINI,HOUR($A283)&lt;CFG_HFIM),1,0))</f>
        <v/>
      </c>
      <c r="AC283" s="48" t="str">
        <f aca="false">IF($A283="","",IF($D283="",0,IF($D283&gt;=CFG_RSMIN,1,0)))</f>
        <v/>
      </c>
      <c r="AD283" s="48" t="str">
        <f aca="false">IF($A283="","",IF($E283="",0,IF(AND($E283&gt;=CFG_UMIN,$E283&lt;=CFG_UMAX),1,0)))</f>
        <v/>
      </c>
      <c r="AE283" s="48" t="str">
        <f aca="false">IF($A283="","",IF($L283="",0,IF($L283&gt;=CFG_VPDMIN,1,0)))</f>
        <v/>
      </c>
      <c r="AF283" s="48" t="str">
        <f aca="false">IF($A283="","",IF(CFG_METODO="Teórico (Jackson)",IF(OR($Y283="",$Z283=""),0,IF(ABS($Z283-$Y283)&gt;=CFG_DENOMMIN,1,0)),IF(OR($T283="",$U283=""),0,IF(ABS($U283-$T283)&gt;=CFG_DENOMMIN,1,0))))</f>
        <v/>
      </c>
      <c r="AG283" s="48" t="str">
        <f aca="false">IF($A283="","",IF(AND($B283&lt;&gt;"",$C283&lt;&gt;"",$H283&lt;&gt;""),1,0))</f>
        <v/>
      </c>
      <c r="AH283" s="48" t="str">
        <f aca="false">IF($A283="","",IF(AND($AB283=1,$AC283=1,$AD283=1,$AE283=1,$AF283=1,$AG283=1),1,0))</f>
        <v/>
      </c>
      <c r="AI283" s="50" t="str">
        <f aca="false">IF($A283="","",IF($AH283&lt;&gt;1,"",IF(CFG_METODO="Teórico (Jackson)",$AA283,$V283)))</f>
        <v/>
      </c>
      <c r="AJ283" s="50" t="str">
        <f aca="false">IF($AI283="","",MAX(0,MIN(1,$AI283)))</f>
        <v/>
      </c>
      <c r="AK283" s="52" t="str">
        <f aca="false">IF($A283="","",IF($AG283=0,"Dados incompletos"&amp;IF($I283="SEM PAR"," — sem Tc no mesmo horário",""),IF($AB283=0,"Fora da janela horária",IF($AC283=0,"Radiação abaixo do mínimo",IF($AD283=0,"Vento fora da faixa",IF($AE283=0,"VPD abaixo do mínimo",IF($AF283=0,"Denominador muito pequeno","VÁLIDO")))))))</f>
        <v/>
      </c>
    </row>
    <row r="284" customFormat="false" ht="15" hidden="false" customHeight="false" outlineLevel="0" collapsed="false">
      <c r="A284" s="45" t="str">
        <f aca="false">IF(02_Estacao!A284="","",02_Estacao!A284)</f>
        <v/>
      </c>
      <c r="B284" s="46" t="str">
        <f aca="false">IF(OR($A284="",02_Estacao!B284=""),"",IF(CFG_UT="°F",(02_Estacao!B284-32)*5/9,02_Estacao!B284))</f>
        <v/>
      </c>
      <c r="C284" s="47" t="str">
        <f aca="false">IF(OR($A284="",02_Estacao!C284=""),"",IF(CFG_UUR="fração (0-1)",02_Estacao!C284*100,02_Estacao!C284))</f>
        <v/>
      </c>
      <c r="D284" s="48" t="str">
        <f aca="false">IF(OR($A284="",02_Estacao!D284=""),"",IF(CFG_URS="MJ/m²/h",02_Estacao!D284*277.7778,IF(CFG_URS="kW/m²",02_Estacao!D284*1000,02_Estacao!D284)))</f>
        <v/>
      </c>
      <c r="E284" s="46" t="str">
        <f aca="false">IF(OR($A284="",02_Estacao!E284=""),"",IF(CFG_UVEL="km/h",02_Estacao!E284/3.6,02_Estacao!E284))</f>
        <v/>
      </c>
      <c r="F284" s="46" t="str">
        <f aca="false">IF($A284="","",IF(02_Estacao!F284="",CFG_P,IF(CFG_UP="hPa (mbar)",02_Estacao!F284/10,IF(CFG_UP="Pa",02_Estacao!F284/1000,02_Estacao!F284))))</f>
        <v/>
      </c>
      <c r="G284" s="48" t="str">
        <f aca="false">IF($A284="","",IF(02_Estacao!G284&lt;&gt;"",02_Estacao!G284,IF($D284="","",(1-CFG_ALBEDO)*$D284-CFG_RNL)))</f>
        <v/>
      </c>
      <c r="H284" s="46" t="str">
        <f aca="false">IF($A284="","",IFERROR(IF(ISNUMBER(INDEX(03_Dossel!$F$6:$F$1005,MATCH($A284,03_Dossel!$A$6:$A$1005,0))),INDEX(03_Dossel!$F$6:$F$1005,MATCH($A284,03_Dossel!$A$6:$A$1005,0)),""),""))</f>
        <v/>
      </c>
      <c r="I284" s="49" t="str">
        <f aca="false">IF($A284="","",IF($H284="","SEM PAR","OK"))</f>
        <v/>
      </c>
      <c r="J284" s="50" t="str">
        <f aca="false">IF($B284="","",0.6108*EXP(17.27*$B284/($B284+237.3)))</f>
        <v/>
      </c>
      <c r="K284" s="50" t="str">
        <f aca="false">IF(OR($J284="",$C284=""),"",$J284*$C284/100)</f>
        <v/>
      </c>
      <c r="L284" s="50" t="str">
        <f aca="false">IF(OR($J284="",$K284=""),"",$J284-$K284)</f>
        <v/>
      </c>
      <c r="M284" s="50" t="str">
        <f aca="false">IF($J284="","",4098*$J284/($B284+237.3)^2)</f>
        <v/>
      </c>
      <c r="N284" s="51" t="str">
        <f aca="false">IF($F284="","",0.000665*$F284)</f>
        <v/>
      </c>
      <c r="O284" s="46" t="str">
        <f aca="false">IF($E284="","",IFERROR($E284*4.87/LN(67.8*CFG_ZANEM-5.42),""))</f>
        <v/>
      </c>
      <c r="P284" s="46" t="str">
        <f aca="false">IF(OR($B284="",$H284=""),"",$H284-$B284)</f>
        <v/>
      </c>
      <c r="Q284" s="46" t="str">
        <f aca="false">IF($A284="","",IF(ISNUMBER(CFG_A),CFG_A,""))</f>
        <v/>
      </c>
      <c r="R284" s="46" t="str">
        <f aca="false">IF($A284="","",IF(ISNUMBER(CFG_B),CFG_B,""))</f>
        <v/>
      </c>
      <c r="S284" s="50" t="str">
        <f aca="false">IF(OR($B284="",$Q284=""),"",0.6108*EXP(17.27*$B284/($B284+237.3))-0.6108*EXP(17.27*($B284+$Q284)/($B284+$Q284+237.3)))</f>
        <v/>
      </c>
      <c r="T284" s="46" t="str">
        <f aca="false">IF(OR($Q284="",$R284="",$L284=""),"",$Q284+$R284*$L284)</f>
        <v/>
      </c>
      <c r="U284" s="46" t="str">
        <f aca="false">IF(OR($Q284="",$R284="",$S284=""),"",$Q284+$R284*$S284)</f>
        <v/>
      </c>
      <c r="V284" s="50" t="str">
        <f aca="false">IF(OR($P284="",$T284="",$U284=""),"",IF(ABS($U284-$T284)&lt;CFG_DENOMMIN,"",($P284-$T284)/($U284-$T284)))</f>
        <v/>
      </c>
      <c r="W284" s="47" t="str">
        <f aca="false">IF($E284="","",IFERROR(LN((CFG_ZANEM-0.67*CFG_HDOSSEL)/(0.123*CFG_HDOSSEL))*LN((CFG_ZAR-0.67*CFG_HDOSSEL)/(0.0123*CFG_HDOSSEL))/(CFG_K^2*$E284),""))</f>
        <v/>
      </c>
      <c r="X284" s="50" t="str">
        <f aca="false">IF(OR($N284="",$W284="",$W284=0),"",$N284*(1+CFG_RC/$W284))</f>
        <v/>
      </c>
      <c r="Y284" s="46" t="str">
        <f aca="false">IF(OR($X284="",$M284="",$G284="",$L284=""),"",($W284*$G284/CFG_RHOCP)*($X284/($M284+$X284))-$L284/($M284+$X284))</f>
        <v/>
      </c>
      <c r="Z284" s="46" t="str">
        <f aca="false">IF(OR($W284="",$G284=""),"",$W284*$G284/CFG_RHOCP)</f>
        <v/>
      </c>
      <c r="AA284" s="50" t="str">
        <f aca="false">IF(OR($P284="",$Y284="",$Z284=""),"",IF(ABS($Z284-$Y284)&lt;CFG_DENOMMIN,"",($P284-$Y284)/($Z284-$Y284)))</f>
        <v/>
      </c>
      <c r="AB284" s="48" t="str">
        <f aca="false">IF($A284="","",IF(AND(HOUR($A284)&gt;=CFG_HINI,HOUR($A284)&lt;CFG_HFIM),1,0))</f>
        <v/>
      </c>
      <c r="AC284" s="48" t="str">
        <f aca="false">IF($A284="","",IF($D284="",0,IF($D284&gt;=CFG_RSMIN,1,0)))</f>
        <v/>
      </c>
      <c r="AD284" s="48" t="str">
        <f aca="false">IF($A284="","",IF($E284="",0,IF(AND($E284&gt;=CFG_UMIN,$E284&lt;=CFG_UMAX),1,0)))</f>
        <v/>
      </c>
      <c r="AE284" s="48" t="str">
        <f aca="false">IF($A284="","",IF($L284="",0,IF($L284&gt;=CFG_VPDMIN,1,0)))</f>
        <v/>
      </c>
      <c r="AF284" s="48" t="str">
        <f aca="false">IF($A284="","",IF(CFG_METODO="Teórico (Jackson)",IF(OR($Y284="",$Z284=""),0,IF(ABS($Z284-$Y284)&gt;=CFG_DENOMMIN,1,0)),IF(OR($T284="",$U284=""),0,IF(ABS($U284-$T284)&gt;=CFG_DENOMMIN,1,0))))</f>
        <v/>
      </c>
      <c r="AG284" s="48" t="str">
        <f aca="false">IF($A284="","",IF(AND($B284&lt;&gt;"",$C284&lt;&gt;"",$H284&lt;&gt;""),1,0))</f>
        <v/>
      </c>
      <c r="AH284" s="48" t="str">
        <f aca="false">IF($A284="","",IF(AND($AB284=1,$AC284=1,$AD284=1,$AE284=1,$AF284=1,$AG284=1),1,0))</f>
        <v/>
      </c>
      <c r="AI284" s="50" t="str">
        <f aca="false">IF($A284="","",IF($AH284&lt;&gt;1,"",IF(CFG_METODO="Teórico (Jackson)",$AA284,$V284)))</f>
        <v/>
      </c>
      <c r="AJ284" s="50" t="str">
        <f aca="false">IF($AI284="","",MAX(0,MIN(1,$AI284)))</f>
        <v/>
      </c>
      <c r="AK284" s="52" t="str">
        <f aca="false">IF($A284="","",IF($AG284=0,"Dados incompletos"&amp;IF($I284="SEM PAR"," — sem Tc no mesmo horário",""),IF($AB284=0,"Fora da janela horária",IF($AC284=0,"Radiação abaixo do mínimo",IF($AD284=0,"Vento fora da faixa",IF($AE284=0,"VPD abaixo do mínimo",IF($AF284=0,"Denominador muito pequeno","VÁLIDO")))))))</f>
        <v/>
      </c>
    </row>
    <row r="285" customFormat="false" ht="15" hidden="false" customHeight="false" outlineLevel="0" collapsed="false">
      <c r="A285" s="45" t="str">
        <f aca="false">IF(02_Estacao!A285="","",02_Estacao!A285)</f>
        <v/>
      </c>
      <c r="B285" s="46" t="str">
        <f aca="false">IF(OR($A285="",02_Estacao!B285=""),"",IF(CFG_UT="°F",(02_Estacao!B285-32)*5/9,02_Estacao!B285))</f>
        <v/>
      </c>
      <c r="C285" s="47" t="str">
        <f aca="false">IF(OR($A285="",02_Estacao!C285=""),"",IF(CFG_UUR="fração (0-1)",02_Estacao!C285*100,02_Estacao!C285))</f>
        <v/>
      </c>
      <c r="D285" s="48" t="str">
        <f aca="false">IF(OR($A285="",02_Estacao!D285=""),"",IF(CFG_URS="MJ/m²/h",02_Estacao!D285*277.7778,IF(CFG_URS="kW/m²",02_Estacao!D285*1000,02_Estacao!D285)))</f>
        <v/>
      </c>
      <c r="E285" s="46" t="str">
        <f aca="false">IF(OR($A285="",02_Estacao!E285=""),"",IF(CFG_UVEL="km/h",02_Estacao!E285/3.6,02_Estacao!E285))</f>
        <v/>
      </c>
      <c r="F285" s="46" t="str">
        <f aca="false">IF($A285="","",IF(02_Estacao!F285="",CFG_P,IF(CFG_UP="hPa (mbar)",02_Estacao!F285/10,IF(CFG_UP="Pa",02_Estacao!F285/1000,02_Estacao!F285))))</f>
        <v/>
      </c>
      <c r="G285" s="48" t="str">
        <f aca="false">IF($A285="","",IF(02_Estacao!G285&lt;&gt;"",02_Estacao!G285,IF($D285="","",(1-CFG_ALBEDO)*$D285-CFG_RNL)))</f>
        <v/>
      </c>
      <c r="H285" s="46" t="str">
        <f aca="false">IF($A285="","",IFERROR(IF(ISNUMBER(INDEX(03_Dossel!$F$6:$F$1005,MATCH($A285,03_Dossel!$A$6:$A$1005,0))),INDEX(03_Dossel!$F$6:$F$1005,MATCH($A285,03_Dossel!$A$6:$A$1005,0)),""),""))</f>
        <v/>
      </c>
      <c r="I285" s="49" t="str">
        <f aca="false">IF($A285="","",IF($H285="","SEM PAR","OK"))</f>
        <v/>
      </c>
      <c r="J285" s="50" t="str">
        <f aca="false">IF($B285="","",0.6108*EXP(17.27*$B285/($B285+237.3)))</f>
        <v/>
      </c>
      <c r="K285" s="50" t="str">
        <f aca="false">IF(OR($J285="",$C285=""),"",$J285*$C285/100)</f>
        <v/>
      </c>
      <c r="L285" s="50" t="str">
        <f aca="false">IF(OR($J285="",$K285=""),"",$J285-$K285)</f>
        <v/>
      </c>
      <c r="M285" s="50" t="str">
        <f aca="false">IF($J285="","",4098*$J285/($B285+237.3)^2)</f>
        <v/>
      </c>
      <c r="N285" s="51" t="str">
        <f aca="false">IF($F285="","",0.000665*$F285)</f>
        <v/>
      </c>
      <c r="O285" s="46" t="str">
        <f aca="false">IF($E285="","",IFERROR($E285*4.87/LN(67.8*CFG_ZANEM-5.42),""))</f>
        <v/>
      </c>
      <c r="P285" s="46" t="str">
        <f aca="false">IF(OR($B285="",$H285=""),"",$H285-$B285)</f>
        <v/>
      </c>
      <c r="Q285" s="46" t="str">
        <f aca="false">IF($A285="","",IF(ISNUMBER(CFG_A),CFG_A,""))</f>
        <v/>
      </c>
      <c r="R285" s="46" t="str">
        <f aca="false">IF($A285="","",IF(ISNUMBER(CFG_B),CFG_B,""))</f>
        <v/>
      </c>
      <c r="S285" s="50" t="str">
        <f aca="false">IF(OR($B285="",$Q285=""),"",0.6108*EXP(17.27*$B285/($B285+237.3))-0.6108*EXP(17.27*($B285+$Q285)/($B285+$Q285+237.3)))</f>
        <v/>
      </c>
      <c r="T285" s="46" t="str">
        <f aca="false">IF(OR($Q285="",$R285="",$L285=""),"",$Q285+$R285*$L285)</f>
        <v/>
      </c>
      <c r="U285" s="46" t="str">
        <f aca="false">IF(OR($Q285="",$R285="",$S285=""),"",$Q285+$R285*$S285)</f>
        <v/>
      </c>
      <c r="V285" s="50" t="str">
        <f aca="false">IF(OR($P285="",$T285="",$U285=""),"",IF(ABS($U285-$T285)&lt;CFG_DENOMMIN,"",($P285-$T285)/($U285-$T285)))</f>
        <v/>
      </c>
      <c r="W285" s="47" t="str">
        <f aca="false">IF($E285="","",IFERROR(LN((CFG_ZANEM-0.67*CFG_HDOSSEL)/(0.123*CFG_HDOSSEL))*LN((CFG_ZAR-0.67*CFG_HDOSSEL)/(0.0123*CFG_HDOSSEL))/(CFG_K^2*$E285),""))</f>
        <v/>
      </c>
      <c r="X285" s="50" t="str">
        <f aca="false">IF(OR($N285="",$W285="",$W285=0),"",$N285*(1+CFG_RC/$W285))</f>
        <v/>
      </c>
      <c r="Y285" s="46" t="str">
        <f aca="false">IF(OR($X285="",$M285="",$G285="",$L285=""),"",($W285*$G285/CFG_RHOCP)*($X285/($M285+$X285))-$L285/($M285+$X285))</f>
        <v/>
      </c>
      <c r="Z285" s="46" t="str">
        <f aca="false">IF(OR($W285="",$G285=""),"",$W285*$G285/CFG_RHOCP)</f>
        <v/>
      </c>
      <c r="AA285" s="50" t="str">
        <f aca="false">IF(OR($P285="",$Y285="",$Z285=""),"",IF(ABS($Z285-$Y285)&lt;CFG_DENOMMIN,"",($P285-$Y285)/($Z285-$Y285)))</f>
        <v/>
      </c>
      <c r="AB285" s="48" t="str">
        <f aca="false">IF($A285="","",IF(AND(HOUR($A285)&gt;=CFG_HINI,HOUR($A285)&lt;CFG_HFIM),1,0))</f>
        <v/>
      </c>
      <c r="AC285" s="48" t="str">
        <f aca="false">IF($A285="","",IF($D285="",0,IF($D285&gt;=CFG_RSMIN,1,0)))</f>
        <v/>
      </c>
      <c r="AD285" s="48" t="str">
        <f aca="false">IF($A285="","",IF($E285="",0,IF(AND($E285&gt;=CFG_UMIN,$E285&lt;=CFG_UMAX),1,0)))</f>
        <v/>
      </c>
      <c r="AE285" s="48" t="str">
        <f aca="false">IF($A285="","",IF($L285="",0,IF($L285&gt;=CFG_VPDMIN,1,0)))</f>
        <v/>
      </c>
      <c r="AF285" s="48" t="str">
        <f aca="false">IF($A285="","",IF(CFG_METODO="Teórico (Jackson)",IF(OR($Y285="",$Z285=""),0,IF(ABS($Z285-$Y285)&gt;=CFG_DENOMMIN,1,0)),IF(OR($T285="",$U285=""),0,IF(ABS($U285-$T285)&gt;=CFG_DENOMMIN,1,0))))</f>
        <v/>
      </c>
      <c r="AG285" s="48" t="str">
        <f aca="false">IF($A285="","",IF(AND($B285&lt;&gt;"",$C285&lt;&gt;"",$H285&lt;&gt;""),1,0))</f>
        <v/>
      </c>
      <c r="AH285" s="48" t="str">
        <f aca="false">IF($A285="","",IF(AND($AB285=1,$AC285=1,$AD285=1,$AE285=1,$AF285=1,$AG285=1),1,0))</f>
        <v/>
      </c>
      <c r="AI285" s="50" t="str">
        <f aca="false">IF($A285="","",IF($AH285&lt;&gt;1,"",IF(CFG_METODO="Teórico (Jackson)",$AA285,$V285)))</f>
        <v/>
      </c>
      <c r="AJ285" s="50" t="str">
        <f aca="false">IF($AI285="","",MAX(0,MIN(1,$AI285)))</f>
        <v/>
      </c>
      <c r="AK285" s="52" t="str">
        <f aca="false">IF($A285="","",IF($AG285=0,"Dados incompletos"&amp;IF($I285="SEM PAR"," — sem Tc no mesmo horário",""),IF($AB285=0,"Fora da janela horária",IF($AC285=0,"Radiação abaixo do mínimo",IF($AD285=0,"Vento fora da faixa",IF($AE285=0,"VPD abaixo do mínimo",IF($AF285=0,"Denominador muito pequeno","VÁLIDO")))))))</f>
        <v/>
      </c>
    </row>
    <row r="286" customFormat="false" ht="15" hidden="false" customHeight="false" outlineLevel="0" collapsed="false">
      <c r="A286" s="45" t="str">
        <f aca="false">IF(02_Estacao!A286="","",02_Estacao!A286)</f>
        <v/>
      </c>
      <c r="B286" s="46" t="str">
        <f aca="false">IF(OR($A286="",02_Estacao!B286=""),"",IF(CFG_UT="°F",(02_Estacao!B286-32)*5/9,02_Estacao!B286))</f>
        <v/>
      </c>
      <c r="C286" s="47" t="str">
        <f aca="false">IF(OR($A286="",02_Estacao!C286=""),"",IF(CFG_UUR="fração (0-1)",02_Estacao!C286*100,02_Estacao!C286))</f>
        <v/>
      </c>
      <c r="D286" s="48" t="str">
        <f aca="false">IF(OR($A286="",02_Estacao!D286=""),"",IF(CFG_URS="MJ/m²/h",02_Estacao!D286*277.7778,IF(CFG_URS="kW/m²",02_Estacao!D286*1000,02_Estacao!D286)))</f>
        <v/>
      </c>
      <c r="E286" s="46" t="str">
        <f aca="false">IF(OR($A286="",02_Estacao!E286=""),"",IF(CFG_UVEL="km/h",02_Estacao!E286/3.6,02_Estacao!E286))</f>
        <v/>
      </c>
      <c r="F286" s="46" t="str">
        <f aca="false">IF($A286="","",IF(02_Estacao!F286="",CFG_P,IF(CFG_UP="hPa (mbar)",02_Estacao!F286/10,IF(CFG_UP="Pa",02_Estacao!F286/1000,02_Estacao!F286))))</f>
        <v/>
      </c>
      <c r="G286" s="48" t="str">
        <f aca="false">IF($A286="","",IF(02_Estacao!G286&lt;&gt;"",02_Estacao!G286,IF($D286="","",(1-CFG_ALBEDO)*$D286-CFG_RNL)))</f>
        <v/>
      </c>
      <c r="H286" s="46" t="str">
        <f aca="false">IF($A286="","",IFERROR(IF(ISNUMBER(INDEX(03_Dossel!$F$6:$F$1005,MATCH($A286,03_Dossel!$A$6:$A$1005,0))),INDEX(03_Dossel!$F$6:$F$1005,MATCH($A286,03_Dossel!$A$6:$A$1005,0)),""),""))</f>
        <v/>
      </c>
      <c r="I286" s="49" t="str">
        <f aca="false">IF($A286="","",IF($H286="","SEM PAR","OK"))</f>
        <v/>
      </c>
      <c r="J286" s="50" t="str">
        <f aca="false">IF($B286="","",0.6108*EXP(17.27*$B286/($B286+237.3)))</f>
        <v/>
      </c>
      <c r="K286" s="50" t="str">
        <f aca="false">IF(OR($J286="",$C286=""),"",$J286*$C286/100)</f>
        <v/>
      </c>
      <c r="L286" s="50" t="str">
        <f aca="false">IF(OR($J286="",$K286=""),"",$J286-$K286)</f>
        <v/>
      </c>
      <c r="M286" s="50" t="str">
        <f aca="false">IF($J286="","",4098*$J286/($B286+237.3)^2)</f>
        <v/>
      </c>
      <c r="N286" s="51" t="str">
        <f aca="false">IF($F286="","",0.000665*$F286)</f>
        <v/>
      </c>
      <c r="O286" s="46" t="str">
        <f aca="false">IF($E286="","",IFERROR($E286*4.87/LN(67.8*CFG_ZANEM-5.42),""))</f>
        <v/>
      </c>
      <c r="P286" s="46" t="str">
        <f aca="false">IF(OR($B286="",$H286=""),"",$H286-$B286)</f>
        <v/>
      </c>
      <c r="Q286" s="46" t="str">
        <f aca="false">IF($A286="","",IF(ISNUMBER(CFG_A),CFG_A,""))</f>
        <v/>
      </c>
      <c r="R286" s="46" t="str">
        <f aca="false">IF($A286="","",IF(ISNUMBER(CFG_B),CFG_B,""))</f>
        <v/>
      </c>
      <c r="S286" s="50" t="str">
        <f aca="false">IF(OR($B286="",$Q286=""),"",0.6108*EXP(17.27*$B286/($B286+237.3))-0.6108*EXP(17.27*($B286+$Q286)/($B286+$Q286+237.3)))</f>
        <v/>
      </c>
      <c r="T286" s="46" t="str">
        <f aca="false">IF(OR($Q286="",$R286="",$L286=""),"",$Q286+$R286*$L286)</f>
        <v/>
      </c>
      <c r="U286" s="46" t="str">
        <f aca="false">IF(OR($Q286="",$R286="",$S286=""),"",$Q286+$R286*$S286)</f>
        <v/>
      </c>
      <c r="V286" s="50" t="str">
        <f aca="false">IF(OR($P286="",$T286="",$U286=""),"",IF(ABS($U286-$T286)&lt;CFG_DENOMMIN,"",($P286-$T286)/($U286-$T286)))</f>
        <v/>
      </c>
      <c r="W286" s="47" t="str">
        <f aca="false">IF($E286="","",IFERROR(LN((CFG_ZANEM-0.67*CFG_HDOSSEL)/(0.123*CFG_HDOSSEL))*LN((CFG_ZAR-0.67*CFG_HDOSSEL)/(0.0123*CFG_HDOSSEL))/(CFG_K^2*$E286),""))</f>
        <v/>
      </c>
      <c r="X286" s="50" t="str">
        <f aca="false">IF(OR($N286="",$W286="",$W286=0),"",$N286*(1+CFG_RC/$W286))</f>
        <v/>
      </c>
      <c r="Y286" s="46" t="str">
        <f aca="false">IF(OR($X286="",$M286="",$G286="",$L286=""),"",($W286*$G286/CFG_RHOCP)*($X286/($M286+$X286))-$L286/($M286+$X286))</f>
        <v/>
      </c>
      <c r="Z286" s="46" t="str">
        <f aca="false">IF(OR($W286="",$G286=""),"",$W286*$G286/CFG_RHOCP)</f>
        <v/>
      </c>
      <c r="AA286" s="50" t="str">
        <f aca="false">IF(OR($P286="",$Y286="",$Z286=""),"",IF(ABS($Z286-$Y286)&lt;CFG_DENOMMIN,"",($P286-$Y286)/($Z286-$Y286)))</f>
        <v/>
      </c>
      <c r="AB286" s="48" t="str">
        <f aca="false">IF($A286="","",IF(AND(HOUR($A286)&gt;=CFG_HINI,HOUR($A286)&lt;CFG_HFIM),1,0))</f>
        <v/>
      </c>
      <c r="AC286" s="48" t="str">
        <f aca="false">IF($A286="","",IF($D286="",0,IF($D286&gt;=CFG_RSMIN,1,0)))</f>
        <v/>
      </c>
      <c r="AD286" s="48" t="str">
        <f aca="false">IF($A286="","",IF($E286="",0,IF(AND($E286&gt;=CFG_UMIN,$E286&lt;=CFG_UMAX),1,0)))</f>
        <v/>
      </c>
      <c r="AE286" s="48" t="str">
        <f aca="false">IF($A286="","",IF($L286="",0,IF($L286&gt;=CFG_VPDMIN,1,0)))</f>
        <v/>
      </c>
      <c r="AF286" s="48" t="str">
        <f aca="false">IF($A286="","",IF(CFG_METODO="Teórico (Jackson)",IF(OR($Y286="",$Z286=""),0,IF(ABS($Z286-$Y286)&gt;=CFG_DENOMMIN,1,0)),IF(OR($T286="",$U286=""),0,IF(ABS($U286-$T286)&gt;=CFG_DENOMMIN,1,0))))</f>
        <v/>
      </c>
      <c r="AG286" s="48" t="str">
        <f aca="false">IF($A286="","",IF(AND($B286&lt;&gt;"",$C286&lt;&gt;"",$H286&lt;&gt;""),1,0))</f>
        <v/>
      </c>
      <c r="AH286" s="48" t="str">
        <f aca="false">IF($A286="","",IF(AND($AB286=1,$AC286=1,$AD286=1,$AE286=1,$AF286=1,$AG286=1),1,0))</f>
        <v/>
      </c>
      <c r="AI286" s="50" t="str">
        <f aca="false">IF($A286="","",IF($AH286&lt;&gt;1,"",IF(CFG_METODO="Teórico (Jackson)",$AA286,$V286)))</f>
        <v/>
      </c>
      <c r="AJ286" s="50" t="str">
        <f aca="false">IF($AI286="","",MAX(0,MIN(1,$AI286)))</f>
        <v/>
      </c>
      <c r="AK286" s="52" t="str">
        <f aca="false">IF($A286="","",IF($AG286=0,"Dados incompletos"&amp;IF($I286="SEM PAR"," — sem Tc no mesmo horário",""),IF($AB286=0,"Fora da janela horária",IF($AC286=0,"Radiação abaixo do mínimo",IF($AD286=0,"Vento fora da faixa",IF($AE286=0,"VPD abaixo do mínimo",IF($AF286=0,"Denominador muito pequeno","VÁLIDO")))))))</f>
        <v/>
      </c>
    </row>
    <row r="287" customFormat="false" ht="15" hidden="false" customHeight="false" outlineLevel="0" collapsed="false">
      <c r="A287" s="45" t="str">
        <f aca="false">IF(02_Estacao!A287="","",02_Estacao!A287)</f>
        <v/>
      </c>
      <c r="B287" s="46" t="str">
        <f aca="false">IF(OR($A287="",02_Estacao!B287=""),"",IF(CFG_UT="°F",(02_Estacao!B287-32)*5/9,02_Estacao!B287))</f>
        <v/>
      </c>
      <c r="C287" s="47" t="str">
        <f aca="false">IF(OR($A287="",02_Estacao!C287=""),"",IF(CFG_UUR="fração (0-1)",02_Estacao!C287*100,02_Estacao!C287))</f>
        <v/>
      </c>
      <c r="D287" s="48" t="str">
        <f aca="false">IF(OR($A287="",02_Estacao!D287=""),"",IF(CFG_URS="MJ/m²/h",02_Estacao!D287*277.7778,IF(CFG_URS="kW/m²",02_Estacao!D287*1000,02_Estacao!D287)))</f>
        <v/>
      </c>
      <c r="E287" s="46" t="str">
        <f aca="false">IF(OR($A287="",02_Estacao!E287=""),"",IF(CFG_UVEL="km/h",02_Estacao!E287/3.6,02_Estacao!E287))</f>
        <v/>
      </c>
      <c r="F287" s="46" t="str">
        <f aca="false">IF($A287="","",IF(02_Estacao!F287="",CFG_P,IF(CFG_UP="hPa (mbar)",02_Estacao!F287/10,IF(CFG_UP="Pa",02_Estacao!F287/1000,02_Estacao!F287))))</f>
        <v/>
      </c>
      <c r="G287" s="48" t="str">
        <f aca="false">IF($A287="","",IF(02_Estacao!G287&lt;&gt;"",02_Estacao!G287,IF($D287="","",(1-CFG_ALBEDO)*$D287-CFG_RNL)))</f>
        <v/>
      </c>
      <c r="H287" s="46" t="str">
        <f aca="false">IF($A287="","",IFERROR(IF(ISNUMBER(INDEX(03_Dossel!$F$6:$F$1005,MATCH($A287,03_Dossel!$A$6:$A$1005,0))),INDEX(03_Dossel!$F$6:$F$1005,MATCH($A287,03_Dossel!$A$6:$A$1005,0)),""),""))</f>
        <v/>
      </c>
      <c r="I287" s="49" t="str">
        <f aca="false">IF($A287="","",IF($H287="","SEM PAR","OK"))</f>
        <v/>
      </c>
      <c r="J287" s="50" t="str">
        <f aca="false">IF($B287="","",0.6108*EXP(17.27*$B287/($B287+237.3)))</f>
        <v/>
      </c>
      <c r="K287" s="50" t="str">
        <f aca="false">IF(OR($J287="",$C287=""),"",$J287*$C287/100)</f>
        <v/>
      </c>
      <c r="L287" s="50" t="str">
        <f aca="false">IF(OR($J287="",$K287=""),"",$J287-$K287)</f>
        <v/>
      </c>
      <c r="M287" s="50" t="str">
        <f aca="false">IF($J287="","",4098*$J287/($B287+237.3)^2)</f>
        <v/>
      </c>
      <c r="N287" s="51" t="str">
        <f aca="false">IF($F287="","",0.000665*$F287)</f>
        <v/>
      </c>
      <c r="O287" s="46" t="str">
        <f aca="false">IF($E287="","",IFERROR($E287*4.87/LN(67.8*CFG_ZANEM-5.42),""))</f>
        <v/>
      </c>
      <c r="P287" s="46" t="str">
        <f aca="false">IF(OR($B287="",$H287=""),"",$H287-$B287)</f>
        <v/>
      </c>
      <c r="Q287" s="46" t="str">
        <f aca="false">IF($A287="","",IF(ISNUMBER(CFG_A),CFG_A,""))</f>
        <v/>
      </c>
      <c r="R287" s="46" t="str">
        <f aca="false">IF($A287="","",IF(ISNUMBER(CFG_B),CFG_B,""))</f>
        <v/>
      </c>
      <c r="S287" s="50" t="str">
        <f aca="false">IF(OR($B287="",$Q287=""),"",0.6108*EXP(17.27*$B287/($B287+237.3))-0.6108*EXP(17.27*($B287+$Q287)/($B287+$Q287+237.3)))</f>
        <v/>
      </c>
      <c r="T287" s="46" t="str">
        <f aca="false">IF(OR($Q287="",$R287="",$L287=""),"",$Q287+$R287*$L287)</f>
        <v/>
      </c>
      <c r="U287" s="46" t="str">
        <f aca="false">IF(OR($Q287="",$R287="",$S287=""),"",$Q287+$R287*$S287)</f>
        <v/>
      </c>
      <c r="V287" s="50" t="str">
        <f aca="false">IF(OR($P287="",$T287="",$U287=""),"",IF(ABS($U287-$T287)&lt;CFG_DENOMMIN,"",($P287-$T287)/($U287-$T287)))</f>
        <v/>
      </c>
      <c r="W287" s="47" t="str">
        <f aca="false">IF($E287="","",IFERROR(LN((CFG_ZANEM-0.67*CFG_HDOSSEL)/(0.123*CFG_HDOSSEL))*LN((CFG_ZAR-0.67*CFG_HDOSSEL)/(0.0123*CFG_HDOSSEL))/(CFG_K^2*$E287),""))</f>
        <v/>
      </c>
      <c r="X287" s="50" t="str">
        <f aca="false">IF(OR($N287="",$W287="",$W287=0),"",$N287*(1+CFG_RC/$W287))</f>
        <v/>
      </c>
      <c r="Y287" s="46" t="str">
        <f aca="false">IF(OR($X287="",$M287="",$G287="",$L287=""),"",($W287*$G287/CFG_RHOCP)*($X287/($M287+$X287))-$L287/($M287+$X287))</f>
        <v/>
      </c>
      <c r="Z287" s="46" t="str">
        <f aca="false">IF(OR($W287="",$G287=""),"",$W287*$G287/CFG_RHOCP)</f>
        <v/>
      </c>
      <c r="AA287" s="50" t="str">
        <f aca="false">IF(OR($P287="",$Y287="",$Z287=""),"",IF(ABS($Z287-$Y287)&lt;CFG_DENOMMIN,"",($P287-$Y287)/($Z287-$Y287)))</f>
        <v/>
      </c>
      <c r="AB287" s="48" t="str">
        <f aca="false">IF($A287="","",IF(AND(HOUR($A287)&gt;=CFG_HINI,HOUR($A287)&lt;CFG_HFIM),1,0))</f>
        <v/>
      </c>
      <c r="AC287" s="48" t="str">
        <f aca="false">IF($A287="","",IF($D287="",0,IF($D287&gt;=CFG_RSMIN,1,0)))</f>
        <v/>
      </c>
      <c r="AD287" s="48" t="str">
        <f aca="false">IF($A287="","",IF($E287="",0,IF(AND($E287&gt;=CFG_UMIN,$E287&lt;=CFG_UMAX),1,0)))</f>
        <v/>
      </c>
      <c r="AE287" s="48" t="str">
        <f aca="false">IF($A287="","",IF($L287="",0,IF($L287&gt;=CFG_VPDMIN,1,0)))</f>
        <v/>
      </c>
      <c r="AF287" s="48" t="str">
        <f aca="false">IF($A287="","",IF(CFG_METODO="Teórico (Jackson)",IF(OR($Y287="",$Z287=""),0,IF(ABS($Z287-$Y287)&gt;=CFG_DENOMMIN,1,0)),IF(OR($T287="",$U287=""),0,IF(ABS($U287-$T287)&gt;=CFG_DENOMMIN,1,0))))</f>
        <v/>
      </c>
      <c r="AG287" s="48" t="str">
        <f aca="false">IF($A287="","",IF(AND($B287&lt;&gt;"",$C287&lt;&gt;"",$H287&lt;&gt;""),1,0))</f>
        <v/>
      </c>
      <c r="AH287" s="48" t="str">
        <f aca="false">IF($A287="","",IF(AND($AB287=1,$AC287=1,$AD287=1,$AE287=1,$AF287=1,$AG287=1),1,0))</f>
        <v/>
      </c>
      <c r="AI287" s="50" t="str">
        <f aca="false">IF($A287="","",IF($AH287&lt;&gt;1,"",IF(CFG_METODO="Teórico (Jackson)",$AA287,$V287)))</f>
        <v/>
      </c>
      <c r="AJ287" s="50" t="str">
        <f aca="false">IF($AI287="","",MAX(0,MIN(1,$AI287)))</f>
        <v/>
      </c>
      <c r="AK287" s="52" t="str">
        <f aca="false">IF($A287="","",IF($AG287=0,"Dados incompletos"&amp;IF($I287="SEM PAR"," — sem Tc no mesmo horário",""),IF($AB287=0,"Fora da janela horária",IF($AC287=0,"Radiação abaixo do mínimo",IF($AD287=0,"Vento fora da faixa",IF($AE287=0,"VPD abaixo do mínimo",IF($AF287=0,"Denominador muito pequeno","VÁLIDO")))))))</f>
        <v/>
      </c>
    </row>
    <row r="288" customFormat="false" ht="15" hidden="false" customHeight="false" outlineLevel="0" collapsed="false">
      <c r="A288" s="45" t="str">
        <f aca="false">IF(02_Estacao!A288="","",02_Estacao!A288)</f>
        <v/>
      </c>
      <c r="B288" s="46" t="str">
        <f aca="false">IF(OR($A288="",02_Estacao!B288=""),"",IF(CFG_UT="°F",(02_Estacao!B288-32)*5/9,02_Estacao!B288))</f>
        <v/>
      </c>
      <c r="C288" s="47" t="str">
        <f aca="false">IF(OR($A288="",02_Estacao!C288=""),"",IF(CFG_UUR="fração (0-1)",02_Estacao!C288*100,02_Estacao!C288))</f>
        <v/>
      </c>
      <c r="D288" s="48" t="str">
        <f aca="false">IF(OR($A288="",02_Estacao!D288=""),"",IF(CFG_URS="MJ/m²/h",02_Estacao!D288*277.7778,IF(CFG_URS="kW/m²",02_Estacao!D288*1000,02_Estacao!D288)))</f>
        <v/>
      </c>
      <c r="E288" s="46" t="str">
        <f aca="false">IF(OR($A288="",02_Estacao!E288=""),"",IF(CFG_UVEL="km/h",02_Estacao!E288/3.6,02_Estacao!E288))</f>
        <v/>
      </c>
      <c r="F288" s="46" t="str">
        <f aca="false">IF($A288="","",IF(02_Estacao!F288="",CFG_P,IF(CFG_UP="hPa (mbar)",02_Estacao!F288/10,IF(CFG_UP="Pa",02_Estacao!F288/1000,02_Estacao!F288))))</f>
        <v/>
      </c>
      <c r="G288" s="48" t="str">
        <f aca="false">IF($A288="","",IF(02_Estacao!G288&lt;&gt;"",02_Estacao!G288,IF($D288="","",(1-CFG_ALBEDO)*$D288-CFG_RNL)))</f>
        <v/>
      </c>
      <c r="H288" s="46" t="str">
        <f aca="false">IF($A288="","",IFERROR(IF(ISNUMBER(INDEX(03_Dossel!$F$6:$F$1005,MATCH($A288,03_Dossel!$A$6:$A$1005,0))),INDEX(03_Dossel!$F$6:$F$1005,MATCH($A288,03_Dossel!$A$6:$A$1005,0)),""),""))</f>
        <v/>
      </c>
      <c r="I288" s="49" t="str">
        <f aca="false">IF($A288="","",IF($H288="","SEM PAR","OK"))</f>
        <v/>
      </c>
      <c r="J288" s="50" t="str">
        <f aca="false">IF($B288="","",0.6108*EXP(17.27*$B288/($B288+237.3)))</f>
        <v/>
      </c>
      <c r="K288" s="50" t="str">
        <f aca="false">IF(OR($J288="",$C288=""),"",$J288*$C288/100)</f>
        <v/>
      </c>
      <c r="L288" s="50" t="str">
        <f aca="false">IF(OR($J288="",$K288=""),"",$J288-$K288)</f>
        <v/>
      </c>
      <c r="M288" s="50" t="str">
        <f aca="false">IF($J288="","",4098*$J288/($B288+237.3)^2)</f>
        <v/>
      </c>
      <c r="N288" s="51" t="str">
        <f aca="false">IF($F288="","",0.000665*$F288)</f>
        <v/>
      </c>
      <c r="O288" s="46" t="str">
        <f aca="false">IF($E288="","",IFERROR($E288*4.87/LN(67.8*CFG_ZANEM-5.42),""))</f>
        <v/>
      </c>
      <c r="P288" s="46" t="str">
        <f aca="false">IF(OR($B288="",$H288=""),"",$H288-$B288)</f>
        <v/>
      </c>
      <c r="Q288" s="46" t="str">
        <f aca="false">IF($A288="","",IF(ISNUMBER(CFG_A),CFG_A,""))</f>
        <v/>
      </c>
      <c r="R288" s="46" t="str">
        <f aca="false">IF($A288="","",IF(ISNUMBER(CFG_B),CFG_B,""))</f>
        <v/>
      </c>
      <c r="S288" s="50" t="str">
        <f aca="false">IF(OR($B288="",$Q288=""),"",0.6108*EXP(17.27*$B288/($B288+237.3))-0.6108*EXP(17.27*($B288+$Q288)/($B288+$Q288+237.3)))</f>
        <v/>
      </c>
      <c r="T288" s="46" t="str">
        <f aca="false">IF(OR($Q288="",$R288="",$L288=""),"",$Q288+$R288*$L288)</f>
        <v/>
      </c>
      <c r="U288" s="46" t="str">
        <f aca="false">IF(OR($Q288="",$R288="",$S288=""),"",$Q288+$R288*$S288)</f>
        <v/>
      </c>
      <c r="V288" s="50" t="str">
        <f aca="false">IF(OR($P288="",$T288="",$U288=""),"",IF(ABS($U288-$T288)&lt;CFG_DENOMMIN,"",($P288-$T288)/($U288-$T288)))</f>
        <v/>
      </c>
      <c r="W288" s="47" t="str">
        <f aca="false">IF($E288="","",IFERROR(LN((CFG_ZANEM-0.67*CFG_HDOSSEL)/(0.123*CFG_HDOSSEL))*LN((CFG_ZAR-0.67*CFG_HDOSSEL)/(0.0123*CFG_HDOSSEL))/(CFG_K^2*$E288),""))</f>
        <v/>
      </c>
      <c r="X288" s="50" t="str">
        <f aca="false">IF(OR($N288="",$W288="",$W288=0),"",$N288*(1+CFG_RC/$W288))</f>
        <v/>
      </c>
      <c r="Y288" s="46" t="str">
        <f aca="false">IF(OR($X288="",$M288="",$G288="",$L288=""),"",($W288*$G288/CFG_RHOCP)*($X288/($M288+$X288))-$L288/($M288+$X288))</f>
        <v/>
      </c>
      <c r="Z288" s="46" t="str">
        <f aca="false">IF(OR($W288="",$G288=""),"",$W288*$G288/CFG_RHOCP)</f>
        <v/>
      </c>
      <c r="AA288" s="50" t="str">
        <f aca="false">IF(OR($P288="",$Y288="",$Z288=""),"",IF(ABS($Z288-$Y288)&lt;CFG_DENOMMIN,"",($P288-$Y288)/($Z288-$Y288)))</f>
        <v/>
      </c>
      <c r="AB288" s="48" t="str">
        <f aca="false">IF($A288="","",IF(AND(HOUR($A288)&gt;=CFG_HINI,HOUR($A288)&lt;CFG_HFIM),1,0))</f>
        <v/>
      </c>
      <c r="AC288" s="48" t="str">
        <f aca="false">IF($A288="","",IF($D288="",0,IF($D288&gt;=CFG_RSMIN,1,0)))</f>
        <v/>
      </c>
      <c r="AD288" s="48" t="str">
        <f aca="false">IF($A288="","",IF($E288="",0,IF(AND($E288&gt;=CFG_UMIN,$E288&lt;=CFG_UMAX),1,0)))</f>
        <v/>
      </c>
      <c r="AE288" s="48" t="str">
        <f aca="false">IF($A288="","",IF($L288="",0,IF($L288&gt;=CFG_VPDMIN,1,0)))</f>
        <v/>
      </c>
      <c r="AF288" s="48" t="str">
        <f aca="false">IF($A288="","",IF(CFG_METODO="Teórico (Jackson)",IF(OR($Y288="",$Z288=""),0,IF(ABS($Z288-$Y288)&gt;=CFG_DENOMMIN,1,0)),IF(OR($T288="",$U288=""),0,IF(ABS($U288-$T288)&gt;=CFG_DENOMMIN,1,0))))</f>
        <v/>
      </c>
      <c r="AG288" s="48" t="str">
        <f aca="false">IF($A288="","",IF(AND($B288&lt;&gt;"",$C288&lt;&gt;"",$H288&lt;&gt;""),1,0))</f>
        <v/>
      </c>
      <c r="AH288" s="48" t="str">
        <f aca="false">IF($A288="","",IF(AND($AB288=1,$AC288=1,$AD288=1,$AE288=1,$AF288=1,$AG288=1),1,0))</f>
        <v/>
      </c>
      <c r="AI288" s="50" t="str">
        <f aca="false">IF($A288="","",IF($AH288&lt;&gt;1,"",IF(CFG_METODO="Teórico (Jackson)",$AA288,$V288)))</f>
        <v/>
      </c>
      <c r="AJ288" s="50" t="str">
        <f aca="false">IF($AI288="","",MAX(0,MIN(1,$AI288)))</f>
        <v/>
      </c>
      <c r="AK288" s="52" t="str">
        <f aca="false">IF($A288="","",IF($AG288=0,"Dados incompletos"&amp;IF($I288="SEM PAR"," — sem Tc no mesmo horário",""),IF($AB288=0,"Fora da janela horária",IF($AC288=0,"Radiação abaixo do mínimo",IF($AD288=0,"Vento fora da faixa",IF($AE288=0,"VPD abaixo do mínimo",IF($AF288=0,"Denominador muito pequeno","VÁLIDO")))))))</f>
        <v/>
      </c>
    </row>
    <row r="289" customFormat="false" ht="15" hidden="false" customHeight="false" outlineLevel="0" collapsed="false">
      <c r="A289" s="45" t="str">
        <f aca="false">IF(02_Estacao!A289="","",02_Estacao!A289)</f>
        <v/>
      </c>
      <c r="B289" s="46" t="str">
        <f aca="false">IF(OR($A289="",02_Estacao!B289=""),"",IF(CFG_UT="°F",(02_Estacao!B289-32)*5/9,02_Estacao!B289))</f>
        <v/>
      </c>
      <c r="C289" s="47" t="str">
        <f aca="false">IF(OR($A289="",02_Estacao!C289=""),"",IF(CFG_UUR="fração (0-1)",02_Estacao!C289*100,02_Estacao!C289))</f>
        <v/>
      </c>
      <c r="D289" s="48" t="str">
        <f aca="false">IF(OR($A289="",02_Estacao!D289=""),"",IF(CFG_URS="MJ/m²/h",02_Estacao!D289*277.7778,IF(CFG_URS="kW/m²",02_Estacao!D289*1000,02_Estacao!D289)))</f>
        <v/>
      </c>
      <c r="E289" s="46" t="str">
        <f aca="false">IF(OR($A289="",02_Estacao!E289=""),"",IF(CFG_UVEL="km/h",02_Estacao!E289/3.6,02_Estacao!E289))</f>
        <v/>
      </c>
      <c r="F289" s="46" t="str">
        <f aca="false">IF($A289="","",IF(02_Estacao!F289="",CFG_P,IF(CFG_UP="hPa (mbar)",02_Estacao!F289/10,IF(CFG_UP="Pa",02_Estacao!F289/1000,02_Estacao!F289))))</f>
        <v/>
      </c>
      <c r="G289" s="48" t="str">
        <f aca="false">IF($A289="","",IF(02_Estacao!G289&lt;&gt;"",02_Estacao!G289,IF($D289="","",(1-CFG_ALBEDO)*$D289-CFG_RNL)))</f>
        <v/>
      </c>
      <c r="H289" s="46" t="str">
        <f aca="false">IF($A289="","",IFERROR(IF(ISNUMBER(INDEX(03_Dossel!$F$6:$F$1005,MATCH($A289,03_Dossel!$A$6:$A$1005,0))),INDEX(03_Dossel!$F$6:$F$1005,MATCH($A289,03_Dossel!$A$6:$A$1005,0)),""),""))</f>
        <v/>
      </c>
      <c r="I289" s="49" t="str">
        <f aca="false">IF($A289="","",IF($H289="","SEM PAR","OK"))</f>
        <v/>
      </c>
      <c r="J289" s="50" t="str">
        <f aca="false">IF($B289="","",0.6108*EXP(17.27*$B289/($B289+237.3)))</f>
        <v/>
      </c>
      <c r="K289" s="50" t="str">
        <f aca="false">IF(OR($J289="",$C289=""),"",$J289*$C289/100)</f>
        <v/>
      </c>
      <c r="L289" s="50" t="str">
        <f aca="false">IF(OR($J289="",$K289=""),"",$J289-$K289)</f>
        <v/>
      </c>
      <c r="M289" s="50" t="str">
        <f aca="false">IF($J289="","",4098*$J289/($B289+237.3)^2)</f>
        <v/>
      </c>
      <c r="N289" s="51" t="str">
        <f aca="false">IF($F289="","",0.000665*$F289)</f>
        <v/>
      </c>
      <c r="O289" s="46" t="str">
        <f aca="false">IF($E289="","",IFERROR($E289*4.87/LN(67.8*CFG_ZANEM-5.42),""))</f>
        <v/>
      </c>
      <c r="P289" s="46" t="str">
        <f aca="false">IF(OR($B289="",$H289=""),"",$H289-$B289)</f>
        <v/>
      </c>
      <c r="Q289" s="46" t="str">
        <f aca="false">IF($A289="","",IF(ISNUMBER(CFG_A),CFG_A,""))</f>
        <v/>
      </c>
      <c r="R289" s="46" t="str">
        <f aca="false">IF($A289="","",IF(ISNUMBER(CFG_B),CFG_B,""))</f>
        <v/>
      </c>
      <c r="S289" s="50" t="str">
        <f aca="false">IF(OR($B289="",$Q289=""),"",0.6108*EXP(17.27*$B289/($B289+237.3))-0.6108*EXP(17.27*($B289+$Q289)/($B289+$Q289+237.3)))</f>
        <v/>
      </c>
      <c r="T289" s="46" t="str">
        <f aca="false">IF(OR($Q289="",$R289="",$L289=""),"",$Q289+$R289*$L289)</f>
        <v/>
      </c>
      <c r="U289" s="46" t="str">
        <f aca="false">IF(OR($Q289="",$R289="",$S289=""),"",$Q289+$R289*$S289)</f>
        <v/>
      </c>
      <c r="V289" s="50" t="str">
        <f aca="false">IF(OR($P289="",$T289="",$U289=""),"",IF(ABS($U289-$T289)&lt;CFG_DENOMMIN,"",($P289-$T289)/($U289-$T289)))</f>
        <v/>
      </c>
      <c r="W289" s="47" t="str">
        <f aca="false">IF($E289="","",IFERROR(LN((CFG_ZANEM-0.67*CFG_HDOSSEL)/(0.123*CFG_HDOSSEL))*LN((CFG_ZAR-0.67*CFG_HDOSSEL)/(0.0123*CFG_HDOSSEL))/(CFG_K^2*$E289),""))</f>
        <v/>
      </c>
      <c r="X289" s="50" t="str">
        <f aca="false">IF(OR($N289="",$W289="",$W289=0),"",$N289*(1+CFG_RC/$W289))</f>
        <v/>
      </c>
      <c r="Y289" s="46" t="str">
        <f aca="false">IF(OR($X289="",$M289="",$G289="",$L289=""),"",($W289*$G289/CFG_RHOCP)*($X289/($M289+$X289))-$L289/($M289+$X289))</f>
        <v/>
      </c>
      <c r="Z289" s="46" t="str">
        <f aca="false">IF(OR($W289="",$G289=""),"",$W289*$G289/CFG_RHOCP)</f>
        <v/>
      </c>
      <c r="AA289" s="50" t="str">
        <f aca="false">IF(OR($P289="",$Y289="",$Z289=""),"",IF(ABS($Z289-$Y289)&lt;CFG_DENOMMIN,"",($P289-$Y289)/($Z289-$Y289)))</f>
        <v/>
      </c>
      <c r="AB289" s="48" t="str">
        <f aca="false">IF($A289="","",IF(AND(HOUR($A289)&gt;=CFG_HINI,HOUR($A289)&lt;CFG_HFIM),1,0))</f>
        <v/>
      </c>
      <c r="AC289" s="48" t="str">
        <f aca="false">IF($A289="","",IF($D289="",0,IF($D289&gt;=CFG_RSMIN,1,0)))</f>
        <v/>
      </c>
      <c r="AD289" s="48" t="str">
        <f aca="false">IF($A289="","",IF($E289="",0,IF(AND($E289&gt;=CFG_UMIN,$E289&lt;=CFG_UMAX),1,0)))</f>
        <v/>
      </c>
      <c r="AE289" s="48" t="str">
        <f aca="false">IF($A289="","",IF($L289="",0,IF($L289&gt;=CFG_VPDMIN,1,0)))</f>
        <v/>
      </c>
      <c r="AF289" s="48" t="str">
        <f aca="false">IF($A289="","",IF(CFG_METODO="Teórico (Jackson)",IF(OR($Y289="",$Z289=""),0,IF(ABS($Z289-$Y289)&gt;=CFG_DENOMMIN,1,0)),IF(OR($T289="",$U289=""),0,IF(ABS($U289-$T289)&gt;=CFG_DENOMMIN,1,0))))</f>
        <v/>
      </c>
      <c r="AG289" s="48" t="str">
        <f aca="false">IF($A289="","",IF(AND($B289&lt;&gt;"",$C289&lt;&gt;"",$H289&lt;&gt;""),1,0))</f>
        <v/>
      </c>
      <c r="AH289" s="48" t="str">
        <f aca="false">IF($A289="","",IF(AND($AB289=1,$AC289=1,$AD289=1,$AE289=1,$AF289=1,$AG289=1),1,0))</f>
        <v/>
      </c>
      <c r="AI289" s="50" t="str">
        <f aca="false">IF($A289="","",IF($AH289&lt;&gt;1,"",IF(CFG_METODO="Teórico (Jackson)",$AA289,$V289)))</f>
        <v/>
      </c>
      <c r="AJ289" s="50" t="str">
        <f aca="false">IF($AI289="","",MAX(0,MIN(1,$AI289)))</f>
        <v/>
      </c>
      <c r="AK289" s="52" t="str">
        <f aca="false">IF($A289="","",IF($AG289=0,"Dados incompletos"&amp;IF($I289="SEM PAR"," — sem Tc no mesmo horário",""),IF($AB289=0,"Fora da janela horária",IF($AC289=0,"Radiação abaixo do mínimo",IF($AD289=0,"Vento fora da faixa",IF($AE289=0,"VPD abaixo do mínimo",IF($AF289=0,"Denominador muito pequeno","VÁLIDO")))))))</f>
        <v/>
      </c>
    </row>
    <row r="290" customFormat="false" ht="15" hidden="false" customHeight="false" outlineLevel="0" collapsed="false">
      <c r="A290" s="45" t="str">
        <f aca="false">IF(02_Estacao!A290="","",02_Estacao!A290)</f>
        <v/>
      </c>
      <c r="B290" s="46" t="str">
        <f aca="false">IF(OR($A290="",02_Estacao!B290=""),"",IF(CFG_UT="°F",(02_Estacao!B290-32)*5/9,02_Estacao!B290))</f>
        <v/>
      </c>
      <c r="C290" s="47" t="str">
        <f aca="false">IF(OR($A290="",02_Estacao!C290=""),"",IF(CFG_UUR="fração (0-1)",02_Estacao!C290*100,02_Estacao!C290))</f>
        <v/>
      </c>
      <c r="D290" s="48" t="str">
        <f aca="false">IF(OR($A290="",02_Estacao!D290=""),"",IF(CFG_URS="MJ/m²/h",02_Estacao!D290*277.7778,IF(CFG_URS="kW/m²",02_Estacao!D290*1000,02_Estacao!D290)))</f>
        <v/>
      </c>
      <c r="E290" s="46" t="str">
        <f aca="false">IF(OR($A290="",02_Estacao!E290=""),"",IF(CFG_UVEL="km/h",02_Estacao!E290/3.6,02_Estacao!E290))</f>
        <v/>
      </c>
      <c r="F290" s="46" t="str">
        <f aca="false">IF($A290="","",IF(02_Estacao!F290="",CFG_P,IF(CFG_UP="hPa (mbar)",02_Estacao!F290/10,IF(CFG_UP="Pa",02_Estacao!F290/1000,02_Estacao!F290))))</f>
        <v/>
      </c>
      <c r="G290" s="48" t="str">
        <f aca="false">IF($A290="","",IF(02_Estacao!G290&lt;&gt;"",02_Estacao!G290,IF($D290="","",(1-CFG_ALBEDO)*$D290-CFG_RNL)))</f>
        <v/>
      </c>
      <c r="H290" s="46" t="str">
        <f aca="false">IF($A290="","",IFERROR(IF(ISNUMBER(INDEX(03_Dossel!$F$6:$F$1005,MATCH($A290,03_Dossel!$A$6:$A$1005,0))),INDEX(03_Dossel!$F$6:$F$1005,MATCH($A290,03_Dossel!$A$6:$A$1005,0)),""),""))</f>
        <v/>
      </c>
      <c r="I290" s="49" t="str">
        <f aca="false">IF($A290="","",IF($H290="","SEM PAR","OK"))</f>
        <v/>
      </c>
      <c r="J290" s="50" t="str">
        <f aca="false">IF($B290="","",0.6108*EXP(17.27*$B290/($B290+237.3)))</f>
        <v/>
      </c>
      <c r="K290" s="50" t="str">
        <f aca="false">IF(OR($J290="",$C290=""),"",$J290*$C290/100)</f>
        <v/>
      </c>
      <c r="L290" s="50" t="str">
        <f aca="false">IF(OR($J290="",$K290=""),"",$J290-$K290)</f>
        <v/>
      </c>
      <c r="M290" s="50" t="str">
        <f aca="false">IF($J290="","",4098*$J290/($B290+237.3)^2)</f>
        <v/>
      </c>
      <c r="N290" s="51" t="str">
        <f aca="false">IF($F290="","",0.000665*$F290)</f>
        <v/>
      </c>
      <c r="O290" s="46" t="str">
        <f aca="false">IF($E290="","",IFERROR($E290*4.87/LN(67.8*CFG_ZANEM-5.42),""))</f>
        <v/>
      </c>
      <c r="P290" s="46" t="str">
        <f aca="false">IF(OR($B290="",$H290=""),"",$H290-$B290)</f>
        <v/>
      </c>
      <c r="Q290" s="46" t="str">
        <f aca="false">IF($A290="","",IF(ISNUMBER(CFG_A),CFG_A,""))</f>
        <v/>
      </c>
      <c r="R290" s="46" t="str">
        <f aca="false">IF($A290="","",IF(ISNUMBER(CFG_B),CFG_B,""))</f>
        <v/>
      </c>
      <c r="S290" s="50" t="str">
        <f aca="false">IF(OR($B290="",$Q290=""),"",0.6108*EXP(17.27*$B290/($B290+237.3))-0.6108*EXP(17.27*($B290+$Q290)/($B290+$Q290+237.3)))</f>
        <v/>
      </c>
      <c r="T290" s="46" t="str">
        <f aca="false">IF(OR($Q290="",$R290="",$L290=""),"",$Q290+$R290*$L290)</f>
        <v/>
      </c>
      <c r="U290" s="46" t="str">
        <f aca="false">IF(OR($Q290="",$R290="",$S290=""),"",$Q290+$R290*$S290)</f>
        <v/>
      </c>
      <c r="V290" s="50" t="str">
        <f aca="false">IF(OR($P290="",$T290="",$U290=""),"",IF(ABS($U290-$T290)&lt;CFG_DENOMMIN,"",($P290-$T290)/($U290-$T290)))</f>
        <v/>
      </c>
      <c r="W290" s="47" t="str">
        <f aca="false">IF($E290="","",IFERROR(LN((CFG_ZANEM-0.67*CFG_HDOSSEL)/(0.123*CFG_HDOSSEL))*LN((CFG_ZAR-0.67*CFG_HDOSSEL)/(0.0123*CFG_HDOSSEL))/(CFG_K^2*$E290),""))</f>
        <v/>
      </c>
      <c r="X290" s="50" t="str">
        <f aca="false">IF(OR($N290="",$W290="",$W290=0),"",$N290*(1+CFG_RC/$W290))</f>
        <v/>
      </c>
      <c r="Y290" s="46" t="str">
        <f aca="false">IF(OR($X290="",$M290="",$G290="",$L290=""),"",($W290*$G290/CFG_RHOCP)*($X290/($M290+$X290))-$L290/($M290+$X290))</f>
        <v/>
      </c>
      <c r="Z290" s="46" t="str">
        <f aca="false">IF(OR($W290="",$G290=""),"",$W290*$G290/CFG_RHOCP)</f>
        <v/>
      </c>
      <c r="AA290" s="50" t="str">
        <f aca="false">IF(OR($P290="",$Y290="",$Z290=""),"",IF(ABS($Z290-$Y290)&lt;CFG_DENOMMIN,"",($P290-$Y290)/($Z290-$Y290)))</f>
        <v/>
      </c>
      <c r="AB290" s="48" t="str">
        <f aca="false">IF($A290="","",IF(AND(HOUR($A290)&gt;=CFG_HINI,HOUR($A290)&lt;CFG_HFIM),1,0))</f>
        <v/>
      </c>
      <c r="AC290" s="48" t="str">
        <f aca="false">IF($A290="","",IF($D290="",0,IF($D290&gt;=CFG_RSMIN,1,0)))</f>
        <v/>
      </c>
      <c r="AD290" s="48" t="str">
        <f aca="false">IF($A290="","",IF($E290="",0,IF(AND($E290&gt;=CFG_UMIN,$E290&lt;=CFG_UMAX),1,0)))</f>
        <v/>
      </c>
      <c r="AE290" s="48" t="str">
        <f aca="false">IF($A290="","",IF($L290="",0,IF($L290&gt;=CFG_VPDMIN,1,0)))</f>
        <v/>
      </c>
      <c r="AF290" s="48" t="str">
        <f aca="false">IF($A290="","",IF(CFG_METODO="Teórico (Jackson)",IF(OR($Y290="",$Z290=""),0,IF(ABS($Z290-$Y290)&gt;=CFG_DENOMMIN,1,0)),IF(OR($T290="",$U290=""),0,IF(ABS($U290-$T290)&gt;=CFG_DENOMMIN,1,0))))</f>
        <v/>
      </c>
      <c r="AG290" s="48" t="str">
        <f aca="false">IF($A290="","",IF(AND($B290&lt;&gt;"",$C290&lt;&gt;"",$H290&lt;&gt;""),1,0))</f>
        <v/>
      </c>
      <c r="AH290" s="48" t="str">
        <f aca="false">IF($A290="","",IF(AND($AB290=1,$AC290=1,$AD290=1,$AE290=1,$AF290=1,$AG290=1),1,0))</f>
        <v/>
      </c>
      <c r="AI290" s="50" t="str">
        <f aca="false">IF($A290="","",IF($AH290&lt;&gt;1,"",IF(CFG_METODO="Teórico (Jackson)",$AA290,$V290)))</f>
        <v/>
      </c>
      <c r="AJ290" s="50" t="str">
        <f aca="false">IF($AI290="","",MAX(0,MIN(1,$AI290)))</f>
        <v/>
      </c>
      <c r="AK290" s="52" t="str">
        <f aca="false">IF($A290="","",IF($AG290=0,"Dados incompletos"&amp;IF($I290="SEM PAR"," — sem Tc no mesmo horário",""),IF($AB290=0,"Fora da janela horária",IF($AC290=0,"Radiação abaixo do mínimo",IF($AD290=0,"Vento fora da faixa",IF($AE290=0,"VPD abaixo do mínimo",IF($AF290=0,"Denominador muito pequeno","VÁLIDO")))))))</f>
        <v/>
      </c>
    </row>
    <row r="291" customFormat="false" ht="15" hidden="false" customHeight="false" outlineLevel="0" collapsed="false">
      <c r="A291" s="45" t="str">
        <f aca="false">IF(02_Estacao!A291="","",02_Estacao!A291)</f>
        <v/>
      </c>
      <c r="B291" s="46" t="str">
        <f aca="false">IF(OR($A291="",02_Estacao!B291=""),"",IF(CFG_UT="°F",(02_Estacao!B291-32)*5/9,02_Estacao!B291))</f>
        <v/>
      </c>
      <c r="C291" s="47" t="str">
        <f aca="false">IF(OR($A291="",02_Estacao!C291=""),"",IF(CFG_UUR="fração (0-1)",02_Estacao!C291*100,02_Estacao!C291))</f>
        <v/>
      </c>
      <c r="D291" s="48" t="str">
        <f aca="false">IF(OR($A291="",02_Estacao!D291=""),"",IF(CFG_URS="MJ/m²/h",02_Estacao!D291*277.7778,IF(CFG_URS="kW/m²",02_Estacao!D291*1000,02_Estacao!D291)))</f>
        <v/>
      </c>
      <c r="E291" s="46" t="str">
        <f aca="false">IF(OR($A291="",02_Estacao!E291=""),"",IF(CFG_UVEL="km/h",02_Estacao!E291/3.6,02_Estacao!E291))</f>
        <v/>
      </c>
      <c r="F291" s="46" t="str">
        <f aca="false">IF($A291="","",IF(02_Estacao!F291="",CFG_P,IF(CFG_UP="hPa (mbar)",02_Estacao!F291/10,IF(CFG_UP="Pa",02_Estacao!F291/1000,02_Estacao!F291))))</f>
        <v/>
      </c>
      <c r="G291" s="48" t="str">
        <f aca="false">IF($A291="","",IF(02_Estacao!G291&lt;&gt;"",02_Estacao!G291,IF($D291="","",(1-CFG_ALBEDO)*$D291-CFG_RNL)))</f>
        <v/>
      </c>
      <c r="H291" s="46" t="str">
        <f aca="false">IF($A291="","",IFERROR(IF(ISNUMBER(INDEX(03_Dossel!$F$6:$F$1005,MATCH($A291,03_Dossel!$A$6:$A$1005,0))),INDEX(03_Dossel!$F$6:$F$1005,MATCH($A291,03_Dossel!$A$6:$A$1005,0)),""),""))</f>
        <v/>
      </c>
      <c r="I291" s="49" t="str">
        <f aca="false">IF($A291="","",IF($H291="","SEM PAR","OK"))</f>
        <v/>
      </c>
      <c r="J291" s="50" t="str">
        <f aca="false">IF($B291="","",0.6108*EXP(17.27*$B291/($B291+237.3)))</f>
        <v/>
      </c>
      <c r="K291" s="50" t="str">
        <f aca="false">IF(OR($J291="",$C291=""),"",$J291*$C291/100)</f>
        <v/>
      </c>
      <c r="L291" s="50" t="str">
        <f aca="false">IF(OR($J291="",$K291=""),"",$J291-$K291)</f>
        <v/>
      </c>
      <c r="M291" s="50" t="str">
        <f aca="false">IF($J291="","",4098*$J291/($B291+237.3)^2)</f>
        <v/>
      </c>
      <c r="N291" s="51" t="str">
        <f aca="false">IF($F291="","",0.000665*$F291)</f>
        <v/>
      </c>
      <c r="O291" s="46" t="str">
        <f aca="false">IF($E291="","",IFERROR($E291*4.87/LN(67.8*CFG_ZANEM-5.42),""))</f>
        <v/>
      </c>
      <c r="P291" s="46" t="str">
        <f aca="false">IF(OR($B291="",$H291=""),"",$H291-$B291)</f>
        <v/>
      </c>
      <c r="Q291" s="46" t="str">
        <f aca="false">IF($A291="","",IF(ISNUMBER(CFG_A),CFG_A,""))</f>
        <v/>
      </c>
      <c r="R291" s="46" t="str">
        <f aca="false">IF($A291="","",IF(ISNUMBER(CFG_B),CFG_B,""))</f>
        <v/>
      </c>
      <c r="S291" s="50" t="str">
        <f aca="false">IF(OR($B291="",$Q291=""),"",0.6108*EXP(17.27*$B291/($B291+237.3))-0.6108*EXP(17.27*($B291+$Q291)/($B291+$Q291+237.3)))</f>
        <v/>
      </c>
      <c r="T291" s="46" t="str">
        <f aca="false">IF(OR($Q291="",$R291="",$L291=""),"",$Q291+$R291*$L291)</f>
        <v/>
      </c>
      <c r="U291" s="46" t="str">
        <f aca="false">IF(OR($Q291="",$R291="",$S291=""),"",$Q291+$R291*$S291)</f>
        <v/>
      </c>
      <c r="V291" s="50" t="str">
        <f aca="false">IF(OR($P291="",$T291="",$U291=""),"",IF(ABS($U291-$T291)&lt;CFG_DENOMMIN,"",($P291-$T291)/($U291-$T291)))</f>
        <v/>
      </c>
      <c r="W291" s="47" t="str">
        <f aca="false">IF($E291="","",IFERROR(LN((CFG_ZANEM-0.67*CFG_HDOSSEL)/(0.123*CFG_HDOSSEL))*LN((CFG_ZAR-0.67*CFG_HDOSSEL)/(0.0123*CFG_HDOSSEL))/(CFG_K^2*$E291),""))</f>
        <v/>
      </c>
      <c r="X291" s="50" t="str">
        <f aca="false">IF(OR($N291="",$W291="",$W291=0),"",$N291*(1+CFG_RC/$W291))</f>
        <v/>
      </c>
      <c r="Y291" s="46" t="str">
        <f aca="false">IF(OR($X291="",$M291="",$G291="",$L291=""),"",($W291*$G291/CFG_RHOCP)*($X291/($M291+$X291))-$L291/($M291+$X291))</f>
        <v/>
      </c>
      <c r="Z291" s="46" t="str">
        <f aca="false">IF(OR($W291="",$G291=""),"",$W291*$G291/CFG_RHOCP)</f>
        <v/>
      </c>
      <c r="AA291" s="50" t="str">
        <f aca="false">IF(OR($P291="",$Y291="",$Z291=""),"",IF(ABS($Z291-$Y291)&lt;CFG_DENOMMIN,"",($P291-$Y291)/($Z291-$Y291)))</f>
        <v/>
      </c>
      <c r="AB291" s="48" t="str">
        <f aca="false">IF($A291="","",IF(AND(HOUR($A291)&gt;=CFG_HINI,HOUR($A291)&lt;CFG_HFIM),1,0))</f>
        <v/>
      </c>
      <c r="AC291" s="48" t="str">
        <f aca="false">IF($A291="","",IF($D291="",0,IF($D291&gt;=CFG_RSMIN,1,0)))</f>
        <v/>
      </c>
      <c r="AD291" s="48" t="str">
        <f aca="false">IF($A291="","",IF($E291="",0,IF(AND($E291&gt;=CFG_UMIN,$E291&lt;=CFG_UMAX),1,0)))</f>
        <v/>
      </c>
      <c r="AE291" s="48" t="str">
        <f aca="false">IF($A291="","",IF($L291="",0,IF($L291&gt;=CFG_VPDMIN,1,0)))</f>
        <v/>
      </c>
      <c r="AF291" s="48" t="str">
        <f aca="false">IF($A291="","",IF(CFG_METODO="Teórico (Jackson)",IF(OR($Y291="",$Z291=""),0,IF(ABS($Z291-$Y291)&gt;=CFG_DENOMMIN,1,0)),IF(OR($T291="",$U291=""),0,IF(ABS($U291-$T291)&gt;=CFG_DENOMMIN,1,0))))</f>
        <v/>
      </c>
      <c r="AG291" s="48" t="str">
        <f aca="false">IF($A291="","",IF(AND($B291&lt;&gt;"",$C291&lt;&gt;"",$H291&lt;&gt;""),1,0))</f>
        <v/>
      </c>
      <c r="AH291" s="48" t="str">
        <f aca="false">IF($A291="","",IF(AND($AB291=1,$AC291=1,$AD291=1,$AE291=1,$AF291=1,$AG291=1),1,0))</f>
        <v/>
      </c>
      <c r="AI291" s="50" t="str">
        <f aca="false">IF($A291="","",IF($AH291&lt;&gt;1,"",IF(CFG_METODO="Teórico (Jackson)",$AA291,$V291)))</f>
        <v/>
      </c>
      <c r="AJ291" s="50" t="str">
        <f aca="false">IF($AI291="","",MAX(0,MIN(1,$AI291)))</f>
        <v/>
      </c>
      <c r="AK291" s="52" t="str">
        <f aca="false">IF($A291="","",IF($AG291=0,"Dados incompletos"&amp;IF($I291="SEM PAR"," — sem Tc no mesmo horário",""),IF($AB291=0,"Fora da janela horária",IF($AC291=0,"Radiação abaixo do mínimo",IF($AD291=0,"Vento fora da faixa",IF($AE291=0,"VPD abaixo do mínimo",IF($AF291=0,"Denominador muito pequeno","VÁLIDO")))))))</f>
        <v/>
      </c>
    </row>
    <row r="292" customFormat="false" ht="15" hidden="false" customHeight="false" outlineLevel="0" collapsed="false">
      <c r="A292" s="45" t="str">
        <f aca="false">IF(02_Estacao!A292="","",02_Estacao!A292)</f>
        <v/>
      </c>
      <c r="B292" s="46" t="str">
        <f aca="false">IF(OR($A292="",02_Estacao!B292=""),"",IF(CFG_UT="°F",(02_Estacao!B292-32)*5/9,02_Estacao!B292))</f>
        <v/>
      </c>
      <c r="C292" s="47" t="str">
        <f aca="false">IF(OR($A292="",02_Estacao!C292=""),"",IF(CFG_UUR="fração (0-1)",02_Estacao!C292*100,02_Estacao!C292))</f>
        <v/>
      </c>
      <c r="D292" s="48" t="str">
        <f aca="false">IF(OR($A292="",02_Estacao!D292=""),"",IF(CFG_URS="MJ/m²/h",02_Estacao!D292*277.7778,IF(CFG_URS="kW/m²",02_Estacao!D292*1000,02_Estacao!D292)))</f>
        <v/>
      </c>
      <c r="E292" s="46" t="str">
        <f aca="false">IF(OR($A292="",02_Estacao!E292=""),"",IF(CFG_UVEL="km/h",02_Estacao!E292/3.6,02_Estacao!E292))</f>
        <v/>
      </c>
      <c r="F292" s="46" t="str">
        <f aca="false">IF($A292="","",IF(02_Estacao!F292="",CFG_P,IF(CFG_UP="hPa (mbar)",02_Estacao!F292/10,IF(CFG_UP="Pa",02_Estacao!F292/1000,02_Estacao!F292))))</f>
        <v/>
      </c>
      <c r="G292" s="48" t="str">
        <f aca="false">IF($A292="","",IF(02_Estacao!G292&lt;&gt;"",02_Estacao!G292,IF($D292="","",(1-CFG_ALBEDO)*$D292-CFG_RNL)))</f>
        <v/>
      </c>
      <c r="H292" s="46" t="str">
        <f aca="false">IF($A292="","",IFERROR(IF(ISNUMBER(INDEX(03_Dossel!$F$6:$F$1005,MATCH($A292,03_Dossel!$A$6:$A$1005,0))),INDEX(03_Dossel!$F$6:$F$1005,MATCH($A292,03_Dossel!$A$6:$A$1005,0)),""),""))</f>
        <v/>
      </c>
      <c r="I292" s="49" t="str">
        <f aca="false">IF($A292="","",IF($H292="","SEM PAR","OK"))</f>
        <v/>
      </c>
      <c r="J292" s="50" t="str">
        <f aca="false">IF($B292="","",0.6108*EXP(17.27*$B292/($B292+237.3)))</f>
        <v/>
      </c>
      <c r="K292" s="50" t="str">
        <f aca="false">IF(OR($J292="",$C292=""),"",$J292*$C292/100)</f>
        <v/>
      </c>
      <c r="L292" s="50" t="str">
        <f aca="false">IF(OR($J292="",$K292=""),"",$J292-$K292)</f>
        <v/>
      </c>
      <c r="M292" s="50" t="str">
        <f aca="false">IF($J292="","",4098*$J292/($B292+237.3)^2)</f>
        <v/>
      </c>
      <c r="N292" s="51" t="str">
        <f aca="false">IF($F292="","",0.000665*$F292)</f>
        <v/>
      </c>
      <c r="O292" s="46" t="str">
        <f aca="false">IF($E292="","",IFERROR($E292*4.87/LN(67.8*CFG_ZANEM-5.42),""))</f>
        <v/>
      </c>
      <c r="P292" s="46" t="str">
        <f aca="false">IF(OR($B292="",$H292=""),"",$H292-$B292)</f>
        <v/>
      </c>
      <c r="Q292" s="46" t="str">
        <f aca="false">IF($A292="","",IF(ISNUMBER(CFG_A),CFG_A,""))</f>
        <v/>
      </c>
      <c r="R292" s="46" t="str">
        <f aca="false">IF($A292="","",IF(ISNUMBER(CFG_B),CFG_B,""))</f>
        <v/>
      </c>
      <c r="S292" s="50" t="str">
        <f aca="false">IF(OR($B292="",$Q292=""),"",0.6108*EXP(17.27*$B292/($B292+237.3))-0.6108*EXP(17.27*($B292+$Q292)/($B292+$Q292+237.3)))</f>
        <v/>
      </c>
      <c r="T292" s="46" t="str">
        <f aca="false">IF(OR($Q292="",$R292="",$L292=""),"",$Q292+$R292*$L292)</f>
        <v/>
      </c>
      <c r="U292" s="46" t="str">
        <f aca="false">IF(OR($Q292="",$R292="",$S292=""),"",$Q292+$R292*$S292)</f>
        <v/>
      </c>
      <c r="V292" s="50" t="str">
        <f aca="false">IF(OR($P292="",$T292="",$U292=""),"",IF(ABS($U292-$T292)&lt;CFG_DENOMMIN,"",($P292-$T292)/($U292-$T292)))</f>
        <v/>
      </c>
      <c r="W292" s="47" t="str">
        <f aca="false">IF($E292="","",IFERROR(LN((CFG_ZANEM-0.67*CFG_HDOSSEL)/(0.123*CFG_HDOSSEL))*LN((CFG_ZAR-0.67*CFG_HDOSSEL)/(0.0123*CFG_HDOSSEL))/(CFG_K^2*$E292),""))</f>
        <v/>
      </c>
      <c r="X292" s="50" t="str">
        <f aca="false">IF(OR($N292="",$W292="",$W292=0),"",$N292*(1+CFG_RC/$W292))</f>
        <v/>
      </c>
      <c r="Y292" s="46" t="str">
        <f aca="false">IF(OR($X292="",$M292="",$G292="",$L292=""),"",($W292*$G292/CFG_RHOCP)*($X292/($M292+$X292))-$L292/($M292+$X292))</f>
        <v/>
      </c>
      <c r="Z292" s="46" t="str">
        <f aca="false">IF(OR($W292="",$G292=""),"",$W292*$G292/CFG_RHOCP)</f>
        <v/>
      </c>
      <c r="AA292" s="50" t="str">
        <f aca="false">IF(OR($P292="",$Y292="",$Z292=""),"",IF(ABS($Z292-$Y292)&lt;CFG_DENOMMIN,"",($P292-$Y292)/($Z292-$Y292)))</f>
        <v/>
      </c>
      <c r="AB292" s="48" t="str">
        <f aca="false">IF($A292="","",IF(AND(HOUR($A292)&gt;=CFG_HINI,HOUR($A292)&lt;CFG_HFIM),1,0))</f>
        <v/>
      </c>
      <c r="AC292" s="48" t="str">
        <f aca="false">IF($A292="","",IF($D292="",0,IF($D292&gt;=CFG_RSMIN,1,0)))</f>
        <v/>
      </c>
      <c r="AD292" s="48" t="str">
        <f aca="false">IF($A292="","",IF($E292="",0,IF(AND($E292&gt;=CFG_UMIN,$E292&lt;=CFG_UMAX),1,0)))</f>
        <v/>
      </c>
      <c r="AE292" s="48" t="str">
        <f aca="false">IF($A292="","",IF($L292="",0,IF($L292&gt;=CFG_VPDMIN,1,0)))</f>
        <v/>
      </c>
      <c r="AF292" s="48" t="str">
        <f aca="false">IF($A292="","",IF(CFG_METODO="Teórico (Jackson)",IF(OR($Y292="",$Z292=""),0,IF(ABS($Z292-$Y292)&gt;=CFG_DENOMMIN,1,0)),IF(OR($T292="",$U292=""),0,IF(ABS($U292-$T292)&gt;=CFG_DENOMMIN,1,0))))</f>
        <v/>
      </c>
      <c r="AG292" s="48" t="str">
        <f aca="false">IF($A292="","",IF(AND($B292&lt;&gt;"",$C292&lt;&gt;"",$H292&lt;&gt;""),1,0))</f>
        <v/>
      </c>
      <c r="AH292" s="48" t="str">
        <f aca="false">IF($A292="","",IF(AND($AB292=1,$AC292=1,$AD292=1,$AE292=1,$AF292=1,$AG292=1),1,0))</f>
        <v/>
      </c>
      <c r="AI292" s="50" t="str">
        <f aca="false">IF($A292="","",IF($AH292&lt;&gt;1,"",IF(CFG_METODO="Teórico (Jackson)",$AA292,$V292)))</f>
        <v/>
      </c>
      <c r="AJ292" s="50" t="str">
        <f aca="false">IF($AI292="","",MAX(0,MIN(1,$AI292)))</f>
        <v/>
      </c>
      <c r="AK292" s="52" t="str">
        <f aca="false">IF($A292="","",IF($AG292=0,"Dados incompletos"&amp;IF($I292="SEM PAR"," — sem Tc no mesmo horário",""),IF($AB292=0,"Fora da janela horária",IF($AC292=0,"Radiação abaixo do mínimo",IF($AD292=0,"Vento fora da faixa",IF($AE292=0,"VPD abaixo do mínimo",IF($AF292=0,"Denominador muito pequeno","VÁLIDO")))))))</f>
        <v/>
      </c>
    </row>
    <row r="293" customFormat="false" ht="15" hidden="false" customHeight="false" outlineLevel="0" collapsed="false">
      <c r="A293" s="45" t="str">
        <f aca="false">IF(02_Estacao!A293="","",02_Estacao!A293)</f>
        <v/>
      </c>
      <c r="B293" s="46" t="str">
        <f aca="false">IF(OR($A293="",02_Estacao!B293=""),"",IF(CFG_UT="°F",(02_Estacao!B293-32)*5/9,02_Estacao!B293))</f>
        <v/>
      </c>
      <c r="C293" s="47" t="str">
        <f aca="false">IF(OR($A293="",02_Estacao!C293=""),"",IF(CFG_UUR="fração (0-1)",02_Estacao!C293*100,02_Estacao!C293))</f>
        <v/>
      </c>
      <c r="D293" s="48" t="str">
        <f aca="false">IF(OR($A293="",02_Estacao!D293=""),"",IF(CFG_URS="MJ/m²/h",02_Estacao!D293*277.7778,IF(CFG_URS="kW/m²",02_Estacao!D293*1000,02_Estacao!D293)))</f>
        <v/>
      </c>
      <c r="E293" s="46" t="str">
        <f aca="false">IF(OR($A293="",02_Estacao!E293=""),"",IF(CFG_UVEL="km/h",02_Estacao!E293/3.6,02_Estacao!E293))</f>
        <v/>
      </c>
      <c r="F293" s="46" t="str">
        <f aca="false">IF($A293="","",IF(02_Estacao!F293="",CFG_P,IF(CFG_UP="hPa (mbar)",02_Estacao!F293/10,IF(CFG_UP="Pa",02_Estacao!F293/1000,02_Estacao!F293))))</f>
        <v/>
      </c>
      <c r="G293" s="48" t="str">
        <f aca="false">IF($A293="","",IF(02_Estacao!G293&lt;&gt;"",02_Estacao!G293,IF($D293="","",(1-CFG_ALBEDO)*$D293-CFG_RNL)))</f>
        <v/>
      </c>
      <c r="H293" s="46" t="str">
        <f aca="false">IF($A293="","",IFERROR(IF(ISNUMBER(INDEX(03_Dossel!$F$6:$F$1005,MATCH($A293,03_Dossel!$A$6:$A$1005,0))),INDEX(03_Dossel!$F$6:$F$1005,MATCH($A293,03_Dossel!$A$6:$A$1005,0)),""),""))</f>
        <v/>
      </c>
      <c r="I293" s="49" t="str">
        <f aca="false">IF($A293="","",IF($H293="","SEM PAR","OK"))</f>
        <v/>
      </c>
      <c r="J293" s="50" t="str">
        <f aca="false">IF($B293="","",0.6108*EXP(17.27*$B293/($B293+237.3)))</f>
        <v/>
      </c>
      <c r="K293" s="50" t="str">
        <f aca="false">IF(OR($J293="",$C293=""),"",$J293*$C293/100)</f>
        <v/>
      </c>
      <c r="L293" s="50" t="str">
        <f aca="false">IF(OR($J293="",$K293=""),"",$J293-$K293)</f>
        <v/>
      </c>
      <c r="M293" s="50" t="str">
        <f aca="false">IF($J293="","",4098*$J293/($B293+237.3)^2)</f>
        <v/>
      </c>
      <c r="N293" s="51" t="str">
        <f aca="false">IF($F293="","",0.000665*$F293)</f>
        <v/>
      </c>
      <c r="O293" s="46" t="str">
        <f aca="false">IF($E293="","",IFERROR($E293*4.87/LN(67.8*CFG_ZANEM-5.42),""))</f>
        <v/>
      </c>
      <c r="P293" s="46" t="str">
        <f aca="false">IF(OR($B293="",$H293=""),"",$H293-$B293)</f>
        <v/>
      </c>
      <c r="Q293" s="46" t="str">
        <f aca="false">IF($A293="","",IF(ISNUMBER(CFG_A),CFG_A,""))</f>
        <v/>
      </c>
      <c r="R293" s="46" t="str">
        <f aca="false">IF($A293="","",IF(ISNUMBER(CFG_B),CFG_B,""))</f>
        <v/>
      </c>
      <c r="S293" s="50" t="str">
        <f aca="false">IF(OR($B293="",$Q293=""),"",0.6108*EXP(17.27*$B293/($B293+237.3))-0.6108*EXP(17.27*($B293+$Q293)/($B293+$Q293+237.3)))</f>
        <v/>
      </c>
      <c r="T293" s="46" t="str">
        <f aca="false">IF(OR($Q293="",$R293="",$L293=""),"",$Q293+$R293*$L293)</f>
        <v/>
      </c>
      <c r="U293" s="46" t="str">
        <f aca="false">IF(OR($Q293="",$R293="",$S293=""),"",$Q293+$R293*$S293)</f>
        <v/>
      </c>
      <c r="V293" s="50" t="str">
        <f aca="false">IF(OR($P293="",$T293="",$U293=""),"",IF(ABS($U293-$T293)&lt;CFG_DENOMMIN,"",($P293-$T293)/($U293-$T293)))</f>
        <v/>
      </c>
      <c r="W293" s="47" t="str">
        <f aca="false">IF($E293="","",IFERROR(LN((CFG_ZANEM-0.67*CFG_HDOSSEL)/(0.123*CFG_HDOSSEL))*LN((CFG_ZAR-0.67*CFG_HDOSSEL)/(0.0123*CFG_HDOSSEL))/(CFG_K^2*$E293),""))</f>
        <v/>
      </c>
      <c r="X293" s="50" t="str">
        <f aca="false">IF(OR($N293="",$W293="",$W293=0),"",$N293*(1+CFG_RC/$W293))</f>
        <v/>
      </c>
      <c r="Y293" s="46" t="str">
        <f aca="false">IF(OR($X293="",$M293="",$G293="",$L293=""),"",($W293*$G293/CFG_RHOCP)*($X293/($M293+$X293))-$L293/($M293+$X293))</f>
        <v/>
      </c>
      <c r="Z293" s="46" t="str">
        <f aca="false">IF(OR($W293="",$G293=""),"",$W293*$G293/CFG_RHOCP)</f>
        <v/>
      </c>
      <c r="AA293" s="50" t="str">
        <f aca="false">IF(OR($P293="",$Y293="",$Z293=""),"",IF(ABS($Z293-$Y293)&lt;CFG_DENOMMIN,"",($P293-$Y293)/($Z293-$Y293)))</f>
        <v/>
      </c>
      <c r="AB293" s="48" t="str">
        <f aca="false">IF($A293="","",IF(AND(HOUR($A293)&gt;=CFG_HINI,HOUR($A293)&lt;CFG_HFIM),1,0))</f>
        <v/>
      </c>
      <c r="AC293" s="48" t="str">
        <f aca="false">IF($A293="","",IF($D293="",0,IF($D293&gt;=CFG_RSMIN,1,0)))</f>
        <v/>
      </c>
      <c r="AD293" s="48" t="str">
        <f aca="false">IF($A293="","",IF($E293="",0,IF(AND($E293&gt;=CFG_UMIN,$E293&lt;=CFG_UMAX),1,0)))</f>
        <v/>
      </c>
      <c r="AE293" s="48" t="str">
        <f aca="false">IF($A293="","",IF($L293="",0,IF($L293&gt;=CFG_VPDMIN,1,0)))</f>
        <v/>
      </c>
      <c r="AF293" s="48" t="str">
        <f aca="false">IF($A293="","",IF(CFG_METODO="Teórico (Jackson)",IF(OR($Y293="",$Z293=""),0,IF(ABS($Z293-$Y293)&gt;=CFG_DENOMMIN,1,0)),IF(OR($T293="",$U293=""),0,IF(ABS($U293-$T293)&gt;=CFG_DENOMMIN,1,0))))</f>
        <v/>
      </c>
      <c r="AG293" s="48" t="str">
        <f aca="false">IF($A293="","",IF(AND($B293&lt;&gt;"",$C293&lt;&gt;"",$H293&lt;&gt;""),1,0))</f>
        <v/>
      </c>
      <c r="AH293" s="48" t="str">
        <f aca="false">IF($A293="","",IF(AND($AB293=1,$AC293=1,$AD293=1,$AE293=1,$AF293=1,$AG293=1),1,0))</f>
        <v/>
      </c>
      <c r="AI293" s="50" t="str">
        <f aca="false">IF($A293="","",IF($AH293&lt;&gt;1,"",IF(CFG_METODO="Teórico (Jackson)",$AA293,$V293)))</f>
        <v/>
      </c>
      <c r="AJ293" s="50" t="str">
        <f aca="false">IF($AI293="","",MAX(0,MIN(1,$AI293)))</f>
        <v/>
      </c>
      <c r="AK293" s="52" t="str">
        <f aca="false">IF($A293="","",IF($AG293=0,"Dados incompletos"&amp;IF($I293="SEM PAR"," — sem Tc no mesmo horário",""),IF($AB293=0,"Fora da janela horária",IF($AC293=0,"Radiação abaixo do mínimo",IF($AD293=0,"Vento fora da faixa",IF($AE293=0,"VPD abaixo do mínimo",IF($AF293=0,"Denominador muito pequeno","VÁLIDO")))))))</f>
        <v/>
      </c>
    </row>
    <row r="294" customFormat="false" ht="15" hidden="false" customHeight="false" outlineLevel="0" collapsed="false">
      <c r="A294" s="45" t="str">
        <f aca="false">IF(02_Estacao!A294="","",02_Estacao!A294)</f>
        <v/>
      </c>
      <c r="B294" s="46" t="str">
        <f aca="false">IF(OR($A294="",02_Estacao!B294=""),"",IF(CFG_UT="°F",(02_Estacao!B294-32)*5/9,02_Estacao!B294))</f>
        <v/>
      </c>
      <c r="C294" s="47" t="str">
        <f aca="false">IF(OR($A294="",02_Estacao!C294=""),"",IF(CFG_UUR="fração (0-1)",02_Estacao!C294*100,02_Estacao!C294))</f>
        <v/>
      </c>
      <c r="D294" s="48" t="str">
        <f aca="false">IF(OR($A294="",02_Estacao!D294=""),"",IF(CFG_URS="MJ/m²/h",02_Estacao!D294*277.7778,IF(CFG_URS="kW/m²",02_Estacao!D294*1000,02_Estacao!D294)))</f>
        <v/>
      </c>
      <c r="E294" s="46" t="str">
        <f aca="false">IF(OR($A294="",02_Estacao!E294=""),"",IF(CFG_UVEL="km/h",02_Estacao!E294/3.6,02_Estacao!E294))</f>
        <v/>
      </c>
      <c r="F294" s="46" t="str">
        <f aca="false">IF($A294="","",IF(02_Estacao!F294="",CFG_P,IF(CFG_UP="hPa (mbar)",02_Estacao!F294/10,IF(CFG_UP="Pa",02_Estacao!F294/1000,02_Estacao!F294))))</f>
        <v/>
      </c>
      <c r="G294" s="48" t="str">
        <f aca="false">IF($A294="","",IF(02_Estacao!G294&lt;&gt;"",02_Estacao!G294,IF($D294="","",(1-CFG_ALBEDO)*$D294-CFG_RNL)))</f>
        <v/>
      </c>
      <c r="H294" s="46" t="str">
        <f aca="false">IF($A294="","",IFERROR(IF(ISNUMBER(INDEX(03_Dossel!$F$6:$F$1005,MATCH($A294,03_Dossel!$A$6:$A$1005,0))),INDEX(03_Dossel!$F$6:$F$1005,MATCH($A294,03_Dossel!$A$6:$A$1005,0)),""),""))</f>
        <v/>
      </c>
      <c r="I294" s="49" t="str">
        <f aca="false">IF($A294="","",IF($H294="","SEM PAR","OK"))</f>
        <v/>
      </c>
      <c r="J294" s="50" t="str">
        <f aca="false">IF($B294="","",0.6108*EXP(17.27*$B294/($B294+237.3)))</f>
        <v/>
      </c>
      <c r="K294" s="50" t="str">
        <f aca="false">IF(OR($J294="",$C294=""),"",$J294*$C294/100)</f>
        <v/>
      </c>
      <c r="L294" s="50" t="str">
        <f aca="false">IF(OR($J294="",$K294=""),"",$J294-$K294)</f>
        <v/>
      </c>
      <c r="M294" s="50" t="str">
        <f aca="false">IF($J294="","",4098*$J294/($B294+237.3)^2)</f>
        <v/>
      </c>
      <c r="N294" s="51" t="str">
        <f aca="false">IF($F294="","",0.000665*$F294)</f>
        <v/>
      </c>
      <c r="O294" s="46" t="str">
        <f aca="false">IF($E294="","",IFERROR($E294*4.87/LN(67.8*CFG_ZANEM-5.42),""))</f>
        <v/>
      </c>
      <c r="P294" s="46" t="str">
        <f aca="false">IF(OR($B294="",$H294=""),"",$H294-$B294)</f>
        <v/>
      </c>
      <c r="Q294" s="46" t="str">
        <f aca="false">IF($A294="","",IF(ISNUMBER(CFG_A),CFG_A,""))</f>
        <v/>
      </c>
      <c r="R294" s="46" t="str">
        <f aca="false">IF($A294="","",IF(ISNUMBER(CFG_B),CFG_B,""))</f>
        <v/>
      </c>
      <c r="S294" s="50" t="str">
        <f aca="false">IF(OR($B294="",$Q294=""),"",0.6108*EXP(17.27*$B294/($B294+237.3))-0.6108*EXP(17.27*($B294+$Q294)/($B294+$Q294+237.3)))</f>
        <v/>
      </c>
      <c r="T294" s="46" t="str">
        <f aca="false">IF(OR($Q294="",$R294="",$L294=""),"",$Q294+$R294*$L294)</f>
        <v/>
      </c>
      <c r="U294" s="46" t="str">
        <f aca="false">IF(OR($Q294="",$R294="",$S294=""),"",$Q294+$R294*$S294)</f>
        <v/>
      </c>
      <c r="V294" s="50" t="str">
        <f aca="false">IF(OR($P294="",$T294="",$U294=""),"",IF(ABS($U294-$T294)&lt;CFG_DENOMMIN,"",($P294-$T294)/($U294-$T294)))</f>
        <v/>
      </c>
      <c r="W294" s="47" t="str">
        <f aca="false">IF($E294="","",IFERROR(LN((CFG_ZANEM-0.67*CFG_HDOSSEL)/(0.123*CFG_HDOSSEL))*LN((CFG_ZAR-0.67*CFG_HDOSSEL)/(0.0123*CFG_HDOSSEL))/(CFG_K^2*$E294),""))</f>
        <v/>
      </c>
      <c r="X294" s="50" t="str">
        <f aca="false">IF(OR($N294="",$W294="",$W294=0),"",$N294*(1+CFG_RC/$W294))</f>
        <v/>
      </c>
      <c r="Y294" s="46" t="str">
        <f aca="false">IF(OR($X294="",$M294="",$G294="",$L294=""),"",($W294*$G294/CFG_RHOCP)*($X294/($M294+$X294))-$L294/($M294+$X294))</f>
        <v/>
      </c>
      <c r="Z294" s="46" t="str">
        <f aca="false">IF(OR($W294="",$G294=""),"",$W294*$G294/CFG_RHOCP)</f>
        <v/>
      </c>
      <c r="AA294" s="50" t="str">
        <f aca="false">IF(OR($P294="",$Y294="",$Z294=""),"",IF(ABS($Z294-$Y294)&lt;CFG_DENOMMIN,"",($P294-$Y294)/($Z294-$Y294)))</f>
        <v/>
      </c>
      <c r="AB294" s="48" t="str">
        <f aca="false">IF($A294="","",IF(AND(HOUR($A294)&gt;=CFG_HINI,HOUR($A294)&lt;CFG_HFIM),1,0))</f>
        <v/>
      </c>
      <c r="AC294" s="48" t="str">
        <f aca="false">IF($A294="","",IF($D294="",0,IF($D294&gt;=CFG_RSMIN,1,0)))</f>
        <v/>
      </c>
      <c r="AD294" s="48" t="str">
        <f aca="false">IF($A294="","",IF($E294="",0,IF(AND($E294&gt;=CFG_UMIN,$E294&lt;=CFG_UMAX),1,0)))</f>
        <v/>
      </c>
      <c r="AE294" s="48" t="str">
        <f aca="false">IF($A294="","",IF($L294="",0,IF($L294&gt;=CFG_VPDMIN,1,0)))</f>
        <v/>
      </c>
      <c r="AF294" s="48" t="str">
        <f aca="false">IF($A294="","",IF(CFG_METODO="Teórico (Jackson)",IF(OR($Y294="",$Z294=""),0,IF(ABS($Z294-$Y294)&gt;=CFG_DENOMMIN,1,0)),IF(OR($T294="",$U294=""),0,IF(ABS($U294-$T294)&gt;=CFG_DENOMMIN,1,0))))</f>
        <v/>
      </c>
      <c r="AG294" s="48" t="str">
        <f aca="false">IF($A294="","",IF(AND($B294&lt;&gt;"",$C294&lt;&gt;"",$H294&lt;&gt;""),1,0))</f>
        <v/>
      </c>
      <c r="AH294" s="48" t="str">
        <f aca="false">IF($A294="","",IF(AND($AB294=1,$AC294=1,$AD294=1,$AE294=1,$AF294=1,$AG294=1),1,0))</f>
        <v/>
      </c>
      <c r="AI294" s="50" t="str">
        <f aca="false">IF($A294="","",IF($AH294&lt;&gt;1,"",IF(CFG_METODO="Teórico (Jackson)",$AA294,$V294)))</f>
        <v/>
      </c>
      <c r="AJ294" s="50" t="str">
        <f aca="false">IF($AI294="","",MAX(0,MIN(1,$AI294)))</f>
        <v/>
      </c>
      <c r="AK294" s="52" t="str">
        <f aca="false">IF($A294="","",IF($AG294=0,"Dados incompletos"&amp;IF($I294="SEM PAR"," — sem Tc no mesmo horário",""),IF($AB294=0,"Fora da janela horária",IF($AC294=0,"Radiação abaixo do mínimo",IF($AD294=0,"Vento fora da faixa",IF($AE294=0,"VPD abaixo do mínimo",IF($AF294=0,"Denominador muito pequeno","VÁLIDO")))))))</f>
        <v/>
      </c>
    </row>
    <row r="295" customFormat="false" ht="15" hidden="false" customHeight="false" outlineLevel="0" collapsed="false">
      <c r="A295" s="45" t="str">
        <f aca="false">IF(02_Estacao!A295="","",02_Estacao!A295)</f>
        <v/>
      </c>
      <c r="B295" s="46" t="str">
        <f aca="false">IF(OR($A295="",02_Estacao!B295=""),"",IF(CFG_UT="°F",(02_Estacao!B295-32)*5/9,02_Estacao!B295))</f>
        <v/>
      </c>
      <c r="C295" s="47" t="str">
        <f aca="false">IF(OR($A295="",02_Estacao!C295=""),"",IF(CFG_UUR="fração (0-1)",02_Estacao!C295*100,02_Estacao!C295))</f>
        <v/>
      </c>
      <c r="D295" s="48" t="str">
        <f aca="false">IF(OR($A295="",02_Estacao!D295=""),"",IF(CFG_URS="MJ/m²/h",02_Estacao!D295*277.7778,IF(CFG_URS="kW/m²",02_Estacao!D295*1000,02_Estacao!D295)))</f>
        <v/>
      </c>
      <c r="E295" s="46" t="str">
        <f aca="false">IF(OR($A295="",02_Estacao!E295=""),"",IF(CFG_UVEL="km/h",02_Estacao!E295/3.6,02_Estacao!E295))</f>
        <v/>
      </c>
      <c r="F295" s="46" t="str">
        <f aca="false">IF($A295="","",IF(02_Estacao!F295="",CFG_P,IF(CFG_UP="hPa (mbar)",02_Estacao!F295/10,IF(CFG_UP="Pa",02_Estacao!F295/1000,02_Estacao!F295))))</f>
        <v/>
      </c>
      <c r="G295" s="48" t="str">
        <f aca="false">IF($A295="","",IF(02_Estacao!G295&lt;&gt;"",02_Estacao!G295,IF($D295="","",(1-CFG_ALBEDO)*$D295-CFG_RNL)))</f>
        <v/>
      </c>
      <c r="H295" s="46" t="str">
        <f aca="false">IF($A295="","",IFERROR(IF(ISNUMBER(INDEX(03_Dossel!$F$6:$F$1005,MATCH($A295,03_Dossel!$A$6:$A$1005,0))),INDEX(03_Dossel!$F$6:$F$1005,MATCH($A295,03_Dossel!$A$6:$A$1005,0)),""),""))</f>
        <v/>
      </c>
      <c r="I295" s="49" t="str">
        <f aca="false">IF($A295="","",IF($H295="","SEM PAR","OK"))</f>
        <v/>
      </c>
      <c r="J295" s="50" t="str">
        <f aca="false">IF($B295="","",0.6108*EXP(17.27*$B295/($B295+237.3)))</f>
        <v/>
      </c>
      <c r="K295" s="50" t="str">
        <f aca="false">IF(OR($J295="",$C295=""),"",$J295*$C295/100)</f>
        <v/>
      </c>
      <c r="L295" s="50" t="str">
        <f aca="false">IF(OR($J295="",$K295=""),"",$J295-$K295)</f>
        <v/>
      </c>
      <c r="M295" s="50" t="str">
        <f aca="false">IF($J295="","",4098*$J295/($B295+237.3)^2)</f>
        <v/>
      </c>
      <c r="N295" s="51" t="str">
        <f aca="false">IF($F295="","",0.000665*$F295)</f>
        <v/>
      </c>
      <c r="O295" s="46" t="str">
        <f aca="false">IF($E295="","",IFERROR($E295*4.87/LN(67.8*CFG_ZANEM-5.42),""))</f>
        <v/>
      </c>
      <c r="P295" s="46" t="str">
        <f aca="false">IF(OR($B295="",$H295=""),"",$H295-$B295)</f>
        <v/>
      </c>
      <c r="Q295" s="46" t="str">
        <f aca="false">IF($A295="","",IF(ISNUMBER(CFG_A),CFG_A,""))</f>
        <v/>
      </c>
      <c r="R295" s="46" t="str">
        <f aca="false">IF($A295="","",IF(ISNUMBER(CFG_B),CFG_B,""))</f>
        <v/>
      </c>
      <c r="S295" s="50" t="str">
        <f aca="false">IF(OR($B295="",$Q295=""),"",0.6108*EXP(17.27*$B295/($B295+237.3))-0.6108*EXP(17.27*($B295+$Q295)/($B295+$Q295+237.3)))</f>
        <v/>
      </c>
      <c r="T295" s="46" t="str">
        <f aca="false">IF(OR($Q295="",$R295="",$L295=""),"",$Q295+$R295*$L295)</f>
        <v/>
      </c>
      <c r="U295" s="46" t="str">
        <f aca="false">IF(OR($Q295="",$R295="",$S295=""),"",$Q295+$R295*$S295)</f>
        <v/>
      </c>
      <c r="V295" s="50" t="str">
        <f aca="false">IF(OR($P295="",$T295="",$U295=""),"",IF(ABS($U295-$T295)&lt;CFG_DENOMMIN,"",($P295-$T295)/($U295-$T295)))</f>
        <v/>
      </c>
      <c r="W295" s="47" t="str">
        <f aca="false">IF($E295="","",IFERROR(LN((CFG_ZANEM-0.67*CFG_HDOSSEL)/(0.123*CFG_HDOSSEL))*LN((CFG_ZAR-0.67*CFG_HDOSSEL)/(0.0123*CFG_HDOSSEL))/(CFG_K^2*$E295),""))</f>
        <v/>
      </c>
      <c r="X295" s="50" t="str">
        <f aca="false">IF(OR($N295="",$W295="",$W295=0),"",$N295*(1+CFG_RC/$W295))</f>
        <v/>
      </c>
      <c r="Y295" s="46" t="str">
        <f aca="false">IF(OR($X295="",$M295="",$G295="",$L295=""),"",($W295*$G295/CFG_RHOCP)*($X295/($M295+$X295))-$L295/($M295+$X295))</f>
        <v/>
      </c>
      <c r="Z295" s="46" t="str">
        <f aca="false">IF(OR($W295="",$G295=""),"",$W295*$G295/CFG_RHOCP)</f>
        <v/>
      </c>
      <c r="AA295" s="50" t="str">
        <f aca="false">IF(OR($P295="",$Y295="",$Z295=""),"",IF(ABS($Z295-$Y295)&lt;CFG_DENOMMIN,"",($P295-$Y295)/($Z295-$Y295)))</f>
        <v/>
      </c>
      <c r="AB295" s="48" t="str">
        <f aca="false">IF($A295="","",IF(AND(HOUR($A295)&gt;=CFG_HINI,HOUR($A295)&lt;CFG_HFIM),1,0))</f>
        <v/>
      </c>
      <c r="AC295" s="48" t="str">
        <f aca="false">IF($A295="","",IF($D295="",0,IF($D295&gt;=CFG_RSMIN,1,0)))</f>
        <v/>
      </c>
      <c r="AD295" s="48" t="str">
        <f aca="false">IF($A295="","",IF($E295="",0,IF(AND($E295&gt;=CFG_UMIN,$E295&lt;=CFG_UMAX),1,0)))</f>
        <v/>
      </c>
      <c r="AE295" s="48" t="str">
        <f aca="false">IF($A295="","",IF($L295="",0,IF($L295&gt;=CFG_VPDMIN,1,0)))</f>
        <v/>
      </c>
      <c r="AF295" s="48" t="str">
        <f aca="false">IF($A295="","",IF(CFG_METODO="Teórico (Jackson)",IF(OR($Y295="",$Z295=""),0,IF(ABS($Z295-$Y295)&gt;=CFG_DENOMMIN,1,0)),IF(OR($T295="",$U295=""),0,IF(ABS($U295-$T295)&gt;=CFG_DENOMMIN,1,0))))</f>
        <v/>
      </c>
      <c r="AG295" s="48" t="str">
        <f aca="false">IF($A295="","",IF(AND($B295&lt;&gt;"",$C295&lt;&gt;"",$H295&lt;&gt;""),1,0))</f>
        <v/>
      </c>
      <c r="AH295" s="48" t="str">
        <f aca="false">IF($A295="","",IF(AND($AB295=1,$AC295=1,$AD295=1,$AE295=1,$AF295=1,$AG295=1),1,0))</f>
        <v/>
      </c>
      <c r="AI295" s="50" t="str">
        <f aca="false">IF($A295="","",IF($AH295&lt;&gt;1,"",IF(CFG_METODO="Teórico (Jackson)",$AA295,$V295)))</f>
        <v/>
      </c>
      <c r="AJ295" s="50" t="str">
        <f aca="false">IF($AI295="","",MAX(0,MIN(1,$AI295)))</f>
        <v/>
      </c>
      <c r="AK295" s="52" t="str">
        <f aca="false">IF($A295="","",IF($AG295=0,"Dados incompletos"&amp;IF($I295="SEM PAR"," — sem Tc no mesmo horário",""),IF($AB295=0,"Fora da janela horária",IF($AC295=0,"Radiação abaixo do mínimo",IF($AD295=0,"Vento fora da faixa",IF($AE295=0,"VPD abaixo do mínimo",IF($AF295=0,"Denominador muito pequeno","VÁLIDO")))))))</f>
        <v/>
      </c>
    </row>
    <row r="296" customFormat="false" ht="15" hidden="false" customHeight="false" outlineLevel="0" collapsed="false">
      <c r="A296" s="45" t="str">
        <f aca="false">IF(02_Estacao!A296="","",02_Estacao!A296)</f>
        <v/>
      </c>
      <c r="B296" s="46" t="str">
        <f aca="false">IF(OR($A296="",02_Estacao!B296=""),"",IF(CFG_UT="°F",(02_Estacao!B296-32)*5/9,02_Estacao!B296))</f>
        <v/>
      </c>
      <c r="C296" s="47" t="str">
        <f aca="false">IF(OR($A296="",02_Estacao!C296=""),"",IF(CFG_UUR="fração (0-1)",02_Estacao!C296*100,02_Estacao!C296))</f>
        <v/>
      </c>
      <c r="D296" s="48" t="str">
        <f aca="false">IF(OR($A296="",02_Estacao!D296=""),"",IF(CFG_URS="MJ/m²/h",02_Estacao!D296*277.7778,IF(CFG_URS="kW/m²",02_Estacao!D296*1000,02_Estacao!D296)))</f>
        <v/>
      </c>
      <c r="E296" s="46" t="str">
        <f aca="false">IF(OR($A296="",02_Estacao!E296=""),"",IF(CFG_UVEL="km/h",02_Estacao!E296/3.6,02_Estacao!E296))</f>
        <v/>
      </c>
      <c r="F296" s="46" t="str">
        <f aca="false">IF($A296="","",IF(02_Estacao!F296="",CFG_P,IF(CFG_UP="hPa (mbar)",02_Estacao!F296/10,IF(CFG_UP="Pa",02_Estacao!F296/1000,02_Estacao!F296))))</f>
        <v/>
      </c>
      <c r="G296" s="48" t="str">
        <f aca="false">IF($A296="","",IF(02_Estacao!G296&lt;&gt;"",02_Estacao!G296,IF($D296="","",(1-CFG_ALBEDO)*$D296-CFG_RNL)))</f>
        <v/>
      </c>
      <c r="H296" s="46" t="str">
        <f aca="false">IF($A296="","",IFERROR(IF(ISNUMBER(INDEX(03_Dossel!$F$6:$F$1005,MATCH($A296,03_Dossel!$A$6:$A$1005,0))),INDEX(03_Dossel!$F$6:$F$1005,MATCH($A296,03_Dossel!$A$6:$A$1005,0)),""),""))</f>
        <v/>
      </c>
      <c r="I296" s="49" t="str">
        <f aca="false">IF($A296="","",IF($H296="","SEM PAR","OK"))</f>
        <v/>
      </c>
      <c r="J296" s="50" t="str">
        <f aca="false">IF($B296="","",0.6108*EXP(17.27*$B296/($B296+237.3)))</f>
        <v/>
      </c>
      <c r="K296" s="50" t="str">
        <f aca="false">IF(OR($J296="",$C296=""),"",$J296*$C296/100)</f>
        <v/>
      </c>
      <c r="L296" s="50" t="str">
        <f aca="false">IF(OR($J296="",$K296=""),"",$J296-$K296)</f>
        <v/>
      </c>
      <c r="M296" s="50" t="str">
        <f aca="false">IF($J296="","",4098*$J296/($B296+237.3)^2)</f>
        <v/>
      </c>
      <c r="N296" s="51" t="str">
        <f aca="false">IF($F296="","",0.000665*$F296)</f>
        <v/>
      </c>
      <c r="O296" s="46" t="str">
        <f aca="false">IF($E296="","",IFERROR($E296*4.87/LN(67.8*CFG_ZANEM-5.42),""))</f>
        <v/>
      </c>
      <c r="P296" s="46" t="str">
        <f aca="false">IF(OR($B296="",$H296=""),"",$H296-$B296)</f>
        <v/>
      </c>
      <c r="Q296" s="46" t="str">
        <f aca="false">IF($A296="","",IF(ISNUMBER(CFG_A),CFG_A,""))</f>
        <v/>
      </c>
      <c r="R296" s="46" t="str">
        <f aca="false">IF($A296="","",IF(ISNUMBER(CFG_B),CFG_B,""))</f>
        <v/>
      </c>
      <c r="S296" s="50" t="str">
        <f aca="false">IF(OR($B296="",$Q296=""),"",0.6108*EXP(17.27*$B296/($B296+237.3))-0.6108*EXP(17.27*($B296+$Q296)/($B296+$Q296+237.3)))</f>
        <v/>
      </c>
      <c r="T296" s="46" t="str">
        <f aca="false">IF(OR($Q296="",$R296="",$L296=""),"",$Q296+$R296*$L296)</f>
        <v/>
      </c>
      <c r="U296" s="46" t="str">
        <f aca="false">IF(OR($Q296="",$R296="",$S296=""),"",$Q296+$R296*$S296)</f>
        <v/>
      </c>
      <c r="V296" s="50" t="str">
        <f aca="false">IF(OR($P296="",$T296="",$U296=""),"",IF(ABS($U296-$T296)&lt;CFG_DENOMMIN,"",($P296-$T296)/($U296-$T296)))</f>
        <v/>
      </c>
      <c r="W296" s="47" t="str">
        <f aca="false">IF($E296="","",IFERROR(LN((CFG_ZANEM-0.67*CFG_HDOSSEL)/(0.123*CFG_HDOSSEL))*LN((CFG_ZAR-0.67*CFG_HDOSSEL)/(0.0123*CFG_HDOSSEL))/(CFG_K^2*$E296),""))</f>
        <v/>
      </c>
      <c r="X296" s="50" t="str">
        <f aca="false">IF(OR($N296="",$W296="",$W296=0),"",$N296*(1+CFG_RC/$W296))</f>
        <v/>
      </c>
      <c r="Y296" s="46" t="str">
        <f aca="false">IF(OR($X296="",$M296="",$G296="",$L296=""),"",($W296*$G296/CFG_RHOCP)*($X296/($M296+$X296))-$L296/($M296+$X296))</f>
        <v/>
      </c>
      <c r="Z296" s="46" t="str">
        <f aca="false">IF(OR($W296="",$G296=""),"",$W296*$G296/CFG_RHOCP)</f>
        <v/>
      </c>
      <c r="AA296" s="50" t="str">
        <f aca="false">IF(OR($P296="",$Y296="",$Z296=""),"",IF(ABS($Z296-$Y296)&lt;CFG_DENOMMIN,"",($P296-$Y296)/($Z296-$Y296)))</f>
        <v/>
      </c>
      <c r="AB296" s="48" t="str">
        <f aca="false">IF($A296="","",IF(AND(HOUR($A296)&gt;=CFG_HINI,HOUR($A296)&lt;CFG_HFIM),1,0))</f>
        <v/>
      </c>
      <c r="AC296" s="48" t="str">
        <f aca="false">IF($A296="","",IF($D296="",0,IF($D296&gt;=CFG_RSMIN,1,0)))</f>
        <v/>
      </c>
      <c r="AD296" s="48" t="str">
        <f aca="false">IF($A296="","",IF($E296="",0,IF(AND($E296&gt;=CFG_UMIN,$E296&lt;=CFG_UMAX),1,0)))</f>
        <v/>
      </c>
      <c r="AE296" s="48" t="str">
        <f aca="false">IF($A296="","",IF($L296="",0,IF($L296&gt;=CFG_VPDMIN,1,0)))</f>
        <v/>
      </c>
      <c r="AF296" s="48" t="str">
        <f aca="false">IF($A296="","",IF(CFG_METODO="Teórico (Jackson)",IF(OR($Y296="",$Z296=""),0,IF(ABS($Z296-$Y296)&gt;=CFG_DENOMMIN,1,0)),IF(OR($T296="",$U296=""),0,IF(ABS($U296-$T296)&gt;=CFG_DENOMMIN,1,0))))</f>
        <v/>
      </c>
      <c r="AG296" s="48" t="str">
        <f aca="false">IF($A296="","",IF(AND($B296&lt;&gt;"",$C296&lt;&gt;"",$H296&lt;&gt;""),1,0))</f>
        <v/>
      </c>
      <c r="AH296" s="48" t="str">
        <f aca="false">IF($A296="","",IF(AND($AB296=1,$AC296=1,$AD296=1,$AE296=1,$AF296=1,$AG296=1),1,0))</f>
        <v/>
      </c>
      <c r="AI296" s="50" t="str">
        <f aca="false">IF($A296="","",IF($AH296&lt;&gt;1,"",IF(CFG_METODO="Teórico (Jackson)",$AA296,$V296)))</f>
        <v/>
      </c>
      <c r="AJ296" s="50" t="str">
        <f aca="false">IF($AI296="","",MAX(0,MIN(1,$AI296)))</f>
        <v/>
      </c>
      <c r="AK296" s="52" t="str">
        <f aca="false">IF($A296="","",IF($AG296=0,"Dados incompletos"&amp;IF($I296="SEM PAR"," — sem Tc no mesmo horário",""),IF($AB296=0,"Fora da janela horária",IF($AC296=0,"Radiação abaixo do mínimo",IF($AD296=0,"Vento fora da faixa",IF($AE296=0,"VPD abaixo do mínimo",IF($AF296=0,"Denominador muito pequeno","VÁLIDO")))))))</f>
        <v/>
      </c>
    </row>
    <row r="297" customFormat="false" ht="15" hidden="false" customHeight="false" outlineLevel="0" collapsed="false">
      <c r="A297" s="45" t="str">
        <f aca="false">IF(02_Estacao!A297="","",02_Estacao!A297)</f>
        <v/>
      </c>
      <c r="B297" s="46" t="str">
        <f aca="false">IF(OR($A297="",02_Estacao!B297=""),"",IF(CFG_UT="°F",(02_Estacao!B297-32)*5/9,02_Estacao!B297))</f>
        <v/>
      </c>
      <c r="C297" s="47" t="str">
        <f aca="false">IF(OR($A297="",02_Estacao!C297=""),"",IF(CFG_UUR="fração (0-1)",02_Estacao!C297*100,02_Estacao!C297))</f>
        <v/>
      </c>
      <c r="D297" s="48" t="str">
        <f aca="false">IF(OR($A297="",02_Estacao!D297=""),"",IF(CFG_URS="MJ/m²/h",02_Estacao!D297*277.7778,IF(CFG_URS="kW/m²",02_Estacao!D297*1000,02_Estacao!D297)))</f>
        <v/>
      </c>
      <c r="E297" s="46" t="str">
        <f aca="false">IF(OR($A297="",02_Estacao!E297=""),"",IF(CFG_UVEL="km/h",02_Estacao!E297/3.6,02_Estacao!E297))</f>
        <v/>
      </c>
      <c r="F297" s="46" t="str">
        <f aca="false">IF($A297="","",IF(02_Estacao!F297="",CFG_P,IF(CFG_UP="hPa (mbar)",02_Estacao!F297/10,IF(CFG_UP="Pa",02_Estacao!F297/1000,02_Estacao!F297))))</f>
        <v/>
      </c>
      <c r="G297" s="48" t="str">
        <f aca="false">IF($A297="","",IF(02_Estacao!G297&lt;&gt;"",02_Estacao!G297,IF($D297="","",(1-CFG_ALBEDO)*$D297-CFG_RNL)))</f>
        <v/>
      </c>
      <c r="H297" s="46" t="str">
        <f aca="false">IF($A297="","",IFERROR(IF(ISNUMBER(INDEX(03_Dossel!$F$6:$F$1005,MATCH($A297,03_Dossel!$A$6:$A$1005,0))),INDEX(03_Dossel!$F$6:$F$1005,MATCH($A297,03_Dossel!$A$6:$A$1005,0)),""),""))</f>
        <v/>
      </c>
      <c r="I297" s="49" t="str">
        <f aca="false">IF($A297="","",IF($H297="","SEM PAR","OK"))</f>
        <v/>
      </c>
      <c r="J297" s="50" t="str">
        <f aca="false">IF($B297="","",0.6108*EXP(17.27*$B297/($B297+237.3)))</f>
        <v/>
      </c>
      <c r="K297" s="50" t="str">
        <f aca="false">IF(OR($J297="",$C297=""),"",$J297*$C297/100)</f>
        <v/>
      </c>
      <c r="L297" s="50" t="str">
        <f aca="false">IF(OR($J297="",$K297=""),"",$J297-$K297)</f>
        <v/>
      </c>
      <c r="M297" s="50" t="str">
        <f aca="false">IF($J297="","",4098*$J297/($B297+237.3)^2)</f>
        <v/>
      </c>
      <c r="N297" s="51" t="str">
        <f aca="false">IF($F297="","",0.000665*$F297)</f>
        <v/>
      </c>
      <c r="O297" s="46" t="str">
        <f aca="false">IF($E297="","",IFERROR($E297*4.87/LN(67.8*CFG_ZANEM-5.42),""))</f>
        <v/>
      </c>
      <c r="P297" s="46" t="str">
        <f aca="false">IF(OR($B297="",$H297=""),"",$H297-$B297)</f>
        <v/>
      </c>
      <c r="Q297" s="46" t="str">
        <f aca="false">IF($A297="","",IF(ISNUMBER(CFG_A),CFG_A,""))</f>
        <v/>
      </c>
      <c r="R297" s="46" t="str">
        <f aca="false">IF($A297="","",IF(ISNUMBER(CFG_B),CFG_B,""))</f>
        <v/>
      </c>
      <c r="S297" s="50" t="str">
        <f aca="false">IF(OR($B297="",$Q297=""),"",0.6108*EXP(17.27*$B297/($B297+237.3))-0.6108*EXP(17.27*($B297+$Q297)/($B297+$Q297+237.3)))</f>
        <v/>
      </c>
      <c r="T297" s="46" t="str">
        <f aca="false">IF(OR($Q297="",$R297="",$L297=""),"",$Q297+$R297*$L297)</f>
        <v/>
      </c>
      <c r="U297" s="46" t="str">
        <f aca="false">IF(OR($Q297="",$R297="",$S297=""),"",$Q297+$R297*$S297)</f>
        <v/>
      </c>
      <c r="V297" s="50" t="str">
        <f aca="false">IF(OR($P297="",$T297="",$U297=""),"",IF(ABS($U297-$T297)&lt;CFG_DENOMMIN,"",($P297-$T297)/($U297-$T297)))</f>
        <v/>
      </c>
      <c r="W297" s="47" t="str">
        <f aca="false">IF($E297="","",IFERROR(LN((CFG_ZANEM-0.67*CFG_HDOSSEL)/(0.123*CFG_HDOSSEL))*LN((CFG_ZAR-0.67*CFG_HDOSSEL)/(0.0123*CFG_HDOSSEL))/(CFG_K^2*$E297),""))</f>
        <v/>
      </c>
      <c r="X297" s="50" t="str">
        <f aca="false">IF(OR($N297="",$W297="",$W297=0),"",$N297*(1+CFG_RC/$W297))</f>
        <v/>
      </c>
      <c r="Y297" s="46" t="str">
        <f aca="false">IF(OR($X297="",$M297="",$G297="",$L297=""),"",($W297*$G297/CFG_RHOCP)*($X297/($M297+$X297))-$L297/($M297+$X297))</f>
        <v/>
      </c>
      <c r="Z297" s="46" t="str">
        <f aca="false">IF(OR($W297="",$G297=""),"",$W297*$G297/CFG_RHOCP)</f>
        <v/>
      </c>
      <c r="AA297" s="50" t="str">
        <f aca="false">IF(OR($P297="",$Y297="",$Z297=""),"",IF(ABS($Z297-$Y297)&lt;CFG_DENOMMIN,"",($P297-$Y297)/($Z297-$Y297)))</f>
        <v/>
      </c>
      <c r="AB297" s="48" t="str">
        <f aca="false">IF($A297="","",IF(AND(HOUR($A297)&gt;=CFG_HINI,HOUR($A297)&lt;CFG_HFIM),1,0))</f>
        <v/>
      </c>
      <c r="AC297" s="48" t="str">
        <f aca="false">IF($A297="","",IF($D297="",0,IF($D297&gt;=CFG_RSMIN,1,0)))</f>
        <v/>
      </c>
      <c r="AD297" s="48" t="str">
        <f aca="false">IF($A297="","",IF($E297="",0,IF(AND($E297&gt;=CFG_UMIN,$E297&lt;=CFG_UMAX),1,0)))</f>
        <v/>
      </c>
      <c r="AE297" s="48" t="str">
        <f aca="false">IF($A297="","",IF($L297="",0,IF($L297&gt;=CFG_VPDMIN,1,0)))</f>
        <v/>
      </c>
      <c r="AF297" s="48" t="str">
        <f aca="false">IF($A297="","",IF(CFG_METODO="Teórico (Jackson)",IF(OR($Y297="",$Z297=""),0,IF(ABS($Z297-$Y297)&gt;=CFG_DENOMMIN,1,0)),IF(OR($T297="",$U297=""),0,IF(ABS($U297-$T297)&gt;=CFG_DENOMMIN,1,0))))</f>
        <v/>
      </c>
      <c r="AG297" s="48" t="str">
        <f aca="false">IF($A297="","",IF(AND($B297&lt;&gt;"",$C297&lt;&gt;"",$H297&lt;&gt;""),1,0))</f>
        <v/>
      </c>
      <c r="AH297" s="48" t="str">
        <f aca="false">IF($A297="","",IF(AND($AB297=1,$AC297=1,$AD297=1,$AE297=1,$AF297=1,$AG297=1),1,0))</f>
        <v/>
      </c>
      <c r="AI297" s="50" t="str">
        <f aca="false">IF($A297="","",IF($AH297&lt;&gt;1,"",IF(CFG_METODO="Teórico (Jackson)",$AA297,$V297)))</f>
        <v/>
      </c>
      <c r="AJ297" s="50" t="str">
        <f aca="false">IF($AI297="","",MAX(0,MIN(1,$AI297)))</f>
        <v/>
      </c>
      <c r="AK297" s="52" t="str">
        <f aca="false">IF($A297="","",IF($AG297=0,"Dados incompletos"&amp;IF($I297="SEM PAR"," — sem Tc no mesmo horário",""),IF($AB297=0,"Fora da janela horária",IF($AC297=0,"Radiação abaixo do mínimo",IF($AD297=0,"Vento fora da faixa",IF($AE297=0,"VPD abaixo do mínimo",IF($AF297=0,"Denominador muito pequeno","VÁLIDO")))))))</f>
        <v/>
      </c>
    </row>
    <row r="298" customFormat="false" ht="15" hidden="false" customHeight="false" outlineLevel="0" collapsed="false">
      <c r="A298" s="45" t="str">
        <f aca="false">IF(02_Estacao!A298="","",02_Estacao!A298)</f>
        <v/>
      </c>
      <c r="B298" s="46" t="str">
        <f aca="false">IF(OR($A298="",02_Estacao!B298=""),"",IF(CFG_UT="°F",(02_Estacao!B298-32)*5/9,02_Estacao!B298))</f>
        <v/>
      </c>
      <c r="C298" s="47" t="str">
        <f aca="false">IF(OR($A298="",02_Estacao!C298=""),"",IF(CFG_UUR="fração (0-1)",02_Estacao!C298*100,02_Estacao!C298))</f>
        <v/>
      </c>
      <c r="D298" s="48" t="str">
        <f aca="false">IF(OR($A298="",02_Estacao!D298=""),"",IF(CFG_URS="MJ/m²/h",02_Estacao!D298*277.7778,IF(CFG_URS="kW/m²",02_Estacao!D298*1000,02_Estacao!D298)))</f>
        <v/>
      </c>
      <c r="E298" s="46" t="str">
        <f aca="false">IF(OR($A298="",02_Estacao!E298=""),"",IF(CFG_UVEL="km/h",02_Estacao!E298/3.6,02_Estacao!E298))</f>
        <v/>
      </c>
      <c r="F298" s="46" t="str">
        <f aca="false">IF($A298="","",IF(02_Estacao!F298="",CFG_P,IF(CFG_UP="hPa (mbar)",02_Estacao!F298/10,IF(CFG_UP="Pa",02_Estacao!F298/1000,02_Estacao!F298))))</f>
        <v/>
      </c>
      <c r="G298" s="48" t="str">
        <f aca="false">IF($A298="","",IF(02_Estacao!G298&lt;&gt;"",02_Estacao!G298,IF($D298="","",(1-CFG_ALBEDO)*$D298-CFG_RNL)))</f>
        <v/>
      </c>
      <c r="H298" s="46" t="str">
        <f aca="false">IF($A298="","",IFERROR(IF(ISNUMBER(INDEX(03_Dossel!$F$6:$F$1005,MATCH($A298,03_Dossel!$A$6:$A$1005,0))),INDEX(03_Dossel!$F$6:$F$1005,MATCH($A298,03_Dossel!$A$6:$A$1005,0)),""),""))</f>
        <v/>
      </c>
      <c r="I298" s="49" t="str">
        <f aca="false">IF($A298="","",IF($H298="","SEM PAR","OK"))</f>
        <v/>
      </c>
      <c r="J298" s="50" t="str">
        <f aca="false">IF($B298="","",0.6108*EXP(17.27*$B298/($B298+237.3)))</f>
        <v/>
      </c>
      <c r="K298" s="50" t="str">
        <f aca="false">IF(OR($J298="",$C298=""),"",$J298*$C298/100)</f>
        <v/>
      </c>
      <c r="L298" s="50" t="str">
        <f aca="false">IF(OR($J298="",$K298=""),"",$J298-$K298)</f>
        <v/>
      </c>
      <c r="M298" s="50" t="str">
        <f aca="false">IF($J298="","",4098*$J298/($B298+237.3)^2)</f>
        <v/>
      </c>
      <c r="N298" s="51" t="str">
        <f aca="false">IF($F298="","",0.000665*$F298)</f>
        <v/>
      </c>
      <c r="O298" s="46" t="str">
        <f aca="false">IF($E298="","",IFERROR($E298*4.87/LN(67.8*CFG_ZANEM-5.42),""))</f>
        <v/>
      </c>
      <c r="P298" s="46" t="str">
        <f aca="false">IF(OR($B298="",$H298=""),"",$H298-$B298)</f>
        <v/>
      </c>
      <c r="Q298" s="46" t="str">
        <f aca="false">IF($A298="","",IF(ISNUMBER(CFG_A),CFG_A,""))</f>
        <v/>
      </c>
      <c r="R298" s="46" t="str">
        <f aca="false">IF($A298="","",IF(ISNUMBER(CFG_B),CFG_B,""))</f>
        <v/>
      </c>
      <c r="S298" s="50" t="str">
        <f aca="false">IF(OR($B298="",$Q298=""),"",0.6108*EXP(17.27*$B298/($B298+237.3))-0.6108*EXP(17.27*($B298+$Q298)/($B298+$Q298+237.3)))</f>
        <v/>
      </c>
      <c r="T298" s="46" t="str">
        <f aca="false">IF(OR($Q298="",$R298="",$L298=""),"",$Q298+$R298*$L298)</f>
        <v/>
      </c>
      <c r="U298" s="46" t="str">
        <f aca="false">IF(OR($Q298="",$R298="",$S298=""),"",$Q298+$R298*$S298)</f>
        <v/>
      </c>
      <c r="V298" s="50" t="str">
        <f aca="false">IF(OR($P298="",$T298="",$U298=""),"",IF(ABS($U298-$T298)&lt;CFG_DENOMMIN,"",($P298-$T298)/($U298-$T298)))</f>
        <v/>
      </c>
      <c r="W298" s="47" t="str">
        <f aca="false">IF($E298="","",IFERROR(LN((CFG_ZANEM-0.67*CFG_HDOSSEL)/(0.123*CFG_HDOSSEL))*LN((CFG_ZAR-0.67*CFG_HDOSSEL)/(0.0123*CFG_HDOSSEL))/(CFG_K^2*$E298),""))</f>
        <v/>
      </c>
      <c r="X298" s="50" t="str">
        <f aca="false">IF(OR($N298="",$W298="",$W298=0),"",$N298*(1+CFG_RC/$W298))</f>
        <v/>
      </c>
      <c r="Y298" s="46" t="str">
        <f aca="false">IF(OR($X298="",$M298="",$G298="",$L298=""),"",($W298*$G298/CFG_RHOCP)*($X298/($M298+$X298))-$L298/($M298+$X298))</f>
        <v/>
      </c>
      <c r="Z298" s="46" t="str">
        <f aca="false">IF(OR($W298="",$G298=""),"",$W298*$G298/CFG_RHOCP)</f>
        <v/>
      </c>
      <c r="AA298" s="50" t="str">
        <f aca="false">IF(OR($P298="",$Y298="",$Z298=""),"",IF(ABS($Z298-$Y298)&lt;CFG_DENOMMIN,"",($P298-$Y298)/($Z298-$Y298)))</f>
        <v/>
      </c>
      <c r="AB298" s="48" t="str">
        <f aca="false">IF($A298="","",IF(AND(HOUR($A298)&gt;=CFG_HINI,HOUR($A298)&lt;CFG_HFIM),1,0))</f>
        <v/>
      </c>
      <c r="AC298" s="48" t="str">
        <f aca="false">IF($A298="","",IF($D298="",0,IF($D298&gt;=CFG_RSMIN,1,0)))</f>
        <v/>
      </c>
      <c r="AD298" s="48" t="str">
        <f aca="false">IF($A298="","",IF($E298="",0,IF(AND($E298&gt;=CFG_UMIN,$E298&lt;=CFG_UMAX),1,0)))</f>
        <v/>
      </c>
      <c r="AE298" s="48" t="str">
        <f aca="false">IF($A298="","",IF($L298="",0,IF($L298&gt;=CFG_VPDMIN,1,0)))</f>
        <v/>
      </c>
      <c r="AF298" s="48" t="str">
        <f aca="false">IF($A298="","",IF(CFG_METODO="Teórico (Jackson)",IF(OR($Y298="",$Z298=""),0,IF(ABS($Z298-$Y298)&gt;=CFG_DENOMMIN,1,0)),IF(OR($T298="",$U298=""),0,IF(ABS($U298-$T298)&gt;=CFG_DENOMMIN,1,0))))</f>
        <v/>
      </c>
      <c r="AG298" s="48" t="str">
        <f aca="false">IF($A298="","",IF(AND($B298&lt;&gt;"",$C298&lt;&gt;"",$H298&lt;&gt;""),1,0))</f>
        <v/>
      </c>
      <c r="AH298" s="48" t="str">
        <f aca="false">IF($A298="","",IF(AND($AB298=1,$AC298=1,$AD298=1,$AE298=1,$AF298=1,$AG298=1),1,0))</f>
        <v/>
      </c>
      <c r="AI298" s="50" t="str">
        <f aca="false">IF($A298="","",IF($AH298&lt;&gt;1,"",IF(CFG_METODO="Teórico (Jackson)",$AA298,$V298)))</f>
        <v/>
      </c>
      <c r="AJ298" s="50" t="str">
        <f aca="false">IF($AI298="","",MAX(0,MIN(1,$AI298)))</f>
        <v/>
      </c>
      <c r="AK298" s="52" t="str">
        <f aca="false">IF($A298="","",IF($AG298=0,"Dados incompletos"&amp;IF($I298="SEM PAR"," — sem Tc no mesmo horário",""),IF($AB298=0,"Fora da janela horária",IF($AC298=0,"Radiação abaixo do mínimo",IF($AD298=0,"Vento fora da faixa",IF($AE298=0,"VPD abaixo do mínimo",IF($AF298=0,"Denominador muito pequeno","VÁLIDO")))))))</f>
        <v/>
      </c>
    </row>
    <row r="299" customFormat="false" ht="15" hidden="false" customHeight="false" outlineLevel="0" collapsed="false">
      <c r="A299" s="45" t="str">
        <f aca="false">IF(02_Estacao!A299="","",02_Estacao!A299)</f>
        <v/>
      </c>
      <c r="B299" s="46" t="str">
        <f aca="false">IF(OR($A299="",02_Estacao!B299=""),"",IF(CFG_UT="°F",(02_Estacao!B299-32)*5/9,02_Estacao!B299))</f>
        <v/>
      </c>
      <c r="C299" s="47" t="str">
        <f aca="false">IF(OR($A299="",02_Estacao!C299=""),"",IF(CFG_UUR="fração (0-1)",02_Estacao!C299*100,02_Estacao!C299))</f>
        <v/>
      </c>
      <c r="D299" s="48" t="str">
        <f aca="false">IF(OR($A299="",02_Estacao!D299=""),"",IF(CFG_URS="MJ/m²/h",02_Estacao!D299*277.7778,IF(CFG_URS="kW/m²",02_Estacao!D299*1000,02_Estacao!D299)))</f>
        <v/>
      </c>
      <c r="E299" s="46" t="str">
        <f aca="false">IF(OR($A299="",02_Estacao!E299=""),"",IF(CFG_UVEL="km/h",02_Estacao!E299/3.6,02_Estacao!E299))</f>
        <v/>
      </c>
      <c r="F299" s="46" t="str">
        <f aca="false">IF($A299="","",IF(02_Estacao!F299="",CFG_P,IF(CFG_UP="hPa (mbar)",02_Estacao!F299/10,IF(CFG_UP="Pa",02_Estacao!F299/1000,02_Estacao!F299))))</f>
        <v/>
      </c>
      <c r="G299" s="48" t="str">
        <f aca="false">IF($A299="","",IF(02_Estacao!G299&lt;&gt;"",02_Estacao!G299,IF($D299="","",(1-CFG_ALBEDO)*$D299-CFG_RNL)))</f>
        <v/>
      </c>
      <c r="H299" s="46" t="str">
        <f aca="false">IF($A299="","",IFERROR(IF(ISNUMBER(INDEX(03_Dossel!$F$6:$F$1005,MATCH($A299,03_Dossel!$A$6:$A$1005,0))),INDEX(03_Dossel!$F$6:$F$1005,MATCH($A299,03_Dossel!$A$6:$A$1005,0)),""),""))</f>
        <v/>
      </c>
      <c r="I299" s="49" t="str">
        <f aca="false">IF($A299="","",IF($H299="","SEM PAR","OK"))</f>
        <v/>
      </c>
      <c r="J299" s="50" t="str">
        <f aca="false">IF($B299="","",0.6108*EXP(17.27*$B299/($B299+237.3)))</f>
        <v/>
      </c>
      <c r="K299" s="50" t="str">
        <f aca="false">IF(OR($J299="",$C299=""),"",$J299*$C299/100)</f>
        <v/>
      </c>
      <c r="L299" s="50" t="str">
        <f aca="false">IF(OR($J299="",$K299=""),"",$J299-$K299)</f>
        <v/>
      </c>
      <c r="M299" s="50" t="str">
        <f aca="false">IF($J299="","",4098*$J299/($B299+237.3)^2)</f>
        <v/>
      </c>
      <c r="N299" s="51" t="str">
        <f aca="false">IF($F299="","",0.000665*$F299)</f>
        <v/>
      </c>
      <c r="O299" s="46" t="str">
        <f aca="false">IF($E299="","",IFERROR($E299*4.87/LN(67.8*CFG_ZANEM-5.42),""))</f>
        <v/>
      </c>
      <c r="P299" s="46" t="str">
        <f aca="false">IF(OR($B299="",$H299=""),"",$H299-$B299)</f>
        <v/>
      </c>
      <c r="Q299" s="46" t="str">
        <f aca="false">IF($A299="","",IF(ISNUMBER(CFG_A),CFG_A,""))</f>
        <v/>
      </c>
      <c r="R299" s="46" t="str">
        <f aca="false">IF($A299="","",IF(ISNUMBER(CFG_B),CFG_B,""))</f>
        <v/>
      </c>
      <c r="S299" s="50" t="str">
        <f aca="false">IF(OR($B299="",$Q299=""),"",0.6108*EXP(17.27*$B299/($B299+237.3))-0.6108*EXP(17.27*($B299+$Q299)/($B299+$Q299+237.3)))</f>
        <v/>
      </c>
      <c r="T299" s="46" t="str">
        <f aca="false">IF(OR($Q299="",$R299="",$L299=""),"",$Q299+$R299*$L299)</f>
        <v/>
      </c>
      <c r="U299" s="46" t="str">
        <f aca="false">IF(OR($Q299="",$R299="",$S299=""),"",$Q299+$R299*$S299)</f>
        <v/>
      </c>
      <c r="V299" s="50" t="str">
        <f aca="false">IF(OR($P299="",$T299="",$U299=""),"",IF(ABS($U299-$T299)&lt;CFG_DENOMMIN,"",($P299-$T299)/($U299-$T299)))</f>
        <v/>
      </c>
      <c r="W299" s="47" t="str">
        <f aca="false">IF($E299="","",IFERROR(LN((CFG_ZANEM-0.67*CFG_HDOSSEL)/(0.123*CFG_HDOSSEL))*LN((CFG_ZAR-0.67*CFG_HDOSSEL)/(0.0123*CFG_HDOSSEL))/(CFG_K^2*$E299),""))</f>
        <v/>
      </c>
      <c r="X299" s="50" t="str">
        <f aca="false">IF(OR($N299="",$W299="",$W299=0),"",$N299*(1+CFG_RC/$W299))</f>
        <v/>
      </c>
      <c r="Y299" s="46" t="str">
        <f aca="false">IF(OR($X299="",$M299="",$G299="",$L299=""),"",($W299*$G299/CFG_RHOCP)*($X299/($M299+$X299))-$L299/($M299+$X299))</f>
        <v/>
      </c>
      <c r="Z299" s="46" t="str">
        <f aca="false">IF(OR($W299="",$G299=""),"",$W299*$G299/CFG_RHOCP)</f>
        <v/>
      </c>
      <c r="AA299" s="50" t="str">
        <f aca="false">IF(OR($P299="",$Y299="",$Z299=""),"",IF(ABS($Z299-$Y299)&lt;CFG_DENOMMIN,"",($P299-$Y299)/($Z299-$Y299)))</f>
        <v/>
      </c>
      <c r="AB299" s="48" t="str">
        <f aca="false">IF($A299="","",IF(AND(HOUR($A299)&gt;=CFG_HINI,HOUR($A299)&lt;CFG_HFIM),1,0))</f>
        <v/>
      </c>
      <c r="AC299" s="48" t="str">
        <f aca="false">IF($A299="","",IF($D299="",0,IF($D299&gt;=CFG_RSMIN,1,0)))</f>
        <v/>
      </c>
      <c r="AD299" s="48" t="str">
        <f aca="false">IF($A299="","",IF($E299="",0,IF(AND($E299&gt;=CFG_UMIN,$E299&lt;=CFG_UMAX),1,0)))</f>
        <v/>
      </c>
      <c r="AE299" s="48" t="str">
        <f aca="false">IF($A299="","",IF($L299="",0,IF($L299&gt;=CFG_VPDMIN,1,0)))</f>
        <v/>
      </c>
      <c r="AF299" s="48" t="str">
        <f aca="false">IF($A299="","",IF(CFG_METODO="Teórico (Jackson)",IF(OR($Y299="",$Z299=""),0,IF(ABS($Z299-$Y299)&gt;=CFG_DENOMMIN,1,0)),IF(OR($T299="",$U299=""),0,IF(ABS($U299-$T299)&gt;=CFG_DENOMMIN,1,0))))</f>
        <v/>
      </c>
      <c r="AG299" s="48" t="str">
        <f aca="false">IF($A299="","",IF(AND($B299&lt;&gt;"",$C299&lt;&gt;"",$H299&lt;&gt;""),1,0))</f>
        <v/>
      </c>
      <c r="AH299" s="48" t="str">
        <f aca="false">IF($A299="","",IF(AND($AB299=1,$AC299=1,$AD299=1,$AE299=1,$AF299=1,$AG299=1),1,0))</f>
        <v/>
      </c>
      <c r="AI299" s="50" t="str">
        <f aca="false">IF($A299="","",IF($AH299&lt;&gt;1,"",IF(CFG_METODO="Teórico (Jackson)",$AA299,$V299)))</f>
        <v/>
      </c>
      <c r="AJ299" s="50" t="str">
        <f aca="false">IF($AI299="","",MAX(0,MIN(1,$AI299)))</f>
        <v/>
      </c>
      <c r="AK299" s="52" t="str">
        <f aca="false">IF($A299="","",IF($AG299=0,"Dados incompletos"&amp;IF($I299="SEM PAR"," — sem Tc no mesmo horário",""),IF($AB299=0,"Fora da janela horária",IF($AC299=0,"Radiação abaixo do mínimo",IF($AD299=0,"Vento fora da faixa",IF($AE299=0,"VPD abaixo do mínimo",IF($AF299=0,"Denominador muito pequeno","VÁLIDO")))))))</f>
        <v/>
      </c>
    </row>
    <row r="300" customFormat="false" ht="15" hidden="false" customHeight="false" outlineLevel="0" collapsed="false">
      <c r="A300" s="45" t="str">
        <f aca="false">IF(02_Estacao!A300="","",02_Estacao!A300)</f>
        <v/>
      </c>
      <c r="B300" s="46" t="str">
        <f aca="false">IF(OR($A300="",02_Estacao!B300=""),"",IF(CFG_UT="°F",(02_Estacao!B300-32)*5/9,02_Estacao!B300))</f>
        <v/>
      </c>
      <c r="C300" s="47" t="str">
        <f aca="false">IF(OR($A300="",02_Estacao!C300=""),"",IF(CFG_UUR="fração (0-1)",02_Estacao!C300*100,02_Estacao!C300))</f>
        <v/>
      </c>
      <c r="D300" s="48" t="str">
        <f aca="false">IF(OR($A300="",02_Estacao!D300=""),"",IF(CFG_URS="MJ/m²/h",02_Estacao!D300*277.7778,IF(CFG_URS="kW/m²",02_Estacao!D300*1000,02_Estacao!D300)))</f>
        <v/>
      </c>
      <c r="E300" s="46" t="str">
        <f aca="false">IF(OR($A300="",02_Estacao!E300=""),"",IF(CFG_UVEL="km/h",02_Estacao!E300/3.6,02_Estacao!E300))</f>
        <v/>
      </c>
      <c r="F300" s="46" t="str">
        <f aca="false">IF($A300="","",IF(02_Estacao!F300="",CFG_P,IF(CFG_UP="hPa (mbar)",02_Estacao!F300/10,IF(CFG_UP="Pa",02_Estacao!F300/1000,02_Estacao!F300))))</f>
        <v/>
      </c>
      <c r="G300" s="48" t="str">
        <f aca="false">IF($A300="","",IF(02_Estacao!G300&lt;&gt;"",02_Estacao!G300,IF($D300="","",(1-CFG_ALBEDO)*$D300-CFG_RNL)))</f>
        <v/>
      </c>
      <c r="H300" s="46" t="str">
        <f aca="false">IF($A300="","",IFERROR(IF(ISNUMBER(INDEX(03_Dossel!$F$6:$F$1005,MATCH($A300,03_Dossel!$A$6:$A$1005,0))),INDEX(03_Dossel!$F$6:$F$1005,MATCH($A300,03_Dossel!$A$6:$A$1005,0)),""),""))</f>
        <v/>
      </c>
      <c r="I300" s="49" t="str">
        <f aca="false">IF($A300="","",IF($H300="","SEM PAR","OK"))</f>
        <v/>
      </c>
      <c r="J300" s="50" t="str">
        <f aca="false">IF($B300="","",0.6108*EXP(17.27*$B300/($B300+237.3)))</f>
        <v/>
      </c>
      <c r="K300" s="50" t="str">
        <f aca="false">IF(OR($J300="",$C300=""),"",$J300*$C300/100)</f>
        <v/>
      </c>
      <c r="L300" s="50" t="str">
        <f aca="false">IF(OR($J300="",$K300=""),"",$J300-$K300)</f>
        <v/>
      </c>
      <c r="M300" s="50" t="str">
        <f aca="false">IF($J300="","",4098*$J300/($B300+237.3)^2)</f>
        <v/>
      </c>
      <c r="N300" s="51" t="str">
        <f aca="false">IF($F300="","",0.000665*$F300)</f>
        <v/>
      </c>
      <c r="O300" s="46" t="str">
        <f aca="false">IF($E300="","",IFERROR($E300*4.87/LN(67.8*CFG_ZANEM-5.42),""))</f>
        <v/>
      </c>
      <c r="P300" s="46" t="str">
        <f aca="false">IF(OR($B300="",$H300=""),"",$H300-$B300)</f>
        <v/>
      </c>
      <c r="Q300" s="46" t="str">
        <f aca="false">IF($A300="","",IF(ISNUMBER(CFG_A),CFG_A,""))</f>
        <v/>
      </c>
      <c r="R300" s="46" t="str">
        <f aca="false">IF($A300="","",IF(ISNUMBER(CFG_B),CFG_B,""))</f>
        <v/>
      </c>
      <c r="S300" s="50" t="str">
        <f aca="false">IF(OR($B300="",$Q300=""),"",0.6108*EXP(17.27*$B300/($B300+237.3))-0.6108*EXP(17.27*($B300+$Q300)/($B300+$Q300+237.3)))</f>
        <v/>
      </c>
      <c r="T300" s="46" t="str">
        <f aca="false">IF(OR($Q300="",$R300="",$L300=""),"",$Q300+$R300*$L300)</f>
        <v/>
      </c>
      <c r="U300" s="46" t="str">
        <f aca="false">IF(OR($Q300="",$R300="",$S300=""),"",$Q300+$R300*$S300)</f>
        <v/>
      </c>
      <c r="V300" s="50" t="str">
        <f aca="false">IF(OR($P300="",$T300="",$U300=""),"",IF(ABS($U300-$T300)&lt;CFG_DENOMMIN,"",($P300-$T300)/($U300-$T300)))</f>
        <v/>
      </c>
      <c r="W300" s="47" t="str">
        <f aca="false">IF($E300="","",IFERROR(LN((CFG_ZANEM-0.67*CFG_HDOSSEL)/(0.123*CFG_HDOSSEL))*LN((CFG_ZAR-0.67*CFG_HDOSSEL)/(0.0123*CFG_HDOSSEL))/(CFG_K^2*$E300),""))</f>
        <v/>
      </c>
      <c r="X300" s="50" t="str">
        <f aca="false">IF(OR($N300="",$W300="",$W300=0),"",$N300*(1+CFG_RC/$W300))</f>
        <v/>
      </c>
      <c r="Y300" s="46" t="str">
        <f aca="false">IF(OR($X300="",$M300="",$G300="",$L300=""),"",($W300*$G300/CFG_RHOCP)*($X300/($M300+$X300))-$L300/($M300+$X300))</f>
        <v/>
      </c>
      <c r="Z300" s="46" t="str">
        <f aca="false">IF(OR($W300="",$G300=""),"",$W300*$G300/CFG_RHOCP)</f>
        <v/>
      </c>
      <c r="AA300" s="50" t="str">
        <f aca="false">IF(OR($P300="",$Y300="",$Z300=""),"",IF(ABS($Z300-$Y300)&lt;CFG_DENOMMIN,"",($P300-$Y300)/($Z300-$Y300)))</f>
        <v/>
      </c>
      <c r="AB300" s="48" t="str">
        <f aca="false">IF($A300="","",IF(AND(HOUR($A300)&gt;=CFG_HINI,HOUR($A300)&lt;CFG_HFIM),1,0))</f>
        <v/>
      </c>
      <c r="AC300" s="48" t="str">
        <f aca="false">IF($A300="","",IF($D300="",0,IF($D300&gt;=CFG_RSMIN,1,0)))</f>
        <v/>
      </c>
      <c r="AD300" s="48" t="str">
        <f aca="false">IF($A300="","",IF($E300="",0,IF(AND($E300&gt;=CFG_UMIN,$E300&lt;=CFG_UMAX),1,0)))</f>
        <v/>
      </c>
      <c r="AE300" s="48" t="str">
        <f aca="false">IF($A300="","",IF($L300="",0,IF($L300&gt;=CFG_VPDMIN,1,0)))</f>
        <v/>
      </c>
      <c r="AF300" s="48" t="str">
        <f aca="false">IF($A300="","",IF(CFG_METODO="Teórico (Jackson)",IF(OR($Y300="",$Z300=""),0,IF(ABS($Z300-$Y300)&gt;=CFG_DENOMMIN,1,0)),IF(OR($T300="",$U300=""),0,IF(ABS($U300-$T300)&gt;=CFG_DENOMMIN,1,0))))</f>
        <v/>
      </c>
      <c r="AG300" s="48" t="str">
        <f aca="false">IF($A300="","",IF(AND($B300&lt;&gt;"",$C300&lt;&gt;"",$H300&lt;&gt;""),1,0))</f>
        <v/>
      </c>
      <c r="AH300" s="48" t="str">
        <f aca="false">IF($A300="","",IF(AND($AB300=1,$AC300=1,$AD300=1,$AE300=1,$AF300=1,$AG300=1),1,0))</f>
        <v/>
      </c>
      <c r="AI300" s="50" t="str">
        <f aca="false">IF($A300="","",IF($AH300&lt;&gt;1,"",IF(CFG_METODO="Teórico (Jackson)",$AA300,$V300)))</f>
        <v/>
      </c>
      <c r="AJ300" s="50" t="str">
        <f aca="false">IF($AI300="","",MAX(0,MIN(1,$AI300)))</f>
        <v/>
      </c>
      <c r="AK300" s="52" t="str">
        <f aca="false">IF($A300="","",IF($AG300=0,"Dados incompletos"&amp;IF($I300="SEM PAR"," — sem Tc no mesmo horário",""),IF($AB300=0,"Fora da janela horária",IF($AC300=0,"Radiação abaixo do mínimo",IF($AD300=0,"Vento fora da faixa",IF($AE300=0,"VPD abaixo do mínimo",IF($AF300=0,"Denominador muito pequeno","VÁLIDO")))))))</f>
        <v/>
      </c>
    </row>
    <row r="301" customFormat="false" ht="15" hidden="false" customHeight="false" outlineLevel="0" collapsed="false">
      <c r="A301" s="45" t="str">
        <f aca="false">IF(02_Estacao!A301="","",02_Estacao!A301)</f>
        <v/>
      </c>
      <c r="B301" s="46" t="str">
        <f aca="false">IF(OR($A301="",02_Estacao!B301=""),"",IF(CFG_UT="°F",(02_Estacao!B301-32)*5/9,02_Estacao!B301))</f>
        <v/>
      </c>
      <c r="C301" s="47" t="str">
        <f aca="false">IF(OR($A301="",02_Estacao!C301=""),"",IF(CFG_UUR="fração (0-1)",02_Estacao!C301*100,02_Estacao!C301))</f>
        <v/>
      </c>
      <c r="D301" s="48" t="str">
        <f aca="false">IF(OR($A301="",02_Estacao!D301=""),"",IF(CFG_URS="MJ/m²/h",02_Estacao!D301*277.7778,IF(CFG_URS="kW/m²",02_Estacao!D301*1000,02_Estacao!D301)))</f>
        <v/>
      </c>
      <c r="E301" s="46" t="str">
        <f aca="false">IF(OR($A301="",02_Estacao!E301=""),"",IF(CFG_UVEL="km/h",02_Estacao!E301/3.6,02_Estacao!E301))</f>
        <v/>
      </c>
      <c r="F301" s="46" t="str">
        <f aca="false">IF($A301="","",IF(02_Estacao!F301="",CFG_P,IF(CFG_UP="hPa (mbar)",02_Estacao!F301/10,IF(CFG_UP="Pa",02_Estacao!F301/1000,02_Estacao!F301))))</f>
        <v/>
      </c>
      <c r="G301" s="48" t="str">
        <f aca="false">IF($A301="","",IF(02_Estacao!G301&lt;&gt;"",02_Estacao!G301,IF($D301="","",(1-CFG_ALBEDO)*$D301-CFG_RNL)))</f>
        <v/>
      </c>
      <c r="H301" s="46" t="str">
        <f aca="false">IF($A301="","",IFERROR(IF(ISNUMBER(INDEX(03_Dossel!$F$6:$F$1005,MATCH($A301,03_Dossel!$A$6:$A$1005,0))),INDEX(03_Dossel!$F$6:$F$1005,MATCH($A301,03_Dossel!$A$6:$A$1005,0)),""),""))</f>
        <v/>
      </c>
      <c r="I301" s="49" t="str">
        <f aca="false">IF($A301="","",IF($H301="","SEM PAR","OK"))</f>
        <v/>
      </c>
      <c r="J301" s="50" t="str">
        <f aca="false">IF($B301="","",0.6108*EXP(17.27*$B301/($B301+237.3)))</f>
        <v/>
      </c>
      <c r="K301" s="50" t="str">
        <f aca="false">IF(OR($J301="",$C301=""),"",$J301*$C301/100)</f>
        <v/>
      </c>
      <c r="L301" s="50" t="str">
        <f aca="false">IF(OR($J301="",$K301=""),"",$J301-$K301)</f>
        <v/>
      </c>
      <c r="M301" s="50" t="str">
        <f aca="false">IF($J301="","",4098*$J301/($B301+237.3)^2)</f>
        <v/>
      </c>
      <c r="N301" s="51" t="str">
        <f aca="false">IF($F301="","",0.000665*$F301)</f>
        <v/>
      </c>
      <c r="O301" s="46" t="str">
        <f aca="false">IF($E301="","",IFERROR($E301*4.87/LN(67.8*CFG_ZANEM-5.42),""))</f>
        <v/>
      </c>
      <c r="P301" s="46" t="str">
        <f aca="false">IF(OR($B301="",$H301=""),"",$H301-$B301)</f>
        <v/>
      </c>
      <c r="Q301" s="46" t="str">
        <f aca="false">IF($A301="","",IF(ISNUMBER(CFG_A),CFG_A,""))</f>
        <v/>
      </c>
      <c r="R301" s="46" t="str">
        <f aca="false">IF($A301="","",IF(ISNUMBER(CFG_B),CFG_B,""))</f>
        <v/>
      </c>
      <c r="S301" s="50" t="str">
        <f aca="false">IF(OR($B301="",$Q301=""),"",0.6108*EXP(17.27*$B301/($B301+237.3))-0.6108*EXP(17.27*($B301+$Q301)/($B301+$Q301+237.3)))</f>
        <v/>
      </c>
      <c r="T301" s="46" t="str">
        <f aca="false">IF(OR($Q301="",$R301="",$L301=""),"",$Q301+$R301*$L301)</f>
        <v/>
      </c>
      <c r="U301" s="46" t="str">
        <f aca="false">IF(OR($Q301="",$R301="",$S301=""),"",$Q301+$R301*$S301)</f>
        <v/>
      </c>
      <c r="V301" s="50" t="str">
        <f aca="false">IF(OR($P301="",$T301="",$U301=""),"",IF(ABS($U301-$T301)&lt;CFG_DENOMMIN,"",($P301-$T301)/($U301-$T301)))</f>
        <v/>
      </c>
      <c r="W301" s="47" t="str">
        <f aca="false">IF($E301="","",IFERROR(LN((CFG_ZANEM-0.67*CFG_HDOSSEL)/(0.123*CFG_HDOSSEL))*LN((CFG_ZAR-0.67*CFG_HDOSSEL)/(0.0123*CFG_HDOSSEL))/(CFG_K^2*$E301),""))</f>
        <v/>
      </c>
      <c r="X301" s="50" t="str">
        <f aca="false">IF(OR($N301="",$W301="",$W301=0),"",$N301*(1+CFG_RC/$W301))</f>
        <v/>
      </c>
      <c r="Y301" s="46" t="str">
        <f aca="false">IF(OR($X301="",$M301="",$G301="",$L301=""),"",($W301*$G301/CFG_RHOCP)*($X301/($M301+$X301))-$L301/($M301+$X301))</f>
        <v/>
      </c>
      <c r="Z301" s="46" t="str">
        <f aca="false">IF(OR($W301="",$G301=""),"",$W301*$G301/CFG_RHOCP)</f>
        <v/>
      </c>
      <c r="AA301" s="50" t="str">
        <f aca="false">IF(OR($P301="",$Y301="",$Z301=""),"",IF(ABS($Z301-$Y301)&lt;CFG_DENOMMIN,"",($P301-$Y301)/($Z301-$Y301)))</f>
        <v/>
      </c>
      <c r="AB301" s="48" t="str">
        <f aca="false">IF($A301="","",IF(AND(HOUR($A301)&gt;=CFG_HINI,HOUR($A301)&lt;CFG_HFIM),1,0))</f>
        <v/>
      </c>
      <c r="AC301" s="48" t="str">
        <f aca="false">IF($A301="","",IF($D301="",0,IF($D301&gt;=CFG_RSMIN,1,0)))</f>
        <v/>
      </c>
      <c r="AD301" s="48" t="str">
        <f aca="false">IF($A301="","",IF($E301="",0,IF(AND($E301&gt;=CFG_UMIN,$E301&lt;=CFG_UMAX),1,0)))</f>
        <v/>
      </c>
      <c r="AE301" s="48" t="str">
        <f aca="false">IF($A301="","",IF($L301="",0,IF($L301&gt;=CFG_VPDMIN,1,0)))</f>
        <v/>
      </c>
      <c r="AF301" s="48" t="str">
        <f aca="false">IF($A301="","",IF(CFG_METODO="Teórico (Jackson)",IF(OR($Y301="",$Z301=""),0,IF(ABS($Z301-$Y301)&gt;=CFG_DENOMMIN,1,0)),IF(OR($T301="",$U301=""),0,IF(ABS($U301-$T301)&gt;=CFG_DENOMMIN,1,0))))</f>
        <v/>
      </c>
      <c r="AG301" s="48" t="str">
        <f aca="false">IF($A301="","",IF(AND($B301&lt;&gt;"",$C301&lt;&gt;"",$H301&lt;&gt;""),1,0))</f>
        <v/>
      </c>
      <c r="AH301" s="48" t="str">
        <f aca="false">IF($A301="","",IF(AND($AB301=1,$AC301=1,$AD301=1,$AE301=1,$AF301=1,$AG301=1),1,0))</f>
        <v/>
      </c>
      <c r="AI301" s="50" t="str">
        <f aca="false">IF($A301="","",IF($AH301&lt;&gt;1,"",IF(CFG_METODO="Teórico (Jackson)",$AA301,$V301)))</f>
        <v/>
      </c>
      <c r="AJ301" s="50" t="str">
        <f aca="false">IF($AI301="","",MAX(0,MIN(1,$AI301)))</f>
        <v/>
      </c>
      <c r="AK301" s="52" t="str">
        <f aca="false">IF($A301="","",IF($AG301=0,"Dados incompletos"&amp;IF($I301="SEM PAR"," — sem Tc no mesmo horário",""),IF($AB301=0,"Fora da janela horária",IF($AC301=0,"Radiação abaixo do mínimo",IF($AD301=0,"Vento fora da faixa",IF($AE301=0,"VPD abaixo do mínimo",IF($AF301=0,"Denominador muito pequeno","VÁLIDO")))))))</f>
        <v/>
      </c>
    </row>
    <row r="302" customFormat="false" ht="15" hidden="false" customHeight="false" outlineLevel="0" collapsed="false">
      <c r="A302" s="45" t="str">
        <f aca="false">IF(02_Estacao!A302="","",02_Estacao!A302)</f>
        <v/>
      </c>
      <c r="B302" s="46" t="str">
        <f aca="false">IF(OR($A302="",02_Estacao!B302=""),"",IF(CFG_UT="°F",(02_Estacao!B302-32)*5/9,02_Estacao!B302))</f>
        <v/>
      </c>
      <c r="C302" s="47" t="str">
        <f aca="false">IF(OR($A302="",02_Estacao!C302=""),"",IF(CFG_UUR="fração (0-1)",02_Estacao!C302*100,02_Estacao!C302))</f>
        <v/>
      </c>
      <c r="D302" s="48" t="str">
        <f aca="false">IF(OR($A302="",02_Estacao!D302=""),"",IF(CFG_URS="MJ/m²/h",02_Estacao!D302*277.7778,IF(CFG_URS="kW/m²",02_Estacao!D302*1000,02_Estacao!D302)))</f>
        <v/>
      </c>
      <c r="E302" s="46" t="str">
        <f aca="false">IF(OR($A302="",02_Estacao!E302=""),"",IF(CFG_UVEL="km/h",02_Estacao!E302/3.6,02_Estacao!E302))</f>
        <v/>
      </c>
      <c r="F302" s="46" t="str">
        <f aca="false">IF($A302="","",IF(02_Estacao!F302="",CFG_P,IF(CFG_UP="hPa (mbar)",02_Estacao!F302/10,IF(CFG_UP="Pa",02_Estacao!F302/1000,02_Estacao!F302))))</f>
        <v/>
      </c>
      <c r="G302" s="48" t="str">
        <f aca="false">IF($A302="","",IF(02_Estacao!G302&lt;&gt;"",02_Estacao!G302,IF($D302="","",(1-CFG_ALBEDO)*$D302-CFG_RNL)))</f>
        <v/>
      </c>
      <c r="H302" s="46" t="str">
        <f aca="false">IF($A302="","",IFERROR(IF(ISNUMBER(INDEX(03_Dossel!$F$6:$F$1005,MATCH($A302,03_Dossel!$A$6:$A$1005,0))),INDEX(03_Dossel!$F$6:$F$1005,MATCH($A302,03_Dossel!$A$6:$A$1005,0)),""),""))</f>
        <v/>
      </c>
      <c r="I302" s="49" t="str">
        <f aca="false">IF($A302="","",IF($H302="","SEM PAR","OK"))</f>
        <v/>
      </c>
      <c r="J302" s="50" t="str">
        <f aca="false">IF($B302="","",0.6108*EXP(17.27*$B302/($B302+237.3)))</f>
        <v/>
      </c>
      <c r="K302" s="50" t="str">
        <f aca="false">IF(OR($J302="",$C302=""),"",$J302*$C302/100)</f>
        <v/>
      </c>
      <c r="L302" s="50" t="str">
        <f aca="false">IF(OR($J302="",$K302=""),"",$J302-$K302)</f>
        <v/>
      </c>
      <c r="M302" s="50" t="str">
        <f aca="false">IF($J302="","",4098*$J302/($B302+237.3)^2)</f>
        <v/>
      </c>
      <c r="N302" s="51" t="str">
        <f aca="false">IF($F302="","",0.000665*$F302)</f>
        <v/>
      </c>
      <c r="O302" s="46" t="str">
        <f aca="false">IF($E302="","",IFERROR($E302*4.87/LN(67.8*CFG_ZANEM-5.42),""))</f>
        <v/>
      </c>
      <c r="P302" s="46" t="str">
        <f aca="false">IF(OR($B302="",$H302=""),"",$H302-$B302)</f>
        <v/>
      </c>
      <c r="Q302" s="46" t="str">
        <f aca="false">IF($A302="","",IF(ISNUMBER(CFG_A),CFG_A,""))</f>
        <v/>
      </c>
      <c r="R302" s="46" t="str">
        <f aca="false">IF($A302="","",IF(ISNUMBER(CFG_B),CFG_B,""))</f>
        <v/>
      </c>
      <c r="S302" s="50" t="str">
        <f aca="false">IF(OR($B302="",$Q302=""),"",0.6108*EXP(17.27*$B302/($B302+237.3))-0.6108*EXP(17.27*($B302+$Q302)/($B302+$Q302+237.3)))</f>
        <v/>
      </c>
      <c r="T302" s="46" t="str">
        <f aca="false">IF(OR($Q302="",$R302="",$L302=""),"",$Q302+$R302*$L302)</f>
        <v/>
      </c>
      <c r="U302" s="46" t="str">
        <f aca="false">IF(OR($Q302="",$R302="",$S302=""),"",$Q302+$R302*$S302)</f>
        <v/>
      </c>
      <c r="V302" s="50" t="str">
        <f aca="false">IF(OR($P302="",$T302="",$U302=""),"",IF(ABS($U302-$T302)&lt;CFG_DENOMMIN,"",($P302-$T302)/($U302-$T302)))</f>
        <v/>
      </c>
      <c r="W302" s="47" t="str">
        <f aca="false">IF($E302="","",IFERROR(LN((CFG_ZANEM-0.67*CFG_HDOSSEL)/(0.123*CFG_HDOSSEL))*LN((CFG_ZAR-0.67*CFG_HDOSSEL)/(0.0123*CFG_HDOSSEL))/(CFG_K^2*$E302),""))</f>
        <v/>
      </c>
      <c r="X302" s="50" t="str">
        <f aca="false">IF(OR($N302="",$W302="",$W302=0),"",$N302*(1+CFG_RC/$W302))</f>
        <v/>
      </c>
      <c r="Y302" s="46" t="str">
        <f aca="false">IF(OR($X302="",$M302="",$G302="",$L302=""),"",($W302*$G302/CFG_RHOCP)*($X302/($M302+$X302))-$L302/($M302+$X302))</f>
        <v/>
      </c>
      <c r="Z302" s="46" t="str">
        <f aca="false">IF(OR($W302="",$G302=""),"",$W302*$G302/CFG_RHOCP)</f>
        <v/>
      </c>
      <c r="AA302" s="50" t="str">
        <f aca="false">IF(OR($P302="",$Y302="",$Z302=""),"",IF(ABS($Z302-$Y302)&lt;CFG_DENOMMIN,"",($P302-$Y302)/($Z302-$Y302)))</f>
        <v/>
      </c>
      <c r="AB302" s="48" t="str">
        <f aca="false">IF($A302="","",IF(AND(HOUR($A302)&gt;=CFG_HINI,HOUR($A302)&lt;CFG_HFIM),1,0))</f>
        <v/>
      </c>
      <c r="AC302" s="48" t="str">
        <f aca="false">IF($A302="","",IF($D302="",0,IF($D302&gt;=CFG_RSMIN,1,0)))</f>
        <v/>
      </c>
      <c r="AD302" s="48" t="str">
        <f aca="false">IF($A302="","",IF($E302="",0,IF(AND($E302&gt;=CFG_UMIN,$E302&lt;=CFG_UMAX),1,0)))</f>
        <v/>
      </c>
      <c r="AE302" s="48" t="str">
        <f aca="false">IF($A302="","",IF($L302="",0,IF($L302&gt;=CFG_VPDMIN,1,0)))</f>
        <v/>
      </c>
      <c r="AF302" s="48" t="str">
        <f aca="false">IF($A302="","",IF(CFG_METODO="Teórico (Jackson)",IF(OR($Y302="",$Z302=""),0,IF(ABS($Z302-$Y302)&gt;=CFG_DENOMMIN,1,0)),IF(OR($T302="",$U302=""),0,IF(ABS($U302-$T302)&gt;=CFG_DENOMMIN,1,0))))</f>
        <v/>
      </c>
      <c r="AG302" s="48" t="str">
        <f aca="false">IF($A302="","",IF(AND($B302&lt;&gt;"",$C302&lt;&gt;"",$H302&lt;&gt;""),1,0))</f>
        <v/>
      </c>
      <c r="AH302" s="48" t="str">
        <f aca="false">IF($A302="","",IF(AND($AB302=1,$AC302=1,$AD302=1,$AE302=1,$AF302=1,$AG302=1),1,0))</f>
        <v/>
      </c>
      <c r="AI302" s="50" t="str">
        <f aca="false">IF($A302="","",IF($AH302&lt;&gt;1,"",IF(CFG_METODO="Teórico (Jackson)",$AA302,$V302)))</f>
        <v/>
      </c>
      <c r="AJ302" s="50" t="str">
        <f aca="false">IF($AI302="","",MAX(0,MIN(1,$AI302)))</f>
        <v/>
      </c>
      <c r="AK302" s="52" t="str">
        <f aca="false">IF($A302="","",IF($AG302=0,"Dados incompletos"&amp;IF($I302="SEM PAR"," — sem Tc no mesmo horário",""),IF($AB302=0,"Fora da janela horária",IF($AC302=0,"Radiação abaixo do mínimo",IF($AD302=0,"Vento fora da faixa",IF($AE302=0,"VPD abaixo do mínimo",IF($AF302=0,"Denominador muito pequeno","VÁLIDO")))))))</f>
        <v/>
      </c>
    </row>
    <row r="303" customFormat="false" ht="15" hidden="false" customHeight="false" outlineLevel="0" collapsed="false">
      <c r="A303" s="45" t="str">
        <f aca="false">IF(02_Estacao!A303="","",02_Estacao!A303)</f>
        <v/>
      </c>
      <c r="B303" s="46" t="str">
        <f aca="false">IF(OR($A303="",02_Estacao!B303=""),"",IF(CFG_UT="°F",(02_Estacao!B303-32)*5/9,02_Estacao!B303))</f>
        <v/>
      </c>
      <c r="C303" s="47" t="str">
        <f aca="false">IF(OR($A303="",02_Estacao!C303=""),"",IF(CFG_UUR="fração (0-1)",02_Estacao!C303*100,02_Estacao!C303))</f>
        <v/>
      </c>
      <c r="D303" s="48" t="str">
        <f aca="false">IF(OR($A303="",02_Estacao!D303=""),"",IF(CFG_URS="MJ/m²/h",02_Estacao!D303*277.7778,IF(CFG_URS="kW/m²",02_Estacao!D303*1000,02_Estacao!D303)))</f>
        <v/>
      </c>
      <c r="E303" s="46" t="str">
        <f aca="false">IF(OR($A303="",02_Estacao!E303=""),"",IF(CFG_UVEL="km/h",02_Estacao!E303/3.6,02_Estacao!E303))</f>
        <v/>
      </c>
      <c r="F303" s="46" t="str">
        <f aca="false">IF($A303="","",IF(02_Estacao!F303="",CFG_P,IF(CFG_UP="hPa (mbar)",02_Estacao!F303/10,IF(CFG_UP="Pa",02_Estacao!F303/1000,02_Estacao!F303))))</f>
        <v/>
      </c>
      <c r="G303" s="48" t="str">
        <f aca="false">IF($A303="","",IF(02_Estacao!G303&lt;&gt;"",02_Estacao!G303,IF($D303="","",(1-CFG_ALBEDO)*$D303-CFG_RNL)))</f>
        <v/>
      </c>
      <c r="H303" s="46" t="str">
        <f aca="false">IF($A303="","",IFERROR(IF(ISNUMBER(INDEX(03_Dossel!$F$6:$F$1005,MATCH($A303,03_Dossel!$A$6:$A$1005,0))),INDEX(03_Dossel!$F$6:$F$1005,MATCH($A303,03_Dossel!$A$6:$A$1005,0)),""),""))</f>
        <v/>
      </c>
      <c r="I303" s="49" t="str">
        <f aca="false">IF($A303="","",IF($H303="","SEM PAR","OK"))</f>
        <v/>
      </c>
      <c r="J303" s="50" t="str">
        <f aca="false">IF($B303="","",0.6108*EXP(17.27*$B303/($B303+237.3)))</f>
        <v/>
      </c>
      <c r="K303" s="50" t="str">
        <f aca="false">IF(OR($J303="",$C303=""),"",$J303*$C303/100)</f>
        <v/>
      </c>
      <c r="L303" s="50" t="str">
        <f aca="false">IF(OR($J303="",$K303=""),"",$J303-$K303)</f>
        <v/>
      </c>
      <c r="M303" s="50" t="str">
        <f aca="false">IF($J303="","",4098*$J303/($B303+237.3)^2)</f>
        <v/>
      </c>
      <c r="N303" s="51" t="str">
        <f aca="false">IF($F303="","",0.000665*$F303)</f>
        <v/>
      </c>
      <c r="O303" s="46" t="str">
        <f aca="false">IF($E303="","",IFERROR($E303*4.87/LN(67.8*CFG_ZANEM-5.42),""))</f>
        <v/>
      </c>
      <c r="P303" s="46" t="str">
        <f aca="false">IF(OR($B303="",$H303=""),"",$H303-$B303)</f>
        <v/>
      </c>
      <c r="Q303" s="46" t="str">
        <f aca="false">IF($A303="","",IF(ISNUMBER(CFG_A),CFG_A,""))</f>
        <v/>
      </c>
      <c r="R303" s="46" t="str">
        <f aca="false">IF($A303="","",IF(ISNUMBER(CFG_B),CFG_B,""))</f>
        <v/>
      </c>
      <c r="S303" s="50" t="str">
        <f aca="false">IF(OR($B303="",$Q303=""),"",0.6108*EXP(17.27*$B303/($B303+237.3))-0.6108*EXP(17.27*($B303+$Q303)/($B303+$Q303+237.3)))</f>
        <v/>
      </c>
      <c r="T303" s="46" t="str">
        <f aca="false">IF(OR($Q303="",$R303="",$L303=""),"",$Q303+$R303*$L303)</f>
        <v/>
      </c>
      <c r="U303" s="46" t="str">
        <f aca="false">IF(OR($Q303="",$R303="",$S303=""),"",$Q303+$R303*$S303)</f>
        <v/>
      </c>
      <c r="V303" s="50" t="str">
        <f aca="false">IF(OR($P303="",$T303="",$U303=""),"",IF(ABS($U303-$T303)&lt;CFG_DENOMMIN,"",($P303-$T303)/($U303-$T303)))</f>
        <v/>
      </c>
      <c r="W303" s="47" t="str">
        <f aca="false">IF($E303="","",IFERROR(LN((CFG_ZANEM-0.67*CFG_HDOSSEL)/(0.123*CFG_HDOSSEL))*LN((CFG_ZAR-0.67*CFG_HDOSSEL)/(0.0123*CFG_HDOSSEL))/(CFG_K^2*$E303),""))</f>
        <v/>
      </c>
      <c r="X303" s="50" t="str">
        <f aca="false">IF(OR($N303="",$W303="",$W303=0),"",$N303*(1+CFG_RC/$W303))</f>
        <v/>
      </c>
      <c r="Y303" s="46" t="str">
        <f aca="false">IF(OR($X303="",$M303="",$G303="",$L303=""),"",($W303*$G303/CFG_RHOCP)*($X303/($M303+$X303))-$L303/($M303+$X303))</f>
        <v/>
      </c>
      <c r="Z303" s="46" t="str">
        <f aca="false">IF(OR($W303="",$G303=""),"",$W303*$G303/CFG_RHOCP)</f>
        <v/>
      </c>
      <c r="AA303" s="50" t="str">
        <f aca="false">IF(OR($P303="",$Y303="",$Z303=""),"",IF(ABS($Z303-$Y303)&lt;CFG_DENOMMIN,"",($P303-$Y303)/($Z303-$Y303)))</f>
        <v/>
      </c>
      <c r="AB303" s="48" t="str">
        <f aca="false">IF($A303="","",IF(AND(HOUR($A303)&gt;=CFG_HINI,HOUR($A303)&lt;CFG_HFIM),1,0))</f>
        <v/>
      </c>
      <c r="AC303" s="48" t="str">
        <f aca="false">IF($A303="","",IF($D303="",0,IF($D303&gt;=CFG_RSMIN,1,0)))</f>
        <v/>
      </c>
      <c r="AD303" s="48" t="str">
        <f aca="false">IF($A303="","",IF($E303="",0,IF(AND($E303&gt;=CFG_UMIN,$E303&lt;=CFG_UMAX),1,0)))</f>
        <v/>
      </c>
      <c r="AE303" s="48" t="str">
        <f aca="false">IF($A303="","",IF($L303="",0,IF($L303&gt;=CFG_VPDMIN,1,0)))</f>
        <v/>
      </c>
      <c r="AF303" s="48" t="str">
        <f aca="false">IF($A303="","",IF(CFG_METODO="Teórico (Jackson)",IF(OR($Y303="",$Z303=""),0,IF(ABS($Z303-$Y303)&gt;=CFG_DENOMMIN,1,0)),IF(OR($T303="",$U303=""),0,IF(ABS($U303-$T303)&gt;=CFG_DENOMMIN,1,0))))</f>
        <v/>
      </c>
      <c r="AG303" s="48" t="str">
        <f aca="false">IF($A303="","",IF(AND($B303&lt;&gt;"",$C303&lt;&gt;"",$H303&lt;&gt;""),1,0))</f>
        <v/>
      </c>
      <c r="AH303" s="48" t="str">
        <f aca="false">IF($A303="","",IF(AND($AB303=1,$AC303=1,$AD303=1,$AE303=1,$AF303=1,$AG303=1),1,0))</f>
        <v/>
      </c>
      <c r="AI303" s="50" t="str">
        <f aca="false">IF($A303="","",IF($AH303&lt;&gt;1,"",IF(CFG_METODO="Teórico (Jackson)",$AA303,$V303)))</f>
        <v/>
      </c>
      <c r="AJ303" s="50" t="str">
        <f aca="false">IF($AI303="","",MAX(0,MIN(1,$AI303)))</f>
        <v/>
      </c>
      <c r="AK303" s="52" t="str">
        <f aca="false">IF($A303="","",IF($AG303=0,"Dados incompletos"&amp;IF($I303="SEM PAR"," — sem Tc no mesmo horário",""),IF($AB303=0,"Fora da janela horária",IF($AC303=0,"Radiação abaixo do mínimo",IF($AD303=0,"Vento fora da faixa",IF($AE303=0,"VPD abaixo do mínimo",IF($AF303=0,"Denominador muito pequeno","VÁLIDO")))))))</f>
        <v/>
      </c>
    </row>
    <row r="304" customFormat="false" ht="15" hidden="false" customHeight="false" outlineLevel="0" collapsed="false">
      <c r="A304" s="45" t="str">
        <f aca="false">IF(02_Estacao!A304="","",02_Estacao!A304)</f>
        <v/>
      </c>
      <c r="B304" s="46" t="str">
        <f aca="false">IF(OR($A304="",02_Estacao!B304=""),"",IF(CFG_UT="°F",(02_Estacao!B304-32)*5/9,02_Estacao!B304))</f>
        <v/>
      </c>
      <c r="C304" s="47" t="str">
        <f aca="false">IF(OR($A304="",02_Estacao!C304=""),"",IF(CFG_UUR="fração (0-1)",02_Estacao!C304*100,02_Estacao!C304))</f>
        <v/>
      </c>
      <c r="D304" s="48" t="str">
        <f aca="false">IF(OR($A304="",02_Estacao!D304=""),"",IF(CFG_URS="MJ/m²/h",02_Estacao!D304*277.7778,IF(CFG_URS="kW/m²",02_Estacao!D304*1000,02_Estacao!D304)))</f>
        <v/>
      </c>
      <c r="E304" s="46" t="str">
        <f aca="false">IF(OR($A304="",02_Estacao!E304=""),"",IF(CFG_UVEL="km/h",02_Estacao!E304/3.6,02_Estacao!E304))</f>
        <v/>
      </c>
      <c r="F304" s="46" t="str">
        <f aca="false">IF($A304="","",IF(02_Estacao!F304="",CFG_P,IF(CFG_UP="hPa (mbar)",02_Estacao!F304/10,IF(CFG_UP="Pa",02_Estacao!F304/1000,02_Estacao!F304))))</f>
        <v/>
      </c>
      <c r="G304" s="48" t="str">
        <f aca="false">IF($A304="","",IF(02_Estacao!G304&lt;&gt;"",02_Estacao!G304,IF($D304="","",(1-CFG_ALBEDO)*$D304-CFG_RNL)))</f>
        <v/>
      </c>
      <c r="H304" s="46" t="str">
        <f aca="false">IF($A304="","",IFERROR(IF(ISNUMBER(INDEX(03_Dossel!$F$6:$F$1005,MATCH($A304,03_Dossel!$A$6:$A$1005,0))),INDEX(03_Dossel!$F$6:$F$1005,MATCH($A304,03_Dossel!$A$6:$A$1005,0)),""),""))</f>
        <v/>
      </c>
      <c r="I304" s="49" t="str">
        <f aca="false">IF($A304="","",IF($H304="","SEM PAR","OK"))</f>
        <v/>
      </c>
      <c r="J304" s="50" t="str">
        <f aca="false">IF($B304="","",0.6108*EXP(17.27*$B304/($B304+237.3)))</f>
        <v/>
      </c>
      <c r="K304" s="50" t="str">
        <f aca="false">IF(OR($J304="",$C304=""),"",$J304*$C304/100)</f>
        <v/>
      </c>
      <c r="L304" s="50" t="str">
        <f aca="false">IF(OR($J304="",$K304=""),"",$J304-$K304)</f>
        <v/>
      </c>
      <c r="M304" s="50" t="str">
        <f aca="false">IF($J304="","",4098*$J304/($B304+237.3)^2)</f>
        <v/>
      </c>
      <c r="N304" s="51" t="str">
        <f aca="false">IF($F304="","",0.000665*$F304)</f>
        <v/>
      </c>
      <c r="O304" s="46" t="str">
        <f aca="false">IF($E304="","",IFERROR($E304*4.87/LN(67.8*CFG_ZANEM-5.42),""))</f>
        <v/>
      </c>
      <c r="P304" s="46" t="str">
        <f aca="false">IF(OR($B304="",$H304=""),"",$H304-$B304)</f>
        <v/>
      </c>
      <c r="Q304" s="46" t="str">
        <f aca="false">IF($A304="","",IF(ISNUMBER(CFG_A),CFG_A,""))</f>
        <v/>
      </c>
      <c r="R304" s="46" t="str">
        <f aca="false">IF($A304="","",IF(ISNUMBER(CFG_B),CFG_B,""))</f>
        <v/>
      </c>
      <c r="S304" s="50" t="str">
        <f aca="false">IF(OR($B304="",$Q304=""),"",0.6108*EXP(17.27*$B304/($B304+237.3))-0.6108*EXP(17.27*($B304+$Q304)/($B304+$Q304+237.3)))</f>
        <v/>
      </c>
      <c r="T304" s="46" t="str">
        <f aca="false">IF(OR($Q304="",$R304="",$L304=""),"",$Q304+$R304*$L304)</f>
        <v/>
      </c>
      <c r="U304" s="46" t="str">
        <f aca="false">IF(OR($Q304="",$R304="",$S304=""),"",$Q304+$R304*$S304)</f>
        <v/>
      </c>
      <c r="V304" s="50" t="str">
        <f aca="false">IF(OR($P304="",$T304="",$U304=""),"",IF(ABS($U304-$T304)&lt;CFG_DENOMMIN,"",($P304-$T304)/($U304-$T304)))</f>
        <v/>
      </c>
      <c r="W304" s="47" t="str">
        <f aca="false">IF($E304="","",IFERROR(LN((CFG_ZANEM-0.67*CFG_HDOSSEL)/(0.123*CFG_HDOSSEL))*LN((CFG_ZAR-0.67*CFG_HDOSSEL)/(0.0123*CFG_HDOSSEL))/(CFG_K^2*$E304),""))</f>
        <v/>
      </c>
      <c r="X304" s="50" t="str">
        <f aca="false">IF(OR($N304="",$W304="",$W304=0),"",$N304*(1+CFG_RC/$W304))</f>
        <v/>
      </c>
      <c r="Y304" s="46" t="str">
        <f aca="false">IF(OR($X304="",$M304="",$G304="",$L304=""),"",($W304*$G304/CFG_RHOCP)*($X304/($M304+$X304))-$L304/($M304+$X304))</f>
        <v/>
      </c>
      <c r="Z304" s="46" t="str">
        <f aca="false">IF(OR($W304="",$G304=""),"",$W304*$G304/CFG_RHOCP)</f>
        <v/>
      </c>
      <c r="AA304" s="50" t="str">
        <f aca="false">IF(OR($P304="",$Y304="",$Z304=""),"",IF(ABS($Z304-$Y304)&lt;CFG_DENOMMIN,"",($P304-$Y304)/($Z304-$Y304)))</f>
        <v/>
      </c>
      <c r="AB304" s="48" t="str">
        <f aca="false">IF($A304="","",IF(AND(HOUR($A304)&gt;=CFG_HINI,HOUR($A304)&lt;CFG_HFIM),1,0))</f>
        <v/>
      </c>
      <c r="AC304" s="48" t="str">
        <f aca="false">IF($A304="","",IF($D304="",0,IF($D304&gt;=CFG_RSMIN,1,0)))</f>
        <v/>
      </c>
      <c r="AD304" s="48" t="str">
        <f aca="false">IF($A304="","",IF($E304="",0,IF(AND($E304&gt;=CFG_UMIN,$E304&lt;=CFG_UMAX),1,0)))</f>
        <v/>
      </c>
      <c r="AE304" s="48" t="str">
        <f aca="false">IF($A304="","",IF($L304="",0,IF($L304&gt;=CFG_VPDMIN,1,0)))</f>
        <v/>
      </c>
      <c r="AF304" s="48" t="str">
        <f aca="false">IF($A304="","",IF(CFG_METODO="Teórico (Jackson)",IF(OR($Y304="",$Z304=""),0,IF(ABS($Z304-$Y304)&gt;=CFG_DENOMMIN,1,0)),IF(OR($T304="",$U304=""),0,IF(ABS($U304-$T304)&gt;=CFG_DENOMMIN,1,0))))</f>
        <v/>
      </c>
      <c r="AG304" s="48" t="str">
        <f aca="false">IF($A304="","",IF(AND($B304&lt;&gt;"",$C304&lt;&gt;"",$H304&lt;&gt;""),1,0))</f>
        <v/>
      </c>
      <c r="AH304" s="48" t="str">
        <f aca="false">IF($A304="","",IF(AND($AB304=1,$AC304=1,$AD304=1,$AE304=1,$AF304=1,$AG304=1),1,0))</f>
        <v/>
      </c>
      <c r="AI304" s="50" t="str">
        <f aca="false">IF($A304="","",IF($AH304&lt;&gt;1,"",IF(CFG_METODO="Teórico (Jackson)",$AA304,$V304)))</f>
        <v/>
      </c>
      <c r="AJ304" s="50" t="str">
        <f aca="false">IF($AI304="","",MAX(0,MIN(1,$AI304)))</f>
        <v/>
      </c>
      <c r="AK304" s="52" t="str">
        <f aca="false">IF($A304="","",IF($AG304=0,"Dados incompletos"&amp;IF($I304="SEM PAR"," — sem Tc no mesmo horário",""),IF($AB304=0,"Fora da janela horária",IF($AC304=0,"Radiação abaixo do mínimo",IF($AD304=0,"Vento fora da faixa",IF($AE304=0,"VPD abaixo do mínimo",IF($AF304=0,"Denominador muito pequeno","VÁLIDO")))))))</f>
        <v/>
      </c>
    </row>
    <row r="305" customFormat="false" ht="15" hidden="false" customHeight="false" outlineLevel="0" collapsed="false">
      <c r="A305" s="45" t="str">
        <f aca="false">IF(02_Estacao!A305="","",02_Estacao!A305)</f>
        <v/>
      </c>
      <c r="B305" s="46" t="str">
        <f aca="false">IF(OR($A305="",02_Estacao!B305=""),"",IF(CFG_UT="°F",(02_Estacao!B305-32)*5/9,02_Estacao!B305))</f>
        <v/>
      </c>
      <c r="C305" s="47" t="str">
        <f aca="false">IF(OR($A305="",02_Estacao!C305=""),"",IF(CFG_UUR="fração (0-1)",02_Estacao!C305*100,02_Estacao!C305))</f>
        <v/>
      </c>
      <c r="D305" s="48" t="str">
        <f aca="false">IF(OR($A305="",02_Estacao!D305=""),"",IF(CFG_URS="MJ/m²/h",02_Estacao!D305*277.7778,IF(CFG_URS="kW/m²",02_Estacao!D305*1000,02_Estacao!D305)))</f>
        <v/>
      </c>
      <c r="E305" s="46" t="str">
        <f aca="false">IF(OR($A305="",02_Estacao!E305=""),"",IF(CFG_UVEL="km/h",02_Estacao!E305/3.6,02_Estacao!E305))</f>
        <v/>
      </c>
      <c r="F305" s="46" t="str">
        <f aca="false">IF($A305="","",IF(02_Estacao!F305="",CFG_P,IF(CFG_UP="hPa (mbar)",02_Estacao!F305/10,IF(CFG_UP="Pa",02_Estacao!F305/1000,02_Estacao!F305))))</f>
        <v/>
      </c>
      <c r="G305" s="48" t="str">
        <f aca="false">IF($A305="","",IF(02_Estacao!G305&lt;&gt;"",02_Estacao!G305,IF($D305="","",(1-CFG_ALBEDO)*$D305-CFG_RNL)))</f>
        <v/>
      </c>
      <c r="H305" s="46" t="str">
        <f aca="false">IF($A305="","",IFERROR(IF(ISNUMBER(INDEX(03_Dossel!$F$6:$F$1005,MATCH($A305,03_Dossel!$A$6:$A$1005,0))),INDEX(03_Dossel!$F$6:$F$1005,MATCH($A305,03_Dossel!$A$6:$A$1005,0)),""),""))</f>
        <v/>
      </c>
      <c r="I305" s="49" t="str">
        <f aca="false">IF($A305="","",IF($H305="","SEM PAR","OK"))</f>
        <v/>
      </c>
      <c r="J305" s="50" t="str">
        <f aca="false">IF($B305="","",0.6108*EXP(17.27*$B305/($B305+237.3)))</f>
        <v/>
      </c>
      <c r="K305" s="50" t="str">
        <f aca="false">IF(OR($J305="",$C305=""),"",$J305*$C305/100)</f>
        <v/>
      </c>
      <c r="L305" s="50" t="str">
        <f aca="false">IF(OR($J305="",$K305=""),"",$J305-$K305)</f>
        <v/>
      </c>
      <c r="M305" s="50" t="str">
        <f aca="false">IF($J305="","",4098*$J305/($B305+237.3)^2)</f>
        <v/>
      </c>
      <c r="N305" s="51" t="str">
        <f aca="false">IF($F305="","",0.000665*$F305)</f>
        <v/>
      </c>
      <c r="O305" s="46" t="str">
        <f aca="false">IF($E305="","",IFERROR($E305*4.87/LN(67.8*CFG_ZANEM-5.42),""))</f>
        <v/>
      </c>
      <c r="P305" s="46" t="str">
        <f aca="false">IF(OR($B305="",$H305=""),"",$H305-$B305)</f>
        <v/>
      </c>
      <c r="Q305" s="46" t="str">
        <f aca="false">IF($A305="","",IF(ISNUMBER(CFG_A),CFG_A,""))</f>
        <v/>
      </c>
      <c r="R305" s="46" t="str">
        <f aca="false">IF($A305="","",IF(ISNUMBER(CFG_B),CFG_B,""))</f>
        <v/>
      </c>
      <c r="S305" s="50" t="str">
        <f aca="false">IF(OR($B305="",$Q305=""),"",0.6108*EXP(17.27*$B305/($B305+237.3))-0.6108*EXP(17.27*($B305+$Q305)/($B305+$Q305+237.3)))</f>
        <v/>
      </c>
      <c r="T305" s="46" t="str">
        <f aca="false">IF(OR($Q305="",$R305="",$L305=""),"",$Q305+$R305*$L305)</f>
        <v/>
      </c>
      <c r="U305" s="46" t="str">
        <f aca="false">IF(OR($Q305="",$R305="",$S305=""),"",$Q305+$R305*$S305)</f>
        <v/>
      </c>
      <c r="V305" s="50" t="str">
        <f aca="false">IF(OR($P305="",$T305="",$U305=""),"",IF(ABS($U305-$T305)&lt;CFG_DENOMMIN,"",($P305-$T305)/($U305-$T305)))</f>
        <v/>
      </c>
      <c r="W305" s="47" t="str">
        <f aca="false">IF($E305="","",IFERROR(LN((CFG_ZANEM-0.67*CFG_HDOSSEL)/(0.123*CFG_HDOSSEL))*LN((CFG_ZAR-0.67*CFG_HDOSSEL)/(0.0123*CFG_HDOSSEL))/(CFG_K^2*$E305),""))</f>
        <v/>
      </c>
      <c r="X305" s="50" t="str">
        <f aca="false">IF(OR($N305="",$W305="",$W305=0),"",$N305*(1+CFG_RC/$W305))</f>
        <v/>
      </c>
      <c r="Y305" s="46" t="str">
        <f aca="false">IF(OR($X305="",$M305="",$G305="",$L305=""),"",($W305*$G305/CFG_RHOCP)*($X305/($M305+$X305))-$L305/($M305+$X305))</f>
        <v/>
      </c>
      <c r="Z305" s="46" t="str">
        <f aca="false">IF(OR($W305="",$G305=""),"",$W305*$G305/CFG_RHOCP)</f>
        <v/>
      </c>
      <c r="AA305" s="50" t="str">
        <f aca="false">IF(OR($P305="",$Y305="",$Z305=""),"",IF(ABS($Z305-$Y305)&lt;CFG_DENOMMIN,"",($P305-$Y305)/($Z305-$Y305)))</f>
        <v/>
      </c>
      <c r="AB305" s="48" t="str">
        <f aca="false">IF($A305="","",IF(AND(HOUR($A305)&gt;=CFG_HINI,HOUR($A305)&lt;CFG_HFIM),1,0))</f>
        <v/>
      </c>
      <c r="AC305" s="48" t="str">
        <f aca="false">IF($A305="","",IF($D305="",0,IF($D305&gt;=CFG_RSMIN,1,0)))</f>
        <v/>
      </c>
      <c r="AD305" s="48" t="str">
        <f aca="false">IF($A305="","",IF($E305="",0,IF(AND($E305&gt;=CFG_UMIN,$E305&lt;=CFG_UMAX),1,0)))</f>
        <v/>
      </c>
      <c r="AE305" s="48" t="str">
        <f aca="false">IF($A305="","",IF($L305="",0,IF($L305&gt;=CFG_VPDMIN,1,0)))</f>
        <v/>
      </c>
      <c r="AF305" s="48" t="str">
        <f aca="false">IF($A305="","",IF(CFG_METODO="Teórico (Jackson)",IF(OR($Y305="",$Z305=""),0,IF(ABS($Z305-$Y305)&gt;=CFG_DENOMMIN,1,0)),IF(OR($T305="",$U305=""),0,IF(ABS($U305-$T305)&gt;=CFG_DENOMMIN,1,0))))</f>
        <v/>
      </c>
      <c r="AG305" s="48" t="str">
        <f aca="false">IF($A305="","",IF(AND($B305&lt;&gt;"",$C305&lt;&gt;"",$H305&lt;&gt;""),1,0))</f>
        <v/>
      </c>
      <c r="AH305" s="48" t="str">
        <f aca="false">IF($A305="","",IF(AND($AB305=1,$AC305=1,$AD305=1,$AE305=1,$AF305=1,$AG305=1),1,0))</f>
        <v/>
      </c>
      <c r="AI305" s="50" t="str">
        <f aca="false">IF($A305="","",IF($AH305&lt;&gt;1,"",IF(CFG_METODO="Teórico (Jackson)",$AA305,$V305)))</f>
        <v/>
      </c>
      <c r="AJ305" s="50" t="str">
        <f aca="false">IF($AI305="","",MAX(0,MIN(1,$AI305)))</f>
        <v/>
      </c>
      <c r="AK305" s="52" t="str">
        <f aca="false">IF($A305="","",IF($AG305=0,"Dados incompletos"&amp;IF($I305="SEM PAR"," — sem Tc no mesmo horário",""),IF($AB305=0,"Fora da janela horária",IF($AC305=0,"Radiação abaixo do mínimo",IF($AD305=0,"Vento fora da faixa",IF($AE305=0,"VPD abaixo do mínimo",IF($AF305=0,"Denominador muito pequeno","VÁLIDO")))))))</f>
        <v/>
      </c>
    </row>
    <row r="306" customFormat="false" ht="15" hidden="false" customHeight="false" outlineLevel="0" collapsed="false">
      <c r="A306" s="45" t="str">
        <f aca="false">IF(02_Estacao!A306="","",02_Estacao!A306)</f>
        <v/>
      </c>
      <c r="B306" s="46" t="str">
        <f aca="false">IF(OR($A306="",02_Estacao!B306=""),"",IF(CFG_UT="°F",(02_Estacao!B306-32)*5/9,02_Estacao!B306))</f>
        <v/>
      </c>
      <c r="C306" s="47" t="str">
        <f aca="false">IF(OR($A306="",02_Estacao!C306=""),"",IF(CFG_UUR="fração (0-1)",02_Estacao!C306*100,02_Estacao!C306))</f>
        <v/>
      </c>
      <c r="D306" s="48" t="str">
        <f aca="false">IF(OR($A306="",02_Estacao!D306=""),"",IF(CFG_URS="MJ/m²/h",02_Estacao!D306*277.7778,IF(CFG_URS="kW/m²",02_Estacao!D306*1000,02_Estacao!D306)))</f>
        <v/>
      </c>
      <c r="E306" s="46" t="str">
        <f aca="false">IF(OR($A306="",02_Estacao!E306=""),"",IF(CFG_UVEL="km/h",02_Estacao!E306/3.6,02_Estacao!E306))</f>
        <v/>
      </c>
      <c r="F306" s="46" t="str">
        <f aca="false">IF($A306="","",IF(02_Estacao!F306="",CFG_P,IF(CFG_UP="hPa (mbar)",02_Estacao!F306/10,IF(CFG_UP="Pa",02_Estacao!F306/1000,02_Estacao!F306))))</f>
        <v/>
      </c>
      <c r="G306" s="48" t="str">
        <f aca="false">IF($A306="","",IF(02_Estacao!G306&lt;&gt;"",02_Estacao!G306,IF($D306="","",(1-CFG_ALBEDO)*$D306-CFG_RNL)))</f>
        <v/>
      </c>
      <c r="H306" s="46" t="str">
        <f aca="false">IF($A306="","",IFERROR(IF(ISNUMBER(INDEX(03_Dossel!$F$6:$F$1005,MATCH($A306,03_Dossel!$A$6:$A$1005,0))),INDEX(03_Dossel!$F$6:$F$1005,MATCH($A306,03_Dossel!$A$6:$A$1005,0)),""),""))</f>
        <v/>
      </c>
      <c r="I306" s="49" t="str">
        <f aca="false">IF($A306="","",IF($H306="","SEM PAR","OK"))</f>
        <v/>
      </c>
      <c r="J306" s="50" t="str">
        <f aca="false">IF($B306="","",0.6108*EXP(17.27*$B306/($B306+237.3)))</f>
        <v/>
      </c>
      <c r="K306" s="50" t="str">
        <f aca="false">IF(OR($J306="",$C306=""),"",$J306*$C306/100)</f>
        <v/>
      </c>
      <c r="L306" s="50" t="str">
        <f aca="false">IF(OR($J306="",$K306=""),"",$J306-$K306)</f>
        <v/>
      </c>
      <c r="M306" s="50" t="str">
        <f aca="false">IF($J306="","",4098*$J306/($B306+237.3)^2)</f>
        <v/>
      </c>
      <c r="N306" s="51" t="str">
        <f aca="false">IF($F306="","",0.000665*$F306)</f>
        <v/>
      </c>
      <c r="O306" s="46" t="str">
        <f aca="false">IF($E306="","",IFERROR($E306*4.87/LN(67.8*CFG_ZANEM-5.42),""))</f>
        <v/>
      </c>
      <c r="P306" s="46" t="str">
        <f aca="false">IF(OR($B306="",$H306=""),"",$H306-$B306)</f>
        <v/>
      </c>
      <c r="Q306" s="46" t="str">
        <f aca="false">IF($A306="","",IF(ISNUMBER(CFG_A),CFG_A,""))</f>
        <v/>
      </c>
      <c r="R306" s="46" t="str">
        <f aca="false">IF($A306="","",IF(ISNUMBER(CFG_B),CFG_B,""))</f>
        <v/>
      </c>
      <c r="S306" s="50" t="str">
        <f aca="false">IF(OR($B306="",$Q306=""),"",0.6108*EXP(17.27*$B306/($B306+237.3))-0.6108*EXP(17.27*($B306+$Q306)/($B306+$Q306+237.3)))</f>
        <v/>
      </c>
      <c r="T306" s="46" t="str">
        <f aca="false">IF(OR($Q306="",$R306="",$L306=""),"",$Q306+$R306*$L306)</f>
        <v/>
      </c>
      <c r="U306" s="46" t="str">
        <f aca="false">IF(OR($Q306="",$R306="",$S306=""),"",$Q306+$R306*$S306)</f>
        <v/>
      </c>
      <c r="V306" s="50" t="str">
        <f aca="false">IF(OR($P306="",$T306="",$U306=""),"",IF(ABS($U306-$T306)&lt;CFG_DENOMMIN,"",($P306-$T306)/($U306-$T306)))</f>
        <v/>
      </c>
      <c r="W306" s="47" t="str">
        <f aca="false">IF($E306="","",IFERROR(LN((CFG_ZANEM-0.67*CFG_HDOSSEL)/(0.123*CFG_HDOSSEL))*LN((CFG_ZAR-0.67*CFG_HDOSSEL)/(0.0123*CFG_HDOSSEL))/(CFG_K^2*$E306),""))</f>
        <v/>
      </c>
      <c r="X306" s="50" t="str">
        <f aca="false">IF(OR($N306="",$W306="",$W306=0),"",$N306*(1+CFG_RC/$W306))</f>
        <v/>
      </c>
      <c r="Y306" s="46" t="str">
        <f aca="false">IF(OR($X306="",$M306="",$G306="",$L306=""),"",($W306*$G306/CFG_RHOCP)*($X306/($M306+$X306))-$L306/($M306+$X306))</f>
        <v/>
      </c>
      <c r="Z306" s="46" t="str">
        <f aca="false">IF(OR($W306="",$G306=""),"",$W306*$G306/CFG_RHOCP)</f>
        <v/>
      </c>
      <c r="AA306" s="50" t="str">
        <f aca="false">IF(OR($P306="",$Y306="",$Z306=""),"",IF(ABS($Z306-$Y306)&lt;CFG_DENOMMIN,"",($P306-$Y306)/($Z306-$Y306)))</f>
        <v/>
      </c>
      <c r="AB306" s="48" t="str">
        <f aca="false">IF($A306="","",IF(AND(HOUR($A306)&gt;=CFG_HINI,HOUR($A306)&lt;CFG_HFIM),1,0))</f>
        <v/>
      </c>
      <c r="AC306" s="48" t="str">
        <f aca="false">IF($A306="","",IF($D306="",0,IF($D306&gt;=CFG_RSMIN,1,0)))</f>
        <v/>
      </c>
      <c r="AD306" s="48" t="str">
        <f aca="false">IF($A306="","",IF($E306="",0,IF(AND($E306&gt;=CFG_UMIN,$E306&lt;=CFG_UMAX),1,0)))</f>
        <v/>
      </c>
      <c r="AE306" s="48" t="str">
        <f aca="false">IF($A306="","",IF($L306="",0,IF($L306&gt;=CFG_VPDMIN,1,0)))</f>
        <v/>
      </c>
      <c r="AF306" s="48" t="str">
        <f aca="false">IF($A306="","",IF(CFG_METODO="Teórico (Jackson)",IF(OR($Y306="",$Z306=""),0,IF(ABS($Z306-$Y306)&gt;=CFG_DENOMMIN,1,0)),IF(OR($T306="",$U306=""),0,IF(ABS($U306-$T306)&gt;=CFG_DENOMMIN,1,0))))</f>
        <v/>
      </c>
      <c r="AG306" s="48" t="str">
        <f aca="false">IF($A306="","",IF(AND($B306&lt;&gt;"",$C306&lt;&gt;"",$H306&lt;&gt;""),1,0))</f>
        <v/>
      </c>
      <c r="AH306" s="48" t="str">
        <f aca="false">IF($A306="","",IF(AND($AB306=1,$AC306=1,$AD306=1,$AE306=1,$AF306=1,$AG306=1),1,0))</f>
        <v/>
      </c>
      <c r="AI306" s="50" t="str">
        <f aca="false">IF($A306="","",IF($AH306&lt;&gt;1,"",IF(CFG_METODO="Teórico (Jackson)",$AA306,$V306)))</f>
        <v/>
      </c>
      <c r="AJ306" s="50" t="str">
        <f aca="false">IF($AI306="","",MAX(0,MIN(1,$AI306)))</f>
        <v/>
      </c>
      <c r="AK306" s="52" t="str">
        <f aca="false">IF($A306="","",IF($AG306=0,"Dados incompletos"&amp;IF($I306="SEM PAR"," — sem Tc no mesmo horário",""),IF($AB306=0,"Fora da janela horária",IF($AC306=0,"Radiação abaixo do mínimo",IF($AD306=0,"Vento fora da faixa",IF($AE306=0,"VPD abaixo do mínimo",IF($AF306=0,"Denominador muito pequeno","VÁLIDO")))))))</f>
        <v/>
      </c>
    </row>
    <row r="307" customFormat="false" ht="15" hidden="false" customHeight="false" outlineLevel="0" collapsed="false">
      <c r="A307" s="45" t="str">
        <f aca="false">IF(02_Estacao!A307="","",02_Estacao!A307)</f>
        <v/>
      </c>
      <c r="B307" s="46" t="str">
        <f aca="false">IF(OR($A307="",02_Estacao!B307=""),"",IF(CFG_UT="°F",(02_Estacao!B307-32)*5/9,02_Estacao!B307))</f>
        <v/>
      </c>
      <c r="C307" s="47" t="str">
        <f aca="false">IF(OR($A307="",02_Estacao!C307=""),"",IF(CFG_UUR="fração (0-1)",02_Estacao!C307*100,02_Estacao!C307))</f>
        <v/>
      </c>
      <c r="D307" s="48" t="str">
        <f aca="false">IF(OR($A307="",02_Estacao!D307=""),"",IF(CFG_URS="MJ/m²/h",02_Estacao!D307*277.7778,IF(CFG_URS="kW/m²",02_Estacao!D307*1000,02_Estacao!D307)))</f>
        <v/>
      </c>
      <c r="E307" s="46" t="str">
        <f aca="false">IF(OR($A307="",02_Estacao!E307=""),"",IF(CFG_UVEL="km/h",02_Estacao!E307/3.6,02_Estacao!E307))</f>
        <v/>
      </c>
      <c r="F307" s="46" t="str">
        <f aca="false">IF($A307="","",IF(02_Estacao!F307="",CFG_P,IF(CFG_UP="hPa (mbar)",02_Estacao!F307/10,IF(CFG_UP="Pa",02_Estacao!F307/1000,02_Estacao!F307))))</f>
        <v/>
      </c>
      <c r="G307" s="48" t="str">
        <f aca="false">IF($A307="","",IF(02_Estacao!G307&lt;&gt;"",02_Estacao!G307,IF($D307="","",(1-CFG_ALBEDO)*$D307-CFG_RNL)))</f>
        <v/>
      </c>
      <c r="H307" s="46" t="str">
        <f aca="false">IF($A307="","",IFERROR(IF(ISNUMBER(INDEX(03_Dossel!$F$6:$F$1005,MATCH($A307,03_Dossel!$A$6:$A$1005,0))),INDEX(03_Dossel!$F$6:$F$1005,MATCH($A307,03_Dossel!$A$6:$A$1005,0)),""),""))</f>
        <v/>
      </c>
      <c r="I307" s="49" t="str">
        <f aca="false">IF($A307="","",IF($H307="","SEM PAR","OK"))</f>
        <v/>
      </c>
      <c r="J307" s="50" t="str">
        <f aca="false">IF($B307="","",0.6108*EXP(17.27*$B307/($B307+237.3)))</f>
        <v/>
      </c>
      <c r="K307" s="50" t="str">
        <f aca="false">IF(OR($J307="",$C307=""),"",$J307*$C307/100)</f>
        <v/>
      </c>
      <c r="L307" s="50" t="str">
        <f aca="false">IF(OR($J307="",$K307=""),"",$J307-$K307)</f>
        <v/>
      </c>
      <c r="M307" s="50" t="str">
        <f aca="false">IF($J307="","",4098*$J307/($B307+237.3)^2)</f>
        <v/>
      </c>
      <c r="N307" s="51" t="str">
        <f aca="false">IF($F307="","",0.000665*$F307)</f>
        <v/>
      </c>
      <c r="O307" s="46" t="str">
        <f aca="false">IF($E307="","",IFERROR($E307*4.87/LN(67.8*CFG_ZANEM-5.42),""))</f>
        <v/>
      </c>
      <c r="P307" s="46" t="str">
        <f aca="false">IF(OR($B307="",$H307=""),"",$H307-$B307)</f>
        <v/>
      </c>
      <c r="Q307" s="46" t="str">
        <f aca="false">IF($A307="","",IF(ISNUMBER(CFG_A),CFG_A,""))</f>
        <v/>
      </c>
      <c r="R307" s="46" t="str">
        <f aca="false">IF($A307="","",IF(ISNUMBER(CFG_B),CFG_B,""))</f>
        <v/>
      </c>
      <c r="S307" s="50" t="str">
        <f aca="false">IF(OR($B307="",$Q307=""),"",0.6108*EXP(17.27*$B307/($B307+237.3))-0.6108*EXP(17.27*($B307+$Q307)/($B307+$Q307+237.3)))</f>
        <v/>
      </c>
      <c r="T307" s="46" t="str">
        <f aca="false">IF(OR($Q307="",$R307="",$L307=""),"",$Q307+$R307*$L307)</f>
        <v/>
      </c>
      <c r="U307" s="46" t="str">
        <f aca="false">IF(OR($Q307="",$R307="",$S307=""),"",$Q307+$R307*$S307)</f>
        <v/>
      </c>
      <c r="V307" s="50" t="str">
        <f aca="false">IF(OR($P307="",$T307="",$U307=""),"",IF(ABS($U307-$T307)&lt;CFG_DENOMMIN,"",($P307-$T307)/($U307-$T307)))</f>
        <v/>
      </c>
      <c r="W307" s="47" t="str">
        <f aca="false">IF($E307="","",IFERROR(LN((CFG_ZANEM-0.67*CFG_HDOSSEL)/(0.123*CFG_HDOSSEL))*LN((CFG_ZAR-0.67*CFG_HDOSSEL)/(0.0123*CFG_HDOSSEL))/(CFG_K^2*$E307),""))</f>
        <v/>
      </c>
      <c r="X307" s="50" t="str">
        <f aca="false">IF(OR($N307="",$W307="",$W307=0),"",$N307*(1+CFG_RC/$W307))</f>
        <v/>
      </c>
      <c r="Y307" s="46" t="str">
        <f aca="false">IF(OR($X307="",$M307="",$G307="",$L307=""),"",($W307*$G307/CFG_RHOCP)*($X307/($M307+$X307))-$L307/($M307+$X307))</f>
        <v/>
      </c>
      <c r="Z307" s="46" t="str">
        <f aca="false">IF(OR($W307="",$G307=""),"",$W307*$G307/CFG_RHOCP)</f>
        <v/>
      </c>
      <c r="AA307" s="50" t="str">
        <f aca="false">IF(OR($P307="",$Y307="",$Z307=""),"",IF(ABS($Z307-$Y307)&lt;CFG_DENOMMIN,"",($P307-$Y307)/($Z307-$Y307)))</f>
        <v/>
      </c>
      <c r="AB307" s="48" t="str">
        <f aca="false">IF($A307="","",IF(AND(HOUR($A307)&gt;=CFG_HINI,HOUR($A307)&lt;CFG_HFIM),1,0))</f>
        <v/>
      </c>
      <c r="AC307" s="48" t="str">
        <f aca="false">IF($A307="","",IF($D307="",0,IF($D307&gt;=CFG_RSMIN,1,0)))</f>
        <v/>
      </c>
      <c r="AD307" s="48" t="str">
        <f aca="false">IF($A307="","",IF($E307="",0,IF(AND($E307&gt;=CFG_UMIN,$E307&lt;=CFG_UMAX),1,0)))</f>
        <v/>
      </c>
      <c r="AE307" s="48" t="str">
        <f aca="false">IF($A307="","",IF($L307="",0,IF($L307&gt;=CFG_VPDMIN,1,0)))</f>
        <v/>
      </c>
      <c r="AF307" s="48" t="str">
        <f aca="false">IF($A307="","",IF(CFG_METODO="Teórico (Jackson)",IF(OR($Y307="",$Z307=""),0,IF(ABS($Z307-$Y307)&gt;=CFG_DENOMMIN,1,0)),IF(OR($T307="",$U307=""),0,IF(ABS($U307-$T307)&gt;=CFG_DENOMMIN,1,0))))</f>
        <v/>
      </c>
      <c r="AG307" s="48" t="str">
        <f aca="false">IF($A307="","",IF(AND($B307&lt;&gt;"",$C307&lt;&gt;"",$H307&lt;&gt;""),1,0))</f>
        <v/>
      </c>
      <c r="AH307" s="48" t="str">
        <f aca="false">IF($A307="","",IF(AND($AB307=1,$AC307=1,$AD307=1,$AE307=1,$AF307=1,$AG307=1),1,0))</f>
        <v/>
      </c>
      <c r="AI307" s="50" t="str">
        <f aca="false">IF($A307="","",IF($AH307&lt;&gt;1,"",IF(CFG_METODO="Teórico (Jackson)",$AA307,$V307)))</f>
        <v/>
      </c>
      <c r="AJ307" s="50" t="str">
        <f aca="false">IF($AI307="","",MAX(0,MIN(1,$AI307)))</f>
        <v/>
      </c>
      <c r="AK307" s="52" t="str">
        <f aca="false">IF($A307="","",IF($AG307=0,"Dados incompletos"&amp;IF($I307="SEM PAR"," — sem Tc no mesmo horário",""),IF($AB307=0,"Fora da janela horária",IF($AC307=0,"Radiação abaixo do mínimo",IF($AD307=0,"Vento fora da faixa",IF($AE307=0,"VPD abaixo do mínimo",IF($AF307=0,"Denominador muito pequeno","VÁLIDO")))))))</f>
        <v/>
      </c>
    </row>
    <row r="308" customFormat="false" ht="15" hidden="false" customHeight="false" outlineLevel="0" collapsed="false">
      <c r="A308" s="45" t="str">
        <f aca="false">IF(02_Estacao!A308="","",02_Estacao!A308)</f>
        <v/>
      </c>
      <c r="B308" s="46" t="str">
        <f aca="false">IF(OR($A308="",02_Estacao!B308=""),"",IF(CFG_UT="°F",(02_Estacao!B308-32)*5/9,02_Estacao!B308))</f>
        <v/>
      </c>
      <c r="C308" s="47" t="str">
        <f aca="false">IF(OR($A308="",02_Estacao!C308=""),"",IF(CFG_UUR="fração (0-1)",02_Estacao!C308*100,02_Estacao!C308))</f>
        <v/>
      </c>
      <c r="D308" s="48" t="str">
        <f aca="false">IF(OR($A308="",02_Estacao!D308=""),"",IF(CFG_URS="MJ/m²/h",02_Estacao!D308*277.7778,IF(CFG_URS="kW/m²",02_Estacao!D308*1000,02_Estacao!D308)))</f>
        <v/>
      </c>
      <c r="E308" s="46" t="str">
        <f aca="false">IF(OR($A308="",02_Estacao!E308=""),"",IF(CFG_UVEL="km/h",02_Estacao!E308/3.6,02_Estacao!E308))</f>
        <v/>
      </c>
      <c r="F308" s="46" t="str">
        <f aca="false">IF($A308="","",IF(02_Estacao!F308="",CFG_P,IF(CFG_UP="hPa (mbar)",02_Estacao!F308/10,IF(CFG_UP="Pa",02_Estacao!F308/1000,02_Estacao!F308))))</f>
        <v/>
      </c>
      <c r="G308" s="48" t="str">
        <f aca="false">IF($A308="","",IF(02_Estacao!G308&lt;&gt;"",02_Estacao!G308,IF($D308="","",(1-CFG_ALBEDO)*$D308-CFG_RNL)))</f>
        <v/>
      </c>
      <c r="H308" s="46" t="str">
        <f aca="false">IF($A308="","",IFERROR(IF(ISNUMBER(INDEX(03_Dossel!$F$6:$F$1005,MATCH($A308,03_Dossel!$A$6:$A$1005,0))),INDEX(03_Dossel!$F$6:$F$1005,MATCH($A308,03_Dossel!$A$6:$A$1005,0)),""),""))</f>
        <v/>
      </c>
      <c r="I308" s="49" t="str">
        <f aca="false">IF($A308="","",IF($H308="","SEM PAR","OK"))</f>
        <v/>
      </c>
      <c r="J308" s="50" t="str">
        <f aca="false">IF($B308="","",0.6108*EXP(17.27*$B308/($B308+237.3)))</f>
        <v/>
      </c>
      <c r="K308" s="50" t="str">
        <f aca="false">IF(OR($J308="",$C308=""),"",$J308*$C308/100)</f>
        <v/>
      </c>
      <c r="L308" s="50" t="str">
        <f aca="false">IF(OR($J308="",$K308=""),"",$J308-$K308)</f>
        <v/>
      </c>
      <c r="M308" s="50" t="str">
        <f aca="false">IF($J308="","",4098*$J308/($B308+237.3)^2)</f>
        <v/>
      </c>
      <c r="N308" s="51" t="str">
        <f aca="false">IF($F308="","",0.000665*$F308)</f>
        <v/>
      </c>
      <c r="O308" s="46" t="str">
        <f aca="false">IF($E308="","",IFERROR($E308*4.87/LN(67.8*CFG_ZANEM-5.42),""))</f>
        <v/>
      </c>
      <c r="P308" s="46" t="str">
        <f aca="false">IF(OR($B308="",$H308=""),"",$H308-$B308)</f>
        <v/>
      </c>
      <c r="Q308" s="46" t="str">
        <f aca="false">IF($A308="","",IF(ISNUMBER(CFG_A),CFG_A,""))</f>
        <v/>
      </c>
      <c r="R308" s="46" t="str">
        <f aca="false">IF($A308="","",IF(ISNUMBER(CFG_B),CFG_B,""))</f>
        <v/>
      </c>
      <c r="S308" s="50" t="str">
        <f aca="false">IF(OR($B308="",$Q308=""),"",0.6108*EXP(17.27*$B308/($B308+237.3))-0.6108*EXP(17.27*($B308+$Q308)/($B308+$Q308+237.3)))</f>
        <v/>
      </c>
      <c r="T308" s="46" t="str">
        <f aca="false">IF(OR($Q308="",$R308="",$L308=""),"",$Q308+$R308*$L308)</f>
        <v/>
      </c>
      <c r="U308" s="46" t="str">
        <f aca="false">IF(OR($Q308="",$R308="",$S308=""),"",$Q308+$R308*$S308)</f>
        <v/>
      </c>
      <c r="V308" s="50" t="str">
        <f aca="false">IF(OR($P308="",$T308="",$U308=""),"",IF(ABS($U308-$T308)&lt;CFG_DENOMMIN,"",($P308-$T308)/($U308-$T308)))</f>
        <v/>
      </c>
      <c r="W308" s="47" t="str">
        <f aca="false">IF($E308="","",IFERROR(LN((CFG_ZANEM-0.67*CFG_HDOSSEL)/(0.123*CFG_HDOSSEL))*LN((CFG_ZAR-0.67*CFG_HDOSSEL)/(0.0123*CFG_HDOSSEL))/(CFG_K^2*$E308),""))</f>
        <v/>
      </c>
      <c r="X308" s="50" t="str">
        <f aca="false">IF(OR($N308="",$W308="",$W308=0),"",$N308*(1+CFG_RC/$W308))</f>
        <v/>
      </c>
      <c r="Y308" s="46" t="str">
        <f aca="false">IF(OR($X308="",$M308="",$G308="",$L308=""),"",($W308*$G308/CFG_RHOCP)*($X308/($M308+$X308))-$L308/($M308+$X308))</f>
        <v/>
      </c>
      <c r="Z308" s="46" t="str">
        <f aca="false">IF(OR($W308="",$G308=""),"",$W308*$G308/CFG_RHOCP)</f>
        <v/>
      </c>
      <c r="AA308" s="50" t="str">
        <f aca="false">IF(OR($P308="",$Y308="",$Z308=""),"",IF(ABS($Z308-$Y308)&lt;CFG_DENOMMIN,"",($P308-$Y308)/($Z308-$Y308)))</f>
        <v/>
      </c>
      <c r="AB308" s="48" t="str">
        <f aca="false">IF($A308="","",IF(AND(HOUR($A308)&gt;=CFG_HINI,HOUR($A308)&lt;CFG_HFIM),1,0))</f>
        <v/>
      </c>
      <c r="AC308" s="48" t="str">
        <f aca="false">IF($A308="","",IF($D308="",0,IF($D308&gt;=CFG_RSMIN,1,0)))</f>
        <v/>
      </c>
      <c r="AD308" s="48" t="str">
        <f aca="false">IF($A308="","",IF($E308="",0,IF(AND($E308&gt;=CFG_UMIN,$E308&lt;=CFG_UMAX),1,0)))</f>
        <v/>
      </c>
      <c r="AE308" s="48" t="str">
        <f aca="false">IF($A308="","",IF($L308="",0,IF($L308&gt;=CFG_VPDMIN,1,0)))</f>
        <v/>
      </c>
      <c r="AF308" s="48" t="str">
        <f aca="false">IF($A308="","",IF(CFG_METODO="Teórico (Jackson)",IF(OR($Y308="",$Z308=""),0,IF(ABS($Z308-$Y308)&gt;=CFG_DENOMMIN,1,0)),IF(OR($T308="",$U308=""),0,IF(ABS($U308-$T308)&gt;=CFG_DENOMMIN,1,0))))</f>
        <v/>
      </c>
      <c r="AG308" s="48" t="str">
        <f aca="false">IF($A308="","",IF(AND($B308&lt;&gt;"",$C308&lt;&gt;"",$H308&lt;&gt;""),1,0))</f>
        <v/>
      </c>
      <c r="AH308" s="48" t="str">
        <f aca="false">IF($A308="","",IF(AND($AB308=1,$AC308=1,$AD308=1,$AE308=1,$AF308=1,$AG308=1),1,0))</f>
        <v/>
      </c>
      <c r="AI308" s="50" t="str">
        <f aca="false">IF($A308="","",IF($AH308&lt;&gt;1,"",IF(CFG_METODO="Teórico (Jackson)",$AA308,$V308)))</f>
        <v/>
      </c>
      <c r="AJ308" s="50" t="str">
        <f aca="false">IF($AI308="","",MAX(0,MIN(1,$AI308)))</f>
        <v/>
      </c>
      <c r="AK308" s="52" t="str">
        <f aca="false">IF($A308="","",IF($AG308=0,"Dados incompletos"&amp;IF($I308="SEM PAR"," — sem Tc no mesmo horário",""),IF($AB308=0,"Fora da janela horária",IF($AC308=0,"Radiação abaixo do mínimo",IF($AD308=0,"Vento fora da faixa",IF($AE308=0,"VPD abaixo do mínimo",IF($AF308=0,"Denominador muito pequeno","VÁLIDO")))))))</f>
        <v/>
      </c>
    </row>
    <row r="309" customFormat="false" ht="15" hidden="false" customHeight="false" outlineLevel="0" collapsed="false">
      <c r="A309" s="45" t="str">
        <f aca="false">IF(02_Estacao!A309="","",02_Estacao!A309)</f>
        <v/>
      </c>
      <c r="B309" s="46" t="str">
        <f aca="false">IF(OR($A309="",02_Estacao!B309=""),"",IF(CFG_UT="°F",(02_Estacao!B309-32)*5/9,02_Estacao!B309))</f>
        <v/>
      </c>
      <c r="C309" s="47" t="str">
        <f aca="false">IF(OR($A309="",02_Estacao!C309=""),"",IF(CFG_UUR="fração (0-1)",02_Estacao!C309*100,02_Estacao!C309))</f>
        <v/>
      </c>
      <c r="D309" s="48" t="str">
        <f aca="false">IF(OR($A309="",02_Estacao!D309=""),"",IF(CFG_URS="MJ/m²/h",02_Estacao!D309*277.7778,IF(CFG_URS="kW/m²",02_Estacao!D309*1000,02_Estacao!D309)))</f>
        <v/>
      </c>
      <c r="E309" s="46" t="str">
        <f aca="false">IF(OR($A309="",02_Estacao!E309=""),"",IF(CFG_UVEL="km/h",02_Estacao!E309/3.6,02_Estacao!E309))</f>
        <v/>
      </c>
      <c r="F309" s="46" t="str">
        <f aca="false">IF($A309="","",IF(02_Estacao!F309="",CFG_P,IF(CFG_UP="hPa (mbar)",02_Estacao!F309/10,IF(CFG_UP="Pa",02_Estacao!F309/1000,02_Estacao!F309))))</f>
        <v/>
      </c>
      <c r="G309" s="48" t="str">
        <f aca="false">IF($A309="","",IF(02_Estacao!G309&lt;&gt;"",02_Estacao!G309,IF($D309="","",(1-CFG_ALBEDO)*$D309-CFG_RNL)))</f>
        <v/>
      </c>
      <c r="H309" s="46" t="str">
        <f aca="false">IF($A309="","",IFERROR(IF(ISNUMBER(INDEX(03_Dossel!$F$6:$F$1005,MATCH($A309,03_Dossel!$A$6:$A$1005,0))),INDEX(03_Dossel!$F$6:$F$1005,MATCH($A309,03_Dossel!$A$6:$A$1005,0)),""),""))</f>
        <v/>
      </c>
      <c r="I309" s="49" t="str">
        <f aca="false">IF($A309="","",IF($H309="","SEM PAR","OK"))</f>
        <v/>
      </c>
      <c r="J309" s="50" t="str">
        <f aca="false">IF($B309="","",0.6108*EXP(17.27*$B309/($B309+237.3)))</f>
        <v/>
      </c>
      <c r="K309" s="50" t="str">
        <f aca="false">IF(OR($J309="",$C309=""),"",$J309*$C309/100)</f>
        <v/>
      </c>
      <c r="L309" s="50" t="str">
        <f aca="false">IF(OR($J309="",$K309=""),"",$J309-$K309)</f>
        <v/>
      </c>
      <c r="M309" s="50" t="str">
        <f aca="false">IF($J309="","",4098*$J309/($B309+237.3)^2)</f>
        <v/>
      </c>
      <c r="N309" s="51" t="str">
        <f aca="false">IF($F309="","",0.000665*$F309)</f>
        <v/>
      </c>
      <c r="O309" s="46" t="str">
        <f aca="false">IF($E309="","",IFERROR($E309*4.87/LN(67.8*CFG_ZANEM-5.42),""))</f>
        <v/>
      </c>
      <c r="P309" s="46" t="str">
        <f aca="false">IF(OR($B309="",$H309=""),"",$H309-$B309)</f>
        <v/>
      </c>
      <c r="Q309" s="46" t="str">
        <f aca="false">IF($A309="","",IF(ISNUMBER(CFG_A),CFG_A,""))</f>
        <v/>
      </c>
      <c r="R309" s="46" t="str">
        <f aca="false">IF($A309="","",IF(ISNUMBER(CFG_B),CFG_B,""))</f>
        <v/>
      </c>
      <c r="S309" s="50" t="str">
        <f aca="false">IF(OR($B309="",$Q309=""),"",0.6108*EXP(17.27*$B309/($B309+237.3))-0.6108*EXP(17.27*($B309+$Q309)/($B309+$Q309+237.3)))</f>
        <v/>
      </c>
      <c r="T309" s="46" t="str">
        <f aca="false">IF(OR($Q309="",$R309="",$L309=""),"",$Q309+$R309*$L309)</f>
        <v/>
      </c>
      <c r="U309" s="46" t="str">
        <f aca="false">IF(OR($Q309="",$R309="",$S309=""),"",$Q309+$R309*$S309)</f>
        <v/>
      </c>
      <c r="V309" s="50" t="str">
        <f aca="false">IF(OR($P309="",$T309="",$U309=""),"",IF(ABS($U309-$T309)&lt;CFG_DENOMMIN,"",($P309-$T309)/($U309-$T309)))</f>
        <v/>
      </c>
      <c r="W309" s="47" t="str">
        <f aca="false">IF($E309="","",IFERROR(LN((CFG_ZANEM-0.67*CFG_HDOSSEL)/(0.123*CFG_HDOSSEL))*LN((CFG_ZAR-0.67*CFG_HDOSSEL)/(0.0123*CFG_HDOSSEL))/(CFG_K^2*$E309),""))</f>
        <v/>
      </c>
      <c r="X309" s="50" t="str">
        <f aca="false">IF(OR($N309="",$W309="",$W309=0),"",$N309*(1+CFG_RC/$W309))</f>
        <v/>
      </c>
      <c r="Y309" s="46" t="str">
        <f aca="false">IF(OR($X309="",$M309="",$G309="",$L309=""),"",($W309*$G309/CFG_RHOCP)*($X309/($M309+$X309))-$L309/($M309+$X309))</f>
        <v/>
      </c>
      <c r="Z309" s="46" t="str">
        <f aca="false">IF(OR($W309="",$G309=""),"",$W309*$G309/CFG_RHOCP)</f>
        <v/>
      </c>
      <c r="AA309" s="50" t="str">
        <f aca="false">IF(OR($P309="",$Y309="",$Z309=""),"",IF(ABS($Z309-$Y309)&lt;CFG_DENOMMIN,"",($P309-$Y309)/($Z309-$Y309)))</f>
        <v/>
      </c>
      <c r="AB309" s="48" t="str">
        <f aca="false">IF($A309="","",IF(AND(HOUR($A309)&gt;=CFG_HINI,HOUR($A309)&lt;CFG_HFIM),1,0))</f>
        <v/>
      </c>
      <c r="AC309" s="48" t="str">
        <f aca="false">IF($A309="","",IF($D309="",0,IF($D309&gt;=CFG_RSMIN,1,0)))</f>
        <v/>
      </c>
      <c r="AD309" s="48" t="str">
        <f aca="false">IF($A309="","",IF($E309="",0,IF(AND($E309&gt;=CFG_UMIN,$E309&lt;=CFG_UMAX),1,0)))</f>
        <v/>
      </c>
      <c r="AE309" s="48" t="str">
        <f aca="false">IF($A309="","",IF($L309="",0,IF($L309&gt;=CFG_VPDMIN,1,0)))</f>
        <v/>
      </c>
      <c r="AF309" s="48" t="str">
        <f aca="false">IF($A309="","",IF(CFG_METODO="Teórico (Jackson)",IF(OR($Y309="",$Z309=""),0,IF(ABS($Z309-$Y309)&gt;=CFG_DENOMMIN,1,0)),IF(OR($T309="",$U309=""),0,IF(ABS($U309-$T309)&gt;=CFG_DENOMMIN,1,0))))</f>
        <v/>
      </c>
      <c r="AG309" s="48" t="str">
        <f aca="false">IF($A309="","",IF(AND($B309&lt;&gt;"",$C309&lt;&gt;"",$H309&lt;&gt;""),1,0))</f>
        <v/>
      </c>
      <c r="AH309" s="48" t="str">
        <f aca="false">IF($A309="","",IF(AND($AB309=1,$AC309=1,$AD309=1,$AE309=1,$AF309=1,$AG309=1),1,0))</f>
        <v/>
      </c>
      <c r="AI309" s="50" t="str">
        <f aca="false">IF($A309="","",IF($AH309&lt;&gt;1,"",IF(CFG_METODO="Teórico (Jackson)",$AA309,$V309)))</f>
        <v/>
      </c>
      <c r="AJ309" s="50" t="str">
        <f aca="false">IF($AI309="","",MAX(0,MIN(1,$AI309)))</f>
        <v/>
      </c>
      <c r="AK309" s="52" t="str">
        <f aca="false">IF($A309="","",IF($AG309=0,"Dados incompletos"&amp;IF($I309="SEM PAR"," — sem Tc no mesmo horário",""),IF($AB309=0,"Fora da janela horária",IF($AC309=0,"Radiação abaixo do mínimo",IF($AD309=0,"Vento fora da faixa",IF($AE309=0,"VPD abaixo do mínimo",IF($AF309=0,"Denominador muito pequeno","VÁLIDO")))))))</f>
        <v/>
      </c>
    </row>
    <row r="310" customFormat="false" ht="15" hidden="false" customHeight="false" outlineLevel="0" collapsed="false">
      <c r="A310" s="45" t="str">
        <f aca="false">IF(02_Estacao!A310="","",02_Estacao!A310)</f>
        <v/>
      </c>
      <c r="B310" s="46" t="str">
        <f aca="false">IF(OR($A310="",02_Estacao!B310=""),"",IF(CFG_UT="°F",(02_Estacao!B310-32)*5/9,02_Estacao!B310))</f>
        <v/>
      </c>
      <c r="C310" s="47" t="str">
        <f aca="false">IF(OR($A310="",02_Estacao!C310=""),"",IF(CFG_UUR="fração (0-1)",02_Estacao!C310*100,02_Estacao!C310))</f>
        <v/>
      </c>
      <c r="D310" s="48" t="str">
        <f aca="false">IF(OR($A310="",02_Estacao!D310=""),"",IF(CFG_URS="MJ/m²/h",02_Estacao!D310*277.7778,IF(CFG_URS="kW/m²",02_Estacao!D310*1000,02_Estacao!D310)))</f>
        <v/>
      </c>
      <c r="E310" s="46" t="str">
        <f aca="false">IF(OR($A310="",02_Estacao!E310=""),"",IF(CFG_UVEL="km/h",02_Estacao!E310/3.6,02_Estacao!E310))</f>
        <v/>
      </c>
      <c r="F310" s="46" t="str">
        <f aca="false">IF($A310="","",IF(02_Estacao!F310="",CFG_P,IF(CFG_UP="hPa (mbar)",02_Estacao!F310/10,IF(CFG_UP="Pa",02_Estacao!F310/1000,02_Estacao!F310))))</f>
        <v/>
      </c>
      <c r="G310" s="48" t="str">
        <f aca="false">IF($A310="","",IF(02_Estacao!G310&lt;&gt;"",02_Estacao!G310,IF($D310="","",(1-CFG_ALBEDO)*$D310-CFG_RNL)))</f>
        <v/>
      </c>
      <c r="H310" s="46" t="str">
        <f aca="false">IF($A310="","",IFERROR(IF(ISNUMBER(INDEX(03_Dossel!$F$6:$F$1005,MATCH($A310,03_Dossel!$A$6:$A$1005,0))),INDEX(03_Dossel!$F$6:$F$1005,MATCH($A310,03_Dossel!$A$6:$A$1005,0)),""),""))</f>
        <v/>
      </c>
      <c r="I310" s="49" t="str">
        <f aca="false">IF($A310="","",IF($H310="","SEM PAR","OK"))</f>
        <v/>
      </c>
      <c r="J310" s="50" t="str">
        <f aca="false">IF($B310="","",0.6108*EXP(17.27*$B310/($B310+237.3)))</f>
        <v/>
      </c>
      <c r="K310" s="50" t="str">
        <f aca="false">IF(OR($J310="",$C310=""),"",$J310*$C310/100)</f>
        <v/>
      </c>
      <c r="L310" s="50" t="str">
        <f aca="false">IF(OR($J310="",$K310=""),"",$J310-$K310)</f>
        <v/>
      </c>
      <c r="M310" s="50" t="str">
        <f aca="false">IF($J310="","",4098*$J310/($B310+237.3)^2)</f>
        <v/>
      </c>
      <c r="N310" s="51" t="str">
        <f aca="false">IF($F310="","",0.000665*$F310)</f>
        <v/>
      </c>
      <c r="O310" s="46" t="str">
        <f aca="false">IF($E310="","",IFERROR($E310*4.87/LN(67.8*CFG_ZANEM-5.42),""))</f>
        <v/>
      </c>
      <c r="P310" s="46" t="str">
        <f aca="false">IF(OR($B310="",$H310=""),"",$H310-$B310)</f>
        <v/>
      </c>
      <c r="Q310" s="46" t="str">
        <f aca="false">IF($A310="","",IF(ISNUMBER(CFG_A),CFG_A,""))</f>
        <v/>
      </c>
      <c r="R310" s="46" t="str">
        <f aca="false">IF($A310="","",IF(ISNUMBER(CFG_B),CFG_B,""))</f>
        <v/>
      </c>
      <c r="S310" s="50" t="str">
        <f aca="false">IF(OR($B310="",$Q310=""),"",0.6108*EXP(17.27*$B310/($B310+237.3))-0.6108*EXP(17.27*($B310+$Q310)/($B310+$Q310+237.3)))</f>
        <v/>
      </c>
      <c r="T310" s="46" t="str">
        <f aca="false">IF(OR($Q310="",$R310="",$L310=""),"",$Q310+$R310*$L310)</f>
        <v/>
      </c>
      <c r="U310" s="46" t="str">
        <f aca="false">IF(OR($Q310="",$R310="",$S310=""),"",$Q310+$R310*$S310)</f>
        <v/>
      </c>
      <c r="V310" s="50" t="str">
        <f aca="false">IF(OR($P310="",$T310="",$U310=""),"",IF(ABS($U310-$T310)&lt;CFG_DENOMMIN,"",($P310-$T310)/($U310-$T310)))</f>
        <v/>
      </c>
      <c r="W310" s="47" t="str">
        <f aca="false">IF($E310="","",IFERROR(LN((CFG_ZANEM-0.67*CFG_HDOSSEL)/(0.123*CFG_HDOSSEL))*LN((CFG_ZAR-0.67*CFG_HDOSSEL)/(0.0123*CFG_HDOSSEL))/(CFG_K^2*$E310),""))</f>
        <v/>
      </c>
      <c r="X310" s="50" t="str">
        <f aca="false">IF(OR($N310="",$W310="",$W310=0),"",$N310*(1+CFG_RC/$W310))</f>
        <v/>
      </c>
      <c r="Y310" s="46" t="str">
        <f aca="false">IF(OR($X310="",$M310="",$G310="",$L310=""),"",($W310*$G310/CFG_RHOCP)*($X310/($M310+$X310))-$L310/($M310+$X310))</f>
        <v/>
      </c>
      <c r="Z310" s="46" t="str">
        <f aca="false">IF(OR($W310="",$G310=""),"",$W310*$G310/CFG_RHOCP)</f>
        <v/>
      </c>
      <c r="AA310" s="50" t="str">
        <f aca="false">IF(OR($P310="",$Y310="",$Z310=""),"",IF(ABS($Z310-$Y310)&lt;CFG_DENOMMIN,"",($P310-$Y310)/($Z310-$Y310)))</f>
        <v/>
      </c>
      <c r="AB310" s="48" t="str">
        <f aca="false">IF($A310="","",IF(AND(HOUR($A310)&gt;=CFG_HINI,HOUR($A310)&lt;CFG_HFIM),1,0))</f>
        <v/>
      </c>
      <c r="AC310" s="48" t="str">
        <f aca="false">IF($A310="","",IF($D310="",0,IF($D310&gt;=CFG_RSMIN,1,0)))</f>
        <v/>
      </c>
      <c r="AD310" s="48" t="str">
        <f aca="false">IF($A310="","",IF($E310="",0,IF(AND($E310&gt;=CFG_UMIN,$E310&lt;=CFG_UMAX),1,0)))</f>
        <v/>
      </c>
      <c r="AE310" s="48" t="str">
        <f aca="false">IF($A310="","",IF($L310="",0,IF($L310&gt;=CFG_VPDMIN,1,0)))</f>
        <v/>
      </c>
      <c r="AF310" s="48" t="str">
        <f aca="false">IF($A310="","",IF(CFG_METODO="Teórico (Jackson)",IF(OR($Y310="",$Z310=""),0,IF(ABS($Z310-$Y310)&gt;=CFG_DENOMMIN,1,0)),IF(OR($T310="",$U310=""),0,IF(ABS($U310-$T310)&gt;=CFG_DENOMMIN,1,0))))</f>
        <v/>
      </c>
      <c r="AG310" s="48" t="str">
        <f aca="false">IF($A310="","",IF(AND($B310&lt;&gt;"",$C310&lt;&gt;"",$H310&lt;&gt;""),1,0))</f>
        <v/>
      </c>
      <c r="AH310" s="48" t="str">
        <f aca="false">IF($A310="","",IF(AND($AB310=1,$AC310=1,$AD310=1,$AE310=1,$AF310=1,$AG310=1),1,0))</f>
        <v/>
      </c>
      <c r="AI310" s="50" t="str">
        <f aca="false">IF($A310="","",IF($AH310&lt;&gt;1,"",IF(CFG_METODO="Teórico (Jackson)",$AA310,$V310)))</f>
        <v/>
      </c>
      <c r="AJ310" s="50" t="str">
        <f aca="false">IF($AI310="","",MAX(0,MIN(1,$AI310)))</f>
        <v/>
      </c>
      <c r="AK310" s="52" t="str">
        <f aca="false">IF($A310="","",IF($AG310=0,"Dados incompletos"&amp;IF($I310="SEM PAR"," — sem Tc no mesmo horário",""),IF($AB310=0,"Fora da janela horária",IF($AC310=0,"Radiação abaixo do mínimo",IF($AD310=0,"Vento fora da faixa",IF($AE310=0,"VPD abaixo do mínimo",IF($AF310=0,"Denominador muito pequeno","VÁLIDO")))))))</f>
        <v/>
      </c>
    </row>
    <row r="311" customFormat="false" ht="15" hidden="false" customHeight="false" outlineLevel="0" collapsed="false">
      <c r="A311" s="45" t="str">
        <f aca="false">IF(02_Estacao!A311="","",02_Estacao!A311)</f>
        <v/>
      </c>
      <c r="B311" s="46" t="str">
        <f aca="false">IF(OR($A311="",02_Estacao!B311=""),"",IF(CFG_UT="°F",(02_Estacao!B311-32)*5/9,02_Estacao!B311))</f>
        <v/>
      </c>
      <c r="C311" s="47" t="str">
        <f aca="false">IF(OR($A311="",02_Estacao!C311=""),"",IF(CFG_UUR="fração (0-1)",02_Estacao!C311*100,02_Estacao!C311))</f>
        <v/>
      </c>
      <c r="D311" s="48" t="str">
        <f aca="false">IF(OR($A311="",02_Estacao!D311=""),"",IF(CFG_URS="MJ/m²/h",02_Estacao!D311*277.7778,IF(CFG_URS="kW/m²",02_Estacao!D311*1000,02_Estacao!D311)))</f>
        <v/>
      </c>
      <c r="E311" s="46" t="str">
        <f aca="false">IF(OR($A311="",02_Estacao!E311=""),"",IF(CFG_UVEL="km/h",02_Estacao!E311/3.6,02_Estacao!E311))</f>
        <v/>
      </c>
      <c r="F311" s="46" t="str">
        <f aca="false">IF($A311="","",IF(02_Estacao!F311="",CFG_P,IF(CFG_UP="hPa (mbar)",02_Estacao!F311/10,IF(CFG_UP="Pa",02_Estacao!F311/1000,02_Estacao!F311))))</f>
        <v/>
      </c>
      <c r="G311" s="48" t="str">
        <f aca="false">IF($A311="","",IF(02_Estacao!G311&lt;&gt;"",02_Estacao!G311,IF($D311="","",(1-CFG_ALBEDO)*$D311-CFG_RNL)))</f>
        <v/>
      </c>
      <c r="H311" s="46" t="str">
        <f aca="false">IF($A311="","",IFERROR(IF(ISNUMBER(INDEX(03_Dossel!$F$6:$F$1005,MATCH($A311,03_Dossel!$A$6:$A$1005,0))),INDEX(03_Dossel!$F$6:$F$1005,MATCH($A311,03_Dossel!$A$6:$A$1005,0)),""),""))</f>
        <v/>
      </c>
      <c r="I311" s="49" t="str">
        <f aca="false">IF($A311="","",IF($H311="","SEM PAR","OK"))</f>
        <v/>
      </c>
      <c r="J311" s="50" t="str">
        <f aca="false">IF($B311="","",0.6108*EXP(17.27*$B311/($B311+237.3)))</f>
        <v/>
      </c>
      <c r="K311" s="50" t="str">
        <f aca="false">IF(OR($J311="",$C311=""),"",$J311*$C311/100)</f>
        <v/>
      </c>
      <c r="L311" s="50" t="str">
        <f aca="false">IF(OR($J311="",$K311=""),"",$J311-$K311)</f>
        <v/>
      </c>
      <c r="M311" s="50" t="str">
        <f aca="false">IF($J311="","",4098*$J311/($B311+237.3)^2)</f>
        <v/>
      </c>
      <c r="N311" s="51" t="str">
        <f aca="false">IF($F311="","",0.000665*$F311)</f>
        <v/>
      </c>
      <c r="O311" s="46" t="str">
        <f aca="false">IF($E311="","",IFERROR($E311*4.87/LN(67.8*CFG_ZANEM-5.42),""))</f>
        <v/>
      </c>
      <c r="P311" s="46" t="str">
        <f aca="false">IF(OR($B311="",$H311=""),"",$H311-$B311)</f>
        <v/>
      </c>
      <c r="Q311" s="46" t="str">
        <f aca="false">IF($A311="","",IF(ISNUMBER(CFG_A),CFG_A,""))</f>
        <v/>
      </c>
      <c r="R311" s="46" t="str">
        <f aca="false">IF($A311="","",IF(ISNUMBER(CFG_B),CFG_B,""))</f>
        <v/>
      </c>
      <c r="S311" s="50" t="str">
        <f aca="false">IF(OR($B311="",$Q311=""),"",0.6108*EXP(17.27*$B311/($B311+237.3))-0.6108*EXP(17.27*($B311+$Q311)/($B311+$Q311+237.3)))</f>
        <v/>
      </c>
      <c r="T311" s="46" t="str">
        <f aca="false">IF(OR($Q311="",$R311="",$L311=""),"",$Q311+$R311*$L311)</f>
        <v/>
      </c>
      <c r="U311" s="46" t="str">
        <f aca="false">IF(OR($Q311="",$R311="",$S311=""),"",$Q311+$R311*$S311)</f>
        <v/>
      </c>
      <c r="V311" s="50" t="str">
        <f aca="false">IF(OR($P311="",$T311="",$U311=""),"",IF(ABS($U311-$T311)&lt;CFG_DENOMMIN,"",($P311-$T311)/($U311-$T311)))</f>
        <v/>
      </c>
      <c r="W311" s="47" t="str">
        <f aca="false">IF($E311="","",IFERROR(LN((CFG_ZANEM-0.67*CFG_HDOSSEL)/(0.123*CFG_HDOSSEL))*LN((CFG_ZAR-0.67*CFG_HDOSSEL)/(0.0123*CFG_HDOSSEL))/(CFG_K^2*$E311),""))</f>
        <v/>
      </c>
      <c r="X311" s="50" t="str">
        <f aca="false">IF(OR($N311="",$W311="",$W311=0),"",$N311*(1+CFG_RC/$W311))</f>
        <v/>
      </c>
      <c r="Y311" s="46" t="str">
        <f aca="false">IF(OR($X311="",$M311="",$G311="",$L311=""),"",($W311*$G311/CFG_RHOCP)*($X311/($M311+$X311))-$L311/($M311+$X311))</f>
        <v/>
      </c>
      <c r="Z311" s="46" t="str">
        <f aca="false">IF(OR($W311="",$G311=""),"",$W311*$G311/CFG_RHOCP)</f>
        <v/>
      </c>
      <c r="AA311" s="50" t="str">
        <f aca="false">IF(OR($P311="",$Y311="",$Z311=""),"",IF(ABS($Z311-$Y311)&lt;CFG_DENOMMIN,"",($P311-$Y311)/($Z311-$Y311)))</f>
        <v/>
      </c>
      <c r="AB311" s="48" t="str">
        <f aca="false">IF($A311="","",IF(AND(HOUR($A311)&gt;=CFG_HINI,HOUR($A311)&lt;CFG_HFIM),1,0))</f>
        <v/>
      </c>
      <c r="AC311" s="48" t="str">
        <f aca="false">IF($A311="","",IF($D311="",0,IF($D311&gt;=CFG_RSMIN,1,0)))</f>
        <v/>
      </c>
      <c r="AD311" s="48" t="str">
        <f aca="false">IF($A311="","",IF($E311="",0,IF(AND($E311&gt;=CFG_UMIN,$E311&lt;=CFG_UMAX),1,0)))</f>
        <v/>
      </c>
      <c r="AE311" s="48" t="str">
        <f aca="false">IF($A311="","",IF($L311="",0,IF($L311&gt;=CFG_VPDMIN,1,0)))</f>
        <v/>
      </c>
      <c r="AF311" s="48" t="str">
        <f aca="false">IF($A311="","",IF(CFG_METODO="Teórico (Jackson)",IF(OR($Y311="",$Z311=""),0,IF(ABS($Z311-$Y311)&gt;=CFG_DENOMMIN,1,0)),IF(OR($T311="",$U311=""),0,IF(ABS($U311-$T311)&gt;=CFG_DENOMMIN,1,0))))</f>
        <v/>
      </c>
      <c r="AG311" s="48" t="str">
        <f aca="false">IF($A311="","",IF(AND($B311&lt;&gt;"",$C311&lt;&gt;"",$H311&lt;&gt;""),1,0))</f>
        <v/>
      </c>
      <c r="AH311" s="48" t="str">
        <f aca="false">IF($A311="","",IF(AND($AB311=1,$AC311=1,$AD311=1,$AE311=1,$AF311=1,$AG311=1),1,0))</f>
        <v/>
      </c>
      <c r="AI311" s="50" t="str">
        <f aca="false">IF($A311="","",IF($AH311&lt;&gt;1,"",IF(CFG_METODO="Teórico (Jackson)",$AA311,$V311)))</f>
        <v/>
      </c>
      <c r="AJ311" s="50" t="str">
        <f aca="false">IF($AI311="","",MAX(0,MIN(1,$AI311)))</f>
        <v/>
      </c>
      <c r="AK311" s="52" t="str">
        <f aca="false">IF($A311="","",IF($AG311=0,"Dados incompletos"&amp;IF($I311="SEM PAR"," — sem Tc no mesmo horário",""),IF($AB311=0,"Fora da janela horária",IF($AC311=0,"Radiação abaixo do mínimo",IF($AD311=0,"Vento fora da faixa",IF($AE311=0,"VPD abaixo do mínimo",IF($AF311=0,"Denominador muito pequeno","VÁLIDO")))))))</f>
        <v/>
      </c>
    </row>
    <row r="312" customFormat="false" ht="15" hidden="false" customHeight="false" outlineLevel="0" collapsed="false">
      <c r="A312" s="45" t="str">
        <f aca="false">IF(02_Estacao!A312="","",02_Estacao!A312)</f>
        <v/>
      </c>
      <c r="B312" s="46" t="str">
        <f aca="false">IF(OR($A312="",02_Estacao!B312=""),"",IF(CFG_UT="°F",(02_Estacao!B312-32)*5/9,02_Estacao!B312))</f>
        <v/>
      </c>
      <c r="C312" s="47" t="str">
        <f aca="false">IF(OR($A312="",02_Estacao!C312=""),"",IF(CFG_UUR="fração (0-1)",02_Estacao!C312*100,02_Estacao!C312))</f>
        <v/>
      </c>
      <c r="D312" s="48" t="str">
        <f aca="false">IF(OR($A312="",02_Estacao!D312=""),"",IF(CFG_URS="MJ/m²/h",02_Estacao!D312*277.7778,IF(CFG_URS="kW/m²",02_Estacao!D312*1000,02_Estacao!D312)))</f>
        <v/>
      </c>
      <c r="E312" s="46" t="str">
        <f aca="false">IF(OR($A312="",02_Estacao!E312=""),"",IF(CFG_UVEL="km/h",02_Estacao!E312/3.6,02_Estacao!E312))</f>
        <v/>
      </c>
      <c r="F312" s="46" t="str">
        <f aca="false">IF($A312="","",IF(02_Estacao!F312="",CFG_P,IF(CFG_UP="hPa (mbar)",02_Estacao!F312/10,IF(CFG_UP="Pa",02_Estacao!F312/1000,02_Estacao!F312))))</f>
        <v/>
      </c>
      <c r="G312" s="48" t="str">
        <f aca="false">IF($A312="","",IF(02_Estacao!G312&lt;&gt;"",02_Estacao!G312,IF($D312="","",(1-CFG_ALBEDO)*$D312-CFG_RNL)))</f>
        <v/>
      </c>
      <c r="H312" s="46" t="str">
        <f aca="false">IF($A312="","",IFERROR(IF(ISNUMBER(INDEX(03_Dossel!$F$6:$F$1005,MATCH($A312,03_Dossel!$A$6:$A$1005,0))),INDEX(03_Dossel!$F$6:$F$1005,MATCH($A312,03_Dossel!$A$6:$A$1005,0)),""),""))</f>
        <v/>
      </c>
      <c r="I312" s="49" t="str">
        <f aca="false">IF($A312="","",IF($H312="","SEM PAR","OK"))</f>
        <v/>
      </c>
      <c r="J312" s="50" t="str">
        <f aca="false">IF($B312="","",0.6108*EXP(17.27*$B312/($B312+237.3)))</f>
        <v/>
      </c>
      <c r="K312" s="50" t="str">
        <f aca="false">IF(OR($J312="",$C312=""),"",$J312*$C312/100)</f>
        <v/>
      </c>
      <c r="L312" s="50" t="str">
        <f aca="false">IF(OR($J312="",$K312=""),"",$J312-$K312)</f>
        <v/>
      </c>
      <c r="M312" s="50" t="str">
        <f aca="false">IF($J312="","",4098*$J312/($B312+237.3)^2)</f>
        <v/>
      </c>
      <c r="N312" s="51" t="str">
        <f aca="false">IF($F312="","",0.000665*$F312)</f>
        <v/>
      </c>
      <c r="O312" s="46" t="str">
        <f aca="false">IF($E312="","",IFERROR($E312*4.87/LN(67.8*CFG_ZANEM-5.42),""))</f>
        <v/>
      </c>
      <c r="P312" s="46" t="str">
        <f aca="false">IF(OR($B312="",$H312=""),"",$H312-$B312)</f>
        <v/>
      </c>
      <c r="Q312" s="46" t="str">
        <f aca="false">IF($A312="","",IF(ISNUMBER(CFG_A),CFG_A,""))</f>
        <v/>
      </c>
      <c r="R312" s="46" t="str">
        <f aca="false">IF($A312="","",IF(ISNUMBER(CFG_B),CFG_B,""))</f>
        <v/>
      </c>
      <c r="S312" s="50" t="str">
        <f aca="false">IF(OR($B312="",$Q312=""),"",0.6108*EXP(17.27*$B312/($B312+237.3))-0.6108*EXP(17.27*($B312+$Q312)/($B312+$Q312+237.3)))</f>
        <v/>
      </c>
      <c r="T312" s="46" t="str">
        <f aca="false">IF(OR($Q312="",$R312="",$L312=""),"",$Q312+$R312*$L312)</f>
        <v/>
      </c>
      <c r="U312" s="46" t="str">
        <f aca="false">IF(OR($Q312="",$R312="",$S312=""),"",$Q312+$R312*$S312)</f>
        <v/>
      </c>
      <c r="V312" s="50" t="str">
        <f aca="false">IF(OR($P312="",$T312="",$U312=""),"",IF(ABS($U312-$T312)&lt;CFG_DENOMMIN,"",($P312-$T312)/($U312-$T312)))</f>
        <v/>
      </c>
      <c r="W312" s="47" t="str">
        <f aca="false">IF($E312="","",IFERROR(LN((CFG_ZANEM-0.67*CFG_HDOSSEL)/(0.123*CFG_HDOSSEL))*LN((CFG_ZAR-0.67*CFG_HDOSSEL)/(0.0123*CFG_HDOSSEL))/(CFG_K^2*$E312),""))</f>
        <v/>
      </c>
      <c r="X312" s="50" t="str">
        <f aca="false">IF(OR($N312="",$W312="",$W312=0),"",$N312*(1+CFG_RC/$W312))</f>
        <v/>
      </c>
      <c r="Y312" s="46" t="str">
        <f aca="false">IF(OR($X312="",$M312="",$G312="",$L312=""),"",($W312*$G312/CFG_RHOCP)*($X312/($M312+$X312))-$L312/($M312+$X312))</f>
        <v/>
      </c>
      <c r="Z312" s="46" t="str">
        <f aca="false">IF(OR($W312="",$G312=""),"",$W312*$G312/CFG_RHOCP)</f>
        <v/>
      </c>
      <c r="AA312" s="50" t="str">
        <f aca="false">IF(OR($P312="",$Y312="",$Z312=""),"",IF(ABS($Z312-$Y312)&lt;CFG_DENOMMIN,"",($P312-$Y312)/($Z312-$Y312)))</f>
        <v/>
      </c>
      <c r="AB312" s="48" t="str">
        <f aca="false">IF($A312="","",IF(AND(HOUR($A312)&gt;=CFG_HINI,HOUR($A312)&lt;CFG_HFIM),1,0))</f>
        <v/>
      </c>
      <c r="AC312" s="48" t="str">
        <f aca="false">IF($A312="","",IF($D312="",0,IF($D312&gt;=CFG_RSMIN,1,0)))</f>
        <v/>
      </c>
      <c r="AD312" s="48" t="str">
        <f aca="false">IF($A312="","",IF($E312="",0,IF(AND($E312&gt;=CFG_UMIN,$E312&lt;=CFG_UMAX),1,0)))</f>
        <v/>
      </c>
      <c r="AE312" s="48" t="str">
        <f aca="false">IF($A312="","",IF($L312="",0,IF($L312&gt;=CFG_VPDMIN,1,0)))</f>
        <v/>
      </c>
      <c r="AF312" s="48" t="str">
        <f aca="false">IF($A312="","",IF(CFG_METODO="Teórico (Jackson)",IF(OR($Y312="",$Z312=""),0,IF(ABS($Z312-$Y312)&gt;=CFG_DENOMMIN,1,0)),IF(OR($T312="",$U312=""),0,IF(ABS($U312-$T312)&gt;=CFG_DENOMMIN,1,0))))</f>
        <v/>
      </c>
      <c r="AG312" s="48" t="str">
        <f aca="false">IF($A312="","",IF(AND($B312&lt;&gt;"",$C312&lt;&gt;"",$H312&lt;&gt;""),1,0))</f>
        <v/>
      </c>
      <c r="AH312" s="48" t="str">
        <f aca="false">IF($A312="","",IF(AND($AB312=1,$AC312=1,$AD312=1,$AE312=1,$AF312=1,$AG312=1),1,0))</f>
        <v/>
      </c>
      <c r="AI312" s="50" t="str">
        <f aca="false">IF($A312="","",IF($AH312&lt;&gt;1,"",IF(CFG_METODO="Teórico (Jackson)",$AA312,$V312)))</f>
        <v/>
      </c>
      <c r="AJ312" s="50" t="str">
        <f aca="false">IF($AI312="","",MAX(0,MIN(1,$AI312)))</f>
        <v/>
      </c>
      <c r="AK312" s="52" t="str">
        <f aca="false">IF($A312="","",IF($AG312=0,"Dados incompletos"&amp;IF($I312="SEM PAR"," — sem Tc no mesmo horário",""),IF($AB312=0,"Fora da janela horária",IF($AC312=0,"Radiação abaixo do mínimo",IF($AD312=0,"Vento fora da faixa",IF($AE312=0,"VPD abaixo do mínimo",IF($AF312=0,"Denominador muito pequeno","VÁLIDO")))))))</f>
        <v/>
      </c>
    </row>
    <row r="313" customFormat="false" ht="15" hidden="false" customHeight="false" outlineLevel="0" collapsed="false">
      <c r="A313" s="45" t="str">
        <f aca="false">IF(02_Estacao!A313="","",02_Estacao!A313)</f>
        <v/>
      </c>
      <c r="B313" s="46" t="str">
        <f aca="false">IF(OR($A313="",02_Estacao!B313=""),"",IF(CFG_UT="°F",(02_Estacao!B313-32)*5/9,02_Estacao!B313))</f>
        <v/>
      </c>
      <c r="C313" s="47" t="str">
        <f aca="false">IF(OR($A313="",02_Estacao!C313=""),"",IF(CFG_UUR="fração (0-1)",02_Estacao!C313*100,02_Estacao!C313))</f>
        <v/>
      </c>
      <c r="D313" s="48" t="str">
        <f aca="false">IF(OR($A313="",02_Estacao!D313=""),"",IF(CFG_URS="MJ/m²/h",02_Estacao!D313*277.7778,IF(CFG_URS="kW/m²",02_Estacao!D313*1000,02_Estacao!D313)))</f>
        <v/>
      </c>
      <c r="E313" s="46" t="str">
        <f aca="false">IF(OR($A313="",02_Estacao!E313=""),"",IF(CFG_UVEL="km/h",02_Estacao!E313/3.6,02_Estacao!E313))</f>
        <v/>
      </c>
      <c r="F313" s="46" t="str">
        <f aca="false">IF($A313="","",IF(02_Estacao!F313="",CFG_P,IF(CFG_UP="hPa (mbar)",02_Estacao!F313/10,IF(CFG_UP="Pa",02_Estacao!F313/1000,02_Estacao!F313))))</f>
        <v/>
      </c>
      <c r="G313" s="48" t="str">
        <f aca="false">IF($A313="","",IF(02_Estacao!G313&lt;&gt;"",02_Estacao!G313,IF($D313="","",(1-CFG_ALBEDO)*$D313-CFG_RNL)))</f>
        <v/>
      </c>
      <c r="H313" s="46" t="str">
        <f aca="false">IF($A313="","",IFERROR(IF(ISNUMBER(INDEX(03_Dossel!$F$6:$F$1005,MATCH($A313,03_Dossel!$A$6:$A$1005,0))),INDEX(03_Dossel!$F$6:$F$1005,MATCH($A313,03_Dossel!$A$6:$A$1005,0)),""),""))</f>
        <v/>
      </c>
      <c r="I313" s="49" t="str">
        <f aca="false">IF($A313="","",IF($H313="","SEM PAR","OK"))</f>
        <v/>
      </c>
      <c r="J313" s="50" t="str">
        <f aca="false">IF($B313="","",0.6108*EXP(17.27*$B313/($B313+237.3)))</f>
        <v/>
      </c>
      <c r="K313" s="50" t="str">
        <f aca="false">IF(OR($J313="",$C313=""),"",$J313*$C313/100)</f>
        <v/>
      </c>
      <c r="L313" s="50" t="str">
        <f aca="false">IF(OR($J313="",$K313=""),"",$J313-$K313)</f>
        <v/>
      </c>
      <c r="M313" s="50" t="str">
        <f aca="false">IF($J313="","",4098*$J313/($B313+237.3)^2)</f>
        <v/>
      </c>
      <c r="N313" s="51" t="str">
        <f aca="false">IF($F313="","",0.000665*$F313)</f>
        <v/>
      </c>
      <c r="O313" s="46" t="str">
        <f aca="false">IF($E313="","",IFERROR($E313*4.87/LN(67.8*CFG_ZANEM-5.42),""))</f>
        <v/>
      </c>
      <c r="P313" s="46" t="str">
        <f aca="false">IF(OR($B313="",$H313=""),"",$H313-$B313)</f>
        <v/>
      </c>
      <c r="Q313" s="46" t="str">
        <f aca="false">IF($A313="","",IF(ISNUMBER(CFG_A),CFG_A,""))</f>
        <v/>
      </c>
      <c r="R313" s="46" t="str">
        <f aca="false">IF($A313="","",IF(ISNUMBER(CFG_B),CFG_B,""))</f>
        <v/>
      </c>
      <c r="S313" s="50" t="str">
        <f aca="false">IF(OR($B313="",$Q313=""),"",0.6108*EXP(17.27*$B313/($B313+237.3))-0.6108*EXP(17.27*($B313+$Q313)/($B313+$Q313+237.3)))</f>
        <v/>
      </c>
      <c r="T313" s="46" t="str">
        <f aca="false">IF(OR($Q313="",$R313="",$L313=""),"",$Q313+$R313*$L313)</f>
        <v/>
      </c>
      <c r="U313" s="46" t="str">
        <f aca="false">IF(OR($Q313="",$R313="",$S313=""),"",$Q313+$R313*$S313)</f>
        <v/>
      </c>
      <c r="V313" s="50" t="str">
        <f aca="false">IF(OR($P313="",$T313="",$U313=""),"",IF(ABS($U313-$T313)&lt;CFG_DENOMMIN,"",($P313-$T313)/($U313-$T313)))</f>
        <v/>
      </c>
      <c r="W313" s="47" t="str">
        <f aca="false">IF($E313="","",IFERROR(LN((CFG_ZANEM-0.67*CFG_HDOSSEL)/(0.123*CFG_HDOSSEL))*LN((CFG_ZAR-0.67*CFG_HDOSSEL)/(0.0123*CFG_HDOSSEL))/(CFG_K^2*$E313),""))</f>
        <v/>
      </c>
      <c r="X313" s="50" t="str">
        <f aca="false">IF(OR($N313="",$W313="",$W313=0),"",$N313*(1+CFG_RC/$W313))</f>
        <v/>
      </c>
      <c r="Y313" s="46" t="str">
        <f aca="false">IF(OR($X313="",$M313="",$G313="",$L313=""),"",($W313*$G313/CFG_RHOCP)*($X313/($M313+$X313))-$L313/($M313+$X313))</f>
        <v/>
      </c>
      <c r="Z313" s="46" t="str">
        <f aca="false">IF(OR($W313="",$G313=""),"",$W313*$G313/CFG_RHOCP)</f>
        <v/>
      </c>
      <c r="AA313" s="50" t="str">
        <f aca="false">IF(OR($P313="",$Y313="",$Z313=""),"",IF(ABS($Z313-$Y313)&lt;CFG_DENOMMIN,"",($P313-$Y313)/($Z313-$Y313)))</f>
        <v/>
      </c>
      <c r="AB313" s="48" t="str">
        <f aca="false">IF($A313="","",IF(AND(HOUR($A313)&gt;=CFG_HINI,HOUR($A313)&lt;CFG_HFIM),1,0))</f>
        <v/>
      </c>
      <c r="AC313" s="48" t="str">
        <f aca="false">IF($A313="","",IF($D313="",0,IF($D313&gt;=CFG_RSMIN,1,0)))</f>
        <v/>
      </c>
      <c r="AD313" s="48" t="str">
        <f aca="false">IF($A313="","",IF($E313="",0,IF(AND($E313&gt;=CFG_UMIN,$E313&lt;=CFG_UMAX),1,0)))</f>
        <v/>
      </c>
      <c r="AE313" s="48" t="str">
        <f aca="false">IF($A313="","",IF($L313="",0,IF($L313&gt;=CFG_VPDMIN,1,0)))</f>
        <v/>
      </c>
      <c r="AF313" s="48" t="str">
        <f aca="false">IF($A313="","",IF(CFG_METODO="Teórico (Jackson)",IF(OR($Y313="",$Z313=""),0,IF(ABS($Z313-$Y313)&gt;=CFG_DENOMMIN,1,0)),IF(OR($T313="",$U313=""),0,IF(ABS($U313-$T313)&gt;=CFG_DENOMMIN,1,0))))</f>
        <v/>
      </c>
      <c r="AG313" s="48" t="str">
        <f aca="false">IF($A313="","",IF(AND($B313&lt;&gt;"",$C313&lt;&gt;"",$H313&lt;&gt;""),1,0))</f>
        <v/>
      </c>
      <c r="AH313" s="48" t="str">
        <f aca="false">IF($A313="","",IF(AND($AB313=1,$AC313=1,$AD313=1,$AE313=1,$AF313=1,$AG313=1),1,0))</f>
        <v/>
      </c>
      <c r="AI313" s="50" t="str">
        <f aca="false">IF($A313="","",IF($AH313&lt;&gt;1,"",IF(CFG_METODO="Teórico (Jackson)",$AA313,$V313)))</f>
        <v/>
      </c>
      <c r="AJ313" s="50" t="str">
        <f aca="false">IF($AI313="","",MAX(0,MIN(1,$AI313)))</f>
        <v/>
      </c>
      <c r="AK313" s="52" t="str">
        <f aca="false">IF($A313="","",IF($AG313=0,"Dados incompletos"&amp;IF($I313="SEM PAR"," — sem Tc no mesmo horário",""),IF($AB313=0,"Fora da janela horária",IF($AC313=0,"Radiação abaixo do mínimo",IF($AD313=0,"Vento fora da faixa",IF($AE313=0,"VPD abaixo do mínimo",IF($AF313=0,"Denominador muito pequeno","VÁLIDO")))))))</f>
        <v/>
      </c>
    </row>
    <row r="314" customFormat="false" ht="15" hidden="false" customHeight="false" outlineLevel="0" collapsed="false">
      <c r="A314" s="45" t="str">
        <f aca="false">IF(02_Estacao!A314="","",02_Estacao!A314)</f>
        <v/>
      </c>
      <c r="B314" s="46" t="str">
        <f aca="false">IF(OR($A314="",02_Estacao!B314=""),"",IF(CFG_UT="°F",(02_Estacao!B314-32)*5/9,02_Estacao!B314))</f>
        <v/>
      </c>
      <c r="C314" s="47" t="str">
        <f aca="false">IF(OR($A314="",02_Estacao!C314=""),"",IF(CFG_UUR="fração (0-1)",02_Estacao!C314*100,02_Estacao!C314))</f>
        <v/>
      </c>
      <c r="D314" s="48" t="str">
        <f aca="false">IF(OR($A314="",02_Estacao!D314=""),"",IF(CFG_URS="MJ/m²/h",02_Estacao!D314*277.7778,IF(CFG_URS="kW/m²",02_Estacao!D314*1000,02_Estacao!D314)))</f>
        <v/>
      </c>
      <c r="E314" s="46" t="str">
        <f aca="false">IF(OR($A314="",02_Estacao!E314=""),"",IF(CFG_UVEL="km/h",02_Estacao!E314/3.6,02_Estacao!E314))</f>
        <v/>
      </c>
      <c r="F314" s="46" t="str">
        <f aca="false">IF($A314="","",IF(02_Estacao!F314="",CFG_P,IF(CFG_UP="hPa (mbar)",02_Estacao!F314/10,IF(CFG_UP="Pa",02_Estacao!F314/1000,02_Estacao!F314))))</f>
        <v/>
      </c>
      <c r="G314" s="48" t="str">
        <f aca="false">IF($A314="","",IF(02_Estacao!G314&lt;&gt;"",02_Estacao!G314,IF($D314="","",(1-CFG_ALBEDO)*$D314-CFG_RNL)))</f>
        <v/>
      </c>
      <c r="H314" s="46" t="str">
        <f aca="false">IF($A314="","",IFERROR(IF(ISNUMBER(INDEX(03_Dossel!$F$6:$F$1005,MATCH($A314,03_Dossel!$A$6:$A$1005,0))),INDEX(03_Dossel!$F$6:$F$1005,MATCH($A314,03_Dossel!$A$6:$A$1005,0)),""),""))</f>
        <v/>
      </c>
      <c r="I314" s="49" t="str">
        <f aca="false">IF($A314="","",IF($H314="","SEM PAR","OK"))</f>
        <v/>
      </c>
      <c r="J314" s="50" t="str">
        <f aca="false">IF($B314="","",0.6108*EXP(17.27*$B314/($B314+237.3)))</f>
        <v/>
      </c>
      <c r="K314" s="50" t="str">
        <f aca="false">IF(OR($J314="",$C314=""),"",$J314*$C314/100)</f>
        <v/>
      </c>
      <c r="L314" s="50" t="str">
        <f aca="false">IF(OR($J314="",$K314=""),"",$J314-$K314)</f>
        <v/>
      </c>
      <c r="M314" s="50" t="str">
        <f aca="false">IF($J314="","",4098*$J314/($B314+237.3)^2)</f>
        <v/>
      </c>
      <c r="N314" s="51" t="str">
        <f aca="false">IF($F314="","",0.000665*$F314)</f>
        <v/>
      </c>
      <c r="O314" s="46" t="str">
        <f aca="false">IF($E314="","",IFERROR($E314*4.87/LN(67.8*CFG_ZANEM-5.42),""))</f>
        <v/>
      </c>
      <c r="P314" s="46" t="str">
        <f aca="false">IF(OR($B314="",$H314=""),"",$H314-$B314)</f>
        <v/>
      </c>
      <c r="Q314" s="46" t="str">
        <f aca="false">IF($A314="","",IF(ISNUMBER(CFG_A),CFG_A,""))</f>
        <v/>
      </c>
      <c r="R314" s="46" t="str">
        <f aca="false">IF($A314="","",IF(ISNUMBER(CFG_B),CFG_B,""))</f>
        <v/>
      </c>
      <c r="S314" s="50" t="str">
        <f aca="false">IF(OR($B314="",$Q314=""),"",0.6108*EXP(17.27*$B314/($B314+237.3))-0.6108*EXP(17.27*($B314+$Q314)/($B314+$Q314+237.3)))</f>
        <v/>
      </c>
      <c r="T314" s="46" t="str">
        <f aca="false">IF(OR($Q314="",$R314="",$L314=""),"",$Q314+$R314*$L314)</f>
        <v/>
      </c>
      <c r="U314" s="46" t="str">
        <f aca="false">IF(OR($Q314="",$R314="",$S314=""),"",$Q314+$R314*$S314)</f>
        <v/>
      </c>
      <c r="V314" s="50" t="str">
        <f aca="false">IF(OR($P314="",$T314="",$U314=""),"",IF(ABS($U314-$T314)&lt;CFG_DENOMMIN,"",($P314-$T314)/($U314-$T314)))</f>
        <v/>
      </c>
      <c r="W314" s="47" t="str">
        <f aca="false">IF($E314="","",IFERROR(LN((CFG_ZANEM-0.67*CFG_HDOSSEL)/(0.123*CFG_HDOSSEL))*LN((CFG_ZAR-0.67*CFG_HDOSSEL)/(0.0123*CFG_HDOSSEL))/(CFG_K^2*$E314),""))</f>
        <v/>
      </c>
      <c r="X314" s="50" t="str">
        <f aca="false">IF(OR($N314="",$W314="",$W314=0),"",$N314*(1+CFG_RC/$W314))</f>
        <v/>
      </c>
      <c r="Y314" s="46" t="str">
        <f aca="false">IF(OR($X314="",$M314="",$G314="",$L314=""),"",($W314*$G314/CFG_RHOCP)*($X314/($M314+$X314))-$L314/($M314+$X314))</f>
        <v/>
      </c>
      <c r="Z314" s="46" t="str">
        <f aca="false">IF(OR($W314="",$G314=""),"",$W314*$G314/CFG_RHOCP)</f>
        <v/>
      </c>
      <c r="AA314" s="50" t="str">
        <f aca="false">IF(OR($P314="",$Y314="",$Z314=""),"",IF(ABS($Z314-$Y314)&lt;CFG_DENOMMIN,"",($P314-$Y314)/($Z314-$Y314)))</f>
        <v/>
      </c>
      <c r="AB314" s="48" t="str">
        <f aca="false">IF($A314="","",IF(AND(HOUR($A314)&gt;=CFG_HINI,HOUR($A314)&lt;CFG_HFIM),1,0))</f>
        <v/>
      </c>
      <c r="AC314" s="48" t="str">
        <f aca="false">IF($A314="","",IF($D314="",0,IF($D314&gt;=CFG_RSMIN,1,0)))</f>
        <v/>
      </c>
      <c r="AD314" s="48" t="str">
        <f aca="false">IF($A314="","",IF($E314="",0,IF(AND($E314&gt;=CFG_UMIN,$E314&lt;=CFG_UMAX),1,0)))</f>
        <v/>
      </c>
      <c r="AE314" s="48" t="str">
        <f aca="false">IF($A314="","",IF($L314="",0,IF($L314&gt;=CFG_VPDMIN,1,0)))</f>
        <v/>
      </c>
      <c r="AF314" s="48" t="str">
        <f aca="false">IF($A314="","",IF(CFG_METODO="Teórico (Jackson)",IF(OR($Y314="",$Z314=""),0,IF(ABS($Z314-$Y314)&gt;=CFG_DENOMMIN,1,0)),IF(OR($T314="",$U314=""),0,IF(ABS($U314-$T314)&gt;=CFG_DENOMMIN,1,0))))</f>
        <v/>
      </c>
      <c r="AG314" s="48" t="str">
        <f aca="false">IF($A314="","",IF(AND($B314&lt;&gt;"",$C314&lt;&gt;"",$H314&lt;&gt;""),1,0))</f>
        <v/>
      </c>
      <c r="AH314" s="48" t="str">
        <f aca="false">IF($A314="","",IF(AND($AB314=1,$AC314=1,$AD314=1,$AE314=1,$AF314=1,$AG314=1),1,0))</f>
        <v/>
      </c>
      <c r="AI314" s="50" t="str">
        <f aca="false">IF($A314="","",IF($AH314&lt;&gt;1,"",IF(CFG_METODO="Teórico (Jackson)",$AA314,$V314)))</f>
        <v/>
      </c>
      <c r="AJ314" s="50" t="str">
        <f aca="false">IF($AI314="","",MAX(0,MIN(1,$AI314)))</f>
        <v/>
      </c>
      <c r="AK314" s="52" t="str">
        <f aca="false">IF($A314="","",IF($AG314=0,"Dados incompletos"&amp;IF($I314="SEM PAR"," — sem Tc no mesmo horário",""),IF($AB314=0,"Fora da janela horária",IF($AC314=0,"Radiação abaixo do mínimo",IF($AD314=0,"Vento fora da faixa",IF($AE314=0,"VPD abaixo do mínimo",IF($AF314=0,"Denominador muito pequeno","VÁLIDO")))))))</f>
        <v/>
      </c>
    </row>
    <row r="315" customFormat="false" ht="15" hidden="false" customHeight="false" outlineLevel="0" collapsed="false">
      <c r="A315" s="45" t="str">
        <f aca="false">IF(02_Estacao!A315="","",02_Estacao!A315)</f>
        <v/>
      </c>
      <c r="B315" s="46" t="str">
        <f aca="false">IF(OR($A315="",02_Estacao!B315=""),"",IF(CFG_UT="°F",(02_Estacao!B315-32)*5/9,02_Estacao!B315))</f>
        <v/>
      </c>
      <c r="C315" s="47" t="str">
        <f aca="false">IF(OR($A315="",02_Estacao!C315=""),"",IF(CFG_UUR="fração (0-1)",02_Estacao!C315*100,02_Estacao!C315))</f>
        <v/>
      </c>
      <c r="D315" s="48" t="str">
        <f aca="false">IF(OR($A315="",02_Estacao!D315=""),"",IF(CFG_URS="MJ/m²/h",02_Estacao!D315*277.7778,IF(CFG_URS="kW/m²",02_Estacao!D315*1000,02_Estacao!D315)))</f>
        <v/>
      </c>
      <c r="E315" s="46" t="str">
        <f aca="false">IF(OR($A315="",02_Estacao!E315=""),"",IF(CFG_UVEL="km/h",02_Estacao!E315/3.6,02_Estacao!E315))</f>
        <v/>
      </c>
      <c r="F315" s="46" t="str">
        <f aca="false">IF($A315="","",IF(02_Estacao!F315="",CFG_P,IF(CFG_UP="hPa (mbar)",02_Estacao!F315/10,IF(CFG_UP="Pa",02_Estacao!F315/1000,02_Estacao!F315))))</f>
        <v/>
      </c>
      <c r="G315" s="48" t="str">
        <f aca="false">IF($A315="","",IF(02_Estacao!G315&lt;&gt;"",02_Estacao!G315,IF($D315="","",(1-CFG_ALBEDO)*$D315-CFG_RNL)))</f>
        <v/>
      </c>
      <c r="H315" s="46" t="str">
        <f aca="false">IF($A315="","",IFERROR(IF(ISNUMBER(INDEX(03_Dossel!$F$6:$F$1005,MATCH($A315,03_Dossel!$A$6:$A$1005,0))),INDEX(03_Dossel!$F$6:$F$1005,MATCH($A315,03_Dossel!$A$6:$A$1005,0)),""),""))</f>
        <v/>
      </c>
      <c r="I315" s="49" t="str">
        <f aca="false">IF($A315="","",IF($H315="","SEM PAR","OK"))</f>
        <v/>
      </c>
      <c r="J315" s="50" t="str">
        <f aca="false">IF($B315="","",0.6108*EXP(17.27*$B315/($B315+237.3)))</f>
        <v/>
      </c>
      <c r="K315" s="50" t="str">
        <f aca="false">IF(OR($J315="",$C315=""),"",$J315*$C315/100)</f>
        <v/>
      </c>
      <c r="L315" s="50" t="str">
        <f aca="false">IF(OR($J315="",$K315=""),"",$J315-$K315)</f>
        <v/>
      </c>
      <c r="M315" s="50" t="str">
        <f aca="false">IF($J315="","",4098*$J315/($B315+237.3)^2)</f>
        <v/>
      </c>
      <c r="N315" s="51" t="str">
        <f aca="false">IF($F315="","",0.000665*$F315)</f>
        <v/>
      </c>
      <c r="O315" s="46" t="str">
        <f aca="false">IF($E315="","",IFERROR($E315*4.87/LN(67.8*CFG_ZANEM-5.42),""))</f>
        <v/>
      </c>
      <c r="P315" s="46" t="str">
        <f aca="false">IF(OR($B315="",$H315=""),"",$H315-$B315)</f>
        <v/>
      </c>
      <c r="Q315" s="46" t="str">
        <f aca="false">IF($A315="","",IF(ISNUMBER(CFG_A),CFG_A,""))</f>
        <v/>
      </c>
      <c r="R315" s="46" t="str">
        <f aca="false">IF($A315="","",IF(ISNUMBER(CFG_B),CFG_B,""))</f>
        <v/>
      </c>
      <c r="S315" s="50" t="str">
        <f aca="false">IF(OR($B315="",$Q315=""),"",0.6108*EXP(17.27*$B315/($B315+237.3))-0.6108*EXP(17.27*($B315+$Q315)/($B315+$Q315+237.3)))</f>
        <v/>
      </c>
      <c r="T315" s="46" t="str">
        <f aca="false">IF(OR($Q315="",$R315="",$L315=""),"",$Q315+$R315*$L315)</f>
        <v/>
      </c>
      <c r="U315" s="46" t="str">
        <f aca="false">IF(OR($Q315="",$R315="",$S315=""),"",$Q315+$R315*$S315)</f>
        <v/>
      </c>
      <c r="V315" s="50" t="str">
        <f aca="false">IF(OR($P315="",$T315="",$U315=""),"",IF(ABS($U315-$T315)&lt;CFG_DENOMMIN,"",($P315-$T315)/($U315-$T315)))</f>
        <v/>
      </c>
      <c r="W315" s="47" t="str">
        <f aca="false">IF($E315="","",IFERROR(LN((CFG_ZANEM-0.67*CFG_HDOSSEL)/(0.123*CFG_HDOSSEL))*LN((CFG_ZAR-0.67*CFG_HDOSSEL)/(0.0123*CFG_HDOSSEL))/(CFG_K^2*$E315),""))</f>
        <v/>
      </c>
      <c r="X315" s="50" t="str">
        <f aca="false">IF(OR($N315="",$W315="",$W315=0),"",$N315*(1+CFG_RC/$W315))</f>
        <v/>
      </c>
      <c r="Y315" s="46" t="str">
        <f aca="false">IF(OR($X315="",$M315="",$G315="",$L315=""),"",($W315*$G315/CFG_RHOCP)*($X315/($M315+$X315))-$L315/($M315+$X315))</f>
        <v/>
      </c>
      <c r="Z315" s="46" t="str">
        <f aca="false">IF(OR($W315="",$G315=""),"",$W315*$G315/CFG_RHOCP)</f>
        <v/>
      </c>
      <c r="AA315" s="50" t="str">
        <f aca="false">IF(OR($P315="",$Y315="",$Z315=""),"",IF(ABS($Z315-$Y315)&lt;CFG_DENOMMIN,"",($P315-$Y315)/($Z315-$Y315)))</f>
        <v/>
      </c>
      <c r="AB315" s="48" t="str">
        <f aca="false">IF($A315="","",IF(AND(HOUR($A315)&gt;=CFG_HINI,HOUR($A315)&lt;CFG_HFIM),1,0))</f>
        <v/>
      </c>
      <c r="AC315" s="48" t="str">
        <f aca="false">IF($A315="","",IF($D315="",0,IF($D315&gt;=CFG_RSMIN,1,0)))</f>
        <v/>
      </c>
      <c r="AD315" s="48" t="str">
        <f aca="false">IF($A315="","",IF($E315="",0,IF(AND($E315&gt;=CFG_UMIN,$E315&lt;=CFG_UMAX),1,0)))</f>
        <v/>
      </c>
      <c r="AE315" s="48" t="str">
        <f aca="false">IF($A315="","",IF($L315="",0,IF($L315&gt;=CFG_VPDMIN,1,0)))</f>
        <v/>
      </c>
      <c r="AF315" s="48" t="str">
        <f aca="false">IF($A315="","",IF(CFG_METODO="Teórico (Jackson)",IF(OR($Y315="",$Z315=""),0,IF(ABS($Z315-$Y315)&gt;=CFG_DENOMMIN,1,0)),IF(OR($T315="",$U315=""),0,IF(ABS($U315-$T315)&gt;=CFG_DENOMMIN,1,0))))</f>
        <v/>
      </c>
      <c r="AG315" s="48" t="str">
        <f aca="false">IF($A315="","",IF(AND($B315&lt;&gt;"",$C315&lt;&gt;"",$H315&lt;&gt;""),1,0))</f>
        <v/>
      </c>
      <c r="AH315" s="48" t="str">
        <f aca="false">IF($A315="","",IF(AND($AB315=1,$AC315=1,$AD315=1,$AE315=1,$AF315=1,$AG315=1),1,0))</f>
        <v/>
      </c>
      <c r="AI315" s="50" t="str">
        <f aca="false">IF($A315="","",IF($AH315&lt;&gt;1,"",IF(CFG_METODO="Teórico (Jackson)",$AA315,$V315)))</f>
        <v/>
      </c>
      <c r="AJ315" s="50" t="str">
        <f aca="false">IF($AI315="","",MAX(0,MIN(1,$AI315)))</f>
        <v/>
      </c>
      <c r="AK315" s="52" t="str">
        <f aca="false">IF($A315="","",IF($AG315=0,"Dados incompletos"&amp;IF($I315="SEM PAR"," — sem Tc no mesmo horário",""),IF($AB315=0,"Fora da janela horária",IF($AC315=0,"Radiação abaixo do mínimo",IF($AD315=0,"Vento fora da faixa",IF($AE315=0,"VPD abaixo do mínimo",IF($AF315=0,"Denominador muito pequeno","VÁLIDO")))))))</f>
        <v/>
      </c>
    </row>
    <row r="316" customFormat="false" ht="15" hidden="false" customHeight="false" outlineLevel="0" collapsed="false">
      <c r="A316" s="45" t="str">
        <f aca="false">IF(02_Estacao!A316="","",02_Estacao!A316)</f>
        <v/>
      </c>
      <c r="B316" s="46" t="str">
        <f aca="false">IF(OR($A316="",02_Estacao!B316=""),"",IF(CFG_UT="°F",(02_Estacao!B316-32)*5/9,02_Estacao!B316))</f>
        <v/>
      </c>
      <c r="C316" s="47" t="str">
        <f aca="false">IF(OR($A316="",02_Estacao!C316=""),"",IF(CFG_UUR="fração (0-1)",02_Estacao!C316*100,02_Estacao!C316))</f>
        <v/>
      </c>
      <c r="D316" s="48" t="str">
        <f aca="false">IF(OR($A316="",02_Estacao!D316=""),"",IF(CFG_URS="MJ/m²/h",02_Estacao!D316*277.7778,IF(CFG_URS="kW/m²",02_Estacao!D316*1000,02_Estacao!D316)))</f>
        <v/>
      </c>
      <c r="E316" s="46" t="str">
        <f aca="false">IF(OR($A316="",02_Estacao!E316=""),"",IF(CFG_UVEL="km/h",02_Estacao!E316/3.6,02_Estacao!E316))</f>
        <v/>
      </c>
      <c r="F316" s="46" t="str">
        <f aca="false">IF($A316="","",IF(02_Estacao!F316="",CFG_P,IF(CFG_UP="hPa (mbar)",02_Estacao!F316/10,IF(CFG_UP="Pa",02_Estacao!F316/1000,02_Estacao!F316))))</f>
        <v/>
      </c>
      <c r="G316" s="48" t="str">
        <f aca="false">IF($A316="","",IF(02_Estacao!G316&lt;&gt;"",02_Estacao!G316,IF($D316="","",(1-CFG_ALBEDO)*$D316-CFG_RNL)))</f>
        <v/>
      </c>
      <c r="H316" s="46" t="str">
        <f aca="false">IF($A316="","",IFERROR(IF(ISNUMBER(INDEX(03_Dossel!$F$6:$F$1005,MATCH($A316,03_Dossel!$A$6:$A$1005,0))),INDEX(03_Dossel!$F$6:$F$1005,MATCH($A316,03_Dossel!$A$6:$A$1005,0)),""),""))</f>
        <v/>
      </c>
      <c r="I316" s="49" t="str">
        <f aca="false">IF($A316="","",IF($H316="","SEM PAR","OK"))</f>
        <v/>
      </c>
      <c r="J316" s="50" t="str">
        <f aca="false">IF($B316="","",0.6108*EXP(17.27*$B316/($B316+237.3)))</f>
        <v/>
      </c>
      <c r="K316" s="50" t="str">
        <f aca="false">IF(OR($J316="",$C316=""),"",$J316*$C316/100)</f>
        <v/>
      </c>
      <c r="L316" s="50" t="str">
        <f aca="false">IF(OR($J316="",$K316=""),"",$J316-$K316)</f>
        <v/>
      </c>
      <c r="M316" s="50" t="str">
        <f aca="false">IF($J316="","",4098*$J316/($B316+237.3)^2)</f>
        <v/>
      </c>
      <c r="N316" s="51" t="str">
        <f aca="false">IF($F316="","",0.000665*$F316)</f>
        <v/>
      </c>
      <c r="O316" s="46" t="str">
        <f aca="false">IF($E316="","",IFERROR($E316*4.87/LN(67.8*CFG_ZANEM-5.42),""))</f>
        <v/>
      </c>
      <c r="P316" s="46" t="str">
        <f aca="false">IF(OR($B316="",$H316=""),"",$H316-$B316)</f>
        <v/>
      </c>
      <c r="Q316" s="46" t="str">
        <f aca="false">IF($A316="","",IF(ISNUMBER(CFG_A),CFG_A,""))</f>
        <v/>
      </c>
      <c r="R316" s="46" t="str">
        <f aca="false">IF($A316="","",IF(ISNUMBER(CFG_B),CFG_B,""))</f>
        <v/>
      </c>
      <c r="S316" s="50" t="str">
        <f aca="false">IF(OR($B316="",$Q316=""),"",0.6108*EXP(17.27*$B316/($B316+237.3))-0.6108*EXP(17.27*($B316+$Q316)/($B316+$Q316+237.3)))</f>
        <v/>
      </c>
      <c r="T316" s="46" t="str">
        <f aca="false">IF(OR($Q316="",$R316="",$L316=""),"",$Q316+$R316*$L316)</f>
        <v/>
      </c>
      <c r="U316" s="46" t="str">
        <f aca="false">IF(OR($Q316="",$R316="",$S316=""),"",$Q316+$R316*$S316)</f>
        <v/>
      </c>
      <c r="V316" s="50" t="str">
        <f aca="false">IF(OR($P316="",$T316="",$U316=""),"",IF(ABS($U316-$T316)&lt;CFG_DENOMMIN,"",($P316-$T316)/($U316-$T316)))</f>
        <v/>
      </c>
      <c r="W316" s="47" t="str">
        <f aca="false">IF($E316="","",IFERROR(LN((CFG_ZANEM-0.67*CFG_HDOSSEL)/(0.123*CFG_HDOSSEL))*LN((CFG_ZAR-0.67*CFG_HDOSSEL)/(0.0123*CFG_HDOSSEL))/(CFG_K^2*$E316),""))</f>
        <v/>
      </c>
      <c r="X316" s="50" t="str">
        <f aca="false">IF(OR($N316="",$W316="",$W316=0),"",$N316*(1+CFG_RC/$W316))</f>
        <v/>
      </c>
      <c r="Y316" s="46" t="str">
        <f aca="false">IF(OR($X316="",$M316="",$G316="",$L316=""),"",($W316*$G316/CFG_RHOCP)*($X316/($M316+$X316))-$L316/($M316+$X316))</f>
        <v/>
      </c>
      <c r="Z316" s="46" t="str">
        <f aca="false">IF(OR($W316="",$G316=""),"",$W316*$G316/CFG_RHOCP)</f>
        <v/>
      </c>
      <c r="AA316" s="50" t="str">
        <f aca="false">IF(OR($P316="",$Y316="",$Z316=""),"",IF(ABS($Z316-$Y316)&lt;CFG_DENOMMIN,"",($P316-$Y316)/($Z316-$Y316)))</f>
        <v/>
      </c>
      <c r="AB316" s="48" t="str">
        <f aca="false">IF($A316="","",IF(AND(HOUR($A316)&gt;=CFG_HINI,HOUR($A316)&lt;CFG_HFIM),1,0))</f>
        <v/>
      </c>
      <c r="AC316" s="48" t="str">
        <f aca="false">IF($A316="","",IF($D316="",0,IF($D316&gt;=CFG_RSMIN,1,0)))</f>
        <v/>
      </c>
      <c r="AD316" s="48" t="str">
        <f aca="false">IF($A316="","",IF($E316="",0,IF(AND($E316&gt;=CFG_UMIN,$E316&lt;=CFG_UMAX),1,0)))</f>
        <v/>
      </c>
      <c r="AE316" s="48" t="str">
        <f aca="false">IF($A316="","",IF($L316="",0,IF($L316&gt;=CFG_VPDMIN,1,0)))</f>
        <v/>
      </c>
      <c r="AF316" s="48" t="str">
        <f aca="false">IF($A316="","",IF(CFG_METODO="Teórico (Jackson)",IF(OR($Y316="",$Z316=""),0,IF(ABS($Z316-$Y316)&gt;=CFG_DENOMMIN,1,0)),IF(OR($T316="",$U316=""),0,IF(ABS($U316-$T316)&gt;=CFG_DENOMMIN,1,0))))</f>
        <v/>
      </c>
      <c r="AG316" s="48" t="str">
        <f aca="false">IF($A316="","",IF(AND($B316&lt;&gt;"",$C316&lt;&gt;"",$H316&lt;&gt;""),1,0))</f>
        <v/>
      </c>
      <c r="AH316" s="48" t="str">
        <f aca="false">IF($A316="","",IF(AND($AB316=1,$AC316=1,$AD316=1,$AE316=1,$AF316=1,$AG316=1),1,0))</f>
        <v/>
      </c>
      <c r="AI316" s="50" t="str">
        <f aca="false">IF($A316="","",IF($AH316&lt;&gt;1,"",IF(CFG_METODO="Teórico (Jackson)",$AA316,$V316)))</f>
        <v/>
      </c>
      <c r="AJ316" s="50" t="str">
        <f aca="false">IF($AI316="","",MAX(0,MIN(1,$AI316)))</f>
        <v/>
      </c>
      <c r="AK316" s="52" t="str">
        <f aca="false">IF($A316="","",IF($AG316=0,"Dados incompletos"&amp;IF($I316="SEM PAR"," — sem Tc no mesmo horário",""),IF($AB316=0,"Fora da janela horária",IF($AC316=0,"Radiação abaixo do mínimo",IF($AD316=0,"Vento fora da faixa",IF($AE316=0,"VPD abaixo do mínimo",IF($AF316=0,"Denominador muito pequeno","VÁLIDO")))))))</f>
        <v/>
      </c>
    </row>
    <row r="317" customFormat="false" ht="15" hidden="false" customHeight="false" outlineLevel="0" collapsed="false">
      <c r="A317" s="45" t="str">
        <f aca="false">IF(02_Estacao!A317="","",02_Estacao!A317)</f>
        <v/>
      </c>
      <c r="B317" s="46" t="str">
        <f aca="false">IF(OR($A317="",02_Estacao!B317=""),"",IF(CFG_UT="°F",(02_Estacao!B317-32)*5/9,02_Estacao!B317))</f>
        <v/>
      </c>
      <c r="C317" s="47" t="str">
        <f aca="false">IF(OR($A317="",02_Estacao!C317=""),"",IF(CFG_UUR="fração (0-1)",02_Estacao!C317*100,02_Estacao!C317))</f>
        <v/>
      </c>
      <c r="D317" s="48" t="str">
        <f aca="false">IF(OR($A317="",02_Estacao!D317=""),"",IF(CFG_URS="MJ/m²/h",02_Estacao!D317*277.7778,IF(CFG_URS="kW/m²",02_Estacao!D317*1000,02_Estacao!D317)))</f>
        <v/>
      </c>
      <c r="E317" s="46" t="str">
        <f aca="false">IF(OR($A317="",02_Estacao!E317=""),"",IF(CFG_UVEL="km/h",02_Estacao!E317/3.6,02_Estacao!E317))</f>
        <v/>
      </c>
      <c r="F317" s="46" t="str">
        <f aca="false">IF($A317="","",IF(02_Estacao!F317="",CFG_P,IF(CFG_UP="hPa (mbar)",02_Estacao!F317/10,IF(CFG_UP="Pa",02_Estacao!F317/1000,02_Estacao!F317))))</f>
        <v/>
      </c>
      <c r="G317" s="48" t="str">
        <f aca="false">IF($A317="","",IF(02_Estacao!G317&lt;&gt;"",02_Estacao!G317,IF($D317="","",(1-CFG_ALBEDO)*$D317-CFG_RNL)))</f>
        <v/>
      </c>
      <c r="H317" s="46" t="str">
        <f aca="false">IF($A317="","",IFERROR(IF(ISNUMBER(INDEX(03_Dossel!$F$6:$F$1005,MATCH($A317,03_Dossel!$A$6:$A$1005,0))),INDEX(03_Dossel!$F$6:$F$1005,MATCH($A317,03_Dossel!$A$6:$A$1005,0)),""),""))</f>
        <v/>
      </c>
      <c r="I317" s="49" t="str">
        <f aca="false">IF($A317="","",IF($H317="","SEM PAR","OK"))</f>
        <v/>
      </c>
      <c r="J317" s="50" t="str">
        <f aca="false">IF($B317="","",0.6108*EXP(17.27*$B317/($B317+237.3)))</f>
        <v/>
      </c>
      <c r="K317" s="50" t="str">
        <f aca="false">IF(OR($J317="",$C317=""),"",$J317*$C317/100)</f>
        <v/>
      </c>
      <c r="L317" s="50" t="str">
        <f aca="false">IF(OR($J317="",$K317=""),"",$J317-$K317)</f>
        <v/>
      </c>
      <c r="M317" s="50" t="str">
        <f aca="false">IF($J317="","",4098*$J317/($B317+237.3)^2)</f>
        <v/>
      </c>
      <c r="N317" s="51" t="str">
        <f aca="false">IF($F317="","",0.000665*$F317)</f>
        <v/>
      </c>
      <c r="O317" s="46" t="str">
        <f aca="false">IF($E317="","",IFERROR($E317*4.87/LN(67.8*CFG_ZANEM-5.42),""))</f>
        <v/>
      </c>
      <c r="P317" s="46" t="str">
        <f aca="false">IF(OR($B317="",$H317=""),"",$H317-$B317)</f>
        <v/>
      </c>
      <c r="Q317" s="46" t="str">
        <f aca="false">IF($A317="","",IF(ISNUMBER(CFG_A),CFG_A,""))</f>
        <v/>
      </c>
      <c r="R317" s="46" t="str">
        <f aca="false">IF($A317="","",IF(ISNUMBER(CFG_B),CFG_B,""))</f>
        <v/>
      </c>
      <c r="S317" s="50" t="str">
        <f aca="false">IF(OR($B317="",$Q317=""),"",0.6108*EXP(17.27*$B317/($B317+237.3))-0.6108*EXP(17.27*($B317+$Q317)/($B317+$Q317+237.3)))</f>
        <v/>
      </c>
      <c r="T317" s="46" t="str">
        <f aca="false">IF(OR($Q317="",$R317="",$L317=""),"",$Q317+$R317*$L317)</f>
        <v/>
      </c>
      <c r="U317" s="46" t="str">
        <f aca="false">IF(OR($Q317="",$R317="",$S317=""),"",$Q317+$R317*$S317)</f>
        <v/>
      </c>
      <c r="V317" s="50" t="str">
        <f aca="false">IF(OR($P317="",$T317="",$U317=""),"",IF(ABS($U317-$T317)&lt;CFG_DENOMMIN,"",($P317-$T317)/($U317-$T317)))</f>
        <v/>
      </c>
      <c r="W317" s="47" t="str">
        <f aca="false">IF($E317="","",IFERROR(LN((CFG_ZANEM-0.67*CFG_HDOSSEL)/(0.123*CFG_HDOSSEL))*LN((CFG_ZAR-0.67*CFG_HDOSSEL)/(0.0123*CFG_HDOSSEL))/(CFG_K^2*$E317),""))</f>
        <v/>
      </c>
      <c r="X317" s="50" t="str">
        <f aca="false">IF(OR($N317="",$W317="",$W317=0),"",$N317*(1+CFG_RC/$W317))</f>
        <v/>
      </c>
      <c r="Y317" s="46" t="str">
        <f aca="false">IF(OR($X317="",$M317="",$G317="",$L317=""),"",($W317*$G317/CFG_RHOCP)*($X317/($M317+$X317))-$L317/($M317+$X317))</f>
        <v/>
      </c>
      <c r="Z317" s="46" t="str">
        <f aca="false">IF(OR($W317="",$G317=""),"",$W317*$G317/CFG_RHOCP)</f>
        <v/>
      </c>
      <c r="AA317" s="50" t="str">
        <f aca="false">IF(OR($P317="",$Y317="",$Z317=""),"",IF(ABS($Z317-$Y317)&lt;CFG_DENOMMIN,"",($P317-$Y317)/($Z317-$Y317)))</f>
        <v/>
      </c>
      <c r="AB317" s="48" t="str">
        <f aca="false">IF($A317="","",IF(AND(HOUR($A317)&gt;=CFG_HINI,HOUR($A317)&lt;CFG_HFIM),1,0))</f>
        <v/>
      </c>
      <c r="AC317" s="48" t="str">
        <f aca="false">IF($A317="","",IF($D317="",0,IF($D317&gt;=CFG_RSMIN,1,0)))</f>
        <v/>
      </c>
      <c r="AD317" s="48" t="str">
        <f aca="false">IF($A317="","",IF($E317="",0,IF(AND($E317&gt;=CFG_UMIN,$E317&lt;=CFG_UMAX),1,0)))</f>
        <v/>
      </c>
      <c r="AE317" s="48" t="str">
        <f aca="false">IF($A317="","",IF($L317="",0,IF($L317&gt;=CFG_VPDMIN,1,0)))</f>
        <v/>
      </c>
      <c r="AF317" s="48" t="str">
        <f aca="false">IF($A317="","",IF(CFG_METODO="Teórico (Jackson)",IF(OR($Y317="",$Z317=""),0,IF(ABS($Z317-$Y317)&gt;=CFG_DENOMMIN,1,0)),IF(OR($T317="",$U317=""),0,IF(ABS($U317-$T317)&gt;=CFG_DENOMMIN,1,0))))</f>
        <v/>
      </c>
      <c r="AG317" s="48" t="str">
        <f aca="false">IF($A317="","",IF(AND($B317&lt;&gt;"",$C317&lt;&gt;"",$H317&lt;&gt;""),1,0))</f>
        <v/>
      </c>
      <c r="AH317" s="48" t="str">
        <f aca="false">IF($A317="","",IF(AND($AB317=1,$AC317=1,$AD317=1,$AE317=1,$AF317=1,$AG317=1),1,0))</f>
        <v/>
      </c>
      <c r="AI317" s="50" t="str">
        <f aca="false">IF($A317="","",IF($AH317&lt;&gt;1,"",IF(CFG_METODO="Teórico (Jackson)",$AA317,$V317)))</f>
        <v/>
      </c>
      <c r="AJ317" s="50" t="str">
        <f aca="false">IF($AI317="","",MAX(0,MIN(1,$AI317)))</f>
        <v/>
      </c>
      <c r="AK317" s="52" t="str">
        <f aca="false">IF($A317="","",IF($AG317=0,"Dados incompletos"&amp;IF($I317="SEM PAR"," — sem Tc no mesmo horário",""),IF($AB317=0,"Fora da janela horária",IF($AC317=0,"Radiação abaixo do mínimo",IF($AD317=0,"Vento fora da faixa",IF($AE317=0,"VPD abaixo do mínimo",IF($AF317=0,"Denominador muito pequeno","VÁLIDO")))))))</f>
        <v/>
      </c>
    </row>
    <row r="318" customFormat="false" ht="15" hidden="false" customHeight="false" outlineLevel="0" collapsed="false">
      <c r="A318" s="45" t="str">
        <f aca="false">IF(02_Estacao!A318="","",02_Estacao!A318)</f>
        <v/>
      </c>
      <c r="B318" s="46" t="str">
        <f aca="false">IF(OR($A318="",02_Estacao!B318=""),"",IF(CFG_UT="°F",(02_Estacao!B318-32)*5/9,02_Estacao!B318))</f>
        <v/>
      </c>
      <c r="C318" s="47" t="str">
        <f aca="false">IF(OR($A318="",02_Estacao!C318=""),"",IF(CFG_UUR="fração (0-1)",02_Estacao!C318*100,02_Estacao!C318))</f>
        <v/>
      </c>
      <c r="D318" s="48" t="str">
        <f aca="false">IF(OR($A318="",02_Estacao!D318=""),"",IF(CFG_URS="MJ/m²/h",02_Estacao!D318*277.7778,IF(CFG_URS="kW/m²",02_Estacao!D318*1000,02_Estacao!D318)))</f>
        <v/>
      </c>
      <c r="E318" s="46" t="str">
        <f aca="false">IF(OR($A318="",02_Estacao!E318=""),"",IF(CFG_UVEL="km/h",02_Estacao!E318/3.6,02_Estacao!E318))</f>
        <v/>
      </c>
      <c r="F318" s="46" t="str">
        <f aca="false">IF($A318="","",IF(02_Estacao!F318="",CFG_P,IF(CFG_UP="hPa (mbar)",02_Estacao!F318/10,IF(CFG_UP="Pa",02_Estacao!F318/1000,02_Estacao!F318))))</f>
        <v/>
      </c>
      <c r="G318" s="48" t="str">
        <f aca="false">IF($A318="","",IF(02_Estacao!G318&lt;&gt;"",02_Estacao!G318,IF($D318="","",(1-CFG_ALBEDO)*$D318-CFG_RNL)))</f>
        <v/>
      </c>
      <c r="H318" s="46" t="str">
        <f aca="false">IF($A318="","",IFERROR(IF(ISNUMBER(INDEX(03_Dossel!$F$6:$F$1005,MATCH($A318,03_Dossel!$A$6:$A$1005,0))),INDEX(03_Dossel!$F$6:$F$1005,MATCH($A318,03_Dossel!$A$6:$A$1005,0)),""),""))</f>
        <v/>
      </c>
      <c r="I318" s="49" t="str">
        <f aca="false">IF($A318="","",IF($H318="","SEM PAR","OK"))</f>
        <v/>
      </c>
      <c r="J318" s="50" t="str">
        <f aca="false">IF($B318="","",0.6108*EXP(17.27*$B318/($B318+237.3)))</f>
        <v/>
      </c>
      <c r="K318" s="50" t="str">
        <f aca="false">IF(OR($J318="",$C318=""),"",$J318*$C318/100)</f>
        <v/>
      </c>
      <c r="L318" s="50" t="str">
        <f aca="false">IF(OR($J318="",$K318=""),"",$J318-$K318)</f>
        <v/>
      </c>
      <c r="M318" s="50" t="str">
        <f aca="false">IF($J318="","",4098*$J318/($B318+237.3)^2)</f>
        <v/>
      </c>
      <c r="N318" s="51" t="str">
        <f aca="false">IF($F318="","",0.000665*$F318)</f>
        <v/>
      </c>
      <c r="O318" s="46" t="str">
        <f aca="false">IF($E318="","",IFERROR($E318*4.87/LN(67.8*CFG_ZANEM-5.42),""))</f>
        <v/>
      </c>
      <c r="P318" s="46" t="str">
        <f aca="false">IF(OR($B318="",$H318=""),"",$H318-$B318)</f>
        <v/>
      </c>
      <c r="Q318" s="46" t="str">
        <f aca="false">IF($A318="","",IF(ISNUMBER(CFG_A),CFG_A,""))</f>
        <v/>
      </c>
      <c r="R318" s="46" t="str">
        <f aca="false">IF($A318="","",IF(ISNUMBER(CFG_B),CFG_B,""))</f>
        <v/>
      </c>
      <c r="S318" s="50" t="str">
        <f aca="false">IF(OR($B318="",$Q318=""),"",0.6108*EXP(17.27*$B318/($B318+237.3))-0.6108*EXP(17.27*($B318+$Q318)/($B318+$Q318+237.3)))</f>
        <v/>
      </c>
      <c r="T318" s="46" t="str">
        <f aca="false">IF(OR($Q318="",$R318="",$L318=""),"",$Q318+$R318*$L318)</f>
        <v/>
      </c>
      <c r="U318" s="46" t="str">
        <f aca="false">IF(OR($Q318="",$R318="",$S318=""),"",$Q318+$R318*$S318)</f>
        <v/>
      </c>
      <c r="V318" s="50" t="str">
        <f aca="false">IF(OR($P318="",$T318="",$U318=""),"",IF(ABS($U318-$T318)&lt;CFG_DENOMMIN,"",($P318-$T318)/($U318-$T318)))</f>
        <v/>
      </c>
      <c r="W318" s="47" t="str">
        <f aca="false">IF($E318="","",IFERROR(LN((CFG_ZANEM-0.67*CFG_HDOSSEL)/(0.123*CFG_HDOSSEL))*LN((CFG_ZAR-0.67*CFG_HDOSSEL)/(0.0123*CFG_HDOSSEL))/(CFG_K^2*$E318),""))</f>
        <v/>
      </c>
      <c r="X318" s="50" t="str">
        <f aca="false">IF(OR($N318="",$W318="",$W318=0),"",$N318*(1+CFG_RC/$W318))</f>
        <v/>
      </c>
      <c r="Y318" s="46" t="str">
        <f aca="false">IF(OR($X318="",$M318="",$G318="",$L318=""),"",($W318*$G318/CFG_RHOCP)*($X318/($M318+$X318))-$L318/($M318+$X318))</f>
        <v/>
      </c>
      <c r="Z318" s="46" t="str">
        <f aca="false">IF(OR($W318="",$G318=""),"",$W318*$G318/CFG_RHOCP)</f>
        <v/>
      </c>
      <c r="AA318" s="50" t="str">
        <f aca="false">IF(OR($P318="",$Y318="",$Z318=""),"",IF(ABS($Z318-$Y318)&lt;CFG_DENOMMIN,"",($P318-$Y318)/($Z318-$Y318)))</f>
        <v/>
      </c>
      <c r="AB318" s="48" t="str">
        <f aca="false">IF($A318="","",IF(AND(HOUR($A318)&gt;=CFG_HINI,HOUR($A318)&lt;CFG_HFIM),1,0))</f>
        <v/>
      </c>
      <c r="AC318" s="48" t="str">
        <f aca="false">IF($A318="","",IF($D318="",0,IF($D318&gt;=CFG_RSMIN,1,0)))</f>
        <v/>
      </c>
      <c r="AD318" s="48" t="str">
        <f aca="false">IF($A318="","",IF($E318="",0,IF(AND($E318&gt;=CFG_UMIN,$E318&lt;=CFG_UMAX),1,0)))</f>
        <v/>
      </c>
      <c r="AE318" s="48" t="str">
        <f aca="false">IF($A318="","",IF($L318="",0,IF($L318&gt;=CFG_VPDMIN,1,0)))</f>
        <v/>
      </c>
      <c r="AF318" s="48" t="str">
        <f aca="false">IF($A318="","",IF(CFG_METODO="Teórico (Jackson)",IF(OR($Y318="",$Z318=""),0,IF(ABS($Z318-$Y318)&gt;=CFG_DENOMMIN,1,0)),IF(OR($T318="",$U318=""),0,IF(ABS($U318-$T318)&gt;=CFG_DENOMMIN,1,0))))</f>
        <v/>
      </c>
      <c r="AG318" s="48" t="str">
        <f aca="false">IF($A318="","",IF(AND($B318&lt;&gt;"",$C318&lt;&gt;"",$H318&lt;&gt;""),1,0))</f>
        <v/>
      </c>
      <c r="AH318" s="48" t="str">
        <f aca="false">IF($A318="","",IF(AND($AB318=1,$AC318=1,$AD318=1,$AE318=1,$AF318=1,$AG318=1),1,0))</f>
        <v/>
      </c>
      <c r="AI318" s="50" t="str">
        <f aca="false">IF($A318="","",IF($AH318&lt;&gt;1,"",IF(CFG_METODO="Teórico (Jackson)",$AA318,$V318)))</f>
        <v/>
      </c>
      <c r="AJ318" s="50" t="str">
        <f aca="false">IF($AI318="","",MAX(0,MIN(1,$AI318)))</f>
        <v/>
      </c>
      <c r="AK318" s="52" t="str">
        <f aca="false">IF($A318="","",IF($AG318=0,"Dados incompletos"&amp;IF($I318="SEM PAR"," — sem Tc no mesmo horário",""),IF($AB318=0,"Fora da janela horária",IF($AC318=0,"Radiação abaixo do mínimo",IF($AD318=0,"Vento fora da faixa",IF($AE318=0,"VPD abaixo do mínimo",IF($AF318=0,"Denominador muito pequeno","VÁLIDO")))))))</f>
        <v/>
      </c>
    </row>
    <row r="319" customFormat="false" ht="15" hidden="false" customHeight="false" outlineLevel="0" collapsed="false">
      <c r="A319" s="45" t="str">
        <f aca="false">IF(02_Estacao!A319="","",02_Estacao!A319)</f>
        <v/>
      </c>
      <c r="B319" s="46" t="str">
        <f aca="false">IF(OR($A319="",02_Estacao!B319=""),"",IF(CFG_UT="°F",(02_Estacao!B319-32)*5/9,02_Estacao!B319))</f>
        <v/>
      </c>
      <c r="C319" s="47" t="str">
        <f aca="false">IF(OR($A319="",02_Estacao!C319=""),"",IF(CFG_UUR="fração (0-1)",02_Estacao!C319*100,02_Estacao!C319))</f>
        <v/>
      </c>
      <c r="D319" s="48" t="str">
        <f aca="false">IF(OR($A319="",02_Estacao!D319=""),"",IF(CFG_URS="MJ/m²/h",02_Estacao!D319*277.7778,IF(CFG_URS="kW/m²",02_Estacao!D319*1000,02_Estacao!D319)))</f>
        <v/>
      </c>
      <c r="E319" s="46" t="str">
        <f aca="false">IF(OR($A319="",02_Estacao!E319=""),"",IF(CFG_UVEL="km/h",02_Estacao!E319/3.6,02_Estacao!E319))</f>
        <v/>
      </c>
      <c r="F319" s="46" t="str">
        <f aca="false">IF($A319="","",IF(02_Estacao!F319="",CFG_P,IF(CFG_UP="hPa (mbar)",02_Estacao!F319/10,IF(CFG_UP="Pa",02_Estacao!F319/1000,02_Estacao!F319))))</f>
        <v/>
      </c>
      <c r="G319" s="48" t="str">
        <f aca="false">IF($A319="","",IF(02_Estacao!G319&lt;&gt;"",02_Estacao!G319,IF($D319="","",(1-CFG_ALBEDO)*$D319-CFG_RNL)))</f>
        <v/>
      </c>
      <c r="H319" s="46" t="str">
        <f aca="false">IF($A319="","",IFERROR(IF(ISNUMBER(INDEX(03_Dossel!$F$6:$F$1005,MATCH($A319,03_Dossel!$A$6:$A$1005,0))),INDEX(03_Dossel!$F$6:$F$1005,MATCH($A319,03_Dossel!$A$6:$A$1005,0)),""),""))</f>
        <v/>
      </c>
      <c r="I319" s="49" t="str">
        <f aca="false">IF($A319="","",IF($H319="","SEM PAR","OK"))</f>
        <v/>
      </c>
      <c r="J319" s="50" t="str">
        <f aca="false">IF($B319="","",0.6108*EXP(17.27*$B319/($B319+237.3)))</f>
        <v/>
      </c>
      <c r="K319" s="50" t="str">
        <f aca="false">IF(OR($J319="",$C319=""),"",$J319*$C319/100)</f>
        <v/>
      </c>
      <c r="L319" s="50" t="str">
        <f aca="false">IF(OR($J319="",$K319=""),"",$J319-$K319)</f>
        <v/>
      </c>
      <c r="M319" s="50" t="str">
        <f aca="false">IF($J319="","",4098*$J319/($B319+237.3)^2)</f>
        <v/>
      </c>
      <c r="N319" s="51" t="str">
        <f aca="false">IF($F319="","",0.000665*$F319)</f>
        <v/>
      </c>
      <c r="O319" s="46" t="str">
        <f aca="false">IF($E319="","",IFERROR($E319*4.87/LN(67.8*CFG_ZANEM-5.42),""))</f>
        <v/>
      </c>
      <c r="P319" s="46" t="str">
        <f aca="false">IF(OR($B319="",$H319=""),"",$H319-$B319)</f>
        <v/>
      </c>
      <c r="Q319" s="46" t="str">
        <f aca="false">IF($A319="","",IF(ISNUMBER(CFG_A),CFG_A,""))</f>
        <v/>
      </c>
      <c r="R319" s="46" t="str">
        <f aca="false">IF($A319="","",IF(ISNUMBER(CFG_B),CFG_B,""))</f>
        <v/>
      </c>
      <c r="S319" s="50" t="str">
        <f aca="false">IF(OR($B319="",$Q319=""),"",0.6108*EXP(17.27*$B319/($B319+237.3))-0.6108*EXP(17.27*($B319+$Q319)/($B319+$Q319+237.3)))</f>
        <v/>
      </c>
      <c r="T319" s="46" t="str">
        <f aca="false">IF(OR($Q319="",$R319="",$L319=""),"",$Q319+$R319*$L319)</f>
        <v/>
      </c>
      <c r="U319" s="46" t="str">
        <f aca="false">IF(OR($Q319="",$R319="",$S319=""),"",$Q319+$R319*$S319)</f>
        <v/>
      </c>
      <c r="V319" s="50" t="str">
        <f aca="false">IF(OR($P319="",$T319="",$U319=""),"",IF(ABS($U319-$T319)&lt;CFG_DENOMMIN,"",($P319-$T319)/($U319-$T319)))</f>
        <v/>
      </c>
      <c r="W319" s="47" t="str">
        <f aca="false">IF($E319="","",IFERROR(LN((CFG_ZANEM-0.67*CFG_HDOSSEL)/(0.123*CFG_HDOSSEL))*LN((CFG_ZAR-0.67*CFG_HDOSSEL)/(0.0123*CFG_HDOSSEL))/(CFG_K^2*$E319),""))</f>
        <v/>
      </c>
      <c r="X319" s="50" t="str">
        <f aca="false">IF(OR($N319="",$W319="",$W319=0),"",$N319*(1+CFG_RC/$W319))</f>
        <v/>
      </c>
      <c r="Y319" s="46" t="str">
        <f aca="false">IF(OR($X319="",$M319="",$G319="",$L319=""),"",($W319*$G319/CFG_RHOCP)*($X319/($M319+$X319))-$L319/($M319+$X319))</f>
        <v/>
      </c>
      <c r="Z319" s="46" t="str">
        <f aca="false">IF(OR($W319="",$G319=""),"",$W319*$G319/CFG_RHOCP)</f>
        <v/>
      </c>
      <c r="AA319" s="50" t="str">
        <f aca="false">IF(OR($P319="",$Y319="",$Z319=""),"",IF(ABS($Z319-$Y319)&lt;CFG_DENOMMIN,"",($P319-$Y319)/($Z319-$Y319)))</f>
        <v/>
      </c>
      <c r="AB319" s="48" t="str">
        <f aca="false">IF($A319="","",IF(AND(HOUR($A319)&gt;=CFG_HINI,HOUR($A319)&lt;CFG_HFIM),1,0))</f>
        <v/>
      </c>
      <c r="AC319" s="48" t="str">
        <f aca="false">IF($A319="","",IF($D319="",0,IF($D319&gt;=CFG_RSMIN,1,0)))</f>
        <v/>
      </c>
      <c r="AD319" s="48" t="str">
        <f aca="false">IF($A319="","",IF($E319="",0,IF(AND($E319&gt;=CFG_UMIN,$E319&lt;=CFG_UMAX),1,0)))</f>
        <v/>
      </c>
      <c r="AE319" s="48" t="str">
        <f aca="false">IF($A319="","",IF($L319="",0,IF($L319&gt;=CFG_VPDMIN,1,0)))</f>
        <v/>
      </c>
      <c r="AF319" s="48" t="str">
        <f aca="false">IF($A319="","",IF(CFG_METODO="Teórico (Jackson)",IF(OR($Y319="",$Z319=""),0,IF(ABS($Z319-$Y319)&gt;=CFG_DENOMMIN,1,0)),IF(OR($T319="",$U319=""),0,IF(ABS($U319-$T319)&gt;=CFG_DENOMMIN,1,0))))</f>
        <v/>
      </c>
      <c r="AG319" s="48" t="str">
        <f aca="false">IF($A319="","",IF(AND($B319&lt;&gt;"",$C319&lt;&gt;"",$H319&lt;&gt;""),1,0))</f>
        <v/>
      </c>
      <c r="AH319" s="48" t="str">
        <f aca="false">IF($A319="","",IF(AND($AB319=1,$AC319=1,$AD319=1,$AE319=1,$AF319=1,$AG319=1),1,0))</f>
        <v/>
      </c>
      <c r="AI319" s="50" t="str">
        <f aca="false">IF($A319="","",IF($AH319&lt;&gt;1,"",IF(CFG_METODO="Teórico (Jackson)",$AA319,$V319)))</f>
        <v/>
      </c>
      <c r="AJ319" s="50" t="str">
        <f aca="false">IF($AI319="","",MAX(0,MIN(1,$AI319)))</f>
        <v/>
      </c>
      <c r="AK319" s="52" t="str">
        <f aca="false">IF($A319="","",IF($AG319=0,"Dados incompletos"&amp;IF($I319="SEM PAR"," — sem Tc no mesmo horário",""),IF($AB319=0,"Fora da janela horária",IF($AC319=0,"Radiação abaixo do mínimo",IF($AD319=0,"Vento fora da faixa",IF($AE319=0,"VPD abaixo do mínimo",IF($AF319=0,"Denominador muito pequeno","VÁLIDO")))))))</f>
        <v/>
      </c>
    </row>
    <row r="320" customFormat="false" ht="15" hidden="false" customHeight="false" outlineLevel="0" collapsed="false">
      <c r="A320" s="45" t="str">
        <f aca="false">IF(02_Estacao!A320="","",02_Estacao!A320)</f>
        <v/>
      </c>
      <c r="B320" s="46" t="str">
        <f aca="false">IF(OR($A320="",02_Estacao!B320=""),"",IF(CFG_UT="°F",(02_Estacao!B320-32)*5/9,02_Estacao!B320))</f>
        <v/>
      </c>
      <c r="C320" s="47" t="str">
        <f aca="false">IF(OR($A320="",02_Estacao!C320=""),"",IF(CFG_UUR="fração (0-1)",02_Estacao!C320*100,02_Estacao!C320))</f>
        <v/>
      </c>
      <c r="D320" s="48" t="str">
        <f aca="false">IF(OR($A320="",02_Estacao!D320=""),"",IF(CFG_URS="MJ/m²/h",02_Estacao!D320*277.7778,IF(CFG_URS="kW/m²",02_Estacao!D320*1000,02_Estacao!D320)))</f>
        <v/>
      </c>
      <c r="E320" s="46" t="str">
        <f aca="false">IF(OR($A320="",02_Estacao!E320=""),"",IF(CFG_UVEL="km/h",02_Estacao!E320/3.6,02_Estacao!E320))</f>
        <v/>
      </c>
      <c r="F320" s="46" t="str">
        <f aca="false">IF($A320="","",IF(02_Estacao!F320="",CFG_P,IF(CFG_UP="hPa (mbar)",02_Estacao!F320/10,IF(CFG_UP="Pa",02_Estacao!F320/1000,02_Estacao!F320))))</f>
        <v/>
      </c>
      <c r="G320" s="48" t="str">
        <f aca="false">IF($A320="","",IF(02_Estacao!G320&lt;&gt;"",02_Estacao!G320,IF($D320="","",(1-CFG_ALBEDO)*$D320-CFG_RNL)))</f>
        <v/>
      </c>
      <c r="H320" s="46" t="str">
        <f aca="false">IF($A320="","",IFERROR(IF(ISNUMBER(INDEX(03_Dossel!$F$6:$F$1005,MATCH($A320,03_Dossel!$A$6:$A$1005,0))),INDEX(03_Dossel!$F$6:$F$1005,MATCH($A320,03_Dossel!$A$6:$A$1005,0)),""),""))</f>
        <v/>
      </c>
      <c r="I320" s="49" t="str">
        <f aca="false">IF($A320="","",IF($H320="","SEM PAR","OK"))</f>
        <v/>
      </c>
      <c r="J320" s="50" t="str">
        <f aca="false">IF($B320="","",0.6108*EXP(17.27*$B320/($B320+237.3)))</f>
        <v/>
      </c>
      <c r="K320" s="50" t="str">
        <f aca="false">IF(OR($J320="",$C320=""),"",$J320*$C320/100)</f>
        <v/>
      </c>
      <c r="L320" s="50" t="str">
        <f aca="false">IF(OR($J320="",$K320=""),"",$J320-$K320)</f>
        <v/>
      </c>
      <c r="M320" s="50" t="str">
        <f aca="false">IF($J320="","",4098*$J320/($B320+237.3)^2)</f>
        <v/>
      </c>
      <c r="N320" s="51" t="str">
        <f aca="false">IF($F320="","",0.000665*$F320)</f>
        <v/>
      </c>
      <c r="O320" s="46" t="str">
        <f aca="false">IF($E320="","",IFERROR($E320*4.87/LN(67.8*CFG_ZANEM-5.42),""))</f>
        <v/>
      </c>
      <c r="P320" s="46" t="str">
        <f aca="false">IF(OR($B320="",$H320=""),"",$H320-$B320)</f>
        <v/>
      </c>
      <c r="Q320" s="46" t="str">
        <f aca="false">IF($A320="","",IF(ISNUMBER(CFG_A),CFG_A,""))</f>
        <v/>
      </c>
      <c r="R320" s="46" t="str">
        <f aca="false">IF($A320="","",IF(ISNUMBER(CFG_B),CFG_B,""))</f>
        <v/>
      </c>
      <c r="S320" s="50" t="str">
        <f aca="false">IF(OR($B320="",$Q320=""),"",0.6108*EXP(17.27*$B320/($B320+237.3))-0.6108*EXP(17.27*($B320+$Q320)/($B320+$Q320+237.3)))</f>
        <v/>
      </c>
      <c r="T320" s="46" t="str">
        <f aca="false">IF(OR($Q320="",$R320="",$L320=""),"",$Q320+$R320*$L320)</f>
        <v/>
      </c>
      <c r="U320" s="46" t="str">
        <f aca="false">IF(OR($Q320="",$R320="",$S320=""),"",$Q320+$R320*$S320)</f>
        <v/>
      </c>
      <c r="V320" s="50" t="str">
        <f aca="false">IF(OR($P320="",$T320="",$U320=""),"",IF(ABS($U320-$T320)&lt;CFG_DENOMMIN,"",($P320-$T320)/($U320-$T320)))</f>
        <v/>
      </c>
      <c r="W320" s="47" t="str">
        <f aca="false">IF($E320="","",IFERROR(LN((CFG_ZANEM-0.67*CFG_HDOSSEL)/(0.123*CFG_HDOSSEL))*LN((CFG_ZAR-0.67*CFG_HDOSSEL)/(0.0123*CFG_HDOSSEL))/(CFG_K^2*$E320),""))</f>
        <v/>
      </c>
      <c r="X320" s="50" t="str">
        <f aca="false">IF(OR($N320="",$W320="",$W320=0),"",$N320*(1+CFG_RC/$W320))</f>
        <v/>
      </c>
      <c r="Y320" s="46" t="str">
        <f aca="false">IF(OR($X320="",$M320="",$G320="",$L320=""),"",($W320*$G320/CFG_RHOCP)*($X320/($M320+$X320))-$L320/($M320+$X320))</f>
        <v/>
      </c>
      <c r="Z320" s="46" t="str">
        <f aca="false">IF(OR($W320="",$G320=""),"",$W320*$G320/CFG_RHOCP)</f>
        <v/>
      </c>
      <c r="AA320" s="50" t="str">
        <f aca="false">IF(OR($P320="",$Y320="",$Z320=""),"",IF(ABS($Z320-$Y320)&lt;CFG_DENOMMIN,"",($P320-$Y320)/($Z320-$Y320)))</f>
        <v/>
      </c>
      <c r="AB320" s="48" t="str">
        <f aca="false">IF($A320="","",IF(AND(HOUR($A320)&gt;=CFG_HINI,HOUR($A320)&lt;CFG_HFIM),1,0))</f>
        <v/>
      </c>
      <c r="AC320" s="48" t="str">
        <f aca="false">IF($A320="","",IF($D320="",0,IF($D320&gt;=CFG_RSMIN,1,0)))</f>
        <v/>
      </c>
      <c r="AD320" s="48" t="str">
        <f aca="false">IF($A320="","",IF($E320="",0,IF(AND($E320&gt;=CFG_UMIN,$E320&lt;=CFG_UMAX),1,0)))</f>
        <v/>
      </c>
      <c r="AE320" s="48" t="str">
        <f aca="false">IF($A320="","",IF($L320="",0,IF($L320&gt;=CFG_VPDMIN,1,0)))</f>
        <v/>
      </c>
      <c r="AF320" s="48" t="str">
        <f aca="false">IF($A320="","",IF(CFG_METODO="Teórico (Jackson)",IF(OR($Y320="",$Z320=""),0,IF(ABS($Z320-$Y320)&gt;=CFG_DENOMMIN,1,0)),IF(OR($T320="",$U320=""),0,IF(ABS($U320-$T320)&gt;=CFG_DENOMMIN,1,0))))</f>
        <v/>
      </c>
      <c r="AG320" s="48" t="str">
        <f aca="false">IF($A320="","",IF(AND($B320&lt;&gt;"",$C320&lt;&gt;"",$H320&lt;&gt;""),1,0))</f>
        <v/>
      </c>
      <c r="AH320" s="48" t="str">
        <f aca="false">IF($A320="","",IF(AND($AB320=1,$AC320=1,$AD320=1,$AE320=1,$AF320=1,$AG320=1),1,0))</f>
        <v/>
      </c>
      <c r="AI320" s="50" t="str">
        <f aca="false">IF($A320="","",IF($AH320&lt;&gt;1,"",IF(CFG_METODO="Teórico (Jackson)",$AA320,$V320)))</f>
        <v/>
      </c>
      <c r="AJ320" s="50" t="str">
        <f aca="false">IF($AI320="","",MAX(0,MIN(1,$AI320)))</f>
        <v/>
      </c>
      <c r="AK320" s="52" t="str">
        <f aca="false">IF($A320="","",IF($AG320=0,"Dados incompletos"&amp;IF($I320="SEM PAR"," — sem Tc no mesmo horário",""),IF($AB320=0,"Fora da janela horária",IF($AC320=0,"Radiação abaixo do mínimo",IF($AD320=0,"Vento fora da faixa",IF($AE320=0,"VPD abaixo do mínimo",IF($AF320=0,"Denominador muito pequeno","VÁLIDO")))))))</f>
        <v/>
      </c>
    </row>
    <row r="321" customFormat="false" ht="15" hidden="false" customHeight="false" outlineLevel="0" collapsed="false">
      <c r="A321" s="45" t="str">
        <f aca="false">IF(02_Estacao!A321="","",02_Estacao!A321)</f>
        <v/>
      </c>
      <c r="B321" s="46" t="str">
        <f aca="false">IF(OR($A321="",02_Estacao!B321=""),"",IF(CFG_UT="°F",(02_Estacao!B321-32)*5/9,02_Estacao!B321))</f>
        <v/>
      </c>
      <c r="C321" s="47" t="str">
        <f aca="false">IF(OR($A321="",02_Estacao!C321=""),"",IF(CFG_UUR="fração (0-1)",02_Estacao!C321*100,02_Estacao!C321))</f>
        <v/>
      </c>
      <c r="D321" s="48" t="str">
        <f aca="false">IF(OR($A321="",02_Estacao!D321=""),"",IF(CFG_URS="MJ/m²/h",02_Estacao!D321*277.7778,IF(CFG_URS="kW/m²",02_Estacao!D321*1000,02_Estacao!D321)))</f>
        <v/>
      </c>
      <c r="E321" s="46" t="str">
        <f aca="false">IF(OR($A321="",02_Estacao!E321=""),"",IF(CFG_UVEL="km/h",02_Estacao!E321/3.6,02_Estacao!E321))</f>
        <v/>
      </c>
      <c r="F321" s="46" t="str">
        <f aca="false">IF($A321="","",IF(02_Estacao!F321="",CFG_P,IF(CFG_UP="hPa (mbar)",02_Estacao!F321/10,IF(CFG_UP="Pa",02_Estacao!F321/1000,02_Estacao!F321))))</f>
        <v/>
      </c>
      <c r="G321" s="48" t="str">
        <f aca="false">IF($A321="","",IF(02_Estacao!G321&lt;&gt;"",02_Estacao!G321,IF($D321="","",(1-CFG_ALBEDO)*$D321-CFG_RNL)))</f>
        <v/>
      </c>
      <c r="H321" s="46" t="str">
        <f aca="false">IF($A321="","",IFERROR(IF(ISNUMBER(INDEX(03_Dossel!$F$6:$F$1005,MATCH($A321,03_Dossel!$A$6:$A$1005,0))),INDEX(03_Dossel!$F$6:$F$1005,MATCH($A321,03_Dossel!$A$6:$A$1005,0)),""),""))</f>
        <v/>
      </c>
      <c r="I321" s="49" t="str">
        <f aca="false">IF($A321="","",IF($H321="","SEM PAR","OK"))</f>
        <v/>
      </c>
      <c r="J321" s="50" t="str">
        <f aca="false">IF($B321="","",0.6108*EXP(17.27*$B321/($B321+237.3)))</f>
        <v/>
      </c>
      <c r="K321" s="50" t="str">
        <f aca="false">IF(OR($J321="",$C321=""),"",$J321*$C321/100)</f>
        <v/>
      </c>
      <c r="L321" s="50" t="str">
        <f aca="false">IF(OR($J321="",$K321=""),"",$J321-$K321)</f>
        <v/>
      </c>
      <c r="M321" s="50" t="str">
        <f aca="false">IF($J321="","",4098*$J321/($B321+237.3)^2)</f>
        <v/>
      </c>
      <c r="N321" s="51" t="str">
        <f aca="false">IF($F321="","",0.000665*$F321)</f>
        <v/>
      </c>
      <c r="O321" s="46" t="str">
        <f aca="false">IF($E321="","",IFERROR($E321*4.87/LN(67.8*CFG_ZANEM-5.42),""))</f>
        <v/>
      </c>
      <c r="P321" s="46" t="str">
        <f aca="false">IF(OR($B321="",$H321=""),"",$H321-$B321)</f>
        <v/>
      </c>
      <c r="Q321" s="46" t="str">
        <f aca="false">IF($A321="","",IF(ISNUMBER(CFG_A),CFG_A,""))</f>
        <v/>
      </c>
      <c r="R321" s="46" t="str">
        <f aca="false">IF($A321="","",IF(ISNUMBER(CFG_B),CFG_B,""))</f>
        <v/>
      </c>
      <c r="S321" s="50" t="str">
        <f aca="false">IF(OR($B321="",$Q321=""),"",0.6108*EXP(17.27*$B321/($B321+237.3))-0.6108*EXP(17.27*($B321+$Q321)/($B321+$Q321+237.3)))</f>
        <v/>
      </c>
      <c r="T321" s="46" t="str">
        <f aca="false">IF(OR($Q321="",$R321="",$L321=""),"",$Q321+$R321*$L321)</f>
        <v/>
      </c>
      <c r="U321" s="46" t="str">
        <f aca="false">IF(OR($Q321="",$R321="",$S321=""),"",$Q321+$R321*$S321)</f>
        <v/>
      </c>
      <c r="V321" s="50" t="str">
        <f aca="false">IF(OR($P321="",$T321="",$U321=""),"",IF(ABS($U321-$T321)&lt;CFG_DENOMMIN,"",($P321-$T321)/($U321-$T321)))</f>
        <v/>
      </c>
      <c r="W321" s="47" t="str">
        <f aca="false">IF($E321="","",IFERROR(LN((CFG_ZANEM-0.67*CFG_HDOSSEL)/(0.123*CFG_HDOSSEL))*LN((CFG_ZAR-0.67*CFG_HDOSSEL)/(0.0123*CFG_HDOSSEL))/(CFG_K^2*$E321),""))</f>
        <v/>
      </c>
      <c r="X321" s="50" t="str">
        <f aca="false">IF(OR($N321="",$W321="",$W321=0),"",$N321*(1+CFG_RC/$W321))</f>
        <v/>
      </c>
      <c r="Y321" s="46" t="str">
        <f aca="false">IF(OR($X321="",$M321="",$G321="",$L321=""),"",($W321*$G321/CFG_RHOCP)*($X321/($M321+$X321))-$L321/($M321+$X321))</f>
        <v/>
      </c>
      <c r="Z321" s="46" t="str">
        <f aca="false">IF(OR($W321="",$G321=""),"",$W321*$G321/CFG_RHOCP)</f>
        <v/>
      </c>
      <c r="AA321" s="50" t="str">
        <f aca="false">IF(OR($P321="",$Y321="",$Z321=""),"",IF(ABS($Z321-$Y321)&lt;CFG_DENOMMIN,"",($P321-$Y321)/($Z321-$Y321)))</f>
        <v/>
      </c>
      <c r="AB321" s="48" t="str">
        <f aca="false">IF($A321="","",IF(AND(HOUR($A321)&gt;=CFG_HINI,HOUR($A321)&lt;CFG_HFIM),1,0))</f>
        <v/>
      </c>
      <c r="AC321" s="48" t="str">
        <f aca="false">IF($A321="","",IF($D321="",0,IF($D321&gt;=CFG_RSMIN,1,0)))</f>
        <v/>
      </c>
      <c r="AD321" s="48" t="str">
        <f aca="false">IF($A321="","",IF($E321="",0,IF(AND($E321&gt;=CFG_UMIN,$E321&lt;=CFG_UMAX),1,0)))</f>
        <v/>
      </c>
      <c r="AE321" s="48" t="str">
        <f aca="false">IF($A321="","",IF($L321="",0,IF($L321&gt;=CFG_VPDMIN,1,0)))</f>
        <v/>
      </c>
      <c r="AF321" s="48" t="str">
        <f aca="false">IF($A321="","",IF(CFG_METODO="Teórico (Jackson)",IF(OR($Y321="",$Z321=""),0,IF(ABS($Z321-$Y321)&gt;=CFG_DENOMMIN,1,0)),IF(OR($T321="",$U321=""),0,IF(ABS($U321-$T321)&gt;=CFG_DENOMMIN,1,0))))</f>
        <v/>
      </c>
      <c r="AG321" s="48" t="str">
        <f aca="false">IF($A321="","",IF(AND($B321&lt;&gt;"",$C321&lt;&gt;"",$H321&lt;&gt;""),1,0))</f>
        <v/>
      </c>
      <c r="AH321" s="48" t="str">
        <f aca="false">IF($A321="","",IF(AND($AB321=1,$AC321=1,$AD321=1,$AE321=1,$AF321=1,$AG321=1),1,0))</f>
        <v/>
      </c>
      <c r="AI321" s="50" t="str">
        <f aca="false">IF($A321="","",IF($AH321&lt;&gt;1,"",IF(CFG_METODO="Teórico (Jackson)",$AA321,$V321)))</f>
        <v/>
      </c>
      <c r="AJ321" s="50" t="str">
        <f aca="false">IF($AI321="","",MAX(0,MIN(1,$AI321)))</f>
        <v/>
      </c>
      <c r="AK321" s="52" t="str">
        <f aca="false">IF($A321="","",IF($AG321=0,"Dados incompletos"&amp;IF($I321="SEM PAR"," — sem Tc no mesmo horário",""),IF($AB321=0,"Fora da janela horária",IF($AC321=0,"Radiação abaixo do mínimo",IF($AD321=0,"Vento fora da faixa",IF($AE321=0,"VPD abaixo do mínimo",IF($AF321=0,"Denominador muito pequeno","VÁLIDO")))))))</f>
        <v/>
      </c>
    </row>
    <row r="322" customFormat="false" ht="15" hidden="false" customHeight="false" outlineLevel="0" collapsed="false">
      <c r="A322" s="45" t="str">
        <f aca="false">IF(02_Estacao!A322="","",02_Estacao!A322)</f>
        <v/>
      </c>
      <c r="B322" s="46" t="str">
        <f aca="false">IF(OR($A322="",02_Estacao!B322=""),"",IF(CFG_UT="°F",(02_Estacao!B322-32)*5/9,02_Estacao!B322))</f>
        <v/>
      </c>
      <c r="C322" s="47" t="str">
        <f aca="false">IF(OR($A322="",02_Estacao!C322=""),"",IF(CFG_UUR="fração (0-1)",02_Estacao!C322*100,02_Estacao!C322))</f>
        <v/>
      </c>
      <c r="D322" s="48" t="str">
        <f aca="false">IF(OR($A322="",02_Estacao!D322=""),"",IF(CFG_URS="MJ/m²/h",02_Estacao!D322*277.7778,IF(CFG_URS="kW/m²",02_Estacao!D322*1000,02_Estacao!D322)))</f>
        <v/>
      </c>
      <c r="E322" s="46" t="str">
        <f aca="false">IF(OR($A322="",02_Estacao!E322=""),"",IF(CFG_UVEL="km/h",02_Estacao!E322/3.6,02_Estacao!E322))</f>
        <v/>
      </c>
      <c r="F322" s="46" t="str">
        <f aca="false">IF($A322="","",IF(02_Estacao!F322="",CFG_P,IF(CFG_UP="hPa (mbar)",02_Estacao!F322/10,IF(CFG_UP="Pa",02_Estacao!F322/1000,02_Estacao!F322))))</f>
        <v/>
      </c>
      <c r="G322" s="48" t="str">
        <f aca="false">IF($A322="","",IF(02_Estacao!G322&lt;&gt;"",02_Estacao!G322,IF($D322="","",(1-CFG_ALBEDO)*$D322-CFG_RNL)))</f>
        <v/>
      </c>
      <c r="H322" s="46" t="str">
        <f aca="false">IF($A322="","",IFERROR(IF(ISNUMBER(INDEX(03_Dossel!$F$6:$F$1005,MATCH($A322,03_Dossel!$A$6:$A$1005,0))),INDEX(03_Dossel!$F$6:$F$1005,MATCH($A322,03_Dossel!$A$6:$A$1005,0)),""),""))</f>
        <v/>
      </c>
      <c r="I322" s="49" t="str">
        <f aca="false">IF($A322="","",IF($H322="","SEM PAR","OK"))</f>
        <v/>
      </c>
      <c r="J322" s="50" t="str">
        <f aca="false">IF($B322="","",0.6108*EXP(17.27*$B322/($B322+237.3)))</f>
        <v/>
      </c>
      <c r="K322" s="50" t="str">
        <f aca="false">IF(OR($J322="",$C322=""),"",$J322*$C322/100)</f>
        <v/>
      </c>
      <c r="L322" s="50" t="str">
        <f aca="false">IF(OR($J322="",$K322=""),"",$J322-$K322)</f>
        <v/>
      </c>
      <c r="M322" s="50" t="str">
        <f aca="false">IF($J322="","",4098*$J322/($B322+237.3)^2)</f>
        <v/>
      </c>
      <c r="N322" s="51" t="str">
        <f aca="false">IF($F322="","",0.000665*$F322)</f>
        <v/>
      </c>
      <c r="O322" s="46" t="str">
        <f aca="false">IF($E322="","",IFERROR($E322*4.87/LN(67.8*CFG_ZANEM-5.42),""))</f>
        <v/>
      </c>
      <c r="P322" s="46" t="str">
        <f aca="false">IF(OR($B322="",$H322=""),"",$H322-$B322)</f>
        <v/>
      </c>
      <c r="Q322" s="46" t="str">
        <f aca="false">IF($A322="","",IF(ISNUMBER(CFG_A),CFG_A,""))</f>
        <v/>
      </c>
      <c r="R322" s="46" t="str">
        <f aca="false">IF($A322="","",IF(ISNUMBER(CFG_B),CFG_B,""))</f>
        <v/>
      </c>
      <c r="S322" s="50" t="str">
        <f aca="false">IF(OR($B322="",$Q322=""),"",0.6108*EXP(17.27*$B322/($B322+237.3))-0.6108*EXP(17.27*($B322+$Q322)/($B322+$Q322+237.3)))</f>
        <v/>
      </c>
      <c r="T322" s="46" t="str">
        <f aca="false">IF(OR($Q322="",$R322="",$L322=""),"",$Q322+$R322*$L322)</f>
        <v/>
      </c>
      <c r="U322" s="46" t="str">
        <f aca="false">IF(OR($Q322="",$R322="",$S322=""),"",$Q322+$R322*$S322)</f>
        <v/>
      </c>
      <c r="V322" s="50" t="str">
        <f aca="false">IF(OR($P322="",$T322="",$U322=""),"",IF(ABS($U322-$T322)&lt;CFG_DENOMMIN,"",($P322-$T322)/($U322-$T322)))</f>
        <v/>
      </c>
      <c r="W322" s="47" t="str">
        <f aca="false">IF($E322="","",IFERROR(LN((CFG_ZANEM-0.67*CFG_HDOSSEL)/(0.123*CFG_HDOSSEL))*LN((CFG_ZAR-0.67*CFG_HDOSSEL)/(0.0123*CFG_HDOSSEL))/(CFG_K^2*$E322),""))</f>
        <v/>
      </c>
      <c r="X322" s="50" t="str">
        <f aca="false">IF(OR($N322="",$W322="",$W322=0),"",$N322*(1+CFG_RC/$W322))</f>
        <v/>
      </c>
      <c r="Y322" s="46" t="str">
        <f aca="false">IF(OR($X322="",$M322="",$G322="",$L322=""),"",($W322*$G322/CFG_RHOCP)*($X322/($M322+$X322))-$L322/($M322+$X322))</f>
        <v/>
      </c>
      <c r="Z322" s="46" t="str">
        <f aca="false">IF(OR($W322="",$G322=""),"",$W322*$G322/CFG_RHOCP)</f>
        <v/>
      </c>
      <c r="AA322" s="50" t="str">
        <f aca="false">IF(OR($P322="",$Y322="",$Z322=""),"",IF(ABS($Z322-$Y322)&lt;CFG_DENOMMIN,"",($P322-$Y322)/($Z322-$Y322)))</f>
        <v/>
      </c>
      <c r="AB322" s="48" t="str">
        <f aca="false">IF($A322="","",IF(AND(HOUR($A322)&gt;=CFG_HINI,HOUR($A322)&lt;CFG_HFIM),1,0))</f>
        <v/>
      </c>
      <c r="AC322" s="48" t="str">
        <f aca="false">IF($A322="","",IF($D322="",0,IF($D322&gt;=CFG_RSMIN,1,0)))</f>
        <v/>
      </c>
      <c r="AD322" s="48" t="str">
        <f aca="false">IF($A322="","",IF($E322="",0,IF(AND($E322&gt;=CFG_UMIN,$E322&lt;=CFG_UMAX),1,0)))</f>
        <v/>
      </c>
      <c r="AE322" s="48" t="str">
        <f aca="false">IF($A322="","",IF($L322="",0,IF($L322&gt;=CFG_VPDMIN,1,0)))</f>
        <v/>
      </c>
      <c r="AF322" s="48" t="str">
        <f aca="false">IF($A322="","",IF(CFG_METODO="Teórico (Jackson)",IF(OR($Y322="",$Z322=""),0,IF(ABS($Z322-$Y322)&gt;=CFG_DENOMMIN,1,0)),IF(OR($T322="",$U322=""),0,IF(ABS($U322-$T322)&gt;=CFG_DENOMMIN,1,0))))</f>
        <v/>
      </c>
      <c r="AG322" s="48" t="str">
        <f aca="false">IF($A322="","",IF(AND($B322&lt;&gt;"",$C322&lt;&gt;"",$H322&lt;&gt;""),1,0))</f>
        <v/>
      </c>
      <c r="AH322" s="48" t="str">
        <f aca="false">IF($A322="","",IF(AND($AB322=1,$AC322=1,$AD322=1,$AE322=1,$AF322=1,$AG322=1),1,0))</f>
        <v/>
      </c>
      <c r="AI322" s="50" t="str">
        <f aca="false">IF($A322="","",IF($AH322&lt;&gt;1,"",IF(CFG_METODO="Teórico (Jackson)",$AA322,$V322)))</f>
        <v/>
      </c>
      <c r="AJ322" s="50" t="str">
        <f aca="false">IF($AI322="","",MAX(0,MIN(1,$AI322)))</f>
        <v/>
      </c>
      <c r="AK322" s="52" t="str">
        <f aca="false">IF($A322="","",IF($AG322=0,"Dados incompletos"&amp;IF($I322="SEM PAR"," — sem Tc no mesmo horário",""),IF($AB322=0,"Fora da janela horária",IF($AC322=0,"Radiação abaixo do mínimo",IF($AD322=0,"Vento fora da faixa",IF($AE322=0,"VPD abaixo do mínimo",IF($AF322=0,"Denominador muito pequeno","VÁLIDO")))))))</f>
        <v/>
      </c>
    </row>
    <row r="323" customFormat="false" ht="15" hidden="false" customHeight="false" outlineLevel="0" collapsed="false">
      <c r="A323" s="45" t="str">
        <f aca="false">IF(02_Estacao!A323="","",02_Estacao!A323)</f>
        <v/>
      </c>
      <c r="B323" s="46" t="str">
        <f aca="false">IF(OR($A323="",02_Estacao!B323=""),"",IF(CFG_UT="°F",(02_Estacao!B323-32)*5/9,02_Estacao!B323))</f>
        <v/>
      </c>
      <c r="C323" s="47" t="str">
        <f aca="false">IF(OR($A323="",02_Estacao!C323=""),"",IF(CFG_UUR="fração (0-1)",02_Estacao!C323*100,02_Estacao!C323))</f>
        <v/>
      </c>
      <c r="D323" s="48" t="str">
        <f aca="false">IF(OR($A323="",02_Estacao!D323=""),"",IF(CFG_URS="MJ/m²/h",02_Estacao!D323*277.7778,IF(CFG_URS="kW/m²",02_Estacao!D323*1000,02_Estacao!D323)))</f>
        <v/>
      </c>
      <c r="E323" s="46" t="str">
        <f aca="false">IF(OR($A323="",02_Estacao!E323=""),"",IF(CFG_UVEL="km/h",02_Estacao!E323/3.6,02_Estacao!E323))</f>
        <v/>
      </c>
      <c r="F323" s="46" t="str">
        <f aca="false">IF($A323="","",IF(02_Estacao!F323="",CFG_P,IF(CFG_UP="hPa (mbar)",02_Estacao!F323/10,IF(CFG_UP="Pa",02_Estacao!F323/1000,02_Estacao!F323))))</f>
        <v/>
      </c>
      <c r="G323" s="48" t="str">
        <f aca="false">IF($A323="","",IF(02_Estacao!G323&lt;&gt;"",02_Estacao!G323,IF($D323="","",(1-CFG_ALBEDO)*$D323-CFG_RNL)))</f>
        <v/>
      </c>
      <c r="H323" s="46" t="str">
        <f aca="false">IF($A323="","",IFERROR(IF(ISNUMBER(INDEX(03_Dossel!$F$6:$F$1005,MATCH($A323,03_Dossel!$A$6:$A$1005,0))),INDEX(03_Dossel!$F$6:$F$1005,MATCH($A323,03_Dossel!$A$6:$A$1005,0)),""),""))</f>
        <v/>
      </c>
      <c r="I323" s="49" t="str">
        <f aca="false">IF($A323="","",IF($H323="","SEM PAR","OK"))</f>
        <v/>
      </c>
      <c r="J323" s="50" t="str">
        <f aca="false">IF($B323="","",0.6108*EXP(17.27*$B323/($B323+237.3)))</f>
        <v/>
      </c>
      <c r="K323" s="50" t="str">
        <f aca="false">IF(OR($J323="",$C323=""),"",$J323*$C323/100)</f>
        <v/>
      </c>
      <c r="L323" s="50" t="str">
        <f aca="false">IF(OR($J323="",$K323=""),"",$J323-$K323)</f>
        <v/>
      </c>
      <c r="M323" s="50" t="str">
        <f aca="false">IF($J323="","",4098*$J323/($B323+237.3)^2)</f>
        <v/>
      </c>
      <c r="N323" s="51" t="str">
        <f aca="false">IF($F323="","",0.000665*$F323)</f>
        <v/>
      </c>
      <c r="O323" s="46" t="str">
        <f aca="false">IF($E323="","",IFERROR($E323*4.87/LN(67.8*CFG_ZANEM-5.42),""))</f>
        <v/>
      </c>
      <c r="P323" s="46" t="str">
        <f aca="false">IF(OR($B323="",$H323=""),"",$H323-$B323)</f>
        <v/>
      </c>
      <c r="Q323" s="46" t="str">
        <f aca="false">IF($A323="","",IF(ISNUMBER(CFG_A),CFG_A,""))</f>
        <v/>
      </c>
      <c r="R323" s="46" t="str">
        <f aca="false">IF($A323="","",IF(ISNUMBER(CFG_B),CFG_B,""))</f>
        <v/>
      </c>
      <c r="S323" s="50" t="str">
        <f aca="false">IF(OR($B323="",$Q323=""),"",0.6108*EXP(17.27*$B323/($B323+237.3))-0.6108*EXP(17.27*($B323+$Q323)/($B323+$Q323+237.3)))</f>
        <v/>
      </c>
      <c r="T323" s="46" t="str">
        <f aca="false">IF(OR($Q323="",$R323="",$L323=""),"",$Q323+$R323*$L323)</f>
        <v/>
      </c>
      <c r="U323" s="46" t="str">
        <f aca="false">IF(OR($Q323="",$R323="",$S323=""),"",$Q323+$R323*$S323)</f>
        <v/>
      </c>
      <c r="V323" s="50" t="str">
        <f aca="false">IF(OR($P323="",$T323="",$U323=""),"",IF(ABS($U323-$T323)&lt;CFG_DENOMMIN,"",($P323-$T323)/($U323-$T323)))</f>
        <v/>
      </c>
      <c r="W323" s="47" t="str">
        <f aca="false">IF($E323="","",IFERROR(LN((CFG_ZANEM-0.67*CFG_HDOSSEL)/(0.123*CFG_HDOSSEL))*LN((CFG_ZAR-0.67*CFG_HDOSSEL)/(0.0123*CFG_HDOSSEL))/(CFG_K^2*$E323),""))</f>
        <v/>
      </c>
      <c r="X323" s="50" t="str">
        <f aca="false">IF(OR($N323="",$W323="",$W323=0),"",$N323*(1+CFG_RC/$W323))</f>
        <v/>
      </c>
      <c r="Y323" s="46" t="str">
        <f aca="false">IF(OR($X323="",$M323="",$G323="",$L323=""),"",($W323*$G323/CFG_RHOCP)*($X323/($M323+$X323))-$L323/($M323+$X323))</f>
        <v/>
      </c>
      <c r="Z323" s="46" t="str">
        <f aca="false">IF(OR($W323="",$G323=""),"",$W323*$G323/CFG_RHOCP)</f>
        <v/>
      </c>
      <c r="AA323" s="50" t="str">
        <f aca="false">IF(OR($P323="",$Y323="",$Z323=""),"",IF(ABS($Z323-$Y323)&lt;CFG_DENOMMIN,"",($P323-$Y323)/($Z323-$Y323)))</f>
        <v/>
      </c>
      <c r="AB323" s="48" t="str">
        <f aca="false">IF($A323="","",IF(AND(HOUR($A323)&gt;=CFG_HINI,HOUR($A323)&lt;CFG_HFIM),1,0))</f>
        <v/>
      </c>
      <c r="AC323" s="48" t="str">
        <f aca="false">IF($A323="","",IF($D323="",0,IF($D323&gt;=CFG_RSMIN,1,0)))</f>
        <v/>
      </c>
      <c r="AD323" s="48" t="str">
        <f aca="false">IF($A323="","",IF($E323="",0,IF(AND($E323&gt;=CFG_UMIN,$E323&lt;=CFG_UMAX),1,0)))</f>
        <v/>
      </c>
      <c r="AE323" s="48" t="str">
        <f aca="false">IF($A323="","",IF($L323="",0,IF($L323&gt;=CFG_VPDMIN,1,0)))</f>
        <v/>
      </c>
      <c r="AF323" s="48" t="str">
        <f aca="false">IF($A323="","",IF(CFG_METODO="Teórico (Jackson)",IF(OR($Y323="",$Z323=""),0,IF(ABS($Z323-$Y323)&gt;=CFG_DENOMMIN,1,0)),IF(OR($T323="",$U323=""),0,IF(ABS($U323-$T323)&gt;=CFG_DENOMMIN,1,0))))</f>
        <v/>
      </c>
      <c r="AG323" s="48" t="str">
        <f aca="false">IF($A323="","",IF(AND($B323&lt;&gt;"",$C323&lt;&gt;"",$H323&lt;&gt;""),1,0))</f>
        <v/>
      </c>
      <c r="AH323" s="48" t="str">
        <f aca="false">IF($A323="","",IF(AND($AB323=1,$AC323=1,$AD323=1,$AE323=1,$AF323=1,$AG323=1),1,0))</f>
        <v/>
      </c>
      <c r="AI323" s="50" t="str">
        <f aca="false">IF($A323="","",IF($AH323&lt;&gt;1,"",IF(CFG_METODO="Teórico (Jackson)",$AA323,$V323)))</f>
        <v/>
      </c>
      <c r="AJ323" s="50" t="str">
        <f aca="false">IF($AI323="","",MAX(0,MIN(1,$AI323)))</f>
        <v/>
      </c>
      <c r="AK323" s="52" t="str">
        <f aca="false">IF($A323="","",IF($AG323=0,"Dados incompletos"&amp;IF($I323="SEM PAR"," — sem Tc no mesmo horário",""),IF($AB323=0,"Fora da janela horária",IF($AC323=0,"Radiação abaixo do mínimo",IF($AD323=0,"Vento fora da faixa",IF($AE323=0,"VPD abaixo do mínimo",IF($AF323=0,"Denominador muito pequeno","VÁLIDO")))))))</f>
        <v/>
      </c>
    </row>
    <row r="324" customFormat="false" ht="15" hidden="false" customHeight="false" outlineLevel="0" collapsed="false">
      <c r="A324" s="45" t="str">
        <f aca="false">IF(02_Estacao!A324="","",02_Estacao!A324)</f>
        <v/>
      </c>
      <c r="B324" s="46" t="str">
        <f aca="false">IF(OR($A324="",02_Estacao!B324=""),"",IF(CFG_UT="°F",(02_Estacao!B324-32)*5/9,02_Estacao!B324))</f>
        <v/>
      </c>
      <c r="C324" s="47" t="str">
        <f aca="false">IF(OR($A324="",02_Estacao!C324=""),"",IF(CFG_UUR="fração (0-1)",02_Estacao!C324*100,02_Estacao!C324))</f>
        <v/>
      </c>
      <c r="D324" s="48" t="str">
        <f aca="false">IF(OR($A324="",02_Estacao!D324=""),"",IF(CFG_URS="MJ/m²/h",02_Estacao!D324*277.7778,IF(CFG_URS="kW/m²",02_Estacao!D324*1000,02_Estacao!D324)))</f>
        <v/>
      </c>
      <c r="E324" s="46" t="str">
        <f aca="false">IF(OR($A324="",02_Estacao!E324=""),"",IF(CFG_UVEL="km/h",02_Estacao!E324/3.6,02_Estacao!E324))</f>
        <v/>
      </c>
      <c r="F324" s="46" t="str">
        <f aca="false">IF($A324="","",IF(02_Estacao!F324="",CFG_P,IF(CFG_UP="hPa (mbar)",02_Estacao!F324/10,IF(CFG_UP="Pa",02_Estacao!F324/1000,02_Estacao!F324))))</f>
        <v/>
      </c>
      <c r="G324" s="48" t="str">
        <f aca="false">IF($A324="","",IF(02_Estacao!G324&lt;&gt;"",02_Estacao!G324,IF($D324="","",(1-CFG_ALBEDO)*$D324-CFG_RNL)))</f>
        <v/>
      </c>
      <c r="H324" s="46" t="str">
        <f aca="false">IF($A324="","",IFERROR(IF(ISNUMBER(INDEX(03_Dossel!$F$6:$F$1005,MATCH($A324,03_Dossel!$A$6:$A$1005,0))),INDEX(03_Dossel!$F$6:$F$1005,MATCH($A324,03_Dossel!$A$6:$A$1005,0)),""),""))</f>
        <v/>
      </c>
      <c r="I324" s="49" t="str">
        <f aca="false">IF($A324="","",IF($H324="","SEM PAR","OK"))</f>
        <v/>
      </c>
      <c r="J324" s="50" t="str">
        <f aca="false">IF($B324="","",0.6108*EXP(17.27*$B324/($B324+237.3)))</f>
        <v/>
      </c>
      <c r="K324" s="50" t="str">
        <f aca="false">IF(OR($J324="",$C324=""),"",$J324*$C324/100)</f>
        <v/>
      </c>
      <c r="L324" s="50" t="str">
        <f aca="false">IF(OR($J324="",$K324=""),"",$J324-$K324)</f>
        <v/>
      </c>
      <c r="M324" s="50" t="str">
        <f aca="false">IF($J324="","",4098*$J324/($B324+237.3)^2)</f>
        <v/>
      </c>
      <c r="N324" s="51" t="str">
        <f aca="false">IF($F324="","",0.000665*$F324)</f>
        <v/>
      </c>
      <c r="O324" s="46" t="str">
        <f aca="false">IF($E324="","",IFERROR($E324*4.87/LN(67.8*CFG_ZANEM-5.42),""))</f>
        <v/>
      </c>
      <c r="P324" s="46" t="str">
        <f aca="false">IF(OR($B324="",$H324=""),"",$H324-$B324)</f>
        <v/>
      </c>
      <c r="Q324" s="46" t="str">
        <f aca="false">IF($A324="","",IF(ISNUMBER(CFG_A),CFG_A,""))</f>
        <v/>
      </c>
      <c r="R324" s="46" t="str">
        <f aca="false">IF($A324="","",IF(ISNUMBER(CFG_B),CFG_B,""))</f>
        <v/>
      </c>
      <c r="S324" s="50" t="str">
        <f aca="false">IF(OR($B324="",$Q324=""),"",0.6108*EXP(17.27*$B324/($B324+237.3))-0.6108*EXP(17.27*($B324+$Q324)/($B324+$Q324+237.3)))</f>
        <v/>
      </c>
      <c r="T324" s="46" t="str">
        <f aca="false">IF(OR($Q324="",$R324="",$L324=""),"",$Q324+$R324*$L324)</f>
        <v/>
      </c>
      <c r="U324" s="46" t="str">
        <f aca="false">IF(OR($Q324="",$R324="",$S324=""),"",$Q324+$R324*$S324)</f>
        <v/>
      </c>
      <c r="V324" s="50" t="str">
        <f aca="false">IF(OR($P324="",$T324="",$U324=""),"",IF(ABS($U324-$T324)&lt;CFG_DENOMMIN,"",($P324-$T324)/($U324-$T324)))</f>
        <v/>
      </c>
      <c r="W324" s="47" t="str">
        <f aca="false">IF($E324="","",IFERROR(LN((CFG_ZANEM-0.67*CFG_HDOSSEL)/(0.123*CFG_HDOSSEL))*LN((CFG_ZAR-0.67*CFG_HDOSSEL)/(0.0123*CFG_HDOSSEL))/(CFG_K^2*$E324),""))</f>
        <v/>
      </c>
      <c r="X324" s="50" t="str">
        <f aca="false">IF(OR($N324="",$W324="",$W324=0),"",$N324*(1+CFG_RC/$W324))</f>
        <v/>
      </c>
      <c r="Y324" s="46" t="str">
        <f aca="false">IF(OR($X324="",$M324="",$G324="",$L324=""),"",($W324*$G324/CFG_RHOCP)*($X324/($M324+$X324))-$L324/($M324+$X324))</f>
        <v/>
      </c>
      <c r="Z324" s="46" t="str">
        <f aca="false">IF(OR($W324="",$G324=""),"",$W324*$G324/CFG_RHOCP)</f>
        <v/>
      </c>
      <c r="AA324" s="50" t="str">
        <f aca="false">IF(OR($P324="",$Y324="",$Z324=""),"",IF(ABS($Z324-$Y324)&lt;CFG_DENOMMIN,"",($P324-$Y324)/($Z324-$Y324)))</f>
        <v/>
      </c>
      <c r="AB324" s="48" t="str">
        <f aca="false">IF($A324="","",IF(AND(HOUR($A324)&gt;=CFG_HINI,HOUR($A324)&lt;CFG_HFIM),1,0))</f>
        <v/>
      </c>
      <c r="AC324" s="48" t="str">
        <f aca="false">IF($A324="","",IF($D324="",0,IF($D324&gt;=CFG_RSMIN,1,0)))</f>
        <v/>
      </c>
      <c r="AD324" s="48" t="str">
        <f aca="false">IF($A324="","",IF($E324="",0,IF(AND($E324&gt;=CFG_UMIN,$E324&lt;=CFG_UMAX),1,0)))</f>
        <v/>
      </c>
      <c r="AE324" s="48" t="str">
        <f aca="false">IF($A324="","",IF($L324="",0,IF($L324&gt;=CFG_VPDMIN,1,0)))</f>
        <v/>
      </c>
      <c r="AF324" s="48" t="str">
        <f aca="false">IF($A324="","",IF(CFG_METODO="Teórico (Jackson)",IF(OR($Y324="",$Z324=""),0,IF(ABS($Z324-$Y324)&gt;=CFG_DENOMMIN,1,0)),IF(OR($T324="",$U324=""),0,IF(ABS($U324-$T324)&gt;=CFG_DENOMMIN,1,0))))</f>
        <v/>
      </c>
      <c r="AG324" s="48" t="str">
        <f aca="false">IF($A324="","",IF(AND($B324&lt;&gt;"",$C324&lt;&gt;"",$H324&lt;&gt;""),1,0))</f>
        <v/>
      </c>
      <c r="AH324" s="48" t="str">
        <f aca="false">IF($A324="","",IF(AND($AB324=1,$AC324=1,$AD324=1,$AE324=1,$AF324=1,$AG324=1),1,0))</f>
        <v/>
      </c>
      <c r="AI324" s="50" t="str">
        <f aca="false">IF($A324="","",IF($AH324&lt;&gt;1,"",IF(CFG_METODO="Teórico (Jackson)",$AA324,$V324)))</f>
        <v/>
      </c>
      <c r="AJ324" s="50" t="str">
        <f aca="false">IF($AI324="","",MAX(0,MIN(1,$AI324)))</f>
        <v/>
      </c>
      <c r="AK324" s="52" t="str">
        <f aca="false">IF($A324="","",IF($AG324=0,"Dados incompletos"&amp;IF($I324="SEM PAR"," — sem Tc no mesmo horário",""),IF($AB324=0,"Fora da janela horária",IF($AC324=0,"Radiação abaixo do mínimo",IF($AD324=0,"Vento fora da faixa",IF($AE324=0,"VPD abaixo do mínimo",IF($AF324=0,"Denominador muito pequeno","VÁLIDO")))))))</f>
        <v/>
      </c>
    </row>
    <row r="325" customFormat="false" ht="15" hidden="false" customHeight="false" outlineLevel="0" collapsed="false">
      <c r="A325" s="45" t="str">
        <f aca="false">IF(02_Estacao!A325="","",02_Estacao!A325)</f>
        <v/>
      </c>
      <c r="B325" s="46" t="str">
        <f aca="false">IF(OR($A325="",02_Estacao!B325=""),"",IF(CFG_UT="°F",(02_Estacao!B325-32)*5/9,02_Estacao!B325))</f>
        <v/>
      </c>
      <c r="C325" s="47" t="str">
        <f aca="false">IF(OR($A325="",02_Estacao!C325=""),"",IF(CFG_UUR="fração (0-1)",02_Estacao!C325*100,02_Estacao!C325))</f>
        <v/>
      </c>
      <c r="D325" s="48" t="str">
        <f aca="false">IF(OR($A325="",02_Estacao!D325=""),"",IF(CFG_URS="MJ/m²/h",02_Estacao!D325*277.7778,IF(CFG_URS="kW/m²",02_Estacao!D325*1000,02_Estacao!D325)))</f>
        <v/>
      </c>
      <c r="E325" s="46" t="str">
        <f aca="false">IF(OR($A325="",02_Estacao!E325=""),"",IF(CFG_UVEL="km/h",02_Estacao!E325/3.6,02_Estacao!E325))</f>
        <v/>
      </c>
      <c r="F325" s="46" t="str">
        <f aca="false">IF($A325="","",IF(02_Estacao!F325="",CFG_P,IF(CFG_UP="hPa (mbar)",02_Estacao!F325/10,IF(CFG_UP="Pa",02_Estacao!F325/1000,02_Estacao!F325))))</f>
        <v/>
      </c>
      <c r="G325" s="48" t="str">
        <f aca="false">IF($A325="","",IF(02_Estacao!G325&lt;&gt;"",02_Estacao!G325,IF($D325="","",(1-CFG_ALBEDO)*$D325-CFG_RNL)))</f>
        <v/>
      </c>
      <c r="H325" s="46" t="str">
        <f aca="false">IF($A325="","",IFERROR(IF(ISNUMBER(INDEX(03_Dossel!$F$6:$F$1005,MATCH($A325,03_Dossel!$A$6:$A$1005,0))),INDEX(03_Dossel!$F$6:$F$1005,MATCH($A325,03_Dossel!$A$6:$A$1005,0)),""),""))</f>
        <v/>
      </c>
      <c r="I325" s="49" t="str">
        <f aca="false">IF($A325="","",IF($H325="","SEM PAR","OK"))</f>
        <v/>
      </c>
      <c r="J325" s="50" t="str">
        <f aca="false">IF($B325="","",0.6108*EXP(17.27*$B325/($B325+237.3)))</f>
        <v/>
      </c>
      <c r="K325" s="50" t="str">
        <f aca="false">IF(OR($J325="",$C325=""),"",$J325*$C325/100)</f>
        <v/>
      </c>
      <c r="L325" s="50" t="str">
        <f aca="false">IF(OR($J325="",$K325=""),"",$J325-$K325)</f>
        <v/>
      </c>
      <c r="M325" s="50" t="str">
        <f aca="false">IF($J325="","",4098*$J325/($B325+237.3)^2)</f>
        <v/>
      </c>
      <c r="N325" s="51" t="str">
        <f aca="false">IF($F325="","",0.000665*$F325)</f>
        <v/>
      </c>
      <c r="O325" s="46" t="str">
        <f aca="false">IF($E325="","",IFERROR($E325*4.87/LN(67.8*CFG_ZANEM-5.42),""))</f>
        <v/>
      </c>
      <c r="P325" s="46" t="str">
        <f aca="false">IF(OR($B325="",$H325=""),"",$H325-$B325)</f>
        <v/>
      </c>
      <c r="Q325" s="46" t="str">
        <f aca="false">IF($A325="","",IF(ISNUMBER(CFG_A),CFG_A,""))</f>
        <v/>
      </c>
      <c r="R325" s="46" t="str">
        <f aca="false">IF($A325="","",IF(ISNUMBER(CFG_B),CFG_B,""))</f>
        <v/>
      </c>
      <c r="S325" s="50" t="str">
        <f aca="false">IF(OR($B325="",$Q325=""),"",0.6108*EXP(17.27*$B325/($B325+237.3))-0.6108*EXP(17.27*($B325+$Q325)/($B325+$Q325+237.3)))</f>
        <v/>
      </c>
      <c r="T325" s="46" t="str">
        <f aca="false">IF(OR($Q325="",$R325="",$L325=""),"",$Q325+$R325*$L325)</f>
        <v/>
      </c>
      <c r="U325" s="46" t="str">
        <f aca="false">IF(OR($Q325="",$R325="",$S325=""),"",$Q325+$R325*$S325)</f>
        <v/>
      </c>
      <c r="V325" s="50" t="str">
        <f aca="false">IF(OR($P325="",$T325="",$U325=""),"",IF(ABS($U325-$T325)&lt;CFG_DENOMMIN,"",($P325-$T325)/($U325-$T325)))</f>
        <v/>
      </c>
      <c r="W325" s="47" t="str">
        <f aca="false">IF($E325="","",IFERROR(LN((CFG_ZANEM-0.67*CFG_HDOSSEL)/(0.123*CFG_HDOSSEL))*LN((CFG_ZAR-0.67*CFG_HDOSSEL)/(0.0123*CFG_HDOSSEL))/(CFG_K^2*$E325),""))</f>
        <v/>
      </c>
      <c r="X325" s="50" t="str">
        <f aca="false">IF(OR($N325="",$W325="",$W325=0),"",$N325*(1+CFG_RC/$W325))</f>
        <v/>
      </c>
      <c r="Y325" s="46" t="str">
        <f aca="false">IF(OR($X325="",$M325="",$G325="",$L325=""),"",($W325*$G325/CFG_RHOCP)*($X325/($M325+$X325))-$L325/($M325+$X325))</f>
        <v/>
      </c>
      <c r="Z325" s="46" t="str">
        <f aca="false">IF(OR($W325="",$G325=""),"",$W325*$G325/CFG_RHOCP)</f>
        <v/>
      </c>
      <c r="AA325" s="50" t="str">
        <f aca="false">IF(OR($P325="",$Y325="",$Z325=""),"",IF(ABS($Z325-$Y325)&lt;CFG_DENOMMIN,"",($P325-$Y325)/($Z325-$Y325)))</f>
        <v/>
      </c>
      <c r="AB325" s="48" t="str">
        <f aca="false">IF($A325="","",IF(AND(HOUR($A325)&gt;=CFG_HINI,HOUR($A325)&lt;CFG_HFIM),1,0))</f>
        <v/>
      </c>
      <c r="AC325" s="48" t="str">
        <f aca="false">IF($A325="","",IF($D325="",0,IF($D325&gt;=CFG_RSMIN,1,0)))</f>
        <v/>
      </c>
      <c r="AD325" s="48" t="str">
        <f aca="false">IF($A325="","",IF($E325="",0,IF(AND($E325&gt;=CFG_UMIN,$E325&lt;=CFG_UMAX),1,0)))</f>
        <v/>
      </c>
      <c r="AE325" s="48" t="str">
        <f aca="false">IF($A325="","",IF($L325="",0,IF($L325&gt;=CFG_VPDMIN,1,0)))</f>
        <v/>
      </c>
      <c r="AF325" s="48" t="str">
        <f aca="false">IF($A325="","",IF(CFG_METODO="Teórico (Jackson)",IF(OR($Y325="",$Z325=""),0,IF(ABS($Z325-$Y325)&gt;=CFG_DENOMMIN,1,0)),IF(OR($T325="",$U325=""),0,IF(ABS($U325-$T325)&gt;=CFG_DENOMMIN,1,0))))</f>
        <v/>
      </c>
      <c r="AG325" s="48" t="str">
        <f aca="false">IF($A325="","",IF(AND($B325&lt;&gt;"",$C325&lt;&gt;"",$H325&lt;&gt;""),1,0))</f>
        <v/>
      </c>
      <c r="AH325" s="48" t="str">
        <f aca="false">IF($A325="","",IF(AND($AB325=1,$AC325=1,$AD325=1,$AE325=1,$AF325=1,$AG325=1),1,0))</f>
        <v/>
      </c>
      <c r="AI325" s="50" t="str">
        <f aca="false">IF($A325="","",IF($AH325&lt;&gt;1,"",IF(CFG_METODO="Teórico (Jackson)",$AA325,$V325)))</f>
        <v/>
      </c>
      <c r="AJ325" s="50" t="str">
        <f aca="false">IF($AI325="","",MAX(0,MIN(1,$AI325)))</f>
        <v/>
      </c>
      <c r="AK325" s="52" t="str">
        <f aca="false">IF($A325="","",IF($AG325=0,"Dados incompletos"&amp;IF($I325="SEM PAR"," — sem Tc no mesmo horário",""),IF($AB325=0,"Fora da janela horária",IF($AC325=0,"Radiação abaixo do mínimo",IF($AD325=0,"Vento fora da faixa",IF($AE325=0,"VPD abaixo do mínimo",IF($AF325=0,"Denominador muito pequeno","VÁLIDO")))))))</f>
        <v/>
      </c>
    </row>
    <row r="326" customFormat="false" ht="15" hidden="false" customHeight="false" outlineLevel="0" collapsed="false">
      <c r="A326" s="45" t="str">
        <f aca="false">IF(02_Estacao!A326="","",02_Estacao!A326)</f>
        <v/>
      </c>
      <c r="B326" s="46" t="str">
        <f aca="false">IF(OR($A326="",02_Estacao!B326=""),"",IF(CFG_UT="°F",(02_Estacao!B326-32)*5/9,02_Estacao!B326))</f>
        <v/>
      </c>
      <c r="C326" s="47" t="str">
        <f aca="false">IF(OR($A326="",02_Estacao!C326=""),"",IF(CFG_UUR="fração (0-1)",02_Estacao!C326*100,02_Estacao!C326))</f>
        <v/>
      </c>
      <c r="D326" s="48" t="str">
        <f aca="false">IF(OR($A326="",02_Estacao!D326=""),"",IF(CFG_URS="MJ/m²/h",02_Estacao!D326*277.7778,IF(CFG_URS="kW/m²",02_Estacao!D326*1000,02_Estacao!D326)))</f>
        <v/>
      </c>
      <c r="E326" s="46" t="str">
        <f aca="false">IF(OR($A326="",02_Estacao!E326=""),"",IF(CFG_UVEL="km/h",02_Estacao!E326/3.6,02_Estacao!E326))</f>
        <v/>
      </c>
      <c r="F326" s="46" t="str">
        <f aca="false">IF($A326="","",IF(02_Estacao!F326="",CFG_P,IF(CFG_UP="hPa (mbar)",02_Estacao!F326/10,IF(CFG_UP="Pa",02_Estacao!F326/1000,02_Estacao!F326))))</f>
        <v/>
      </c>
      <c r="G326" s="48" t="str">
        <f aca="false">IF($A326="","",IF(02_Estacao!G326&lt;&gt;"",02_Estacao!G326,IF($D326="","",(1-CFG_ALBEDO)*$D326-CFG_RNL)))</f>
        <v/>
      </c>
      <c r="H326" s="46" t="str">
        <f aca="false">IF($A326="","",IFERROR(IF(ISNUMBER(INDEX(03_Dossel!$F$6:$F$1005,MATCH($A326,03_Dossel!$A$6:$A$1005,0))),INDEX(03_Dossel!$F$6:$F$1005,MATCH($A326,03_Dossel!$A$6:$A$1005,0)),""),""))</f>
        <v/>
      </c>
      <c r="I326" s="49" t="str">
        <f aca="false">IF($A326="","",IF($H326="","SEM PAR","OK"))</f>
        <v/>
      </c>
      <c r="J326" s="50" t="str">
        <f aca="false">IF($B326="","",0.6108*EXP(17.27*$B326/($B326+237.3)))</f>
        <v/>
      </c>
      <c r="K326" s="50" t="str">
        <f aca="false">IF(OR($J326="",$C326=""),"",$J326*$C326/100)</f>
        <v/>
      </c>
      <c r="L326" s="50" t="str">
        <f aca="false">IF(OR($J326="",$K326=""),"",$J326-$K326)</f>
        <v/>
      </c>
      <c r="M326" s="50" t="str">
        <f aca="false">IF($J326="","",4098*$J326/($B326+237.3)^2)</f>
        <v/>
      </c>
      <c r="N326" s="51" t="str">
        <f aca="false">IF($F326="","",0.000665*$F326)</f>
        <v/>
      </c>
      <c r="O326" s="46" t="str">
        <f aca="false">IF($E326="","",IFERROR($E326*4.87/LN(67.8*CFG_ZANEM-5.42),""))</f>
        <v/>
      </c>
      <c r="P326" s="46" t="str">
        <f aca="false">IF(OR($B326="",$H326=""),"",$H326-$B326)</f>
        <v/>
      </c>
      <c r="Q326" s="46" t="str">
        <f aca="false">IF($A326="","",IF(ISNUMBER(CFG_A),CFG_A,""))</f>
        <v/>
      </c>
      <c r="R326" s="46" t="str">
        <f aca="false">IF($A326="","",IF(ISNUMBER(CFG_B),CFG_B,""))</f>
        <v/>
      </c>
      <c r="S326" s="50" t="str">
        <f aca="false">IF(OR($B326="",$Q326=""),"",0.6108*EXP(17.27*$B326/($B326+237.3))-0.6108*EXP(17.27*($B326+$Q326)/($B326+$Q326+237.3)))</f>
        <v/>
      </c>
      <c r="T326" s="46" t="str">
        <f aca="false">IF(OR($Q326="",$R326="",$L326=""),"",$Q326+$R326*$L326)</f>
        <v/>
      </c>
      <c r="U326" s="46" t="str">
        <f aca="false">IF(OR($Q326="",$R326="",$S326=""),"",$Q326+$R326*$S326)</f>
        <v/>
      </c>
      <c r="V326" s="50" t="str">
        <f aca="false">IF(OR($P326="",$T326="",$U326=""),"",IF(ABS($U326-$T326)&lt;CFG_DENOMMIN,"",($P326-$T326)/($U326-$T326)))</f>
        <v/>
      </c>
      <c r="W326" s="47" t="str">
        <f aca="false">IF($E326="","",IFERROR(LN((CFG_ZANEM-0.67*CFG_HDOSSEL)/(0.123*CFG_HDOSSEL))*LN((CFG_ZAR-0.67*CFG_HDOSSEL)/(0.0123*CFG_HDOSSEL))/(CFG_K^2*$E326),""))</f>
        <v/>
      </c>
      <c r="X326" s="50" t="str">
        <f aca="false">IF(OR($N326="",$W326="",$W326=0),"",$N326*(1+CFG_RC/$W326))</f>
        <v/>
      </c>
      <c r="Y326" s="46" t="str">
        <f aca="false">IF(OR($X326="",$M326="",$G326="",$L326=""),"",($W326*$G326/CFG_RHOCP)*($X326/($M326+$X326))-$L326/($M326+$X326))</f>
        <v/>
      </c>
      <c r="Z326" s="46" t="str">
        <f aca="false">IF(OR($W326="",$G326=""),"",$W326*$G326/CFG_RHOCP)</f>
        <v/>
      </c>
      <c r="AA326" s="50" t="str">
        <f aca="false">IF(OR($P326="",$Y326="",$Z326=""),"",IF(ABS($Z326-$Y326)&lt;CFG_DENOMMIN,"",($P326-$Y326)/($Z326-$Y326)))</f>
        <v/>
      </c>
      <c r="AB326" s="48" t="str">
        <f aca="false">IF($A326="","",IF(AND(HOUR($A326)&gt;=CFG_HINI,HOUR($A326)&lt;CFG_HFIM),1,0))</f>
        <v/>
      </c>
      <c r="AC326" s="48" t="str">
        <f aca="false">IF($A326="","",IF($D326="",0,IF($D326&gt;=CFG_RSMIN,1,0)))</f>
        <v/>
      </c>
      <c r="AD326" s="48" t="str">
        <f aca="false">IF($A326="","",IF($E326="",0,IF(AND($E326&gt;=CFG_UMIN,$E326&lt;=CFG_UMAX),1,0)))</f>
        <v/>
      </c>
      <c r="AE326" s="48" t="str">
        <f aca="false">IF($A326="","",IF($L326="",0,IF($L326&gt;=CFG_VPDMIN,1,0)))</f>
        <v/>
      </c>
      <c r="AF326" s="48" t="str">
        <f aca="false">IF($A326="","",IF(CFG_METODO="Teórico (Jackson)",IF(OR($Y326="",$Z326=""),0,IF(ABS($Z326-$Y326)&gt;=CFG_DENOMMIN,1,0)),IF(OR($T326="",$U326=""),0,IF(ABS($U326-$T326)&gt;=CFG_DENOMMIN,1,0))))</f>
        <v/>
      </c>
      <c r="AG326" s="48" t="str">
        <f aca="false">IF($A326="","",IF(AND($B326&lt;&gt;"",$C326&lt;&gt;"",$H326&lt;&gt;""),1,0))</f>
        <v/>
      </c>
      <c r="AH326" s="48" t="str">
        <f aca="false">IF($A326="","",IF(AND($AB326=1,$AC326=1,$AD326=1,$AE326=1,$AF326=1,$AG326=1),1,0))</f>
        <v/>
      </c>
      <c r="AI326" s="50" t="str">
        <f aca="false">IF($A326="","",IF($AH326&lt;&gt;1,"",IF(CFG_METODO="Teórico (Jackson)",$AA326,$V326)))</f>
        <v/>
      </c>
      <c r="AJ326" s="50" t="str">
        <f aca="false">IF($AI326="","",MAX(0,MIN(1,$AI326)))</f>
        <v/>
      </c>
      <c r="AK326" s="52" t="str">
        <f aca="false">IF($A326="","",IF($AG326=0,"Dados incompletos"&amp;IF($I326="SEM PAR"," — sem Tc no mesmo horário",""),IF($AB326=0,"Fora da janela horária",IF($AC326=0,"Radiação abaixo do mínimo",IF($AD326=0,"Vento fora da faixa",IF($AE326=0,"VPD abaixo do mínimo",IF($AF326=0,"Denominador muito pequeno","VÁLIDO")))))))</f>
        <v/>
      </c>
    </row>
    <row r="327" customFormat="false" ht="15" hidden="false" customHeight="false" outlineLevel="0" collapsed="false">
      <c r="A327" s="45" t="str">
        <f aca="false">IF(02_Estacao!A327="","",02_Estacao!A327)</f>
        <v/>
      </c>
      <c r="B327" s="46" t="str">
        <f aca="false">IF(OR($A327="",02_Estacao!B327=""),"",IF(CFG_UT="°F",(02_Estacao!B327-32)*5/9,02_Estacao!B327))</f>
        <v/>
      </c>
      <c r="C327" s="47" t="str">
        <f aca="false">IF(OR($A327="",02_Estacao!C327=""),"",IF(CFG_UUR="fração (0-1)",02_Estacao!C327*100,02_Estacao!C327))</f>
        <v/>
      </c>
      <c r="D327" s="48" t="str">
        <f aca="false">IF(OR($A327="",02_Estacao!D327=""),"",IF(CFG_URS="MJ/m²/h",02_Estacao!D327*277.7778,IF(CFG_URS="kW/m²",02_Estacao!D327*1000,02_Estacao!D327)))</f>
        <v/>
      </c>
      <c r="E327" s="46" t="str">
        <f aca="false">IF(OR($A327="",02_Estacao!E327=""),"",IF(CFG_UVEL="km/h",02_Estacao!E327/3.6,02_Estacao!E327))</f>
        <v/>
      </c>
      <c r="F327" s="46" t="str">
        <f aca="false">IF($A327="","",IF(02_Estacao!F327="",CFG_P,IF(CFG_UP="hPa (mbar)",02_Estacao!F327/10,IF(CFG_UP="Pa",02_Estacao!F327/1000,02_Estacao!F327))))</f>
        <v/>
      </c>
      <c r="G327" s="48" t="str">
        <f aca="false">IF($A327="","",IF(02_Estacao!G327&lt;&gt;"",02_Estacao!G327,IF($D327="","",(1-CFG_ALBEDO)*$D327-CFG_RNL)))</f>
        <v/>
      </c>
      <c r="H327" s="46" t="str">
        <f aca="false">IF($A327="","",IFERROR(IF(ISNUMBER(INDEX(03_Dossel!$F$6:$F$1005,MATCH($A327,03_Dossel!$A$6:$A$1005,0))),INDEX(03_Dossel!$F$6:$F$1005,MATCH($A327,03_Dossel!$A$6:$A$1005,0)),""),""))</f>
        <v/>
      </c>
      <c r="I327" s="49" t="str">
        <f aca="false">IF($A327="","",IF($H327="","SEM PAR","OK"))</f>
        <v/>
      </c>
      <c r="J327" s="50" t="str">
        <f aca="false">IF($B327="","",0.6108*EXP(17.27*$B327/($B327+237.3)))</f>
        <v/>
      </c>
      <c r="K327" s="50" t="str">
        <f aca="false">IF(OR($J327="",$C327=""),"",$J327*$C327/100)</f>
        <v/>
      </c>
      <c r="L327" s="50" t="str">
        <f aca="false">IF(OR($J327="",$K327=""),"",$J327-$K327)</f>
        <v/>
      </c>
      <c r="M327" s="50" t="str">
        <f aca="false">IF($J327="","",4098*$J327/($B327+237.3)^2)</f>
        <v/>
      </c>
      <c r="N327" s="51" t="str">
        <f aca="false">IF($F327="","",0.000665*$F327)</f>
        <v/>
      </c>
      <c r="O327" s="46" t="str">
        <f aca="false">IF($E327="","",IFERROR($E327*4.87/LN(67.8*CFG_ZANEM-5.42),""))</f>
        <v/>
      </c>
      <c r="P327" s="46" t="str">
        <f aca="false">IF(OR($B327="",$H327=""),"",$H327-$B327)</f>
        <v/>
      </c>
      <c r="Q327" s="46" t="str">
        <f aca="false">IF($A327="","",IF(ISNUMBER(CFG_A),CFG_A,""))</f>
        <v/>
      </c>
      <c r="R327" s="46" t="str">
        <f aca="false">IF($A327="","",IF(ISNUMBER(CFG_B),CFG_B,""))</f>
        <v/>
      </c>
      <c r="S327" s="50" t="str">
        <f aca="false">IF(OR($B327="",$Q327=""),"",0.6108*EXP(17.27*$B327/($B327+237.3))-0.6108*EXP(17.27*($B327+$Q327)/($B327+$Q327+237.3)))</f>
        <v/>
      </c>
      <c r="T327" s="46" t="str">
        <f aca="false">IF(OR($Q327="",$R327="",$L327=""),"",$Q327+$R327*$L327)</f>
        <v/>
      </c>
      <c r="U327" s="46" t="str">
        <f aca="false">IF(OR($Q327="",$R327="",$S327=""),"",$Q327+$R327*$S327)</f>
        <v/>
      </c>
      <c r="V327" s="50" t="str">
        <f aca="false">IF(OR($P327="",$T327="",$U327=""),"",IF(ABS($U327-$T327)&lt;CFG_DENOMMIN,"",($P327-$T327)/($U327-$T327)))</f>
        <v/>
      </c>
      <c r="W327" s="47" t="str">
        <f aca="false">IF($E327="","",IFERROR(LN((CFG_ZANEM-0.67*CFG_HDOSSEL)/(0.123*CFG_HDOSSEL))*LN((CFG_ZAR-0.67*CFG_HDOSSEL)/(0.0123*CFG_HDOSSEL))/(CFG_K^2*$E327),""))</f>
        <v/>
      </c>
      <c r="X327" s="50" t="str">
        <f aca="false">IF(OR($N327="",$W327="",$W327=0),"",$N327*(1+CFG_RC/$W327))</f>
        <v/>
      </c>
      <c r="Y327" s="46" t="str">
        <f aca="false">IF(OR($X327="",$M327="",$G327="",$L327=""),"",($W327*$G327/CFG_RHOCP)*($X327/($M327+$X327))-$L327/($M327+$X327))</f>
        <v/>
      </c>
      <c r="Z327" s="46" t="str">
        <f aca="false">IF(OR($W327="",$G327=""),"",$W327*$G327/CFG_RHOCP)</f>
        <v/>
      </c>
      <c r="AA327" s="50" t="str">
        <f aca="false">IF(OR($P327="",$Y327="",$Z327=""),"",IF(ABS($Z327-$Y327)&lt;CFG_DENOMMIN,"",($P327-$Y327)/($Z327-$Y327)))</f>
        <v/>
      </c>
      <c r="AB327" s="48" t="str">
        <f aca="false">IF($A327="","",IF(AND(HOUR($A327)&gt;=CFG_HINI,HOUR($A327)&lt;CFG_HFIM),1,0))</f>
        <v/>
      </c>
      <c r="AC327" s="48" t="str">
        <f aca="false">IF($A327="","",IF($D327="",0,IF($D327&gt;=CFG_RSMIN,1,0)))</f>
        <v/>
      </c>
      <c r="AD327" s="48" t="str">
        <f aca="false">IF($A327="","",IF($E327="",0,IF(AND($E327&gt;=CFG_UMIN,$E327&lt;=CFG_UMAX),1,0)))</f>
        <v/>
      </c>
      <c r="AE327" s="48" t="str">
        <f aca="false">IF($A327="","",IF($L327="",0,IF($L327&gt;=CFG_VPDMIN,1,0)))</f>
        <v/>
      </c>
      <c r="AF327" s="48" t="str">
        <f aca="false">IF($A327="","",IF(CFG_METODO="Teórico (Jackson)",IF(OR($Y327="",$Z327=""),0,IF(ABS($Z327-$Y327)&gt;=CFG_DENOMMIN,1,0)),IF(OR($T327="",$U327=""),0,IF(ABS($U327-$T327)&gt;=CFG_DENOMMIN,1,0))))</f>
        <v/>
      </c>
      <c r="AG327" s="48" t="str">
        <f aca="false">IF($A327="","",IF(AND($B327&lt;&gt;"",$C327&lt;&gt;"",$H327&lt;&gt;""),1,0))</f>
        <v/>
      </c>
      <c r="AH327" s="48" t="str">
        <f aca="false">IF($A327="","",IF(AND($AB327=1,$AC327=1,$AD327=1,$AE327=1,$AF327=1,$AG327=1),1,0))</f>
        <v/>
      </c>
      <c r="AI327" s="50" t="str">
        <f aca="false">IF($A327="","",IF($AH327&lt;&gt;1,"",IF(CFG_METODO="Teórico (Jackson)",$AA327,$V327)))</f>
        <v/>
      </c>
      <c r="AJ327" s="50" t="str">
        <f aca="false">IF($AI327="","",MAX(0,MIN(1,$AI327)))</f>
        <v/>
      </c>
      <c r="AK327" s="52" t="str">
        <f aca="false">IF($A327="","",IF($AG327=0,"Dados incompletos"&amp;IF($I327="SEM PAR"," — sem Tc no mesmo horário",""),IF($AB327=0,"Fora da janela horária",IF($AC327=0,"Radiação abaixo do mínimo",IF($AD327=0,"Vento fora da faixa",IF($AE327=0,"VPD abaixo do mínimo",IF($AF327=0,"Denominador muito pequeno","VÁLIDO")))))))</f>
        <v/>
      </c>
    </row>
    <row r="328" customFormat="false" ht="15" hidden="false" customHeight="false" outlineLevel="0" collapsed="false">
      <c r="A328" s="45" t="str">
        <f aca="false">IF(02_Estacao!A328="","",02_Estacao!A328)</f>
        <v/>
      </c>
      <c r="B328" s="46" t="str">
        <f aca="false">IF(OR($A328="",02_Estacao!B328=""),"",IF(CFG_UT="°F",(02_Estacao!B328-32)*5/9,02_Estacao!B328))</f>
        <v/>
      </c>
      <c r="C328" s="47" t="str">
        <f aca="false">IF(OR($A328="",02_Estacao!C328=""),"",IF(CFG_UUR="fração (0-1)",02_Estacao!C328*100,02_Estacao!C328))</f>
        <v/>
      </c>
      <c r="D328" s="48" t="str">
        <f aca="false">IF(OR($A328="",02_Estacao!D328=""),"",IF(CFG_URS="MJ/m²/h",02_Estacao!D328*277.7778,IF(CFG_URS="kW/m²",02_Estacao!D328*1000,02_Estacao!D328)))</f>
        <v/>
      </c>
      <c r="E328" s="46" t="str">
        <f aca="false">IF(OR($A328="",02_Estacao!E328=""),"",IF(CFG_UVEL="km/h",02_Estacao!E328/3.6,02_Estacao!E328))</f>
        <v/>
      </c>
      <c r="F328" s="46" t="str">
        <f aca="false">IF($A328="","",IF(02_Estacao!F328="",CFG_P,IF(CFG_UP="hPa (mbar)",02_Estacao!F328/10,IF(CFG_UP="Pa",02_Estacao!F328/1000,02_Estacao!F328))))</f>
        <v/>
      </c>
      <c r="G328" s="48" t="str">
        <f aca="false">IF($A328="","",IF(02_Estacao!G328&lt;&gt;"",02_Estacao!G328,IF($D328="","",(1-CFG_ALBEDO)*$D328-CFG_RNL)))</f>
        <v/>
      </c>
      <c r="H328" s="46" t="str">
        <f aca="false">IF($A328="","",IFERROR(IF(ISNUMBER(INDEX(03_Dossel!$F$6:$F$1005,MATCH($A328,03_Dossel!$A$6:$A$1005,0))),INDEX(03_Dossel!$F$6:$F$1005,MATCH($A328,03_Dossel!$A$6:$A$1005,0)),""),""))</f>
        <v/>
      </c>
      <c r="I328" s="49" t="str">
        <f aca="false">IF($A328="","",IF($H328="","SEM PAR","OK"))</f>
        <v/>
      </c>
      <c r="J328" s="50" t="str">
        <f aca="false">IF($B328="","",0.6108*EXP(17.27*$B328/($B328+237.3)))</f>
        <v/>
      </c>
      <c r="K328" s="50" t="str">
        <f aca="false">IF(OR($J328="",$C328=""),"",$J328*$C328/100)</f>
        <v/>
      </c>
      <c r="L328" s="50" t="str">
        <f aca="false">IF(OR($J328="",$K328=""),"",$J328-$K328)</f>
        <v/>
      </c>
      <c r="M328" s="50" t="str">
        <f aca="false">IF($J328="","",4098*$J328/($B328+237.3)^2)</f>
        <v/>
      </c>
      <c r="N328" s="51" t="str">
        <f aca="false">IF($F328="","",0.000665*$F328)</f>
        <v/>
      </c>
      <c r="O328" s="46" t="str">
        <f aca="false">IF($E328="","",IFERROR($E328*4.87/LN(67.8*CFG_ZANEM-5.42),""))</f>
        <v/>
      </c>
      <c r="P328" s="46" t="str">
        <f aca="false">IF(OR($B328="",$H328=""),"",$H328-$B328)</f>
        <v/>
      </c>
      <c r="Q328" s="46" t="str">
        <f aca="false">IF($A328="","",IF(ISNUMBER(CFG_A),CFG_A,""))</f>
        <v/>
      </c>
      <c r="R328" s="46" t="str">
        <f aca="false">IF($A328="","",IF(ISNUMBER(CFG_B),CFG_B,""))</f>
        <v/>
      </c>
      <c r="S328" s="50" t="str">
        <f aca="false">IF(OR($B328="",$Q328=""),"",0.6108*EXP(17.27*$B328/($B328+237.3))-0.6108*EXP(17.27*($B328+$Q328)/($B328+$Q328+237.3)))</f>
        <v/>
      </c>
      <c r="T328" s="46" t="str">
        <f aca="false">IF(OR($Q328="",$R328="",$L328=""),"",$Q328+$R328*$L328)</f>
        <v/>
      </c>
      <c r="U328" s="46" t="str">
        <f aca="false">IF(OR($Q328="",$R328="",$S328=""),"",$Q328+$R328*$S328)</f>
        <v/>
      </c>
      <c r="V328" s="50" t="str">
        <f aca="false">IF(OR($P328="",$T328="",$U328=""),"",IF(ABS($U328-$T328)&lt;CFG_DENOMMIN,"",($P328-$T328)/($U328-$T328)))</f>
        <v/>
      </c>
      <c r="W328" s="47" t="str">
        <f aca="false">IF($E328="","",IFERROR(LN((CFG_ZANEM-0.67*CFG_HDOSSEL)/(0.123*CFG_HDOSSEL))*LN((CFG_ZAR-0.67*CFG_HDOSSEL)/(0.0123*CFG_HDOSSEL))/(CFG_K^2*$E328),""))</f>
        <v/>
      </c>
      <c r="X328" s="50" t="str">
        <f aca="false">IF(OR($N328="",$W328="",$W328=0),"",$N328*(1+CFG_RC/$W328))</f>
        <v/>
      </c>
      <c r="Y328" s="46" t="str">
        <f aca="false">IF(OR($X328="",$M328="",$G328="",$L328=""),"",($W328*$G328/CFG_RHOCP)*($X328/($M328+$X328))-$L328/($M328+$X328))</f>
        <v/>
      </c>
      <c r="Z328" s="46" t="str">
        <f aca="false">IF(OR($W328="",$G328=""),"",$W328*$G328/CFG_RHOCP)</f>
        <v/>
      </c>
      <c r="AA328" s="50" t="str">
        <f aca="false">IF(OR($P328="",$Y328="",$Z328=""),"",IF(ABS($Z328-$Y328)&lt;CFG_DENOMMIN,"",($P328-$Y328)/($Z328-$Y328)))</f>
        <v/>
      </c>
      <c r="AB328" s="48" t="str">
        <f aca="false">IF($A328="","",IF(AND(HOUR($A328)&gt;=CFG_HINI,HOUR($A328)&lt;CFG_HFIM),1,0))</f>
        <v/>
      </c>
      <c r="AC328" s="48" t="str">
        <f aca="false">IF($A328="","",IF($D328="",0,IF($D328&gt;=CFG_RSMIN,1,0)))</f>
        <v/>
      </c>
      <c r="AD328" s="48" t="str">
        <f aca="false">IF($A328="","",IF($E328="",0,IF(AND($E328&gt;=CFG_UMIN,$E328&lt;=CFG_UMAX),1,0)))</f>
        <v/>
      </c>
      <c r="AE328" s="48" t="str">
        <f aca="false">IF($A328="","",IF($L328="",0,IF($L328&gt;=CFG_VPDMIN,1,0)))</f>
        <v/>
      </c>
      <c r="AF328" s="48" t="str">
        <f aca="false">IF($A328="","",IF(CFG_METODO="Teórico (Jackson)",IF(OR($Y328="",$Z328=""),0,IF(ABS($Z328-$Y328)&gt;=CFG_DENOMMIN,1,0)),IF(OR($T328="",$U328=""),0,IF(ABS($U328-$T328)&gt;=CFG_DENOMMIN,1,0))))</f>
        <v/>
      </c>
      <c r="AG328" s="48" t="str">
        <f aca="false">IF($A328="","",IF(AND($B328&lt;&gt;"",$C328&lt;&gt;"",$H328&lt;&gt;""),1,0))</f>
        <v/>
      </c>
      <c r="AH328" s="48" t="str">
        <f aca="false">IF($A328="","",IF(AND($AB328=1,$AC328=1,$AD328=1,$AE328=1,$AF328=1,$AG328=1),1,0))</f>
        <v/>
      </c>
      <c r="AI328" s="50" t="str">
        <f aca="false">IF($A328="","",IF($AH328&lt;&gt;1,"",IF(CFG_METODO="Teórico (Jackson)",$AA328,$V328)))</f>
        <v/>
      </c>
      <c r="AJ328" s="50" t="str">
        <f aca="false">IF($AI328="","",MAX(0,MIN(1,$AI328)))</f>
        <v/>
      </c>
      <c r="AK328" s="52" t="str">
        <f aca="false">IF($A328="","",IF($AG328=0,"Dados incompletos"&amp;IF($I328="SEM PAR"," — sem Tc no mesmo horário",""),IF($AB328=0,"Fora da janela horária",IF($AC328=0,"Radiação abaixo do mínimo",IF($AD328=0,"Vento fora da faixa",IF($AE328=0,"VPD abaixo do mínimo",IF($AF328=0,"Denominador muito pequeno","VÁLIDO")))))))</f>
        <v/>
      </c>
    </row>
    <row r="329" customFormat="false" ht="15" hidden="false" customHeight="false" outlineLevel="0" collapsed="false">
      <c r="A329" s="45" t="str">
        <f aca="false">IF(02_Estacao!A329="","",02_Estacao!A329)</f>
        <v/>
      </c>
      <c r="B329" s="46" t="str">
        <f aca="false">IF(OR($A329="",02_Estacao!B329=""),"",IF(CFG_UT="°F",(02_Estacao!B329-32)*5/9,02_Estacao!B329))</f>
        <v/>
      </c>
      <c r="C329" s="47" t="str">
        <f aca="false">IF(OR($A329="",02_Estacao!C329=""),"",IF(CFG_UUR="fração (0-1)",02_Estacao!C329*100,02_Estacao!C329))</f>
        <v/>
      </c>
      <c r="D329" s="48" t="str">
        <f aca="false">IF(OR($A329="",02_Estacao!D329=""),"",IF(CFG_URS="MJ/m²/h",02_Estacao!D329*277.7778,IF(CFG_URS="kW/m²",02_Estacao!D329*1000,02_Estacao!D329)))</f>
        <v/>
      </c>
      <c r="E329" s="46" t="str">
        <f aca="false">IF(OR($A329="",02_Estacao!E329=""),"",IF(CFG_UVEL="km/h",02_Estacao!E329/3.6,02_Estacao!E329))</f>
        <v/>
      </c>
      <c r="F329" s="46" t="str">
        <f aca="false">IF($A329="","",IF(02_Estacao!F329="",CFG_P,IF(CFG_UP="hPa (mbar)",02_Estacao!F329/10,IF(CFG_UP="Pa",02_Estacao!F329/1000,02_Estacao!F329))))</f>
        <v/>
      </c>
      <c r="G329" s="48" t="str">
        <f aca="false">IF($A329="","",IF(02_Estacao!G329&lt;&gt;"",02_Estacao!G329,IF($D329="","",(1-CFG_ALBEDO)*$D329-CFG_RNL)))</f>
        <v/>
      </c>
      <c r="H329" s="46" t="str">
        <f aca="false">IF($A329="","",IFERROR(IF(ISNUMBER(INDEX(03_Dossel!$F$6:$F$1005,MATCH($A329,03_Dossel!$A$6:$A$1005,0))),INDEX(03_Dossel!$F$6:$F$1005,MATCH($A329,03_Dossel!$A$6:$A$1005,0)),""),""))</f>
        <v/>
      </c>
      <c r="I329" s="49" t="str">
        <f aca="false">IF($A329="","",IF($H329="","SEM PAR","OK"))</f>
        <v/>
      </c>
      <c r="J329" s="50" t="str">
        <f aca="false">IF($B329="","",0.6108*EXP(17.27*$B329/($B329+237.3)))</f>
        <v/>
      </c>
      <c r="K329" s="50" t="str">
        <f aca="false">IF(OR($J329="",$C329=""),"",$J329*$C329/100)</f>
        <v/>
      </c>
      <c r="L329" s="50" t="str">
        <f aca="false">IF(OR($J329="",$K329=""),"",$J329-$K329)</f>
        <v/>
      </c>
      <c r="M329" s="50" t="str">
        <f aca="false">IF($J329="","",4098*$J329/($B329+237.3)^2)</f>
        <v/>
      </c>
      <c r="N329" s="51" t="str">
        <f aca="false">IF($F329="","",0.000665*$F329)</f>
        <v/>
      </c>
      <c r="O329" s="46" t="str">
        <f aca="false">IF($E329="","",IFERROR($E329*4.87/LN(67.8*CFG_ZANEM-5.42),""))</f>
        <v/>
      </c>
      <c r="P329" s="46" t="str">
        <f aca="false">IF(OR($B329="",$H329=""),"",$H329-$B329)</f>
        <v/>
      </c>
      <c r="Q329" s="46" t="str">
        <f aca="false">IF($A329="","",IF(ISNUMBER(CFG_A),CFG_A,""))</f>
        <v/>
      </c>
      <c r="R329" s="46" t="str">
        <f aca="false">IF($A329="","",IF(ISNUMBER(CFG_B),CFG_B,""))</f>
        <v/>
      </c>
      <c r="S329" s="50" t="str">
        <f aca="false">IF(OR($B329="",$Q329=""),"",0.6108*EXP(17.27*$B329/($B329+237.3))-0.6108*EXP(17.27*($B329+$Q329)/($B329+$Q329+237.3)))</f>
        <v/>
      </c>
      <c r="T329" s="46" t="str">
        <f aca="false">IF(OR($Q329="",$R329="",$L329=""),"",$Q329+$R329*$L329)</f>
        <v/>
      </c>
      <c r="U329" s="46" t="str">
        <f aca="false">IF(OR($Q329="",$R329="",$S329=""),"",$Q329+$R329*$S329)</f>
        <v/>
      </c>
      <c r="V329" s="50" t="str">
        <f aca="false">IF(OR($P329="",$T329="",$U329=""),"",IF(ABS($U329-$T329)&lt;CFG_DENOMMIN,"",($P329-$T329)/($U329-$T329)))</f>
        <v/>
      </c>
      <c r="W329" s="47" t="str">
        <f aca="false">IF($E329="","",IFERROR(LN((CFG_ZANEM-0.67*CFG_HDOSSEL)/(0.123*CFG_HDOSSEL))*LN((CFG_ZAR-0.67*CFG_HDOSSEL)/(0.0123*CFG_HDOSSEL))/(CFG_K^2*$E329),""))</f>
        <v/>
      </c>
      <c r="X329" s="50" t="str">
        <f aca="false">IF(OR($N329="",$W329="",$W329=0),"",$N329*(1+CFG_RC/$W329))</f>
        <v/>
      </c>
      <c r="Y329" s="46" t="str">
        <f aca="false">IF(OR($X329="",$M329="",$G329="",$L329=""),"",($W329*$G329/CFG_RHOCP)*($X329/($M329+$X329))-$L329/($M329+$X329))</f>
        <v/>
      </c>
      <c r="Z329" s="46" t="str">
        <f aca="false">IF(OR($W329="",$G329=""),"",$W329*$G329/CFG_RHOCP)</f>
        <v/>
      </c>
      <c r="AA329" s="50" t="str">
        <f aca="false">IF(OR($P329="",$Y329="",$Z329=""),"",IF(ABS($Z329-$Y329)&lt;CFG_DENOMMIN,"",($P329-$Y329)/($Z329-$Y329)))</f>
        <v/>
      </c>
      <c r="AB329" s="48" t="str">
        <f aca="false">IF($A329="","",IF(AND(HOUR($A329)&gt;=CFG_HINI,HOUR($A329)&lt;CFG_HFIM),1,0))</f>
        <v/>
      </c>
      <c r="AC329" s="48" t="str">
        <f aca="false">IF($A329="","",IF($D329="",0,IF($D329&gt;=CFG_RSMIN,1,0)))</f>
        <v/>
      </c>
      <c r="AD329" s="48" t="str">
        <f aca="false">IF($A329="","",IF($E329="",0,IF(AND($E329&gt;=CFG_UMIN,$E329&lt;=CFG_UMAX),1,0)))</f>
        <v/>
      </c>
      <c r="AE329" s="48" t="str">
        <f aca="false">IF($A329="","",IF($L329="",0,IF($L329&gt;=CFG_VPDMIN,1,0)))</f>
        <v/>
      </c>
      <c r="AF329" s="48" t="str">
        <f aca="false">IF($A329="","",IF(CFG_METODO="Teórico (Jackson)",IF(OR($Y329="",$Z329=""),0,IF(ABS($Z329-$Y329)&gt;=CFG_DENOMMIN,1,0)),IF(OR($T329="",$U329=""),0,IF(ABS($U329-$T329)&gt;=CFG_DENOMMIN,1,0))))</f>
        <v/>
      </c>
      <c r="AG329" s="48" t="str">
        <f aca="false">IF($A329="","",IF(AND($B329&lt;&gt;"",$C329&lt;&gt;"",$H329&lt;&gt;""),1,0))</f>
        <v/>
      </c>
      <c r="AH329" s="48" t="str">
        <f aca="false">IF($A329="","",IF(AND($AB329=1,$AC329=1,$AD329=1,$AE329=1,$AF329=1,$AG329=1),1,0))</f>
        <v/>
      </c>
      <c r="AI329" s="50" t="str">
        <f aca="false">IF($A329="","",IF($AH329&lt;&gt;1,"",IF(CFG_METODO="Teórico (Jackson)",$AA329,$V329)))</f>
        <v/>
      </c>
      <c r="AJ329" s="50" t="str">
        <f aca="false">IF($AI329="","",MAX(0,MIN(1,$AI329)))</f>
        <v/>
      </c>
      <c r="AK329" s="52" t="str">
        <f aca="false">IF($A329="","",IF($AG329=0,"Dados incompletos"&amp;IF($I329="SEM PAR"," — sem Tc no mesmo horário",""),IF($AB329=0,"Fora da janela horária",IF($AC329=0,"Radiação abaixo do mínimo",IF($AD329=0,"Vento fora da faixa",IF($AE329=0,"VPD abaixo do mínimo",IF($AF329=0,"Denominador muito pequeno","VÁLIDO")))))))</f>
        <v/>
      </c>
    </row>
    <row r="330" customFormat="false" ht="15" hidden="false" customHeight="false" outlineLevel="0" collapsed="false">
      <c r="A330" s="45" t="str">
        <f aca="false">IF(02_Estacao!A330="","",02_Estacao!A330)</f>
        <v/>
      </c>
      <c r="B330" s="46" t="str">
        <f aca="false">IF(OR($A330="",02_Estacao!B330=""),"",IF(CFG_UT="°F",(02_Estacao!B330-32)*5/9,02_Estacao!B330))</f>
        <v/>
      </c>
      <c r="C330" s="47" t="str">
        <f aca="false">IF(OR($A330="",02_Estacao!C330=""),"",IF(CFG_UUR="fração (0-1)",02_Estacao!C330*100,02_Estacao!C330))</f>
        <v/>
      </c>
      <c r="D330" s="48" t="str">
        <f aca="false">IF(OR($A330="",02_Estacao!D330=""),"",IF(CFG_URS="MJ/m²/h",02_Estacao!D330*277.7778,IF(CFG_URS="kW/m²",02_Estacao!D330*1000,02_Estacao!D330)))</f>
        <v/>
      </c>
      <c r="E330" s="46" t="str">
        <f aca="false">IF(OR($A330="",02_Estacao!E330=""),"",IF(CFG_UVEL="km/h",02_Estacao!E330/3.6,02_Estacao!E330))</f>
        <v/>
      </c>
      <c r="F330" s="46" t="str">
        <f aca="false">IF($A330="","",IF(02_Estacao!F330="",CFG_P,IF(CFG_UP="hPa (mbar)",02_Estacao!F330/10,IF(CFG_UP="Pa",02_Estacao!F330/1000,02_Estacao!F330))))</f>
        <v/>
      </c>
      <c r="G330" s="48" t="str">
        <f aca="false">IF($A330="","",IF(02_Estacao!G330&lt;&gt;"",02_Estacao!G330,IF($D330="","",(1-CFG_ALBEDO)*$D330-CFG_RNL)))</f>
        <v/>
      </c>
      <c r="H330" s="46" t="str">
        <f aca="false">IF($A330="","",IFERROR(IF(ISNUMBER(INDEX(03_Dossel!$F$6:$F$1005,MATCH($A330,03_Dossel!$A$6:$A$1005,0))),INDEX(03_Dossel!$F$6:$F$1005,MATCH($A330,03_Dossel!$A$6:$A$1005,0)),""),""))</f>
        <v/>
      </c>
      <c r="I330" s="49" t="str">
        <f aca="false">IF($A330="","",IF($H330="","SEM PAR","OK"))</f>
        <v/>
      </c>
      <c r="J330" s="50" t="str">
        <f aca="false">IF($B330="","",0.6108*EXP(17.27*$B330/($B330+237.3)))</f>
        <v/>
      </c>
      <c r="K330" s="50" t="str">
        <f aca="false">IF(OR($J330="",$C330=""),"",$J330*$C330/100)</f>
        <v/>
      </c>
      <c r="L330" s="50" t="str">
        <f aca="false">IF(OR($J330="",$K330=""),"",$J330-$K330)</f>
        <v/>
      </c>
      <c r="M330" s="50" t="str">
        <f aca="false">IF($J330="","",4098*$J330/($B330+237.3)^2)</f>
        <v/>
      </c>
      <c r="N330" s="51" t="str">
        <f aca="false">IF($F330="","",0.000665*$F330)</f>
        <v/>
      </c>
      <c r="O330" s="46" t="str">
        <f aca="false">IF($E330="","",IFERROR($E330*4.87/LN(67.8*CFG_ZANEM-5.42),""))</f>
        <v/>
      </c>
      <c r="P330" s="46" t="str">
        <f aca="false">IF(OR($B330="",$H330=""),"",$H330-$B330)</f>
        <v/>
      </c>
      <c r="Q330" s="46" t="str">
        <f aca="false">IF($A330="","",IF(ISNUMBER(CFG_A),CFG_A,""))</f>
        <v/>
      </c>
      <c r="R330" s="46" t="str">
        <f aca="false">IF($A330="","",IF(ISNUMBER(CFG_B),CFG_B,""))</f>
        <v/>
      </c>
      <c r="S330" s="50" t="str">
        <f aca="false">IF(OR($B330="",$Q330=""),"",0.6108*EXP(17.27*$B330/($B330+237.3))-0.6108*EXP(17.27*($B330+$Q330)/($B330+$Q330+237.3)))</f>
        <v/>
      </c>
      <c r="T330" s="46" t="str">
        <f aca="false">IF(OR($Q330="",$R330="",$L330=""),"",$Q330+$R330*$L330)</f>
        <v/>
      </c>
      <c r="U330" s="46" t="str">
        <f aca="false">IF(OR($Q330="",$R330="",$S330=""),"",$Q330+$R330*$S330)</f>
        <v/>
      </c>
      <c r="V330" s="50" t="str">
        <f aca="false">IF(OR($P330="",$T330="",$U330=""),"",IF(ABS($U330-$T330)&lt;CFG_DENOMMIN,"",($P330-$T330)/($U330-$T330)))</f>
        <v/>
      </c>
      <c r="W330" s="47" t="str">
        <f aca="false">IF($E330="","",IFERROR(LN((CFG_ZANEM-0.67*CFG_HDOSSEL)/(0.123*CFG_HDOSSEL))*LN((CFG_ZAR-0.67*CFG_HDOSSEL)/(0.0123*CFG_HDOSSEL))/(CFG_K^2*$E330),""))</f>
        <v/>
      </c>
      <c r="X330" s="50" t="str">
        <f aca="false">IF(OR($N330="",$W330="",$W330=0),"",$N330*(1+CFG_RC/$W330))</f>
        <v/>
      </c>
      <c r="Y330" s="46" t="str">
        <f aca="false">IF(OR($X330="",$M330="",$G330="",$L330=""),"",($W330*$G330/CFG_RHOCP)*($X330/($M330+$X330))-$L330/($M330+$X330))</f>
        <v/>
      </c>
      <c r="Z330" s="46" t="str">
        <f aca="false">IF(OR($W330="",$G330=""),"",$W330*$G330/CFG_RHOCP)</f>
        <v/>
      </c>
      <c r="AA330" s="50" t="str">
        <f aca="false">IF(OR($P330="",$Y330="",$Z330=""),"",IF(ABS($Z330-$Y330)&lt;CFG_DENOMMIN,"",($P330-$Y330)/($Z330-$Y330)))</f>
        <v/>
      </c>
      <c r="AB330" s="48" t="str">
        <f aca="false">IF($A330="","",IF(AND(HOUR($A330)&gt;=CFG_HINI,HOUR($A330)&lt;CFG_HFIM),1,0))</f>
        <v/>
      </c>
      <c r="AC330" s="48" t="str">
        <f aca="false">IF($A330="","",IF($D330="",0,IF($D330&gt;=CFG_RSMIN,1,0)))</f>
        <v/>
      </c>
      <c r="AD330" s="48" t="str">
        <f aca="false">IF($A330="","",IF($E330="",0,IF(AND($E330&gt;=CFG_UMIN,$E330&lt;=CFG_UMAX),1,0)))</f>
        <v/>
      </c>
      <c r="AE330" s="48" t="str">
        <f aca="false">IF($A330="","",IF($L330="",0,IF($L330&gt;=CFG_VPDMIN,1,0)))</f>
        <v/>
      </c>
      <c r="AF330" s="48" t="str">
        <f aca="false">IF($A330="","",IF(CFG_METODO="Teórico (Jackson)",IF(OR($Y330="",$Z330=""),0,IF(ABS($Z330-$Y330)&gt;=CFG_DENOMMIN,1,0)),IF(OR($T330="",$U330=""),0,IF(ABS($U330-$T330)&gt;=CFG_DENOMMIN,1,0))))</f>
        <v/>
      </c>
      <c r="AG330" s="48" t="str">
        <f aca="false">IF($A330="","",IF(AND($B330&lt;&gt;"",$C330&lt;&gt;"",$H330&lt;&gt;""),1,0))</f>
        <v/>
      </c>
      <c r="AH330" s="48" t="str">
        <f aca="false">IF($A330="","",IF(AND($AB330=1,$AC330=1,$AD330=1,$AE330=1,$AF330=1,$AG330=1),1,0))</f>
        <v/>
      </c>
      <c r="AI330" s="50" t="str">
        <f aca="false">IF($A330="","",IF($AH330&lt;&gt;1,"",IF(CFG_METODO="Teórico (Jackson)",$AA330,$V330)))</f>
        <v/>
      </c>
      <c r="AJ330" s="50" t="str">
        <f aca="false">IF($AI330="","",MAX(0,MIN(1,$AI330)))</f>
        <v/>
      </c>
      <c r="AK330" s="52" t="str">
        <f aca="false">IF($A330="","",IF($AG330=0,"Dados incompletos"&amp;IF($I330="SEM PAR"," — sem Tc no mesmo horário",""),IF($AB330=0,"Fora da janela horária",IF($AC330=0,"Radiação abaixo do mínimo",IF($AD330=0,"Vento fora da faixa",IF($AE330=0,"VPD abaixo do mínimo",IF($AF330=0,"Denominador muito pequeno","VÁLIDO")))))))</f>
        <v/>
      </c>
    </row>
    <row r="331" customFormat="false" ht="15" hidden="false" customHeight="false" outlineLevel="0" collapsed="false">
      <c r="A331" s="45" t="str">
        <f aca="false">IF(02_Estacao!A331="","",02_Estacao!A331)</f>
        <v/>
      </c>
      <c r="B331" s="46" t="str">
        <f aca="false">IF(OR($A331="",02_Estacao!B331=""),"",IF(CFG_UT="°F",(02_Estacao!B331-32)*5/9,02_Estacao!B331))</f>
        <v/>
      </c>
      <c r="C331" s="47" t="str">
        <f aca="false">IF(OR($A331="",02_Estacao!C331=""),"",IF(CFG_UUR="fração (0-1)",02_Estacao!C331*100,02_Estacao!C331))</f>
        <v/>
      </c>
      <c r="D331" s="48" t="str">
        <f aca="false">IF(OR($A331="",02_Estacao!D331=""),"",IF(CFG_URS="MJ/m²/h",02_Estacao!D331*277.7778,IF(CFG_URS="kW/m²",02_Estacao!D331*1000,02_Estacao!D331)))</f>
        <v/>
      </c>
      <c r="E331" s="46" t="str">
        <f aca="false">IF(OR($A331="",02_Estacao!E331=""),"",IF(CFG_UVEL="km/h",02_Estacao!E331/3.6,02_Estacao!E331))</f>
        <v/>
      </c>
      <c r="F331" s="46" t="str">
        <f aca="false">IF($A331="","",IF(02_Estacao!F331="",CFG_P,IF(CFG_UP="hPa (mbar)",02_Estacao!F331/10,IF(CFG_UP="Pa",02_Estacao!F331/1000,02_Estacao!F331))))</f>
        <v/>
      </c>
      <c r="G331" s="48" t="str">
        <f aca="false">IF($A331="","",IF(02_Estacao!G331&lt;&gt;"",02_Estacao!G331,IF($D331="","",(1-CFG_ALBEDO)*$D331-CFG_RNL)))</f>
        <v/>
      </c>
      <c r="H331" s="46" t="str">
        <f aca="false">IF($A331="","",IFERROR(IF(ISNUMBER(INDEX(03_Dossel!$F$6:$F$1005,MATCH($A331,03_Dossel!$A$6:$A$1005,0))),INDEX(03_Dossel!$F$6:$F$1005,MATCH($A331,03_Dossel!$A$6:$A$1005,0)),""),""))</f>
        <v/>
      </c>
      <c r="I331" s="49" t="str">
        <f aca="false">IF($A331="","",IF($H331="","SEM PAR","OK"))</f>
        <v/>
      </c>
      <c r="J331" s="50" t="str">
        <f aca="false">IF($B331="","",0.6108*EXP(17.27*$B331/($B331+237.3)))</f>
        <v/>
      </c>
      <c r="K331" s="50" t="str">
        <f aca="false">IF(OR($J331="",$C331=""),"",$J331*$C331/100)</f>
        <v/>
      </c>
      <c r="L331" s="50" t="str">
        <f aca="false">IF(OR($J331="",$K331=""),"",$J331-$K331)</f>
        <v/>
      </c>
      <c r="M331" s="50" t="str">
        <f aca="false">IF($J331="","",4098*$J331/($B331+237.3)^2)</f>
        <v/>
      </c>
      <c r="N331" s="51" t="str">
        <f aca="false">IF($F331="","",0.000665*$F331)</f>
        <v/>
      </c>
      <c r="O331" s="46" t="str">
        <f aca="false">IF($E331="","",IFERROR($E331*4.87/LN(67.8*CFG_ZANEM-5.42),""))</f>
        <v/>
      </c>
      <c r="P331" s="46" t="str">
        <f aca="false">IF(OR($B331="",$H331=""),"",$H331-$B331)</f>
        <v/>
      </c>
      <c r="Q331" s="46" t="str">
        <f aca="false">IF($A331="","",IF(ISNUMBER(CFG_A),CFG_A,""))</f>
        <v/>
      </c>
      <c r="R331" s="46" t="str">
        <f aca="false">IF($A331="","",IF(ISNUMBER(CFG_B),CFG_B,""))</f>
        <v/>
      </c>
      <c r="S331" s="50" t="str">
        <f aca="false">IF(OR($B331="",$Q331=""),"",0.6108*EXP(17.27*$B331/($B331+237.3))-0.6108*EXP(17.27*($B331+$Q331)/($B331+$Q331+237.3)))</f>
        <v/>
      </c>
      <c r="T331" s="46" t="str">
        <f aca="false">IF(OR($Q331="",$R331="",$L331=""),"",$Q331+$R331*$L331)</f>
        <v/>
      </c>
      <c r="U331" s="46" t="str">
        <f aca="false">IF(OR($Q331="",$R331="",$S331=""),"",$Q331+$R331*$S331)</f>
        <v/>
      </c>
      <c r="V331" s="50" t="str">
        <f aca="false">IF(OR($P331="",$T331="",$U331=""),"",IF(ABS($U331-$T331)&lt;CFG_DENOMMIN,"",($P331-$T331)/($U331-$T331)))</f>
        <v/>
      </c>
      <c r="W331" s="47" t="str">
        <f aca="false">IF($E331="","",IFERROR(LN((CFG_ZANEM-0.67*CFG_HDOSSEL)/(0.123*CFG_HDOSSEL))*LN((CFG_ZAR-0.67*CFG_HDOSSEL)/(0.0123*CFG_HDOSSEL))/(CFG_K^2*$E331),""))</f>
        <v/>
      </c>
      <c r="X331" s="50" t="str">
        <f aca="false">IF(OR($N331="",$W331="",$W331=0),"",$N331*(1+CFG_RC/$W331))</f>
        <v/>
      </c>
      <c r="Y331" s="46" t="str">
        <f aca="false">IF(OR($X331="",$M331="",$G331="",$L331=""),"",($W331*$G331/CFG_RHOCP)*($X331/($M331+$X331))-$L331/($M331+$X331))</f>
        <v/>
      </c>
      <c r="Z331" s="46" t="str">
        <f aca="false">IF(OR($W331="",$G331=""),"",$W331*$G331/CFG_RHOCP)</f>
        <v/>
      </c>
      <c r="AA331" s="50" t="str">
        <f aca="false">IF(OR($P331="",$Y331="",$Z331=""),"",IF(ABS($Z331-$Y331)&lt;CFG_DENOMMIN,"",($P331-$Y331)/($Z331-$Y331)))</f>
        <v/>
      </c>
      <c r="AB331" s="48" t="str">
        <f aca="false">IF($A331="","",IF(AND(HOUR($A331)&gt;=CFG_HINI,HOUR($A331)&lt;CFG_HFIM),1,0))</f>
        <v/>
      </c>
      <c r="AC331" s="48" t="str">
        <f aca="false">IF($A331="","",IF($D331="",0,IF($D331&gt;=CFG_RSMIN,1,0)))</f>
        <v/>
      </c>
      <c r="AD331" s="48" t="str">
        <f aca="false">IF($A331="","",IF($E331="",0,IF(AND($E331&gt;=CFG_UMIN,$E331&lt;=CFG_UMAX),1,0)))</f>
        <v/>
      </c>
      <c r="AE331" s="48" t="str">
        <f aca="false">IF($A331="","",IF($L331="",0,IF($L331&gt;=CFG_VPDMIN,1,0)))</f>
        <v/>
      </c>
      <c r="AF331" s="48" t="str">
        <f aca="false">IF($A331="","",IF(CFG_METODO="Teórico (Jackson)",IF(OR($Y331="",$Z331=""),0,IF(ABS($Z331-$Y331)&gt;=CFG_DENOMMIN,1,0)),IF(OR($T331="",$U331=""),0,IF(ABS($U331-$T331)&gt;=CFG_DENOMMIN,1,0))))</f>
        <v/>
      </c>
      <c r="AG331" s="48" t="str">
        <f aca="false">IF($A331="","",IF(AND($B331&lt;&gt;"",$C331&lt;&gt;"",$H331&lt;&gt;""),1,0))</f>
        <v/>
      </c>
      <c r="AH331" s="48" t="str">
        <f aca="false">IF($A331="","",IF(AND($AB331=1,$AC331=1,$AD331=1,$AE331=1,$AF331=1,$AG331=1),1,0))</f>
        <v/>
      </c>
      <c r="AI331" s="50" t="str">
        <f aca="false">IF($A331="","",IF($AH331&lt;&gt;1,"",IF(CFG_METODO="Teórico (Jackson)",$AA331,$V331)))</f>
        <v/>
      </c>
      <c r="AJ331" s="50" t="str">
        <f aca="false">IF($AI331="","",MAX(0,MIN(1,$AI331)))</f>
        <v/>
      </c>
      <c r="AK331" s="52" t="str">
        <f aca="false">IF($A331="","",IF($AG331=0,"Dados incompletos"&amp;IF($I331="SEM PAR"," — sem Tc no mesmo horário",""),IF($AB331=0,"Fora da janela horária",IF($AC331=0,"Radiação abaixo do mínimo",IF($AD331=0,"Vento fora da faixa",IF($AE331=0,"VPD abaixo do mínimo",IF($AF331=0,"Denominador muito pequeno","VÁLIDO")))))))</f>
        <v/>
      </c>
    </row>
    <row r="332" customFormat="false" ht="15" hidden="false" customHeight="false" outlineLevel="0" collapsed="false">
      <c r="A332" s="45" t="str">
        <f aca="false">IF(02_Estacao!A332="","",02_Estacao!A332)</f>
        <v/>
      </c>
      <c r="B332" s="46" t="str">
        <f aca="false">IF(OR($A332="",02_Estacao!B332=""),"",IF(CFG_UT="°F",(02_Estacao!B332-32)*5/9,02_Estacao!B332))</f>
        <v/>
      </c>
      <c r="C332" s="47" t="str">
        <f aca="false">IF(OR($A332="",02_Estacao!C332=""),"",IF(CFG_UUR="fração (0-1)",02_Estacao!C332*100,02_Estacao!C332))</f>
        <v/>
      </c>
      <c r="D332" s="48" t="str">
        <f aca="false">IF(OR($A332="",02_Estacao!D332=""),"",IF(CFG_URS="MJ/m²/h",02_Estacao!D332*277.7778,IF(CFG_URS="kW/m²",02_Estacao!D332*1000,02_Estacao!D332)))</f>
        <v/>
      </c>
      <c r="E332" s="46" t="str">
        <f aca="false">IF(OR($A332="",02_Estacao!E332=""),"",IF(CFG_UVEL="km/h",02_Estacao!E332/3.6,02_Estacao!E332))</f>
        <v/>
      </c>
      <c r="F332" s="46" t="str">
        <f aca="false">IF($A332="","",IF(02_Estacao!F332="",CFG_P,IF(CFG_UP="hPa (mbar)",02_Estacao!F332/10,IF(CFG_UP="Pa",02_Estacao!F332/1000,02_Estacao!F332))))</f>
        <v/>
      </c>
      <c r="G332" s="48" t="str">
        <f aca="false">IF($A332="","",IF(02_Estacao!G332&lt;&gt;"",02_Estacao!G332,IF($D332="","",(1-CFG_ALBEDO)*$D332-CFG_RNL)))</f>
        <v/>
      </c>
      <c r="H332" s="46" t="str">
        <f aca="false">IF($A332="","",IFERROR(IF(ISNUMBER(INDEX(03_Dossel!$F$6:$F$1005,MATCH($A332,03_Dossel!$A$6:$A$1005,0))),INDEX(03_Dossel!$F$6:$F$1005,MATCH($A332,03_Dossel!$A$6:$A$1005,0)),""),""))</f>
        <v/>
      </c>
      <c r="I332" s="49" t="str">
        <f aca="false">IF($A332="","",IF($H332="","SEM PAR","OK"))</f>
        <v/>
      </c>
      <c r="J332" s="50" t="str">
        <f aca="false">IF($B332="","",0.6108*EXP(17.27*$B332/($B332+237.3)))</f>
        <v/>
      </c>
      <c r="K332" s="50" t="str">
        <f aca="false">IF(OR($J332="",$C332=""),"",$J332*$C332/100)</f>
        <v/>
      </c>
      <c r="L332" s="50" t="str">
        <f aca="false">IF(OR($J332="",$K332=""),"",$J332-$K332)</f>
        <v/>
      </c>
      <c r="M332" s="50" t="str">
        <f aca="false">IF($J332="","",4098*$J332/($B332+237.3)^2)</f>
        <v/>
      </c>
      <c r="N332" s="51" t="str">
        <f aca="false">IF($F332="","",0.000665*$F332)</f>
        <v/>
      </c>
      <c r="O332" s="46" t="str">
        <f aca="false">IF($E332="","",IFERROR($E332*4.87/LN(67.8*CFG_ZANEM-5.42),""))</f>
        <v/>
      </c>
      <c r="P332" s="46" t="str">
        <f aca="false">IF(OR($B332="",$H332=""),"",$H332-$B332)</f>
        <v/>
      </c>
      <c r="Q332" s="46" t="str">
        <f aca="false">IF($A332="","",IF(ISNUMBER(CFG_A),CFG_A,""))</f>
        <v/>
      </c>
      <c r="R332" s="46" t="str">
        <f aca="false">IF($A332="","",IF(ISNUMBER(CFG_B),CFG_B,""))</f>
        <v/>
      </c>
      <c r="S332" s="50" t="str">
        <f aca="false">IF(OR($B332="",$Q332=""),"",0.6108*EXP(17.27*$B332/($B332+237.3))-0.6108*EXP(17.27*($B332+$Q332)/($B332+$Q332+237.3)))</f>
        <v/>
      </c>
      <c r="T332" s="46" t="str">
        <f aca="false">IF(OR($Q332="",$R332="",$L332=""),"",$Q332+$R332*$L332)</f>
        <v/>
      </c>
      <c r="U332" s="46" t="str">
        <f aca="false">IF(OR($Q332="",$R332="",$S332=""),"",$Q332+$R332*$S332)</f>
        <v/>
      </c>
      <c r="V332" s="50" t="str">
        <f aca="false">IF(OR($P332="",$T332="",$U332=""),"",IF(ABS($U332-$T332)&lt;CFG_DENOMMIN,"",($P332-$T332)/($U332-$T332)))</f>
        <v/>
      </c>
      <c r="W332" s="47" t="str">
        <f aca="false">IF($E332="","",IFERROR(LN((CFG_ZANEM-0.67*CFG_HDOSSEL)/(0.123*CFG_HDOSSEL))*LN((CFG_ZAR-0.67*CFG_HDOSSEL)/(0.0123*CFG_HDOSSEL))/(CFG_K^2*$E332),""))</f>
        <v/>
      </c>
      <c r="X332" s="50" t="str">
        <f aca="false">IF(OR($N332="",$W332="",$W332=0),"",$N332*(1+CFG_RC/$W332))</f>
        <v/>
      </c>
      <c r="Y332" s="46" t="str">
        <f aca="false">IF(OR($X332="",$M332="",$G332="",$L332=""),"",($W332*$G332/CFG_RHOCP)*($X332/($M332+$X332))-$L332/($M332+$X332))</f>
        <v/>
      </c>
      <c r="Z332" s="46" t="str">
        <f aca="false">IF(OR($W332="",$G332=""),"",$W332*$G332/CFG_RHOCP)</f>
        <v/>
      </c>
      <c r="AA332" s="50" t="str">
        <f aca="false">IF(OR($P332="",$Y332="",$Z332=""),"",IF(ABS($Z332-$Y332)&lt;CFG_DENOMMIN,"",($P332-$Y332)/($Z332-$Y332)))</f>
        <v/>
      </c>
      <c r="AB332" s="48" t="str">
        <f aca="false">IF($A332="","",IF(AND(HOUR($A332)&gt;=CFG_HINI,HOUR($A332)&lt;CFG_HFIM),1,0))</f>
        <v/>
      </c>
      <c r="AC332" s="48" t="str">
        <f aca="false">IF($A332="","",IF($D332="",0,IF($D332&gt;=CFG_RSMIN,1,0)))</f>
        <v/>
      </c>
      <c r="AD332" s="48" t="str">
        <f aca="false">IF($A332="","",IF($E332="",0,IF(AND($E332&gt;=CFG_UMIN,$E332&lt;=CFG_UMAX),1,0)))</f>
        <v/>
      </c>
      <c r="AE332" s="48" t="str">
        <f aca="false">IF($A332="","",IF($L332="",0,IF($L332&gt;=CFG_VPDMIN,1,0)))</f>
        <v/>
      </c>
      <c r="AF332" s="48" t="str">
        <f aca="false">IF($A332="","",IF(CFG_METODO="Teórico (Jackson)",IF(OR($Y332="",$Z332=""),0,IF(ABS($Z332-$Y332)&gt;=CFG_DENOMMIN,1,0)),IF(OR($T332="",$U332=""),0,IF(ABS($U332-$T332)&gt;=CFG_DENOMMIN,1,0))))</f>
        <v/>
      </c>
      <c r="AG332" s="48" t="str">
        <f aca="false">IF($A332="","",IF(AND($B332&lt;&gt;"",$C332&lt;&gt;"",$H332&lt;&gt;""),1,0))</f>
        <v/>
      </c>
      <c r="AH332" s="48" t="str">
        <f aca="false">IF($A332="","",IF(AND($AB332=1,$AC332=1,$AD332=1,$AE332=1,$AF332=1,$AG332=1),1,0))</f>
        <v/>
      </c>
      <c r="AI332" s="50" t="str">
        <f aca="false">IF($A332="","",IF($AH332&lt;&gt;1,"",IF(CFG_METODO="Teórico (Jackson)",$AA332,$V332)))</f>
        <v/>
      </c>
      <c r="AJ332" s="50" t="str">
        <f aca="false">IF($AI332="","",MAX(0,MIN(1,$AI332)))</f>
        <v/>
      </c>
      <c r="AK332" s="52" t="str">
        <f aca="false">IF($A332="","",IF($AG332=0,"Dados incompletos"&amp;IF($I332="SEM PAR"," — sem Tc no mesmo horário",""),IF($AB332=0,"Fora da janela horária",IF($AC332=0,"Radiação abaixo do mínimo",IF($AD332=0,"Vento fora da faixa",IF($AE332=0,"VPD abaixo do mínimo",IF($AF332=0,"Denominador muito pequeno","VÁLIDO")))))))</f>
        <v/>
      </c>
    </row>
    <row r="333" customFormat="false" ht="15" hidden="false" customHeight="false" outlineLevel="0" collapsed="false">
      <c r="A333" s="45" t="str">
        <f aca="false">IF(02_Estacao!A333="","",02_Estacao!A333)</f>
        <v/>
      </c>
      <c r="B333" s="46" t="str">
        <f aca="false">IF(OR($A333="",02_Estacao!B333=""),"",IF(CFG_UT="°F",(02_Estacao!B333-32)*5/9,02_Estacao!B333))</f>
        <v/>
      </c>
      <c r="C333" s="47" t="str">
        <f aca="false">IF(OR($A333="",02_Estacao!C333=""),"",IF(CFG_UUR="fração (0-1)",02_Estacao!C333*100,02_Estacao!C333))</f>
        <v/>
      </c>
      <c r="D333" s="48" t="str">
        <f aca="false">IF(OR($A333="",02_Estacao!D333=""),"",IF(CFG_URS="MJ/m²/h",02_Estacao!D333*277.7778,IF(CFG_URS="kW/m²",02_Estacao!D333*1000,02_Estacao!D333)))</f>
        <v/>
      </c>
      <c r="E333" s="46" t="str">
        <f aca="false">IF(OR($A333="",02_Estacao!E333=""),"",IF(CFG_UVEL="km/h",02_Estacao!E333/3.6,02_Estacao!E333))</f>
        <v/>
      </c>
      <c r="F333" s="46" t="str">
        <f aca="false">IF($A333="","",IF(02_Estacao!F333="",CFG_P,IF(CFG_UP="hPa (mbar)",02_Estacao!F333/10,IF(CFG_UP="Pa",02_Estacao!F333/1000,02_Estacao!F333))))</f>
        <v/>
      </c>
      <c r="G333" s="48" t="str">
        <f aca="false">IF($A333="","",IF(02_Estacao!G333&lt;&gt;"",02_Estacao!G333,IF($D333="","",(1-CFG_ALBEDO)*$D333-CFG_RNL)))</f>
        <v/>
      </c>
      <c r="H333" s="46" t="str">
        <f aca="false">IF($A333="","",IFERROR(IF(ISNUMBER(INDEX(03_Dossel!$F$6:$F$1005,MATCH($A333,03_Dossel!$A$6:$A$1005,0))),INDEX(03_Dossel!$F$6:$F$1005,MATCH($A333,03_Dossel!$A$6:$A$1005,0)),""),""))</f>
        <v/>
      </c>
      <c r="I333" s="49" t="str">
        <f aca="false">IF($A333="","",IF($H333="","SEM PAR","OK"))</f>
        <v/>
      </c>
      <c r="J333" s="50" t="str">
        <f aca="false">IF($B333="","",0.6108*EXP(17.27*$B333/($B333+237.3)))</f>
        <v/>
      </c>
      <c r="K333" s="50" t="str">
        <f aca="false">IF(OR($J333="",$C333=""),"",$J333*$C333/100)</f>
        <v/>
      </c>
      <c r="L333" s="50" t="str">
        <f aca="false">IF(OR($J333="",$K333=""),"",$J333-$K333)</f>
        <v/>
      </c>
      <c r="M333" s="50" t="str">
        <f aca="false">IF($J333="","",4098*$J333/($B333+237.3)^2)</f>
        <v/>
      </c>
      <c r="N333" s="51" t="str">
        <f aca="false">IF($F333="","",0.000665*$F333)</f>
        <v/>
      </c>
      <c r="O333" s="46" t="str">
        <f aca="false">IF($E333="","",IFERROR($E333*4.87/LN(67.8*CFG_ZANEM-5.42),""))</f>
        <v/>
      </c>
      <c r="P333" s="46" t="str">
        <f aca="false">IF(OR($B333="",$H333=""),"",$H333-$B333)</f>
        <v/>
      </c>
      <c r="Q333" s="46" t="str">
        <f aca="false">IF($A333="","",IF(ISNUMBER(CFG_A),CFG_A,""))</f>
        <v/>
      </c>
      <c r="R333" s="46" t="str">
        <f aca="false">IF($A333="","",IF(ISNUMBER(CFG_B),CFG_B,""))</f>
        <v/>
      </c>
      <c r="S333" s="50" t="str">
        <f aca="false">IF(OR($B333="",$Q333=""),"",0.6108*EXP(17.27*$B333/($B333+237.3))-0.6108*EXP(17.27*($B333+$Q333)/($B333+$Q333+237.3)))</f>
        <v/>
      </c>
      <c r="T333" s="46" t="str">
        <f aca="false">IF(OR($Q333="",$R333="",$L333=""),"",$Q333+$R333*$L333)</f>
        <v/>
      </c>
      <c r="U333" s="46" t="str">
        <f aca="false">IF(OR($Q333="",$R333="",$S333=""),"",$Q333+$R333*$S333)</f>
        <v/>
      </c>
      <c r="V333" s="50" t="str">
        <f aca="false">IF(OR($P333="",$T333="",$U333=""),"",IF(ABS($U333-$T333)&lt;CFG_DENOMMIN,"",($P333-$T333)/($U333-$T333)))</f>
        <v/>
      </c>
      <c r="W333" s="47" t="str">
        <f aca="false">IF($E333="","",IFERROR(LN((CFG_ZANEM-0.67*CFG_HDOSSEL)/(0.123*CFG_HDOSSEL))*LN((CFG_ZAR-0.67*CFG_HDOSSEL)/(0.0123*CFG_HDOSSEL))/(CFG_K^2*$E333),""))</f>
        <v/>
      </c>
      <c r="X333" s="50" t="str">
        <f aca="false">IF(OR($N333="",$W333="",$W333=0),"",$N333*(1+CFG_RC/$W333))</f>
        <v/>
      </c>
      <c r="Y333" s="46" t="str">
        <f aca="false">IF(OR($X333="",$M333="",$G333="",$L333=""),"",($W333*$G333/CFG_RHOCP)*($X333/($M333+$X333))-$L333/($M333+$X333))</f>
        <v/>
      </c>
      <c r="Z333" s="46" t="str">
        <f aca="false">IF(OR($W333="",$G333=""),"",$W333*$G333/CFG_RHOCP)</f>
        <v/>
      </c>
      <c r="AA333" s="50" t="str">
        <f aca="false">IF(OR($P333="",$Y333="",$Z333=""),"",IF(ABS($Z333-$Y333)&lt;CFG_DENOMMIN,"",($P333-$Y333)/($Z333-$Y333)))</f>
        <v/>
      </c>
      <c r="AB333" s="48" t="str">
        <f aca="false">IF($A333="","",IF(AND(HOUR($A333)&gt;=CFG_HINI,HOUR($A333)&lt;CFG_HFIM),1,0))</f>
        <v/>
      </c>
      <c r="AC333" s="48" t="str">
        <f aca="false">IF($A333="","",IF($D333="",0,IF($D333&gt;=CFG_RSMIN,1,0)))</f>
        <v/>
      </c>
      <c r="AD333" s="48" t="str">
        <f aca="false">IF($A333="","",IF($E333="",0,IF(AND($E333&gt;=CFG_UMIN,$E333&lt;=CFG_UMAX),1,0)))</f>
        <v/>
      </c>
      <c r="AE333" s="48" t="str">
        <f aca="false">IF($A333="","",IF($L333="",0,IF($L333&gt;=CFG_VPDMIN,1,0)))</f>
        <v/>
      </c>
      <c r="AF333" s="48" t="str">
        <f aca="false">IF($A333="","",IF(CFG_METODO="Teórico (Jackson)",IF(OR($Y333="",$Z333=""),0,IF(ABS($Z333-$Y333)&gt;=CFG_DENOMMIN,1,0)),IF(OR($T333="",$U333=""),0,IF(ABS($U333-$T333)&gt;=CFG_DENOMMIN,1,0))))</f>
        <v/>
      </c>
      <c r="AG333" s="48" t="str">
        <f aca="false">IF($A333="","",IF(AND($B333&lt;&gt;"",$C333&lt;&gt;"",$H333&lt;&gt;""),1,0))</f>
        <v/>
      </c>
      <c r="AH333" s="48" t="str">
        <f aca="false">IF($A333="","",IF(AND($AB333=1,$AC333=1,$AD333=1,$AE333=1,$AF333=1,$AG333=1),1,0))</f>
        <v/>
      </c>
      <c r="AI333" s="50" t="str">
        <f aca="false">IF($A333="","",IF($AH333&lt;&gt;1,"",IF(CFG_METODO="Teórico (Jackson)",$AA333,$V333)))</f>
        <v/>
      </c>
      <c r="AJ333" s="50" t="str">
        <f aca="false">IF($AI333="","",MAX(0,MIN(1,$AI333)))</f>
        <v/>
      </c>
      <c r="AK333" s="52" t="str">
        <f aca="false">IF($A333="","",IF($AG333=0,"Dados incompletos"&amp;IF($I333="SEM PAR"," — sem Tc no mesmo horário",""),IF($AB333=0,"Fora da janela horária",IF($AC333=0,"Radiação abaixo do mínimo",IF($AD333=0,"Vento fora da faixa",IF($AE333=0,"VPD abaixo do mínimo",IF($AF333=0,"Denominador muito pequeno","VÁLIDO")))))))</f>
        <v/>
      </c>
    </row>
    <row r="334" customFormat="false" ht="15" hidden="false" customHeight="false" outlineLevel="0" collapsed="false">
      <c r="A334" s="45" t="str">
        <f aca="false">IF(02_Estacao!A334="","",02_Estacao!A334)</f>
        <v/>
      </c>
      <c r="B334" s="46" t="str">
        <f aca="false">IF(OR($A334="",02_Estacao!B334=""),"",IF(CFG_UT="°F",(02_Estacao!B334-32)*5/9,02_Estacao!B334))</f>
        <v/>
      </c>
      <c r="C334" s="47" t="str">
        <f aca="false">IF(OR($A334="",02_Estacao!C334=""),"",IF(CFG_UUR="fração (0-1)",02_Estacao!C334*100,02_Estacao!C334))</f>
        <v/>
      </c>
      <c r="D334" s="48" t="str">
        <f aca="false">IF(OR($A334="",02_Estacao!D334=""),"",IF(CFG_URS="MJ/m²/h",02_Estacao!D334*277.7778,IF(CFG_URS="kW/m²",02_Estacao!D334*1000,02_Estacao!D334)))</f>
        <v/>
      </c>
      <c r="E334" s="46" t="str">
        <f aca="false">IF(OR($A334="",02_Estacao!E334=""),"",IF(CFG_UVEL="km/h",02_Estacao!E334/3.6,02_Estacao!E334))</f>
        <v/>
      </c>
      <c r="F334" s="46" t="str">
        <f aca="false">IF($A334="","",IF(02_Estacao!F334="",CFG_P,IF(CFG_UP="hPa (mbar)",02_Estacao!F334/10,IF(CFG_UP="Pa",02_Estacao!F334/1000,02_Estacao!F334))))</f>
        <v/>
      </c>
      <c r="G334" s="48" t="str">
        <f aca="false">IF($A334="","",IF(02_Estacao!G334&lt;&gt;"",02_Estacao!G334,IF($D334="","",(1-CFG_ALBEDO)*$D334-CFG_RNL)))</f>
        <v/>
      </c>
      <c r="H334" s="46" t="str">
        <f aca="false">IF($A334="","",IFERROR(IF(ISNUMBER(INDEX(03_Dossel!$F$6:$F$1005,MATCH($A334,03_Dossel!$A$6:$A$1005,0))),INDEX(03_Dossel!$F$6:$F$1005,MATCH($A334,03_Dossel!$A$6:$A$1005,0)),""),""))</f>
        <v/>
      </c>
      <c r="I334" s="49" t="str">
        <f aca="false">IF($A334="","",IF($H334="","SEM PAR","OK"))</f>
        <v/>
      </c>
      <c r="J334" s="50" t="str">
        <f aca="false">IF($B334="","",0.6108*EXP(17.27*$B334/($B334+237.3)))</f>
        <v/>
      </c>
      <c r="K334" s="50" t="str">
        <f aca="false">IF(OR($J334="",$C334=""),"",$J334*$C334/100)</f>
        <v/>
      </c>
      <c r="L334" s="50" t="str">
        <f aca="false">IF(OR($J334="",$K334=""),"",$J334-$K334)</f>
        <v/>
      </c>
      <c r="M334" s="50" t="str">
        <f aca="false">IF($J334="","",4098*$J334/($B334+237.3)^2)</f>
        <v/>
      </c>
      <c r="N334" s="51" t="str">
        <f aca="false">IF($F334="","",0.000665*$F334)</f>
        <v/>
      </c>
      <c r="O334" s="46" t="str">
        <f aca="false">IF($E334="","",IFERROR($E334*4.87/LN(67.8*CFG_ZANEM-5.42),""))</f>
        <v/>
      </c>
      <c r="P334" s="46" t="str">
        <f aca="false">IF(OR($B334="",$H334=""),"",$H334-$B334)</f>
        <v/>
      </c>
      <c r="Q334" s="46" t="str">
        <f aca="false">IF($A334="","",IF(ISNUMBER(CFG_A),CFG_A,""))</f>
        <v/>
      </c>
      <c r="R334" s="46" t="str">
        <f aca="false">IF($A334="","",IF(ISNUMBER(CFG_B),CFG_B,""))</f>
        <v/>
      </c>
      <c r="S334" s="50" t="str">
        <f aca="false">IF(OR($B334="",$Q334=""),"",0.6108*EXP(17.27*$B334/($B334+237.3))-0.6108*EXP(17.27*($B334+$Q334)/($B334+$Q334+237.3)))</f>
        <v/>
      </c>
      <c r="T334" s="46" t="str">
        <f aca="false">IF(OR($Q334="",$R334="",$L334=""),"",$Q334+$R334*$L334)</f>
        <v/>
      </c>
      <c r="U334" s="46" t="str">
        <f aca="false">IF(OR($Q334="",$R334="",$S334=""),"",$Q334+$R334*$S334)</f>
        <v/>
      </c>
      <c r="V334" s="50" t="str">
        <f aca="false">IF(OR($P334="",$T334="",$U334=""),"",IF(ABS($U334-$T334)&lt;CFG_DENOMMIN,"",($P334-$T334)/($U334-$T334)))</f>
        <v/>
      </c>
      <c r="W334" s="47" t="str">
        <f aca="false">IF($E334="","",IFERROR(LN((CFG_ZANEM-0.67*CFG_HDOSSEL)/(0.123*CFG_HDOSSEL))*LN((CFG_ZAR-0.67*CFG_HDOSSEL)/(0.0123*CFG_HDOSSEL))/(CFG_K^2*$E334),""))</f>
        <v/>
      </c>
      <c r="X334" s="50" t="str">
        <f aca="false">IF(OR($N334="",$W334="",$W334=0),"",$N334*(1+CFG_RC/$W334))</f>
        <v/>
      </c>
      <c r="Y334" s="46" t="str">
        <f aca="false">IF(OR($X334="",$M334="",$G334="",$L334=""),"",($W334*$G334/CFG_RHOCP)*($X334/($M334+$X334))-$L334/($M334+$X334))</f>
        <v/>
      </c>
      <c r="Z334" s="46" t="str">
        <f aca="false">IF(OR($W334="",$G334=""),"",$W334*$G334/CFG_RHOCP)</f>
        <v/>
      </c>
      <c r="AA334" s="50" t="str">
        <f aca="false">IF(OR($P334="",$Y334="",$Z334=""),"",IF(ABS($Z334-$Y334)&lt;CFG_DENOMMIN,"",($P334-$Y334)/($Z334-$Y334)))</f>
        <v/>
      </c>
      <c r="AB334" s="48" t="str">
        <f aca="false">IF($A334="","",IF(AND(HOUR($A334)&gt;=CFG_HINI,HOUR($A334)&lt;CFG_HFIM),1,0))</f>
        <v/>
      </c>
      <c r="AC334" s="48" t="str">
        <f aca="false">IF($A334="","",IF($D334="",0,IF($D334&gt;=CFG_RSMIN,1,0)))</f>
        <v/>
      </c>
      <c r="AD334" s="48" t="str">
        <f aca="false">IF($A334="","",IF($E334="",0,IF(AND($E334&gt;=CFG_UMIN,$E334&lt;=CFG_UMAX),1,0)))</f>
        <v/>
      </c>
      <c r="AE334" s="48" t="str">
        <f aca="false">IF($A334="","",IF($L334="",0,IF($L334&gt;=CFG_VPDMIN,1,0)))</f>
        <v/>
      </c>
      <c r="AF334" s="48" t="str">
        <f aca="false">IF($A334="","",IF(CFG_METODO="Teórico (Jackson)",IF(OR($Y334="",$Z334=""),0,IF(ABS($Z334-$Y334)&gt;=CFG_DENOMMIN,1,0)),IF(OR($T334="",$U334=""),0,IF(ABS($U334-$T334)&gt;=CFG_DENOMMIN,1,0))))</f>
        <v/>
      </c>
      <c r="AG334" s="48" t="str">
        <f aca="false">IF($A334="","",IF(AND($B334&lt;&gt;"",$C334&lt;&gt;"",$H334&lt;&gt;""),1,0))</f>
        <v/>
      </c>
      <c r="AH334" s="48" t="str">
        <f aca="false">IF($A334="","",IF(AND($AB334=1,$AC334=1,$AD334=1,$AE334=1,$AF334=1,$AG334=1),1,0))</f>
        <v/>
      </c>
      <c r="AI334" s="50" t="str">
        <f aca="false">IF($A334="","",IF($AH334&lt;&gt;1,"",IF(CFG_METODO="Teórico (Jackson)",$AA334,$V334)))</f>
        <v/>
      </c>
      <c r="AJ334" s="50" t="str">
        <f aca="false">IF($AI334="","",MAX(0,MIN(1,$AI334)))</f>
        <v/>
      </c>
      <c r="AK334" s="52" t="str">
        <f aca="false">IF($A334="","",IF($AG334=0,"Dados incompletos"&amp;IF($I334="SEM PAR"," — sem Tc no mesmo horário",""),IF($AB334=0,"Fora da janela horária",IF($AC334=0,"Radiação abaixo do mínimo",IF($AD334=0,"Vento fora da faixa",IF($AE334=0,"VPD abaixo do mínimo",IF($AF334=0,"Denominador muito pequeno","VÁLIDO")))))))</f>
        <v/>
      </c>
    </row>
    <row r="335" customFormat="false" ht="15" hidden="false" customHeight="false" outlineLevel="0" collapsed="false">
      <c r="A335" s="45" t="str">
        <f aca="false">IF(02_Estacao!A335="","",02_Estacao!A335)</f>
        <v/>
      </c>
      <c r="B335" s="46" t="str">
        <f aca="false">IF(OR($A335="",02_Estacao!B335=""),"",IF(CFG_UT="°F",(02_Estacao!B335-32)*5/9,02_Estacao!B335))</f>
        <v/>
      </c>
      <c r="C335" s="47" t="str">
        <f aca="false">IF(OR($A335="",02_Estacao!C335=""),"",IF(CFG_UUR="fração (0-1)",02_Estacao!C335*100,02_Estacao!C335))</f>
        <v/>
      </c>
      <c r="D335" s="48" t="str">
        <f aca="false">IF(OR($A335="",02_Estacao!D335=""),"",IF(CFG_URS="MJ/m²/h",02_Estacao!D335*277.7778,IF(CFG_URS="kW/m²",02_Estacao!D335*1000,02_Estacao!D335)))</f>
        <v/>
      </c>
      <c r="E335" s="46" t="str">
        <f aca="false">IF(OR($A335="",02_Estacao!E335=""),"",IF(CFG_UVEL="km/h",02_Estacao!E335/3.6,02_Estacao!E335))</f>
        <v/>
      </c>
      <c r="F335" s="46" t="str">
        <f aca="false">IF($A335="","",IF(02_Estacao!F335="",CFG_P,IF(CFG_UP="hPa (mbar)",02_Estacao!F335/10,IF(CFG_UP="Pa",02_Estacao!F335/1000,02_Estacao!F335))))</f>
        <v/>
      </c>
      <c r="G335" s="48" t="str">
        <f aca="false">IF($A335="","",IF(02_Estacao!G335&lt;&gt;"",02_Estacao!G335,IF($D335="","",(1-CFG_ALBEDO)*$D335-CFG_RNL)))</f>
        <v/>
      </c>
      <c r="H335" s="46" t="str">
        <f aca="false">IF($A335="","",IFERROR(IF(ISNUMBER(INDEX(03_Dossel!$F$6:$F$1005,MATCH($A335,03_Dossel!$A$6:$A$1005,0))),INDEX(03_Dossel!$F$6:$F$1005,MATCH($A335,03_Dossel!$A$6:$A$1005,0)),""),""))</f>
        <v/>
      </c>
      <c r="I335" s="49" t="str">
        <f aca="false">IF($A335="","",IF($H335="","SEM PAR","OK"))</f>
        <v/>
      </c>
      <c r="J335" s="50" t="str">
        <f aca="false">IF($B335="","",0.6108*EXP(17.27*$B335/($B335+237.3)))</f>
        <v/>
      </c>
      <c r="K335" s="50" t="str">
        <f aca="false">IF(OR($J335="",$C335=""),"",$J335*$C335/100)</f>
        <v/>
      </c>
      <c r="L335" s="50" t="str">
        <f aca="false">IF(OR($J335="",$K335=""),"",$J335-$K335)</f>
        <v/>
      </c>
      <c r="M335" s="50" t="str">
        <f aca="false">IF($J335="","",4098*$J335/($B335+237.3)^2)</f>
        <v/>
      </c>
      <c r="N335" s="51" t="str">
        <f aca="false">IF($F335="","",0.000665*$F335)</f>
        <v/>
      </c>
      <c r="O335" s="46" t="str">
        <f aca="false">IF($E335="","",IFERROR($E335*4.87/LN(67.8*CFG_ZANEM-5.42),""))</f>
        <v/>
      </c>
      <c r="P335" s="46" t="str">
        <f aca="false">IF(OR($B335="",$H335=""),"",$H335-$B335)</f>
        <v/>
      </c>
      <c r="Q335" s="46" t="str">
        <f aca="false">IF($A335="","",IF(ISNUMBER(CFG_A),CFG_A,""))</f>
        <v/>
      </c>
      <c r="R335" s="46" t="str">
        <f aca="false">IF($A335="","",IF(ISNUMBER(CFG_B),CFG_B,""))</f>
        <v/>
      </c>
      <c r="S335" s="50" t="str">
        <f aca="false">IF(OR($B335="",$Q335=""),"",0.6108*EXP(17.27*$B335/($B335+237.3))-0.6108*EXP(17.27*($B335+$Q335)/($B335+$Q335+237.3)))</f>
        <v/>
      </c>
      <c r="T335" s="46" t="str">
        <f aca="false">IF(OR($Q335="",$R335="",$L335=""),"",$Q335+$R335*$L335)</f>
        <v/>
      </c>
      <c r="U335" s="46" t="str">
        <f aca="false">IF(OR($Q335="",$R335="",$S335=""),"",$Q335+$R335*$S335)</f>
        <v/>
      </c>
      <c r="V335" s="50" t="str">
        <f aca="false">IF(OR($P335="",$T335="",$U335=""),"",IF(ABS($U335-$T335)&lt;CFG_DENOMMIN,"",($P335-$T335)/($U335-$T335)))</f>
        <v/>
      </c>
      <c r="W335" s="47" t="str">
        <f aca="false">IF($E335="","",IFERROR(LN((CFG_ZANEM-0.67*CFG_HDOSSEL)/(0.123*CFG_HDOSSEL))*LN((CFG_ZAR-0.67*CFG_HDOSSEL)/(0.0123*CFG_HDOSSEL))/(CFG_K^2*$E335),""))</f>
        <v/>
      </c>
      <c r="X335" s="50" t="str">
        <f aca="false">IF(OR($N335="",$W335="",$W335=0),"",$N335*(1+CFG_RC/$W335))</f>
        <v/>
      </c>
      <c r="Y335" s="46" t="str">
        <f aca="false">IF(OR($X335="",$M335="",$G335="",$L335=""),"",($W335*$G335/CFG_RHOCP)*($X335/($M335+$X335))-$L335/($M335+$X335))</f>
        <v/>
      </c>
      <c r="Z335" s="46" t="str">
        <f aca="false">IF(OR($W335="",$G335=""),"",$W335*$G335/CFG_RHOCP)</f>
        <v/>
      </c>
      <c r="AA335" s="50" t="str">
        <f aca="false">IF(OR($P335="",$Y335="",$Z335=""),"",IF(ABS($Z335-$Y335)&lt;CFG_DENOMMIN,"",($P335-$Y335)/($Z335-$Y335)))</f>
        <v/>
      </c>
      <c r="AB335" s="48" t="str">
        <f aca="false">IF($A335="","",IF(AND(HOUR($A335)&gt;=CFG_HINI,HOUR($A335)&lt;CFG_HFIM),1,0))</f>
        <v/>
      </c>
      <c r="AC335" s="48" t="str">
        <f aca="false">IF($A335="","",IF($D335="",0,IF($D335&gt;=CFG_RSMIN,1,0)))</f>
        <v/>
      </c>
      <c r="AD335" s="48" t="str">
        <f aca="false">IF($A335="","",IF($E335="",0,IF(AND($E335&gt;=CFG_UMIN,$E335&lt;=CFG_UMAX),1,0)))</f>
        <v/>
      </c>
      <c r="AE335" s="48" t="str">
        <f aca="false">IF($A335="","",IF($L335="",0,IF($L335&gt;=CFG_VPDMIN,1,0)))</f>
        <v/>
      </c>
      <c r="AF335" s="48" t="str">
        <f aca="false">IF($A335="","",IF(CFG_METODO="Teórico (Jackson)",IF(OR($Y335="",$Z335=""),0,IF(ABS($Z335-$Y335)&gt;=CFG_DENOMMIN,1,0)),IF(OR($T335="",$U335=""),0,IF(ABS($U335-$T335)&gt;=CFG_DENOMMIN,1,0))))</f>
        <v/>
      </c>
      <c r="AG335" s="48" t="str">
        <f aca="false">IF($A335="","",IF(AND($B335&lt;&gt;"",$C335&lt;&gt;"",$H335&lt;&gt;""),1,0))</f>
        <v/>
      </c>
      <c r="AH335" s="48" t="str">
        <f aca="false">IF($A335="","",IF(AND($AB335=1,$AC335=1,$AD335=1,$AE335=1,$AF335=1,$AG335=1),1,0))</f>
        <v/>
      </c>
      <c r="AI335" s="50" t="str">
        <f aca="false">IF($A335="","",IF($AH335&lt;&gt;1,"",IF(CFG_METODO="Teórico (Jackson)",$AA335,$V335)))</f>
        <v/>
      </c>
      <c r="AJ335" s="50" t="str">
        <f aca="false">IF($AI335="","",MAX(0,MIN(1,$AI335)))</f>
        <v/>
      </c>
      <c r="AK335" s="52" t="str">
        <f aca="false">IF($A335="","",IF($AG335=0,"Dados incompletos"&amp;IF($I335="SEM PAR"," — sem Tc no mesmo horário",""),IF($AB335=0,"Fora da janela horária",IF($AC335=0,"Radiação abaixo do mínimo",IF($AD335=0,"Vento fora da faixa",IF($AE335=0,"VPD abaixo do mínimo",IF($AF335=0,"Denominador muito pequeno","VÁLIDO")))))))</f>
        <v/>
      </c>
    </row>
    <row r="336" customFormat="false" ht="15" hidden="false" customHeight="false" outlineLevel="0" collapsed="false">
      <c r="A336" s="45" t="str">
        <f aca="false">IF(02_Estacao!A336="","",02_Estacao!A336)</f>
        <v/>
      </c>
      <c r="B336" s="46" t="str">
        <f aca="false">IF(OR($A336="",02_Estacao!B336=""),"",IF(CFG_UT="°F",(02_Estacao!B336-32)*5/9,02_Estacao!B336))</f>
        <v/>
      </c>
      <c r="C336" s="47" t="str">
        <f aca="false">IF(OR($A336="",02_Estacao!C336=""),"",IF(CFG_UUR="fração (0-1)",02_Estacao!C336*100,02_Estacao!C336))</f>
        <v/>
      </c>
      <c r="D336" s="48" t="str">
        <f aca="false">IF(OR($A336="",02_Estacao!D336=""),"",IF(CFG_URS="MJ/m²/h",02_Estacao!D336*277.7778,IF(CFG_URS="kW/m²",02_Estacao!D336*1000,02_Estacao!D336)))</f>
        <v/>
      </c>
      <c r="E336" s="46" t="str">
        <f aca="false">IF(OR($A336="",02_Estacao!E336=""),"",IF(CFG_UVEL="km/h",02_Estacao!E336/3.6,02_Estacao!E336))</f>
        <v/>
      </c>
      <c r="F336" s="46" t="str">
        <f aca="false">IF($A336="","",IF(02_Estacao!F336="",CFG_P,IF(CFG_UP="hPa (mbar)",02_Estacao!F336/10,IF(CFG_UP="Pa",02_Estacao!F336/1000,02_Estacao!F336))))</f>
        <v/>
      </c>
      <c r="G336" s="48" t="str">
        <f aca="false">IF($A336="","",IF(02_Estacao!G336&lt;&gt;"",02_Estacao!G336,IF($D336="","",(1-CFG_ALBEDO)*$D336-CFG_RNL)))</f>
        <v/>
      </c>
      <c r="H336" s="46" t="str">
        <f aca="false">IF($A336="","",IFERROR(IF(ISNUMBER(INDEX(03_Dossel!$F$6:$F$1005,MATCH($A336,03_Dossel!$A$6:$A$1005,0))),INDEX(03_Dossel!$F$6:$F$1005,MATCH($A336,03_Dossel!$A$6:$A$1005,0)),""),""))</f>
        <v/>
      </c>
      <c r="I336" s="49" t="str">
        <f aca="false">IF($A336="","",IF($H336="","SEM PAR","OK"))</f>
        <v/>
      </c>
      <c r="J336" s="50" t="str">
        <f aca="false">IF($B336="","",0.6108*EXP(17.27*$B336/($B336+237.3)))</f>
        <v/>
      </c>
      <c r="K336" s="50" t="str">
        <f aca="false">IF(OR($J336="",$C336=""),"",$J336*$C336/100)</f>
        <v/>
      </c>
      <c r="L336" s="50" t="str">
        <f aca="false">IF(OR($J336="",$K336=""),"",$J336-$K336)</f>
        <v/>
      </c>
      <c r="M336" s="50" t="str">
        <f aca="false">IF($J336="","",4098*$J336/($B336+237.3)^2)</f>
        <v/>
      </c>
      <c r="N336" s="51" t="str">
        <f aca="false">IF($F336="","",0.000665*$F336)</f>
        <v/>
      </c>
      <c r="O336" s="46" t="str">
        <f aca="false">IF($E336="","",IFERROR($E336*4.87/LN(67.8*CFG_ZANEM-5.42),""))</f>
        <v/>
      </c>
      <c r="P336" s="46" t="str">
        <f aca="false">IF(OR($B336="",$H336=""),"",$H336-$B336)</f>
        <v/>
      </c>
      <c r="Q336" s="46" t="str">
        <f aca="false">IF($A336="","",IF(ISNUMBER(CFG_A),CFG_A,""))</f>
        <v/>
      </c>
      <c r="R336" s="46" t="str">
        <f aca="false">IF($A336="","",IF(ISNUMBER(CFG_B),CFG_B,""))</f>
        <v/>
      </c>
      <c r="S336" s="50" t="str">
        <f aca="false">IF(OR($B336="",$Q336=""),"",0.6108*EXP(17.27*$B336/($B336+237.3))-0.6108*EXP(17.27*($B336+$Q336)/($B336+$Q336+237.3)))</f>
        <v/>
      </c>
      <c r="T336" s="46" t="str">
        <f aca="false">IF(OR($Q336="",$R336="",$L336=""),"",$Q336+$R336*$L336)</f>
        <v/>
      </c>
      <c r="U336" s="46" t="str">
        <f aca="false">IF(OR($Q336="",$R336="",$S336=""),"",$Q336+$R336*$S336)</f>
        <v/>
      </c>
      <c r="V336" s="50" t="str">
        <f aca="false">IF(OR($P336="",$T336="",$U336=""),"",IF(ABS($U336-$T336)&lt;CFG_DENOMMIN,"",($P336-$T336)/($U336-$T336)))</f>
        <v/>
      </c>
      <c r="W336" s="47" t="str">
        <f aca="false">IF($E336="","",IFERROR(LN((CFG_ZANEM-0.67*CFG_HDOSSEL)/(0.123*CFG_HDOSSEL))*LN((CFG_ZAR-0.67*CFG_HDOSSEL)/(0.0123*CFG_HDOSSEL))/(CFG_K^2*$E336),""))</f>
        <v/>
      </c>
      <c r="X336" s="50" t="str">
        <f aca="false">IF(OR($N336="",$W336="",$W336=0),"",$N336*(1+CFG_RC/$W336))</f>
        <v/>
      </c>
      <c r="Y336" s="46" t="str">
        <f aca="false">IF(OR($X336="",$M336="",$G336="",$L336=""),"",($W336*$G336/CFG_RHOCP)*($X336/($M336+$X336))-$L336/($M336+$X336))</f>
        <v/>
      </c>
      <c r="Z336" s="46" t="str">
        <f aca="false">IF(OR($W336="",$G336=""),"",$W336*$G336/CFG_RHOCP)</f>
        <v/>
      </c>
      <c r="AA336" s="50" t="str">
        <f aca="false">IF(OR($P336="",$Y336="",$Z336=""),"",IF(ABS($Z336-$Y336)&lt;CFG_DENOMMIN,"",($P336-$Y336)/($Z336-$Y336)))</f>
        <v/>
      </c>
      <c r="AB336" s="48" t="str">
        <f aca="false">IF($A336="","",IF(AND(HOUR($A336)&gt;=CFG_HINI,HOUR($A336)&lt;CFG_HFIM),1,0))</f>
        <v/>
      </c>
      <c r="AC336" s="48" t="str">
        <f aca="false">IF($A336="","",IF($D336="",0,IF($D336&gt;=CFG_RSMIN,1,0)))</f>
        <v/>
      </c>
      <c r="AD336" s="48" t="str">
        <f aca="false">IF($A336="","",IF($E336="",0,IF(AND($E336&gt;=CFG_UMIN,$E336&lt;=CFG_UMAX),1,0)))</f>
        <v/>
      </c>
      <c r="AE336" s="48" t="str">
        <f aca="false">IF($A336="","",IF($L336="",0,IF($L336&gt;=CFG_VPDMIN,1,0)))</f>
        <v/>
      </c>
      <c r="AF336" s="48" t="str">
        <f aca="false">IF($A336="","",IF(CFG_METODO="Teórico (Jackson)",IF(OR($Y336="",$Z336=""),0,IF(ABS($Z336-$Y336)&gt;=CFG_DENOMMIN,1,0)),IF(OR($T336="",$U336=""),0,IF(ABS($U336-$T336)&gt;=CFG_DENOMMIN,1,0))))</f>
        <v/>
      </c>
      <c r="AG336" s="48" t="str">
        <f aca="false">IF($A336="","",IF(AND($B336&lt;&gt;"",$C336&lt;&gt;"",$H336&lt;&gt;""),1,0))</f>
        <v/>
      </c>
      <c r="AH336" s="48" t="str">
        <f aca="false">IF($A336="","",IF(AND($AB336=1,$AC336=1,$AD336=1,$AE336=1,$AF336=1,$AG336=1),1,0))</f>
        <v/>
      </c>
      <c r="AI336" s="50" t="str">
        <f aca="false">IF($A336="","",IF($AH336&lt;&gt;1,"",IF(CFG_METODO="Teórico (Jackson)",$AA336,$V336)))</f>
        <v/>
      </c>
      <c r="AJ336" s="50" t="str">
        <f aca="false">IF($AI336="","",MAX(0,MIN(1,$AI336)))</f>
        <v/>
      </c>
      <c r="AK336" s="52" t="str">
        <f aca="false">IF($A336="","",IF($AG336=0,"Dados incompletos"&amp;IF($I336="SEM PAR"," — sem Tc no mesmo horário",""),IF($AB336=0,"Fora da janela horária",IF($AC336=0,"Radiação abaixo do mínimo",IF($AD336=0,"Vento fora da faixa",IF($AE336=0,"VPD abaixo do mínimo",IF($AF336=0,"Denominador muito pequeno","VÁLIDO")))))))</f>
        <v/>
      </c>
    </row>
    <row r="337" customFormat="false" ht="15" hidden="false" customHeight="false" outlineLevel="0" collapsed="false">
      <c r="A337" s="45" t="str">
        <f aca="false">IF(02_Estacao!A337="","",02_Estacao!A337)</f>
        <v/>
      </c>
      <c r="B337" s="46" t="str">
        <f aca="false">IF(OR($A337="",02_Estacao!B337=""),"",IF(CFG_UT="°F",(02_Estacao!B337-32)*5/9,02_Estacao!B337))</f>
        <v/>
      </c>
      <c r="C337" s="47" t="str">
        <f aca="false">IF(OR($A337="",02_Estacao!C337=""),"",IF(CFG_UUR="fração (0-1)",02_Estacao!C337*100,02_Estacao!C337))</f>
        <v/>
      </c>
      <c r="D337" s="48" t="str">
        <f aca="false">IF(OR($A337="",02_Estacao!D337=""),"",IF(CFG_URS="MJ/m²/h",02_Estacao!D337*277.7778,IF(CFG_URS="kW/m²",02_Estacao!D337*1000,02_Estacao!D337)))</f>
        <v/>
      </c>
      <c r="E337" s="46" t="str">
        <f aca="false">IF(OR($A337="",02_Estacao!E337=""),"",IF(CFG_UVEL="km/h",02_Estacao!E337/3.6,02_Estacao!E337))</f>
        <v/>
      </c>
      <c r="F337" s="46" t="str">
        <f aca="false">IF($A337="","",IF(02_Estacao!F337="",CFG_P,IF(CFG_UP="hPa (mbar)",02_Estacao!F337/10,IF(CFG_UP="Pa",02_Estacao!F337/1000,02_Estacao!F337))))</f>
        <v/>
      </c>
      <c r="G337" s="48" t="str">
        <f aca="false">IF($A337="","",IF(02_Estacao!G337&lt;&gt;"",02_Estacao!G337,IF($D337="","",(1-CFG_ALBEDO)*$D337-CFG_RNL)))</f>
        <v/>
      </c>
      <c r="H337" s="46" t="str">
        <f aca="false">IF($A337="","",IFERROR(IF(ISNUMBER(INDEX(03_Dossel!$F$6:$F$1005,MATCH($A337,03_Dossel!$A$6:$A$1005,0))),INDEX(03_Dossel!$F$6:$F$1005,MATCH($A337,03_Dossel!$A$6:$A$1005,0)),""),""))</f>
        <v/>
      </c>
      <c r="I337" s="49" t="str">
        <f aca="false">IF($A337="","",IF($H337="","SEM PAR","OK"))</f>
        <v/>
      </c>
      <c r="J337" s="50" t="str">
        <f aca="false">IF($B337="","",0.6108*EXP(17.27*$B337/($B337+237.3)))</f>
        <v/>
      </c>
      <c r="K337" s="50" t="str">
        <f aca="false">IF(OR($J337="",$C337=""),"",$J337*$C337/100)</f>
        <v/>
      </c>
      <c r="L337" s="50" t="str">
        <f aca="false">IF(OR($J337="",$K337=""),"",$J337-$K337)</f>
        <v/>
      </c>
      <c r="M337" s="50" t="str">
        <f aca="false">IF($J337="","",4098*$J337/($B337+237.3)^2)</f>
        <v/>
      </c>
      <c r="N337" s="51" t="str">
        <f aca="false">IF($F337="","",0.000665*$F337)</f>
        <v/>
      </c>
      <c r="O337" s="46" t="str">
        <f aca="false">IF($E337="","",IFERROR($E337*4.87/LN(67.8*CFG_ZANEM-5.42),""))</f>
        <v/>
      </c>
      <c r="P337" s="46" t="str">
        <f aca="false">IF(OR($B337="",$H337=""),"",$H337-$B337)</f>
        <v/>
      </c>
      <c r="Q337" s="46" t="str">
        <f aca="false">IF($A337="","",IF(ISNUMBER(CFG_A),CFG_A,""))</f>
        <v/>
      </c>
      <c r="R337" s="46" t="str">
        <f aca="false">IF($A337="","",IF(ISNUMBER(CFG_B),CFG_B,""))</f>
        <v/>
      </c>
      <c r="S337" s="50" t="str">
        <f aca="false">IF(OR($B337="",$Q337=""),"",0.6108*EXP(17.27*$B337/($B337+237.3))-0.6108*EXP(17.27*($B337+$Q337)/($B337+$Q337+237.3)))</f>
        <v/>
      </c>
      <c r="T337" s="46" t="str">
        <f aca="false">IF(OR($Q337="",$R337="",$L337=""),"",$Q337+$R337*$L337)</f>
        <v/>
      </c>
      <c r="U337" s="46" t="str">
        <f aca="false">IF(OR($Q337="",$R337="",$S337=""),"",$Q337+$R337*$S337)</f>
        <v/>
      </c>
      <c r="V337" s="50" t="str">
        <f aca="false">IF(OR($P337="",$T337="",$U337=""),"",IF(ABS($U337-$T337)&lt;CFG_DENOMMIN,"",($P337-$T337)/($U337-$T337)))</f>
        <v/>
      </c>
      <c r="W337" s="47" t="str">
        <f aca="false">IF($E337="","",IFERROR(LN((CFG_ZANEM-0.67*CFG_HDOSSEL)/(0.123*CFG_HDOSSEL))*LN((CFG_ZAR-0.67*CFG_HDOSSEL)/(0.0123*CFG_HDOSSEL))/(CFG_K^2*$E337),""))</f>
        <v/>
      </c>
      <c r="X337" s="50" t="str">
        <f aca="false">IF(OR($N337="",$W337="",$W337=0),"",$N337*(1+CFG_RC/$W337))</f>
        <v/>
      </c>
      <c r="Y337" s="46" t="str">
        <f aca="false">IF(OR($X337="",$M337="",$G337="",$L337=""),"",($W337*$G337/CFG_RHOCP)*($X337/($M337+$X337))-$L337/($M337+$X337))</f>
        <v/>
      </c>
      <c r="Z337" s="46" t="str">
        <f aca="false">IF(OR($W337="",$G337=""),"",$W337*$G337/CFG_RHOCP)</f>
        <v/>
      </c>
      <c r="AA337" s="50" t="str">
        <f aca="false">IF(OR($P337="",$Y337="",$Z337=""),"",IF(ABS($Z337-$Y337)&lt;CFG_DENOMMIN,"",($P337-$Y337)/($Z337-$Y337)))</f>
        <v/>
      </c>
      <c r="AB337" s="48" t="str">
        <f aca="false">IF($A337="","",IF(AND(HOUR($A337)&gt;=CFG_HINI,HOUR($A337)&lt;CFG_HFIM),1,0))</f>
        <v/>
      </c>
      <c r="AC337" s="48" t="str">
        <f aca="false">IF($A337="","",IF($D337="",0,IF($D337&gt;=CFG_RSMIN,1,0)))</f>
        <v/>
      </c>
      <c r="AD337" s="48" t="str">
        <f aca="false">IF($A337="","",IF($E337="",0,IF(AND($E337&gt;=CFG_UMIN,$E337&lt;=CFG_UMAX),1,0)))</f>
        <v/>
      </c>
      <c r="AE337" s="48" t="str">
        <f aca="false">IF($A337="","",IF($L337="",0,IF($L337&gt;=CFG_VPDMIN,1,0)))</f>
        <v/>
      </c>
      <c r="AF337" s="48" t="str">
        <f aca="false">IF($A337="","",IF(CFG_METODO="Teórico (Jackson)",IF(OR($Y337="",$Z337=""),0,IF(ABS($Z337-$Y337)&gt;=CFG_DENOMMIN,1,0)),IF(OR($T337="",$U337=""),0,IF(ABS($U337-$T337)&gt;=CFG_DENOMMIN,1,0))))</f>
        <v/>
      </c>
      <c r="AG337" s="48" t="str">
        <f aca="false">IF($A337="","",IF(AND($B337&lt;&gt;"",$C337&lt;&gt;"",$H337&lt;&gt;""),1,0))</f>
        <v/>
      </c>
      <c r="AH337" s="48" t="str">
        <f aca="false">IF($A337="","",IF(AND($AB337=1,$AC337=1,$AD337=1,$AE337=1,$AF337=1,$AG337=1),1,0))</f>
        <v/>
      </c>
      <c r="AI337" s="50" t="str">
        <f aca="false">IF($A337="","",IF($AH337&lt;&gt;1,"",IF(CFG_METODO="Teórico (Jackson)",$AA337,$V337)))</f>
        <v/>
      </c>
      <c r="AJ337" s="50" t="str">
        <f aca="false">IF($AI337="","",MAX(0,MIN(1,$AI337)))</f>
        <v/>
      </c>
      <c r="AK337" s="52" t="str">
        <f aca="false">IF($A337="","",IF($AG337=0,"Dados incompletos"&amp;IF($I337="SEM PAR"," — sem Tc no mesmo horário",""),IF($AB337=0,"Fora da janela horária",IF($AC337=0,"Radiação abaixo do mínimo",IF($AD337=0,"Vento fora da faixa",IF($AE337=0,"VPD abaixo do mínimo",IF($AF337=0,"Denominador muito pequeno","VÁLIDO")))))))</f>
        <v/>
      </c>
    </row>
    <row r="338" customFormat="false" ht="15" hidden="false" customHeight="false" outlineLevel="0" collapsed="false">
      <c r="A338" s="45" t="str">
        <f aca="false">IF(02_Estacao!A338="","",02_Estacao!A338)</f>
        <v/>
      </c>
      <c r="B338" s="46" t="str">
        <f aca="false">IF(OR($A338="",02_Estacao!B338=""),"",IF(CFG_UT="°F",(02_Estacao!B338-32)*5/9,02_Estacao!B338))</f>
        <v/>
      </c>
      <c r="C338" s="47" t="str">
        <f aca="false">IF(OR($A338="",02_Estacao!C338=""),"",IF(CFG_UUR="fração (0-1)",02_Estacao!C338*100,02_Estacao!C338))</f>
        <v/>
      </c>
      <c r="D338" s="48" t="str">
        <f aca="false">IF(OR($A338="",02_Estacao!D338=""),"",IF(CFG_URS="MJ/m²/h",02_Estacao!D338*277.7778,IF(CFG_URS="kW/m²",02_Estacao!D338*1000,02_Estacao!D338)))</f>
        <v/>
      </c>
      <c r="E338" s="46" t="str">
        <f aca="false">IF(OR($A338="",02_Estacao!E338=""),"",IF(CFG_UVEL="km/h",02_Estacao!E338/3.6,02_Estacao!E338))</f>
        <v/>
      </c>
      <c r="F338" s="46" t="str">
        <f aca="false">IF($A338="","",IF(02_Estacao!F338="",CFG_P,IF(CFG_UP="hPa (mbar)",02_Estacao!F338/10,IF(CFG_UP="Pa",02_Estacao!F338/1000,02_Estacao!F338))))</f>
        <v/>
      </c>
      <c r="G338" s="48" t="str">
        <f aca="false">IF($A338="","",IF(02_Estacao!G338&lt;&gt;"",02_Estacao!G338,IF($D338="","",(1-CFG_ALBEDO)*$D338-CFG_RNL)))</f>
        <v/>
      </c>
      <c r="H338" s="46" t="str">
        <f aca="false">IF($A338="","",IFERROR(IF(ISNUMBER(INDEX(03_Dossel!$F$6:$F$1005,MATCH($A338,03_Dossel!$A$6:$A$1005,0))),INDEX(03_Dossel!$F$6:$F$1005,MATCH($A338,03_Dossel!$A$6:$A$1005,0)),""),""))</f>
        <v/>
      </c>
      <c r="I338" s="49" t="str">
        <f aca="false">IF($A338="","",IF($H338="","SEM PAR","OK"))</f>
        <v/>
      </c>
      <c r="J338" s="50" t="str">
        <f aca="false">IF($B338="","",0.6108*EXP(17.27*$B338/($B338+237.3)))</f>
        <v/>
      </c>
      <c r="K338" s="50" t="str">
        <f aca="false">IF(OR($J338="",$C338=""),"",$J338*$C338/100)</f>
        <v/>
      </c>
      <c r="L338" s="50" t="str">
        <f aca="false">IF(OR($J338="",$K338=""),"",$J338-$K338)</f>
        <v/>
      </c>
      <c r="M338" s="50" t="str">
        <f aca="false">IF($J338="","",4098*$J338/($B338+237.3)^2)</f>
        <v/>
      </c>
      <c r="N338" s="51" t="str">
        <f aca="false">IF($F338="","",0.000665*$F338)</f>
        <v/>
      </c>
      <c r="O338" s="46" t="str">
        <f aca="false">IF($E338="","",IFERROR($E338*4.87/LN(67.8*CFG_ZANEM-5.42),""))</f>
        <v/>
      </c>
      <c r="P338" s="46" t="str">
        <f aca="false">IF(OR($B338="",$H338=""),"",$H338-$B338)</f>
        <v/>
      </c>
      <c r="Q338" s="46" t="str">
        <f aca="false">IF($A338="","",IF(ISNUMBER(CFG_A),CFG_A,""))</f>
        <v/>
      </c>
      <c r="R338" s="46" t="str">
        <f aca="false">IF($A338="","",IF(ISNUMBER(CFG_B),CFG_B,""))</f>
        <v/>
      </c>
      <c r="S338" s="50" t="str">
        <f aca="false">IF(OR($B338="",$Q338=""),"",0.6108*EXP(17.27*$B338/($B338+237.3))-0.6108*EXP(17.27*($B338+$Q338)/($B338+$Q338+237.3)))</f>
        <v/>
      </c>
      <c r="T338" s="46" t="str">
        <f aca="false">IF(OR($Q338="",$R338="",$L338=""),"",$Q338+$R338*$L338)</f>
        <v/>
      </c>
      <c r="U338" s="46" t="str">
        <f aca="false">IF(OR($Q338="",$R338="",$S338=""),"",$Q338+$R338*$S338)</f>
        <v/>
      </c>
      <c r="V338" s="50" t="str">
        <f aca="false">IF(OR($P338="",$T338="",$U338=""),"",IF(ABS($U338-$T338)&lt;CFG_DENOMMIN,"",($P338-$T338)/($U338-$T338)))</f>
        <v/>
      </c>
      <c r="W338" s="47" t="str">
        <f aca="false">IF($E338="","",IFERROR(LN((CFG_ZANEM-0.67*CFG_HDOSSEL)/(0.123*CFG_HDOSSEL))*LN((CFG_ZAR-0.67*CFG_HDOSSEL)/(0.0123*CFG_HDOSSEL))/(CFG_K^2*$E338),""))</f>
        <v/>
      </c>
      <c r="X338" s="50" t="str">
        <f aca="false">IF(OR($N338="",$W338="",$W338=0),"",$N338*(1+CFG_RC/$W338))</f>
        <v/>
      </c>
      <c r="Y338" s="46" t="str">
        <f aca="false">IF(OR($X338="",$M338="",$G338="",$L338=""),"",($W338*$G338/CFG_RHOCP)*($X338/($M338+$X338))-$L338/($M338+$X338))</f>
        <v/>
      </c>
      <c r="Z338" s="46" t="str">
        <f aca="false">IF(OR($W338="",$G338=""),"",$W338*$G338/CFG_RHOCP)</f>
        <v/>
      </c>
      <c r="AA338" s="50" t="str">
        <f aca="false">IF(OR($P338="",$Y338="",$Z338=""),"",IF(ABS($Z338-$Y338)&lt;CFG_DENOMMIN,"",($P338-$Y338)/($Z338-$Y338)))</f>
        <v/>
      </c>
      <c r="AB338" s="48" t="str">
        <f aca="false">IF($A338="","",IF(AND(HOUR($A338)&gt;=CFG_HINI,HOUR($A338)&lt;CFG_HFIM),1,0))</f>
        <v/>
      </c>
      <c r="AC338" s="48" t="str">
        <f aca="false">IF($A338="","",IF($D338="",0,IF($D338&gt;=CFG_RSMIN,1,0)))</f>
        <v/>
      </c>
      <c r="AD338" s="48" t="str">
        <f aca="false">IF($A338="","",IF($E338="",0,IF(AND($E338&gt;=CFG_UMIN,$E338&lt;=CFG_UMAX),1,0)))</f>
        <v/>
      </c>
      <c r="AE338" s="48" t="str">
        <f aca="false">IF($A338="","",IF($L338="",0,IF($L338&gt;=CFG_VPDMIN,1,0)))</f>
        <v/>
      </c>
      <c r="AF338" s="48" t="str">
        <f aca="false">IF($A338="","",IF(CFG_METODO="Teórico (Jackson)",IF(OR($Y338="",$Z338=""),0,IF(ABS($Z338-$Y338)&gt;=CFG_DENOMMIN,1,0)),IF(OR($T338="",$U338=""),0,IF(ABS($U338-$T338)&gt;=CFG_DENOMMIN,1,0))))</f>
        <v/>
      </c>
      <c r="AG338" s="48" t="str">
        <f aca="false">IF($A338="","",IF(AND($B338&lt;&gt;"",$C338&lt;&gt;"",$H338&lt;&gt;""),1,0))</f>
        <v/>
      </c>
      <c r="AH338" s="48" t="str">
        <f aca="false">IF($A338="","",IF(AND($AB338=1,$AC338=1,$AD338=1,$AE338=1,$AF338=1,$AG338=1),1,0))</f>
        <v/>
      </c>
      <c r="AI338" s="50" t="str">
        <f aca="false">IF($A338="","",IF($AH338&lt;&gt;1,"",IF(CFG_METODO="Teórico (Jackson)",$AA338,$V338)))</f>
        <v/>
      </c>
      <c r="AJ338" s="50" t="str">
        <f aca="false">IF($AI338="","",MAX(0,MIN(1,$AI338)))</f>
        <v/>
      </c>
      <c r="AK338" s="52" t="str">
        <f aca="false">IF($A338="","",IF($AG338=0,"Dados incompletos"&amp;IF($I338="SEM PAR"," — sem Tc no mesmo horário",""),IF($AB338=0,"Fora da janela horária",IF($AC338=0,"Radiação abaixo do mínimo",IF($AD338=0,"Vento fora da faixa",IF($AE338=0,"VPD abaixo do mínimo",IF($AF338=0,"Denominador muito pequeno","VÁLIDO")))))))</f>
        <v/>
      </c>
    </row>
    <row r="339" customFormat="false" ht="15" hidden="false" customHeight="false" outlineLevel="0" collapsed="false">
      <c r="A339" s="45" t="str">
        <f aca="false">IF(02_Estacao!A339="","",02_Estacao!A339)</f>
        <v/>
      </c>
      <c r="B339" s="46" t="str">
        <f aca="false">IF(OR($A339="",02_Estacao!B339=""),"",IF(CFG_UT="°F",(02_Estacao!B339-32)*5/9,02_Estacao!B339))</f>
        <v/>
      </c>
      <c r="C339" s="47" t="str">
        <f aca="false">IF(OR($A339="",02_Estacao!C339=""),"",IF(CFG_UUR="fração (0-1)",02_Estacao!C339*100,02_Estacao!C339))</f>
        <v/>
      </c>
      <c r="D339" s="48" t="str">
        <f aca="false">IF(OR($A339="",02_Estacao!D339=""),"",IF(CFG_URS="MJ/m²/h",02_Estacao!D339*277.7778,IF(CFG_URS="kW/m²",02_Estacao!D339*1000,02_Estacao!D339)))</f>
        <v/>
      </c>
      <c r="E339" s="46" t="str">
        <f aca="false">IF(OR($A339="",02_Estacao!E339=""),"",IF(CFG_UVEL="km/h",02_Estacao!E339/3.6,02_Estacao!E339))</f>
        <v/>
      </c>
      <c r="F339" s="46" t="str">
        <f aca="false">IF($A339="","",IF(02_Estacao!F339="",CFG_P,IF(CFG_UP="hPa (mbar)",02_Estacao!F339/10,IF(CFG_UP="Pa",02_Estacao!F339/1000,02_Estacao!F339))))</f>
        <v/>
      </c>
      <c r="G339" s="48" t="str">
        <f aca="false">IF($A339="","",IF(02_Estacao!G339&lt;&gt;"",02_Estacao!G339,IF($D339="","",(1-CFG_ALBEDO)*$D339-CFG_RNL)))</f>
        <v/>
      </c>
      <c r="H339" s="46" t="str">
        <f aca="false">IF($A339="","",IFERROR(IF(ISNUMBER(INDEX(03_Dossel!$F$6:$F$1005,MATCH($A339,03_Dossel!$A$6:$A$1005,0))),INDEX(03_Dossel!$F$6:$F$1005,MATCH($A339,03_Dossel!$A$6:$A$1005,0)),""),""))</f>
        <v/>
      </c>
      <c r="I339" s="49" t="str">
        <f aca="false">IF($A339="","",IF($H339="","SEM PAR","OK"))</f>
        <v/>
      </c>
      <c r="J339" s="50" t="str">
        <f aca="false">IF($B339="","",0.6108*EXP(17.27*$B339/($B339+237.3)))</f>
        <v/>
      </c>
      <c r="K339" s="50" t="str">
        <f aca="false">IF(OR($J339="",$C339=""),"",$J339*$C339/100)</f>
        <v/>
      </c>
      <c r="L339" s="50" t="str">
        <f aca="false">IF(OR($J339="",$K339=""),"",$J339-$K339)</f>
        <v/>
      </c>
      <c r="M339" s="50" t="str">
        <f aca="false">IF($J339="","",4098*$J339/($B339+237.3)^2)</f>
        <v/>
      </c>
      <c r="N339" s="51" t="str">
        <f aca="false">IF($F339="","",0.000665*$F339)</f>
        <v/>
      </c>
      <c r="O339" s="46" t="str">
        <f aca="false">IF($E339="","",IFERROR($E339*4.87/LN(67.8*CFG_ZANEM-5.42),""))</f>
        <v/>
      </c>
      <c r="P339" s="46" t="str">
        <f aca="false">IF(OR($B339="",$H339=""),"",$H339-$B339)</f>
        <v/>
      </c>
      <c r="Q339" s="46" t="str">
        <f aca="false">IF($A339="","",IF(ISNUMBER(CFG_A),CFG_A,""))</f>
        <v/>
      </c>
      <c r="R339" s="46" t="str">
        <f aca="false">IF($A339="","",IF(ISNUMBER(CFG_B),CFG_B,""))</f>
        <v/>
      </c>
      <c r="S339" s="50" t="str">
        <f aca="false">IF(OR($B339="",$Q339=""),"",0.6108*EXP(17.27*$B339/($B339+237.3))-0.6108*EXP(17.27*($B339+$Q339)/($B339+$Q339+237.3)))</f>
        <v/>
      </c>
      <c r="T339" s="46" t="str">
        <f aca="false">IF(OR($Q339="",$R339="",$L339=""),"",$Q339+$R339*$L339)</f>
        <v/>
      </c>
      <c r="U339" s="46" t="str">
        <f aca="false">IF(OR($Q339="",$R339="",$S339=""),"",$Q339+$R339*$S339)</f>
        <v/>
      </c>
      <c r="V339" s="50" t="str">
        <f aca="false">IF(OR($P339="",$T339="",$U339=""),"",IF(ABS($U339-$T339)&lt;CFG_DENOMMIN,"",($P339-$T339)/($U339-$T339)))</f>
        <v/>
      </c>
      <c r="W339" s="47" t="str">
        <f aca="false">IF($E339="","",IFERROR(LN((CFG_ZANEM-0.67*CFG_HDOSSEL)/(0.123*CFG_HDOSSEL))*LN((CFG_ZAR-0.67*CFG_HDOSSEL)/(0.0123*CFG_HDOSSEL))/(CFG_K^2*$E339),""))</f>
        <v/>
      </c>
      <c r="X339" s="50" t="str">
        <f aca="false">IF(OR($N339="",$W339="",$W339=0),"",$N339*(1+CFG_RC/$W339))</f>
        <v/>
      </c>
      <c r="Y339" s="46" t="str">
        <f aca="false">IF(OR($X339="",$M339="",$G339="",$L339=""),"",($W339*$G339/CFG_RHOCP)*($X339/($M339+$X339))-$L339/($M339+$X339))</f>
        <v/>
      </c>
      <c r="Z339" s="46" t="str">
        <f aca="false">IF(OR($W339="",$G339=""),"",$W339*$G339/CFG_RHOCP)</f>
        <v/>
      </c>
      <c r="AA339" s="50" t="str">
        <f aca="false">IF(OR($P339="",$Y339="",$Z339=""),"",IF(ABS($Z339-$Y339)&lt;CFG_DENOMMIN,"",($P339-$Y339)/($Z339-$Y339)))</f>
        <v/>
      </c>
      <c r="AB339" s="48" t="str">
        <f aca="false">IF($A339="","",IF(AND(HOUR($A339)&gt;=CFG_HINI,HOUR($A339)&lt;CFG_HFIM),1,0))</f>
        <v/>
      </c>
      <c r="AC339" s="48" t="str">
        <f aca="false">IF($A339="","",IF($D339="",0,IF($D339&gt;=CFG_RSMIN,1,0)))</f>
        <v/>
      </c>
      <c r="AD339" s="48" t="str">
        <f aca="false">IF($A339="","",IF($E339="",0,IF(AND($E339&gt;=CFG_UMIN,$E339&lt;=CFG_UMAX),1,0)))</f>
        <v/>
      </c>
      <c r="AE339" s="48" t="str">
        <f aca="false">IF($A339="","",IF($L339="",0,IF($L339&gt;=CFG_VPDMIN,1,0)))</f>
        <v/>
      </c>
      <c r="AF339" s="48" t="str">
        <f aca="false">IF($A339="","",IF(CFG_METODO="Teórico (Jackson)",IF(OR($Y339="",$Z339=""),0,IF(ABS($Z339-$Y339)&gt;=CFG_DENOMMIN,1,0)),IF(OR($T339="",$U339=""),0,IF(ABS($U339-$T339)&gt;=CFG_DENOMMIN,1,0))))</f>
        <v/>
      </c>
      <c r="AG339" s="48" t="str">
        <f aca="false">IF($A339="","",IF(AND($B339&lt;&gt;"",$C339&lt;&gt;"",$H339&lt;&gt;""),1,0))</f>
        <v/>
      </c>
      <c r="AH339" s="48" t="str">
        <f aca="false">IF($A339="","",IF(AND($AB339=1,$AC339=1,$AD339=1,$AE339=1,$AF339=1,$AG339=1),1,0))</f>
        <v/>
      </c>
      <c r="AI339" s="50" t="str">
        <f aca="false">IF($A339="","",IF($AH339&lt;&gt;1,"",IF(CFG_METODO="Teórico (Jackson)",$AA339,$V339)))</f>
        <v/>
      </c>
      <c r="AJ339" s="50" t="str">
        <f aca="false">IF($AI339="","",MAX(0,MIN(1,$AI339)))</f>
        <v/>
      </c>
      <c r="AK339" s="52" t="str">
        <f aca="false">IF($A339="","",IF($AG339=0,"Dados incompletos"&amp;IF($I339="SEM PAR"," — sem Tc no mesmo horário",""),IF($AB339=0,"Fora da janela horária",IF($AC339=0,"Radiação abaixo do mínimo",IF($AD339=0,"Vento fora da faixa",IF($AE339=0,"VPD abaixo do mínimo",IF($AF339=0,"Denominador muito pequeno","VÁLIDO")))))))</f>
        <v/>
      </c>
    </row>
    <row r="340" customFormat="false" ht="15" hidden="false" customHeight="false" outlineLevel="0" collapsed="false">
      <c r="A340" s="45" t="str">
        <f aca="false">IF(02_Estacao!A340="","",02_Estacao!A340)</f>
        <v/>
      </c>
      <c r="B340" s="46" t="str">
        <f aca="false">IF(OR($A340="",02_Estacao!B340=""),"",IF(CFG_UT="°F",(02_Estacao!B340-32)*5/9,02_Estacao!B340))</f>
        <v/>
      </c>
      <c r="C340" s="47" t="str">
        <f aca="false">IF(OR($A340="",02_Estacao!C340=""),"",IF(CFG_UUR="fração (0-1)",02_Estacao!C340*100,02_Estacao!C340))</f>
        <v/>
      </c>
      <c r="D340" s="48" t="str">
        <f aca="false">IF(OR($A340="",02_Estacao!D340=""),"",IF(CFG_URS="MJ/m²/h",02_Estacao!D340*277.7778,IF(CFG_URS="kW/m²",02_Estacao!D340*1000,02_Estacao!D340)))</f>
        <v/>
      </c>
      <c r="E340" s="46" t="str">
        <f aca="false">IF(OR($A340="",02_Estacao!E340=""),"",IF(CFG_UVEL="km/h",02_Estacao!E340/3.6,02_Estacao!E340))</f>
        <v/>
      </c>
      <c r="F340" s="46" t="str">
        <f aca="false">IF($A340="","",IF(02_Estacao!F340="",CFG_P,IF(CFG_UP="hPa (mbar)",02_Estacao!F340/10,IF(CFG_UP="Pa",02_Estacao!F340/1000,02_Estacao!F340))))</f>
        <v/>
      </c>
      <c r="G340" s="48" t="str">
        <f aca="false">IF($A340="","",IF(02_Estacao!G340&lt;&gt;"",02_Estacao!G340,IF($D340="","",(1-CFG_ALBEDO)*$D340-CFG_RNL)))</f>
        <v/>
      </c>
      <c r="H340" s="46" t="str">
        <f aca="false">IF($A340="","",IFERROR(IF(ISNUMBER(INDEX(03_Dossel!$F$6:$F$1005,MATCH($A340,03_Dossel!$A$6:$A$1005,0))),INDEX(03_Dossel!$F$6:$F$1005,MATCH($A340,03_Dossel!$A$6:$A$1005,0)),""),""))</f>
        <v/>
      </c>
      <c r="I340" s="49" t="str">
        <f aca="false">IF($A340="","",IF($H340="","SEM PAR","OK"))</f>
        <v/>
      </c>
      <c r="J340" s="50" t="str">
        <f aca="false">IF($B340="","",0.6108*EXP(17.27*$B340/($B340+237.3)))</f>
        <v/>
      </c>
      <c r="K340" s="50" t="str">
        <f aca="false">IF(OR($J340="",$C340=""),"",$J340*$C340/100)</f>
        <v/>
      </c>
      <c r="L340" s="50" t="str">
        <f aca="false">IF(OR($J340="",$K340=""),"",$J340-$K340)</f>
        <v/>
      </c>
      <c r="M340" s="50" t="str">
        <f aca="false">IF($J340="","",4098*$J340/($B340+237.3)^2)</f>
        <v/>
      </c>
      <c r="N340" s="51" t="str">
        <f aca="false">IF($F340="","",0.000665*$F340)</f>
        <v/>
      </c>
      <c r="O340" s="46" t="str">
        <f aca="false">IF($E340="","",IFERROR($E340*4.87/LN(67.8*CFG_ZANEM-5.42),""))</f>
        <v/>
      </c>
      <c r="P340" s="46" t="str">
        <f aca="false">IF(OR($B340="",$H340=""),"",$H340-$B340)</f>
        <v/>
      </c>
      <c r="Q340" s="46" t="str">
        <f aca="false">IF($A340="","",IF(ISNUMBER(CFG_A),CFG_A,""))</f>
        <v/>
      </c>
      <c r="R340" s="46" t="str">
        <f aca="false">IF($A340="","",IF(ISNUMBER(CFG_B),CFG_B,""))</f>
        <v/>
      </c>
      <c r="S340" s="50" t="str">
        <f aca="false">IF(OR($B340="",$Q340=""),"",0.6108*EXP(17.27*$B340/($B340+237.3))-0.6108*EXP(17.27*($B340+$Q340)/($B340+$Q340+237.3)))</f>
        <v/>
      </c>
      <c r="T340" s="46" t="str">
        <f aca="false">IF(OR($Q340="",$R340="",$L340=""),"",$Q340+$R340*$L340)</f>
        <v/>
      </c>
      <c r="U340" s="46" t="str">
        <f aca="false">IF(OR($Q340="",$R340="",$S340=""),"",$Q340+$R340*$S340)</f>
        <v/>
      </c>
      <c r="V340" s="50" t="str">
        <f aca="false">IF(OR($P340="",$T340="",$U340=""),"",IF(ABS($U340-$T340)&lt;CFG_DENOMMIN,"",($P340-$T340)/($U340-$T340)))</f>
        <v/>
      </c>
      <c r="W340" s="47" t="str">
        <f aca="false">IF($E340="","",IFERROR(LN((CFG_ZANEM-0.67*CFG_HDOSSEL)/(0.123*CFG_HDOSSEL))*LN((CFG_ZAR-0.67*CFG_HDOSSEL)/(0.0123*CFG_HDOSSEL))/(CFG_K^2*$E340),""))</f>
        <v/>
      </c>
      <c r="X340" s="50" t="str">
        <f aca="false">IF(OR($N340="",$W340="",$W340=0),"",$N340*(1+CFG_RC/$W340))</f>
        <v/>
      </c>
      <c r="Y340" s="46" t="str">
        <f aca="false">IF(OR($X340="",$M340="",$G340="",$L340=""),"",($W340*$G340/CFG_RHOCP)*($X340/($M340+$X340))-$L340/($M340+$X340))</f>
        <v/>
      </c>
      <c r="Z340" s="46" t="str">
        <f aca="false">IF(OR($W340="",$G340=""),"",$W340*$G340/CFG_RHOCP)</f>
        <v/>
      </c>
      <c r="AA340" s="50" t="str">
        <f aca="false">IF(OR($P340="",$Y340="",$Z340=""),"",IF(ABS($Z340-$Y340)&lt;CFG_DENOMMIN,"",($P340-$Y340)/($Z340-$Y340)))</f>
        <v/>
      </c>
      <c r="AB340" s="48" t="str">
        <f aca="false">IF($A340="","",IF(AND(HOUR($A340)&gt;=CFG_HINI,HOUR($A340)&lt;CFG_HFIM),1,0))</f>
        <v/>
      </c>
      <c r="AC340" s="48" t="str">
        <f aca="false">IF($A340="","",IF($D340="",0,IF($D340&gt;=CFG_RSMIN,1,0)))</f>
        <v/>
      </c>
      <c r="AD340" s="48" t="str">
        <f aca="false">IF($A340="","",IF($E340="",0,IF(AND($E340&gt;=CFG_UMIN,$E340&lt;=CFG_UMAX),1,0)))</f>
        <v/>
      </c>
      <c r="AE340" s="48" t="str">
        <f aca="false">IF($A340="","",IF($L340="",0,IF($L340&gt;=CFG_VPDMIN,1,0)))</f>
        <v/>
      </c>
      <c r="AF340" s="48" t="str">
        <f aca="false">IF($A340="","",IF(CFG_METODO="Teórico (Jackson)",IF(OR($Y340="",$Z340=""),0,IF(ABS($Z340-$Y340)&gt;=CFG_DENOMMIN,1,0)),IF(OR($T340="",$U340=""),0,IF(ABS($U340-$T340)&gt;=CFG_DENOMMIN,1,0))))</f>
        <v/>
      </c>
      <c r="AG340" s="48" t="str">
        <f aca="false">IF($A340="","",IF(AND($B340&lt;&gt;"",$C340&lt;&gt;"",$H340&lt;&gt;""),1,0))</f>
        <v/>
      </c>
      <c r="AH340" s="48" t="str">
        <f aca="false">IF($A340="","",IF(AND($AB340=1,$AC340=1,$AD340=1,$AE340=1,$AF340=1,$AG340=1),1,0))</f>
        <v/>
      </c>
      <c r="AI340" s="50" t="str">
        <f aca="false">IF($A340="","",IF($AH340&lt;&gt;1,"",IF(CFG_METODO="Teórico (Jackson)",$AA340,$V340)))</f>
        <v/>
      </c>
      <c r="AJ340" s="50" t="str">
        <f aca="false">IF($AI340="","",MAX(0,MIN(1,$AI340)))</f>
        <v/>
      </c>
      <c r="AK340" s="52" t="str">
        <f aca="false">IF($A340="","",IF($AG340=0,"Dados incompletos"&amp;IF($I340="SEM PAR"," — sem Tc no mesmo horário",""),IF($AB340=0,"Fora da janela horária",IF($AC340=0,"Radiação abaixo do mínimo",IF($AD340=0,"Vento fora da faixa",IF($AE340=0,"VPD abaixo do mínimo",IF($AF340=0,"Denominador muito pequeno","VÁLIDO")))))))</f>
        <v/>
      </c>
    </row>
    <row r="341" customFormat="false" ht="15" hidden="false" customHeight="false" outlineLevel="0" collapsed="false">
      <c r="A341" s="45" t="str">
        <f aca="false">IF(02_Estacao!A341="","",02_Estacao!A341)</f>
        <v/>
      </c>
      <c r="B341" s="46" t="str">
        <f aca="false">IF(OR($A341="",02_Estacao!B341=""),"",IF(CFG_UT="°F",(02_Estacao!B341-32)*5/9,02_Estacao!B341))</f>
        <v/>
      </c>
      <c r="C341" s="47" t="str">
        <f aca="false">IF(OR($A341="",02_Estacao!C341=""),"",IF(CFG_UUR="fração (0-1)",02_Estacao!C341*100,02_Estacao!C341))</f>
        <v/>
      </c>
      <c r="D341" s="48" t="str">
        <f aca="false">IF(OR($A341="",02_Estacao!D341=""),"",IF(CFG_URS="MJ/m²/h",02_Estacao!D341*277.7778,IF(CFG_URS="kW/m²",02_Estacao!D341*1000,02_Estacao!D341)))</f>
        <v/>
      </c>
      <c r="E341" s="46" t="str">
        <f aca="false">IF(OR($A341="",02_Estacao!E341=""),"",IF(CFG_UVEL="km/h",02_Estacao!E341/3.6,02_Estacao!E341))</f>
        <v/>
      </c>
      <c r="F341" s="46" t="str">
        <f aca="false">IF($A341="","",IF(02_Estacao!F341="",CFG_P,IF(CFG_UP="hPa (mbar)",02_Estacao!F341/10,IF(CFG_UP="Pa",02_Estacao!F341/1000,02_Estacao!F341))))</f>
        <v/>
      </c>
      <c r="G341" s="48" t="str">
        <f aca="false">IF($A341="","",IF(02_Estacao!G341&lt;&gt;"",02_Estacao!G341,IF($D341="","",(1-CFG_ALBEDO)*$D341-CFG_RNL)))</f>
        <v/>
      </c>
      <c r="H341" s="46" t="str">
        <f aca="false">IF($A341="","",IFERROR(IF(ISNUMBER(INDEX(03_Dossel!$F$6:$F$1005,MATCH($A341,03_Dossel!$A$6:$A$1005,0))),INDEX(03_Dossel!$F$6:$F$1005,MATCH($A341,03_Dossel!$A$6:$A$1005,0)),""),""))</f>
        <v/>
      </c>
      <c r="I341" s="49" t="str">
        <f aca="false">IF($A341="","",IF($H341="","SEM PAR","OK"))</f>
        <v/>
      </c>
      <c r="J341" s="50" t="str">
        <f aca="false">IF($B341="","",0.6108*EXP(17.27*$B341/($B341+237.3)))</f>
        <v/>
      </c>
      <c r="K341" s="50" t="str">
        <f aca="false">IF(OR($J341="",$C341=""),"",$J341*$C341/100)</f>
        <v/>
      </c>
      <c r="L341" s="50" t="str">
        <f aca="false">IF(OR($J341="",$K341=""),"",$J341-$K341)</f>
        <v/>
      </c>
      <c r="M341" s="50" t="str">
        <f aca="false">IF($J341="","",4098*$J341/($B341+237.3)^2)</f>
        <v/>
      </c>
      <c r="N341" s="51" t="str">
        <f aca="false">IF($F341="","",0.000665*$F341)</f>
        <v/>
      </c>
      <c r="O341" s="46" t="str">
        <f aca="false">IF($E341="","",IFERROR($E341*4.87/LN(67.8*CFG_ZANEM-5.42),""))</f>
        <v/>
      </c>
      <c r="P341" s="46" t="str">
        <f aca="false">IF(OR($B341="",$H341=""),"",$H341-$B341)</f>
        <v/>
      </c>
      <c r="Q341" s="46" t="str">
        <f aca="false">IF($A341="","",IF(ISNUMBER(CFG_A),CFG_A,""))</f>
        <v/>
      </c>
      <c r="R341" s="46" t="str">
        <f aca="false">IF($A341="","",IF(ISNUMBER(CFG_B),CFG_B,""))</f>
        <v/>
      </c>
      <c r="S341" s="50" t="str">
        <f aca="false">IF(OR($B341="",$Q341=""),"",0.6108*EXP(17.27*$B341/($B341+237.3))-0.6108*EXP(17.27*($B341+$Q341)/($B341+$Q341+237.3)))</f>
        <v/>
      </c>
      <c r="T341" s="46" t="str">
        <f aca="false">IF(OR($Q341="",$R341="",$L341=""),"",$Q341+$R341*$L341)</f>
        <v/>
      </c>
      <c r="U341" s="46" t="str">
        <f aca="false">IF(OR($Q341="",$R341="",$S341=""),"",$Q341+$R341*$S341)</f>
        <v/>
      </c>
      <c r="V341" s="50" t="str">
        <f aca="false">IF(OR($P341="",$T341="",$U341=""),"",IF(ABS($U341-$T341)&lt;CFG_DENOMMIN,"",($P341-$T341)/($U341-$T341)))</f>
        <v/>
      </c>
      <c r="W341" s="47" t="str">
        <f aca="false">IF($E341="","",IFERROR(LN((CFG_ZANEM-0.67*CFG_HDOSSEL)/(0.123*CFG_HDOSSEL))*LN((CFG_ZAR-0.67*CFG_HDOSSEL)/(0.0123*CFG_HDOSSEL))/(CFG_K^2*$E341),""))</f>
        <v/>
      </c>
      <c r="X341" s="50" t="str">
        <f aca="false">IF(OR($N341="",$W341="",$W341=0),"",$N341*(1+CFG_RC/$W341))</f>
        <v/>
      </c>
      <c r="Y341" s="46" t="str">
        <f aca="false">IF(OR($X341="",$M341="",$G341="",$L341=""),"",($W341*$G341/CFG_RHOCP)*($X341/($M341+$X341))-$L341/($M341+$X341))</f>
        <v/>
      </c>
      <c r="Z341" s="46" t="str">
        <f aca="false">IF(OR($W341="",$G341=""),"",$W341*$G341/CFG_RHOCP)</f>
        <v/>
      </c>
      <c r="AA341" s="50" t="str">
        <f aca="false">IF(OR($P341="",$Y341="",$Z341=""),"",IF(ABS($Z341-$Y341)&lt;CFG_DENOMMIN,"",($P341-$Y341)/($Z341-$Y341)))</f>
        <v/>
      </c>
      <c r="AB341" s="48" t="str">
        <f aca="false">IF($A341="","",IF(AND(HOUR($A341)&gt;=CFG_HINI,HOUR($A341)&lt;CFG_HFIM),1,0))</f>
        <v/>
      </c>
      <c r="AC341" s="48" t="str">
        <f aca="false">IF($A341="","",IF($D341="",0,IF($D341&gt;=CFG_RSMIN,1,0)))</f>
        <v/>
      </c>
      <c r="AD341" s="48" t="str">
        <f aca="false">IF($A341="","",IF($E341="",0,IF(AND($E341&gt;=CFG_UMIN,$E341&lt;=CFG_UMAX),1,0)))</f>
        <v/>
      </c>
      <c r="AE341" s="48" t="str">
        <f aca="false">IF($A341="","",IF($L341="",0,IF($L341&gt;=CFG_VPDMIN,1,0)))</f>
        <v/>
      </c>
      <c r="AF341" s="48" t="str">
        <f aca="false">IF($A341="","",IF(CFG_METODO="Teórico (Jackson)",IF(OR($Y341="",$Z341=""),0,IF(ABS($Z341-$Y341)&gt;=CFG_DENOMMIN,1,0)),IF(OR($T341="",$U341=""),0,IF(ABS($U341-$T341)&gt;=CFG_DENOMMIN,1,0))))</f>
        <v/>
      </c>
      <c r="AG341" s="48" t="str">
        <f aca="false">IF($A341="","",IF(AND($B341&lt;&gt;"",$C341&lt;&gt;"",$H341&lt;&gt;""),1,0))</f>
        <v/>
      </c>
      <c r="AH341" s="48" t="str">
        <f aca="false">IF($A341="","",IF(AND($AB341=1,$AC341=1,$AD341=1,$AE341=1,$AF341=1,$AG341=1),1,0))</f>
        <v/>
      </c>
      <c r="AI341" s="50" t="str">
        <f aca="false">IF($A341="","",IF($AH341&lt;&gt;1,"",IF(CFG_METODO="Teórico (Jackson)",$AA341,$V341)))</f>
        <v/>
      </c>
      <c r="AJ341" s="50" t="str">
        <f aca="false">IF($AI341="","",MAX(0,MIN(1,$AI341)))</f>
        <v/>
      </c>
      <c r="AK341" s="52" t="str">
        <f aca="false">IF($A341="","",IF($AG341=0,"Dados incompletos"&amp;IF($I341="SEM PAR"," — sem Tc no mesmo horário",""),IF($AB341=0,"Fora da janela horária",IF($AC341=0,"Radiação abaixo do mínimo",IF($AD341=0,"Vento fora da faixa",IF($AE341=0,"VPD abaixo do mínimo",IF($AF341=0,"Denominador muito pequeno","VÁLIDO")))))))</f>
        <v/>
      </c>
    </row>
    <row r="342" customFormat="false" ht="15" hidden="false" customHeight="false" outlineLevel="0" collapsed="false">
      <c r="A342" s="45" t="str">
        <f aca="false">IF(02_Estacao!A342="","",02_Estacao!A342)</f>
        <v/>
      </c>
      <c r="B342" s="46" t="str">
        <f aca="false">IF(OR($A342="",02_Estacao!B342=""),"",IF(CFG_UT="°F",(02_Estacao!B342-32)*5/9,02_Estacao!B342))</f>
        <v/>
      </c>
      <c r="C342" s="47" t="str">
        <f aca="false">IF(OR($A342="",02_Estacao!C342=""),"",IF(CFG_UUR="fração (0-1)",02_Estacao!C342*100,02_Estacao!C342))</f>
        <v/>
      </c>
      <c r="D342" s="48" t="str">
        <f aca="false">IF(OR($A342="",02_Estacao!D342=""),"",IF(CFG_URS="MJ/m²/h",02_Estacao!D342*277.7778,IF(CFG_URS="kW/m²",02_Estacao!D342*1000,02_Estacao!D342)))</f>
        <v/>
      </c>
      <c r="E342" s="46" t="str">
        <f aca="false">IF(OR($A342="",02_Estacao!E342=""),"",IF(CFG_UVEL="km/h",02_Estacao!E342/3.6,02_Estacao!E342))</f>
        <v/>
      </c>
      <c r="F342" s="46" t="str">
        <f aca="false">IF($A342="","",IF(02_Estacao!F342="",CFG_P,IF(CFG_UP="hPa (mbar)",02_Estacao!F342/10,IF(CFG_UP="Pa",02_Estacao!F342/1000,02_Estacao!F342))))</f>
        <v/>
      </c>
      <c r="G342" s="48" t="str">
        <f aca="false">IF($A342="","",IF(02_Estacao!G342&lt;&gt;"",02_Estacao!G342,IF($D342="","",(1-CFG_ALBEDO)*$D342-CFG_RNL)))</f>
        <v/>
      </c>
      <c r="H342" s="46" t="str">
        <f aca="false">IF($A342="","",IFERROR(IF(ISNUMBER(INDEX(03_Dossel!$F$6:$F$1005,MATCH($A342,03_Dossel!$A$6:$A$1005,0))),INDEX(03_Dossel!$F$6:$F$1005,MATCH($A342,03_Dossel!$A$6:$A$1005,0)),""),""))</f>
        <v/>
      </c>
      <c r="I342" s="49" t="str">
        <f aca="false">IF($A342="","",IF($H342="","SEM PAR","OK"))</f>
        <v/>
      </c>
      <c r="J342" s="50" t="str">
        <f aca="false">IF($B342="","",0.6108*EXP(17.27*$B342/($B342+237.3)))</f>
        <v/>
      </c>
      <c r="K342" s="50" t="str">
        <f aca="false">IF(OR($J342="",$C342=""),"",$J342*$C342/100)</f>
        <v/>
      </c>
      <c r="L342" s="50" t="str">
        <f aca="false">IF(OR($J342="",$K342=""),"",$J342-$K342)</f>
        <v/>
      </c>
      <c r="M342" s="50" t="str">
        <f aca="false">IF($J342="","",4098*$J342/($B342+237.3)^2)</f>
        <v/>
      </c>
      <c r="N342" s="51" t="str">
        <f aca="false">IF($F342="","",0.000665*$F342)</f>
        <v/>
      </c>
      <c r="O342" s="46" t="str">
        <f aca="false">IF($E342="","",IFERROR($E342*4.87/LN(67.8*CFG_ZANEM-5.42),""))</f>
        <v/>
      </c>
      <c r="P342" s="46" t="str">
        <f aca="false">IF(OR($B342="",$H342=""),"",$H342-$B342)</f>
        <v/>
      </c>
      <c r="Q342" s="46" t="str">
        <f aca="false">IF($A342="","",IF(ISNUMBER(CFG_A),CFG_A,""))</f>
        <v/>
      </c>
      <c r="R342" s="46" t="str">
        <f aca="false">IF($A342="","",IF(ISNUMBER(CFG_B),CFG_B,""))</f>
        <v/>
      </c>
      <c r="S342" s="50" t="str">
        <f aca="false">IF(OR($B342="",$Q342=""),"",0.6108*EXP(17.27*$B342/($B342+237.3))-0.6108*EXP(17.27*($B342+$Q342)/($B342+$Q342+237.3)))</f>
        <v/>
      </c>
      <c r="T342" s="46" t="str">
        <f aca="false">IF(OR($Q342="",$R342="",$L342=""),"",$Q342+$R342*$L342)</f>
        <v/>
      </c>
      <c r="U342" s="46" t="str">
        <f aca="false">IF(OR($Q342="",$R342="",$S342=""),"",$Q342+$R342*$S342)</f>
        <v/>
      </c>
      <c r="V342" s="50" t="str">
        <f aca="false">IF(OR($P342="",$T342="",$U342=""),"",IF(ABS($U342-$T342)&lt;CFG_DENOMMIN,"",($P342-$T342)/($U342-$T342)))</f>
        <v/>
      </c>
      <c r="W342" s="47" t="str">
        <f aca="false">IF($E342="","",IFERROR(LN((CFG_ZANEM-0.67*CFG_HDOSSEL)/(0.123*CFG_HDOSSEL))*LN((CFG_ZAR-0.67*CFG_HDOSSEL)/(0.0123*CFG_HDOSSEL))/(CFG_K^2*$E342),""))</f>
        <v/>
      </c>
      <c r="X342" s="50" t="str">
        <f aca="false">IF(OR($N342="",$W342="",$W342=0),"",$N342*(1+CFG_RC/$W342))</f>
        <v/>
      </c>
      <c r="Y342" s="46" t="str">
        <f aca="false">IF(OR($X342="",$M342="",$G342="",$L342=""),"",($W342*$G342/CFG_RHOCP)*($X342/($M342+$X342))-$L342/($M342+$X342))</f>
        <v/>
      </c>
      <c r="Z342" s="46" t="str">
        <f aca="false">IF(OR($W342="",$G342=""),"",$W342*$G342/CFG_RHOCP)</f>
        <v/>
      </c>
      <c r="AA342" s="50" t="str">
        <f aca="false">IF(OR($P342="",$Y342="",$Z342=""),"",IF(ABS($Z342-$Y342)&lt;CFG_DENOMMIN,"",($P342-$Y342)/($Z342-$Y342)))</f>
        <v/>
      </c>
      <c r="AB342" s="48" t="str">
        <f aca="false">IF($A342="","",IF(AND(HOUR($A342)&gt;=CFG_HINI,HOUR($A342)&lt;CFG_HFIM),1,0))</f>
        <v/>
      </c>
      <c r="AC342" s="48" t="str">
        <f aca="false">IF($A342="","",IF($D342="",0,IF($D342&gt;=CFG_RSMIN,1,0)))</f>
        <v/>
      </c>
      <c r="AD342" s="48" t="str">
        <f aca="false">IF($A342="","",IF($E342="",0,IF(AND($E342&gt;=CFG_UMIN,$E342&lt;=CFG_UMAX),1,0)))</f>
        <v/>
      </c>
      <c r="AE342" s="48" t="str">
        <f aca="false">IF($A342="","",IF($L342="",0,IF($L342&gt;=CFG_VPDMIN,1,0)))</f>
        <v/>
      </c>
      <c r="AF342" s="48" t="str">
        <f aca="false">IF($A342="","",IF(CFG_METODO="Teórico (Jackson)",IF(OR($Y342="",$Z342=""),0,IF(ABS($Z342-$Y342)&gt;=CFG_DENOMMIN,1,0)),IF(OR($T342="",$U342=""),0,IF(ABS($U342-$T342)&gt;=CFG_DENOMMIN,1,0))))</f>
        <v/>
      </c>
      <c r="AG342" s="48" t="str">
        <f aca="false">IF($A342="","",IF(AND($B342&lt;&gt;"",$C342&lt;&gt;"",$H342&lt;&gt;""),1,0))</f>
        <v/>
      </c>
      <c r="AH342" s="48" t="str">
        <f aca="false">IF($A342="","",IF(AND($AB342=1,$AC342=1,$AD342=1,$AE342=1,$AF342=1,$AG342=1),1,0))</f>
        <v/>
      </c>
      <c r="AI342" s="50" t="str">
        <f aca="false">IF($A342="","",IF($AH342&lt;&gt;1,"",IF(CFG_METODO="Teórico (Jackson)",$AA342,$V342)))</f>
        <v/>
      </c>
      <c r="AJ342" s="50" t="str">
        <f aca="false">IF($AI342="","",MAX(0,MIN(1,$AI342)))</f>
        <v/>
      </c>
      <c r="AK342" s="52" t="str">
        <f aca="false">IF($A342="","",IF($AG342=0,"Dados incompletos"&amp;IF($I342="SEM PAR"," — sem Tc no mesmo horário",""),IF($AB342=0,"Fora da janela horária",IF($AC342=0,"Radiação abaixo do mínimo",IF($AD342=0,"Vento fora da faixa",IF($AE342=0,"VPD abaixo do mínimo",IF($AF342=0,"Denominador muito pequeno","VÁLIDO")))))))</f>
        <v/>
      </c>
    </row>
    <row r="343" customFormat="false" ht="15" hidden="false" customHeight="false" outlineLevel="0" collapsed="false">
      <c r="A343" s="45" t="str">
        <f aca="false">IF(02_Estacao!A343="","",02_Estacao!A343)</f>
        <v/>
      </c>
      <c r="B343" s="46" t="str">
        <f aca="false">IF(OR($A343="",02_Estacao!B343=""),"",IF(CFG_UT="°F",(02_Estacao!B343-32)*5/9,02_Estacao!B343))</f>
        <v/>
      </c>
      <c r="C343" s="47" t="str">
        <f aca="false">IF(OR($A343="",02_Estacao!C343=""),"",IF(CFG_UUR="fração (0-1)",02_Estacao!C343*100,02_Estacao!C343))</f>
        <v/>
      </c>
      <c r="D343" s="48" t="str">
        <f aca="false">IF(OR($A343="",02_Estacao!D343=""),"",IF(CFG_URS="MJ/m²/h",02_Estacao!D343*277.7778,IF(CFG_URS="kW/m²",02_Estacao!D343*1000,02_Estacao!D343)))</f>
        <v/>
      </c>
      <c r="E343" s="46" t="str">
        <f aca="false">IF(OR($A343="",02_Estacao!E343=""),"",IF(CFG_UVEL="km/h",02_Estacao!E343/3.6,02_Estacao!E343))</f>
        <v/>
      </c>
      <c r="F343" s="46" t="str">
        <f aca="false">IF($A343="","",IF(02_Estacao!F343="",CFG_P,IF(CFG_UP="hPa (mbar)",02_Estacao!F343/10,IF(CFG_UP="Pa",02_Estacao!F343/1000,02_Estacao!F343))))</f>
        <v/>
      </c>
      <c r="G343" s="48" t="str">
        <f aca="false">IF($A343="","",IF(02_Estacao!G343&lt;&gt;"",02_Estacao!G343,IF($D343="","",(1-CFG_ALBEDO)*$D343-CFG_RNL)))</f>
        <v/>
      </c>
      <c r="H343" s="46" t="str">
        <f aca="false">IF($A343="","",IFERROR(IF(ISNUMBER(INDEX(03_Dossel!$F$6:$F$1005,MATCH($A343,03_Dossel!$A$6:$A$1005,0))),INDEX(03_Dossel!$F$6:$F$1005,MATCH($A343,03_Dossel!$A$6:$A$1005,0)),""),""))</f>
        <v/>
      </c>
      <c r="I343" s="49" t="str">
        <f aca="false">IF($A343="","",IF($H343="","SEM PAR","OK"))</f>
        <v/>
      </c>
      <c r="J343" s="50" t="str">
        <f aca="false">IF($B343="","",0.6108*EXP(17.27*$B343/($B343+237.3)))</f>
        <v/>
      </c>
      <c r="K343" s="50" t="str">
        <f aca="false">IF(OR($J343="",$C343=""),"",$J343*$C343/100)</f>
        <v/>
      </c>
      <c r="L343" s="50" t="str">
        <f aca="false">IF(OR($J343="",$K343=""),"",$J343-$K343)</f>
        <v/>
      </c>
      <c r="M343" s="50" t="str">
        <f aca="false">IF($J343="","",4098*$J343/($B343+237.3)^2)</f>
        <v/>
      </c>
      <c r="N343" s="51" t="str">
        <f aca="false">IF($F343="","",0.000665*$F343)</f>
        <v/>
      </c>
      <c r="O343" s="46" t="str">
        <f aca="false">IF($E343="","",IFERROR($E343*4.87/LN(67.8*CFG_ZANEM-5.42),""))</f>
        <v/>
      </c>
      <c r="P343" s="46" t="str">
        <f aca="false">IF(OR($B343="",$H343=""),"",$H343-$B343)</f>
        <v/>
      </c>
      <c r="Q343" s="46" t="str">
        <f aca="false">IF($A343="","",IF(ISNUMBER(CFG_A),CFG_A,""))</f>
        <v/>
      </c>
      <c r="R343" s="46" t="str">
        <f aca="false">IF($A343="","",IF(ISNUMBER(CFG_B),CFG_B,""))</f>
        <v/>
      </c>
      <c r="S343" s="50" t="str">
        <f aca="false">IF(OR($B343="",$Q343=""),"",0.6108*EXP(17.27*$B343/($B343+237.3))-0.6108*EXP(17.27*($B343+$Q343)/($B343+$Q343+237.3)))</f>
        <v/>
      </c>
      <c r="T343" s="46" t="str">
        <f aca="false">IF(OR($Q343="",$R343="",$L343=""),"",$Q343+$R343*$L343)</f>
        <v/>
      </c>
      <c r="U343" s="46" t="str">
        <f aca="false">IF(OR($Q343="",$R343="",$S343=""),"",$Q343+$R343*$S343)</f>
        <v/>
      </c>
      <c r="V343" s="50" t="str">
        <f aca="false">IF(OR($P343="",$T343="",$U343=""),"",IF(ABS($U343-$T343)&lt;CFG_DENOMMIN,"",($P343-$T343)/($U343-$T343)))</f>
        <v/>
      </c>
      <c r="W343" s="47" t="str">
        <f aca="false">IF($E343="","",IFERROR(LN((CFG_ZANEM-0.67*CFG_HDOSSEL)/(0.123*CFG_HDOSSEL))*LN((CFG_ZAR-0.67*CFG_HDOSSEL)/(0.0123*CFG_HDOSSEL))/(CFG_K^2*$E343),""))</f>
        <v/>
      </c>
      <c r="X343" s="50" t="str">
        <f aca="false">IF(OR($N343="",$W343="",$W343=0),"",$N343*(1+CFG_RC/$W343))</f>
        <v/>
      </c>
      <c r="Y343" s="46" t="str">
        <f aca="false">IF(OR($X343="",$M343="",$G343="",$L343=""),"",($W343*$G343/CFG_RHOCP)*($X343/($M343+$X343))-$L343/($M343+$X343))</f>
        <v/>
      </c>
      <c r="Z343" s="46" t="str">
        <f aca="false">IF(OR($W343="",$G343=""),"",$W343*$G343/CFG_RHOCP)</f>
        <v/>
      </c>
      <c r="AA343" s="50" t="str">
        <f aca="false">IF(OR($P343="",$Y343="",$Z343=""),"",IF(ABS($Z343-$Y343)&lt;CFG_DENOMMIN,"",($P343-$Y343)/($Z343-$Y343)))</f>
        <v/>
      </c>
      <c r="AB343" s="48" t="str">
        <f aca="false">IF($A343="","",IF(AND(HOUR($A343)&gt;=CFG_HINI,HOUR($A343)&lt;CFG_HFIM),1,0))</f>
        <v/>
      </c>
      <c r="AC343" s="48" t="str">
        <f aca="false">IF($A343="","",IF($D343="",0,IF($D343&gt;=CFG_RSMIN,1,0)))</f>
        <v/>
      </c>
      <c r="AD343" s="48" t="str">
        <f aca="false">IF($A343="","",IF($E343="",0,IF(AND($E343&gt;=CFG_UMIN,$E343&lt;=CFG_UMAX),1,0)))</f>
        <v/>
      </c>
      <c r="AE343" s="48" t="str">
        <f aca="false">IF($A343="","",IF($L343="",0,IF($L343&gt;=CFG_VPDMIN,1,0)))</f>
        <v/>
      </c>
      <c r="AF343" s="48" t="str">
        <f aca="false">IF($A343="","",IF(CFG_METODO="Teórico (Jackson)",IF(OR($Y343="",$Z343=""),0,IF(ABS($Z343-$Y343)&gt;=CFG_DENOMMIN,1,0)),IF(OR($T343="",$U343=""),0,IF(ABS($U343-$T343)&gt;=CFG_DENOMMIN,1,0))))</f>
        <v/>
      </c>
      <c r="AG343" s="48" t="str">
        <f aca="false">IF($A343="","",IF(AND($B343&lt;&gt;"",$C343&lt;&gt;"",$H343&lt;&gt;""),1,0))</f>
        <v/>
      </c>
      <c r="AH343" s="48" t="str">
        <f aca="false">IF($A343="","",IF(AND($AB343=1,$AC343=1,$AD343=1,$AE343=1,$AF343=1,$AG343=1),1,0))</f>
        <v/>
      </c>
      <c r="AI343" s="50" t="str">
        <f aca="false">IF($A343="","",IF($AH343&lt;&gt;1,"",IF(CFG_METODO="Teórico (Jackson)",$AA343,$V343)))</f>
        <v/>
      </c>
      <c r="AJ343" s="50" t="str">
        <f aca="false">IF($AI343="","",MAX(0,MIN(1,$AI343)))</f>
        <v/>
      </c>
      <c r="AK343" s="52" t="str">
        <f aca="false">IF($A343="","",IF($AG343=0,"Dados incompletos"&amp;IF($I343="SEM PAR"," — sem Tc no mesmo horário",""),IF($AB343=0,"Fora da janela horária",IF($AC343=0,"Radiação abaixo do mínimo",IF($AD343=0,"Vento fora da faixa",IF($AE343=0,"VPD abaixo do mínimo",IF($AF343=0,"Denominador muito pequeno","VÁLIDO")))))))</f>
        <v/>
      </c>
    </row>
    <row r="344" customFormat="false" ht="15" hidden="false" customHeight="false" outlineLevel="0" collapsed="false">
      <c r="A344" s="45" t="str">
        <f aca="false">IF(02_Estacao!A344="","",02_Estacao!A344)</f>
        <v/>
      </c>
      <c r="B344" s="46" t="str">
        <f aca="false">IF(OR($A344="",02_Estacao!B344=""),"",IF(CFG_UT="°F",(02_Estacao!B344-32)*5/9,02_Estacao!B344))</f>
        <v/>
      </c>
      <c r="C344" s="47" t="str">
        <f aca="false">IF(OR($A344="",02_Estacao!C344=""),"",IF(CFG_UUR="fração (0-1)",02_Estacao!C344*100,02_Estacao!C344))</f>
        <v/>
      </c>
      <c r="D344" s="48" t="str">
        <f aca="false">IF(OR($A344="",02_Estacao!D344=""),"",IF(CFG_URS="MJ/m²/h",02_Estacao!D344*277.7778,IF(CFG_URS="kW/m²",02_Estacao!D344*1000,02_Estacao!D344)))</f>
        <v/>
      </c>
      <c r="E344" s="46" t="str">
        <f aca="false">IF(OR($A344="",02_Estacao!E344=""),"",IF(CFG_UVEL="km/h",02_Estacao!E344/3.6,02_Estacao!E344))</f>
        <v/>
      </c>
      <c r="F344" s="46" t="str">
        <f aca="false">IF($A344="","",IF(02_Estacao!F344="",CFG_P,IF(CFG_UP="hPa (mbar)",02_Estacao!F344/10,IF(CFG_UP="Pa",02_Estacao!F344/1000,02_Estacao!F344))))</f>
        <v/>
      </c>
      <c r="G344" s="48" t="str">
        <f aca="false">IF($A344="","",IF(02_Estacao!G344&lt;&gt;"",02_Estacao!G344,IF($D344="","",(1-CFG_ALBEDO)*$D344-CFG_RNL)))</f>
        <v/>
      </c>
      <c r="H344" s="46" t="str">
        <f aca="false">IF($A344="","",IFERROR(IF(ISNUMBER(INDEX(03_Dossel!$F$6:$F$1005,MATCH($A344,03_Dossel!$A$6:$A$1005,0))),INDEX(03_Dossel!$F$6:$F$1005,MATCH($A344,03_Dossel!$A$6:$A$1005,0)),""),""))</f>
        <v/>
      </c>
      <c r="I344" s="49" t="str">
        <f aca="false">IF($A344="","",IF($H344="","SEM PAR","OK"))</f>
        <v/>
      </c>
      <c r="J344" s="50" t="str">
        <f aca="false">IF($B344="","",0.6108*EXP(17.27*$B344/($B344+237.3)))</f>
        <v/>
      </c>
      <c r="K344" s="50" t="str">
        <f aca="false">IF(OR($J344="",$C344=""),"",$J344*$C344/100)</f>
        <v/>
      </c>
      <c r="L344" s="50" t="str">
        <f aca="false">IF(OR($J344="",$K344=""),"",$J344-$K344)</f>
        <v/>
      </c>
      <c r="M344" s="50" t="str">
        <f aca="false">IF($J344="","",4098*$J344/($B344+237.3)^2)</f>
        <v/>
      </c>
      <c r="N344" s="51" t="str">
        <f aca="false">IF($F344="","",0.000665*$F344)</f>
        <v/>
      </c>
      <c r="O344" s="46" t="str">
        <f aca="false">IF($E344="","",IFERROR($E344*4.87/LN(67.8*CFG_ZANEM-5.42),""))</f>
        <v/>
      </c>
      <c r="P344" s="46" t="str">
        <f aca="false">IF(OR($B344="",$H344=""),"",$H344-$B344)</f>
        <v/>
      </c>
      <c r="Q344" s="46" t="str">
        <f aca="false">IF($A344="","",IF(ISNUMBER(CFG_A),CFG_A,""))</f>
        <v/>
      </c>
      <c r="R344" s="46" t="str">
        <f aca="false">IF($A344="","",IF(ISNUMBER(CFG_B),CFG_B,""))</f>
        <v/>
      </c>
      <c r="S344" s="50" t="str">
        <f aca="false">IF(OR($B344="",$Q344=""),"",0.6108*EXP(17.27*$B344/($B344+237.3))-0.6108*EXP(17.27*($B344+$Q344)/($B344+$Q344+237.3)))</f>
        <v/>
      </c>
      <c r="T344" s="46" t="str">
        <f aca="false">IF(OR($Q344="",$R344="",$L344=""),"",$Q344+$R344*$L344)</f>
        <v/>
      </c>
      <c r="U344" s="46" t="str">
        <f aca="false">IF(OR($Q344="",$R344="",$S344=""),"",$Q344+$R344*$S344)</f>
        <v/>
      </c>
      <c r="V344" s="50" t="str">
        <f aca="false">IF(OR($P344="",$T344="",$U344=""),"",IF(ABS($U344-$T344)&lt;CFG_DENOMMIN,"",($P344-$T344)/($U344-$T344)))</f>
        <v/>
      </c>
      <c r="W344" s="47" t="str">
        <f aca="false">IF($E344="","",IFERROR(LN((CFG_ZANEM-0.67*CFG_HDOSSEL)/(0.123*CFG_HDOSSEL))*LN((CFG_ZAR-0.67*CFG_HDOSSEL)/(0.0123*CFG_HDOSSEL))/(CFG_K^2*$E344),""))</f>
        <v/>
      </c>
      <c r="X344" s="50" t="str">
        <f aca="false">IF(OR($N344="",$W344="",$W344=0),"",$N344*(1+CFG_RC/$W344))</f>
        <v/>
      </c>
      <c r="Y344" s="46" t="str">
        <f aca="false">IF(OR($X344="",$M344="",$G344="",$L344=""),"",($W344*$G344/CFG_RHOCP)*($X344/($M344+$X344))-$L344/($M344+$X344))</f>
        <v/>
      </c>
      <c r="Z344" s="46" t="str">
        <f aca="false">IF(OR($W344="",$G344=""),"",$W344*$G344/CFG_RHOCP)</f>
        <v/>
      </c>
      <c r="AA344" s="50" t="str">
        <f aca="false">IF(OR($P344="",$Y344="",$Z344=""),"",IF(ABS($Z344-$Y344)&lt;CFG_DENOMMIN,"",($P344-$Y344)/($Z344-$Y344)))</f>
        <v/>
      </c>
      <c r="AB344" s="48" t="str">
        <f aca="false">IF($A344="","",IF(AND(HOUR($A344)&gt;=CFG_HINI,HOUR($A344)&lt;CFG_HFIM),1,0))</f>
        <v/>
      </c>
      <c r="AC344" s="48" t="str">
        <f aca="false">IF($A344="","",IF($D344="",0,IF($D344&gt;=CFG_RSMIN,1,0)))</f>
        <v/>
      </c>
      <c r="AD344" s="48" t="str">
        <f aca="false">IF($A344="","",IF($E344="",0,IF(AND($E344&gt;=CFG_UMIN,$E344&lt;=CFG_UMAX),1,0)))</f>
        <v/>
      </c>
      <c r="AE344" s="48" t="str">
        <f aca="false">IF($A344="","",IF($L344="",0,IF($L344&gt;=CFG_VPDMIN,1,0)))</f>
        <v/>
      </c>
      <c r="AF344" s="48" t="str">
        <f aca="false">IF($A344="","",IF(CFG_METODO="Teórico (Jackson)",IF(OR($Y344="",$Z344=""),0,IF(ABS($Z344-$Y344)&gt;=CFG_DENOMMIN,1,0)),IF(OR($T344="",$U344=""),0,IF(ABS($U344-$T344)&gt;=CFG_DENOMMIN,1,0))))</f>
        <v/>
      </c>
      <c r="AG344" s="48" t="str">
        <f aca="false">IF($A344="","",IF(AND($B344&lt;&gt;"",$C344&lt;&gt;"",$H344&lt;&gt;""),1,0))</f>
        <v/>
      </c>
      <c r="AH344" s="48" t="str">
        <f aca="false">IF($A344="","",IF(AND($AB344=1,$AC344=1,$AD344=1,$AE344=1,$AF344=1,$AG344=1),1,0))</f>
        <v/>
      </c>
      <c r="AI344" s="50" t="str">
        <f aca="false">IF($A344="","",IF($AH344&lt;&gt;1,"",IF(CFG_METODO="Teórico (Jackson)",$AA344,$V344)))</f>
        <v/>
      </c>
      <c r="AJ344" s="50" t="str">
        <f aca="false">IF($AI344="","",MAX(0,MIN(1,$AI344)))</f>
        <v/>
      </c>
      <c r="AK344" s="52" t="str">
        <f aca="false">IF($A344="","",IF($AG344=0,"Dados incompletos"&amp;IF($I344="SEM PAR"," — sem Tc no mesmo horário",""),IF($AB344=0,"Fora da janela horária",IF($AC344=0,"Radiação abaixo do mínimo",IF($AD344=0,"Vento fora da faixa",IF($AE344=0,"VPD abaixo do mínimo",IF($AF344=0,"Denominador muito pequeno","VÁLIDO")))))))</f>
        <v/>
      </c>
    </row>
    <row r="345" customFormat="false" ht="15" hidden="false" customHeight="false" outlineLevel="0" collapsed="false">
      <c r="A345" s="45" t="str">
        <f aca="false">IF(02_Estacao!A345="","",02_Estacao!A345)</f>
        <v/>
      </c>
      <c r="B345" s="46" t="str">
        <f aca="false">IF(OR($A345="",02_Estacao!B345=""),"",IF(CFG_UT="°F",(02_Estacao!B345-32)*5/9,02_Estacao!B345))</f>
        <v/>
      </c>
      <c r="C345" s="47" t="str">
        <f aca="false">IF(OR($A345="",02_Estacao!C345=""),"",IF(CFG_UUR="fração (0-1)",02_Estacao!C345*100,02_Estacao!C345))</f>
        <v/>
      </c>
      <c r="D345" s="48" t="str">
        <f aca="false">IF(OR($A345="",02_Estacao!D345=""),"",IF(CFG_URS="MJ/m²/h",02_Estacao!D345*277.7778,IF(CFG_URS="kW/m²",02_Estacao!D345*1000,02_Estacao!D345)))</f>
        <v/>
      </c>
      <c r="E345" s="46" t="str">
        <f aca="false">IF(OR($A345="",02_Estacao!E345=""),"",IF(CFG_UVEL="km/h",02_Estacao!E345/3.6,02_Estacao!E345))</f>
        <v/>
      </c>
      <c r="F345" s="46" t="str">
        <f aca="false">IF($A345="","",IF(02_Estacao!F345="",CFG_P,IF(CFG_UP="hPa (mbar)",02_Estacao!F345/10,IF(CFG_UP="Pa",02_Estacao!F345/1000,02_Estacao!F345))))</f>
        <v/>
      </c>
      <c r="G345" s="48" t="str">
        <f aca="false">IF($A345="","",IF(02_Estacao!G345&lt;&gt;"",02_Estacao!G345,IF($D345="","",(1-CFG_ALBEDO)*$D345-CFG_RNL)))</f>
        <v/>
      </c>
      <c r="H345" s="46" t="str">
        <f aca="false">IF($A345="","",IFERROR(IF(ISNUMBER(INDEX(03_Dossel!$F$6:$F$1005,MATCH($A345,03_Dossel!$A$6:$A$1005,0))),INDEX(03_Dossel!$F$6:$F$1005,MATCH($A345,03_Dossel!$A$6:$A$1005,0)),""),""))</f>
        <v/>
      </c>
      <c r="I345" s="49" t="str">
        <f aca="false">IF($A345="","",IF($H345="","SEM PAR","OK"))</f>
        <v/>
      </c>
      <c r="J345" s="50" t="str">
        <f aca="false">IF($B345="","",0.6108*EXP(17.27*$B345/($B345+237.3)))</f>
        <v/>
      </c>
      <c r="K345" s="50" t="str">
        <f aca="false">IF(OR($J345="",$C345=""),"",$J345*$C345/100)</f>
        <v/>
      </c>
      <c r="L345" s="50" t="str">
        <f aca="false">IF(OR($J345="",$K345=""),"",$J345-$K345)</f>
        <v/>
      </c>
      <c r="M345" s="50" t="str">
        <f aca="false">IF($J345="","",4098*$J345/($B345+237.3)^2)</f>
        <v/>
      </c>
      <c r="N345" s="51" t="str">
        <f aca="false">IF($F345="","",0.000665*$F345)</f>
        <v/>
      </c>
      <c r="O345" s="46" t="str">
        <f aca="false">IF($E345="","",IFERROR($E345*4.87/LN(67.8*CFG_ZANEM-5.42),""))</f>
        <v/>
      </c>
      <c r="P345" s="46" t="str">
        <f aca="false">IF(OR($B345="",$H345=""),"",$H345-$B345)</f>
        <v/>
      </c>
      <c r="Q345" s="46" t="str">
        <f aca="false">IF($A345="","",IF(ISNUMBER(CFG_A),CFG_A,""))</f>
        <v/>
      </c>
      <c r="R345" s="46" t="str">
        <f aca="false">IF($A345="","",IF(ISNUMBER(CFG_B),CFG_B,""))</f>
        <v/>
      </c>
      <c r="S345" s="50" t="str">
        <f aca="false">IF(OR($B345="",$Q345=""),"",0.6108*EXP(17.27*$B345/($B345+237.3))-0.6108*EXP(17.27*($B345+$Q345)/($B345+$Q345+237.3)))</f>
        <v/>
      </c>
      <c r="T345" s="46" t="str">
        <f aca="false">IF(OR($Q345="",$R345="",$L345=""),"",$Q345+$R345*$L345)</f>
        <v/>
      </c>
      <c r="U345" s="46" t="str">
        <f aca="false">IF(OR($Q345="",$R345="",$S345=""),"",$Q345+$R345*$S345)</f>
        <v/>
      </c>
      <c r="V345" s="50" t="str">
        <f aca="false">IF(OR($P345="",$T345="",$U345=""),"",IF(ABS($U345-$T345)&lt;CFG_DENOMMIN,"",($P345-$T345)/($U345-$T345)))</f>
        <v/>
      </c>
      <c r="W345" s="47" t="str">
        <f aca="false">IF($E345="","",IFERROR(LN((CFG_ZANEM-0.67*CFG_HDOSSEL)/(0.123*CFG_HDOSSEL))*LN((CFG_ZAR-0.67*CFG_HDOSSEL)/(0.0123*CFG_HDOSSEL))/(CFG_K^2*$E345),""))</f>
        <v/>
      </c>
      <c r="X345" s="50" t="str">
        <f aca="false">IF(OR($N345="",$W345="",$W345=0),"",$N345*(1+CFG_RC/$W345))</f>
        <v/>
      </c>
      <c r="Y345" s="46" t="str">
        <f aca="false">IF(OR($X345="",$M345="",$G345="",$L345=""),"",($W345*$G345/CFG_RHOCP)*($X345/($M345+$X345))-$L345/($M345+$X345))</f>
        <v/>
      </c>
      <c r="Z345" s="46" t="str">
        <f aca="false">IF(OR($W345="",$G345=""),"",$W345*$G345/CFG_RHOCP)</f>
        <v/>
      </c>
      <c r="AA345" s="50" t="str">
        <f aca="false">IF(OR($P345="",$Y345="",$Z345=""),"",IF(ABS($Z345-$Y345)&lt;CFG_DENOMMIN,"",($P345-$Y345)/($Z345-$Y345)))</f>
        <v/>
      </c>
      <c r="AB345" s="48" t="str">
        <f aca="false">IF($A345="","",IF(AND(HOUR($A345)&gt;=CFG_HINI,HOUR($A345)&lt;CFG_HFIM),1,0))</f>
        <v/>
      </c>
      <c r="AC345" s="48" t="str">
        <f aca="false">IF($A345="","",IF($D345="",0,IF($D345&gt;=CFG_RSMIN,1,0)))</f>
        <v/>
      </c>
      <c r="AD345" s="48" t="str">
        <f aca="false">IF($A345="","",IF($E345="",0,IF(AND($E345&gt;=CFG_UMIN,$E345&lt;=CFG_UMAX),1,0)))</f>
        <v/>
      </c>
      <c r="AE345" s="48" t="str">
        <f aca="false">IF($A345="","",IF($L345="",0,IF($L345&gt;=CFG_VPDMIN,1,0)))</f>
        <v/>
      </c>
      <c r="AF345" s="48" t="str">
        <f aca="false">IF($A345="","",IF(CFG_METODO="Teórico (Jackson)",IF(OR($Y345="",$Z345=""),0,IF(ABS($Z345-$Y345)&gt;=CFG_DENOMMIN,1,0)),IF(OR($T345="",$U345=""),0,IF(ABS($U345-$T345)&gt;=CFG_DENOMMIN,1,0))))</f>
        <v/>
      </c>
      <c r="AG345" s="48" t="str">
        <f aca="false">IF($A345="","",IF(AND($B345&lt;&gt;"",$C345&lt;&gt;"",$H345&lt;&gt;""),1,0))</f>
        <v/>
      </c>
      <c r="AH345" s="48" t="str">
        <f aca="false">IF($A345="","",IF(AND($AB345=1,$AC345=1,$AD345=1,$AE345=1,$AF345=1,$AG345=1),1,0))</f>
        <v/>
      </c>
      <c r="AI345" s="50" t="str">
        <f aca="false">IF($A345="","",IF($AH345&lt;&gt;1,"",IF(CFG_METODO="Teórico (Jackson)",$AA345,$V345)))</f>
        <v/>
      </c>
      <c r="AJ345" s="50" t="str">
        <f aca="false">IF($AI345="","",MAX(0,MIN(1,$AI345)))</f>
        <v/>
      </c>
      <c r="AK345" s="52" t="str">
        <f aca="false">IF($A345="","",IF($AG345=0,"Dados incompletos"&amp;IF($I345="SEM PAR"," — sem Tc no mesmo horário",""),IF($AB345=0,"Fora da janela horária",IF($AC345=0,"Radiação abaixo do mínimo",IF($AD345=0,"Vento fora da faixa",IF($AE345=0,"VPD abaixo do mínimo",IF($AF345=0,"Denominador muito pequeno","VÁLIDO")))))))</f>
        <v/>
      </c>
    </row>
    <row r="346" customFormat="false" ht="15" hidden="false" customHeight="false" outlineLevel="0" collapsed="false">
      <c r="A346" s="45" t="str">
        <f aca="false">IF(02_Estacao!A346="","",02_Estacao!A346)</f>
        <v/>
      </c>
      <c r="B346" s="46" t="str">
        <f aca="false">IF(OR($A346="",02_Estacao!B346=""),"",IF(CFG_UT="°F",(02_Estacao!B346-32)*5/9,02_Estacao!B346))</f>
        <v/>
      </c>
      <c r="C346" s="47" t="str">
        <f aca="false">IF(OR($A346="",02_Estacao!C346=""),"",IF(CFG_UUR="fração (0-1)",02_Estacao!C346*100,02_Estacao!C346))</f>
        <v/>
      </c>
      <c r="D346" s="48" t="str">
        <f aca="false">IF(OR($A346="",02_Estacao!D346=""),"",IF(CFG_URS="MJ/m²/h",02_Estacao!D346*277.7778,IF(CFG_URS="kW/m²",02_Estacao!D346*1000,02_Estacao!D346)))</f>
        <v/>
      </c>
      <c r="E346" s="46" t="str">
        <f aca="false">IF(OR($A346="",02_Estacao!E346=""),"",IF(CFG_UVEL="km/h",02_Estacao!E346/3.6,02_Estacao!E346))</f>
        <v/>
      </c>
      <c r="F346" s="46" t="str">
        <f aca="false">IF($A346="","",IF(02_Estacao!F346="",CFG_P,IF(CFG_UP="hPa (mbar)",02_Estacao!F346/10,IF(CFG_UP="Pa",02_Estacao!F346/1000,02_Estacao!F346))))</f>
        <v/>
      </c>
      <c r="G346" s="48" t="str">
        <f aca="false">IF($A346="","",IF(02_Estacao!G346&lt;&gt;"",02_Estacao!G346,IF($D346="","",(1-CFG_ALBEDO)*$D346-CFG_RNL)))</f>
        <v/>
      </c>
      <c r="H346" s="46" t="str">
        <f aca="false">IF($A346="","",IFERROR(IF(ISNUMBER(INDEX(03_Dossel!$F$6:$F$1005,MATCH($A346,03_Dossel!$A$6:$A$1005,0))),INDEX(03_Dossel!$F$6:$F$1005,MATCH($A346,03_Dossel!$A$6:$A$1005,0)),""),""))</f>
        <v/>
      </c>
      <c r="I346" s="49" t="str">
        <f aca="false">IF($A346="","",IF($H346="","SEM PAR","OK"))</f>
        <v/>
      </c>
      <c r="J346" s="50" t="str">
        <f aca="false">IF($B346="","",0.6108*EXP(17.27*$B346/($B346+237.3)))</f>
        <v/>
      </c>
      <c r="K346" s="50" t="str">
        <f aca="false">IF(OR($J346="",$C346=""),"",$J346*$C346/100)</f>
        <v/>
      </c>
      <c r="L346" s="50" t="str">
        <f aca="false">IF(OR($J346="",$K346=""),"",$J346-$K346)</f>
        <v/>
      </c>
      <c r="M346" s="50" t="str">
        <f aca="false">IF($J346="","",4098*$J346/($B346+237.3)^2)</f>
        <v/>
      </c>
      <c r="N346" s="51" t="str">
        <f aca="false">IF($F346="","",0.000665*$F346)</f>
        <v/>
      </c>
      <c r="O346" s="46" t="str">
        <f aca="false">IF($E346="","",IFERROR($E346*4.87/LN(67.8*CFG_ZANEM-5.42),""))</f>
        <v/>
      </c>
      <c r="P346" s="46" t="str">
        <f aca="false">IF(OR($B346="",$H346=""),"",$H346-$B346)</f>
        <v/>
      </c>
      <c r="Q346" s="46" t="str">
        <f aca="false">IF($A346="","",IF(ISNUMBER(CFG_A),CFG_A,""))</f>
        <v/>
      </c>
      <c r="R346" s="46" t="str">
        <f aca="false">IF($A346="","",IF(ISNUMBER(CFG_B),CFG_B,""))</f>
        <v/>
      </c>
      <c r="S346" s="50" t="str">
        <f aca="false">IF(OR($B346="",$Q346=""),"",0.6108*EXP(17.27*$B346/($B346+237.3))-0.6108*EXP(17.27*($B346+$Q346)/($B346+$Q346+237.3)))</f>
        <v/>
      </c>
      <c r="T346" s="46" t="str">
        <f aca="false">IF(OR($Q346="",$R346="",$L346=""),"",$Q346+$R346*$L346)</f>
        <v/>
      </c>
      <c r="U346" s="46" t="str">
        <f aca="false">IF(OR($Q346="",$R346="",$S346=""),"",$Q346+$R346*$S346)</f>
        <v/>
      </c>
      <c r="V346" s="50" t="str">
        <f aca="false">IF(OR($P346="",$T346="",$U346=""),"",IF(ABS($U346-$T346)&lt;CFG_DENOMMIN,"",($P346-$T346)/($U346-$T346)))</f>
        <v/>
      </c>
      <c r="W346" s="47" t="str">
        <f aca="false">IF($E346="","",IFERROR(LN((CFG_ZANEM-0.67*CFG_HDOSSEL)/(0.123*CFG_HDOSSEL))*LN((CFG_ZAR-0.67*CFG_HDOSSEL)/(0.0123*CFG_HDOSSEL))/(CFG_K^2*$E346),""))</f>
        <v/>
      </c>
      <c r="X346" s="50" t="str">
        <f aca="false">IF(OR($N346="",$W346="",$W346=0),"",$N346*(1+CFG_RC/$W346))</f>
        <v/>
      </c>
      <c r="Y346" s="46" t="str">
        <f aca="false">IF(OR($X346="",$M346="",$G346="",$L346=""),"",($W346*$G346/CFG_RHOCP)*($X346/($M346+$X346))-$L346/($M346+$X346))</f>
        <v/>
      </c>
      <c r="Z346" s="46" t="str">
        <f aca="false">IF(OR($W346="",$G346=""),"",$W346*$G346/CFG_RHOCP)</f>
        <v/>
      </c>
      <c r="AA346" s="50" t="str">
        <f aca="false">IF(OR($P346="",$Y346="",$Z346=""),"",IF(ABS($Z346-$Y346)&lt;CFG_DENOMMIN,"",($P346-$Y346)/($Z346-$Y346)))</f>
        <v/>
      </c>
      <c r="AB346" s="48" t="str">
        <f aca="false">IF($A346="","",IF(AND(HOUR($A346)&gt;=CFG_HINI,HOUR($A346)&lt;CFG_HFIM),1,0))</f>
        <v/>
      </c>
      <c r="AC346" s="48" t="str">
        <f aca="false">IF($A346="","",IF($D346="",0,IF($D346&gt;=CFG_RSMIN,1,0)))</f>
        <v/>
      </c>
      <c r="AD346" s="48" t="str">
        <f aca="false">IF($A346="","",IF($E346="",0,IF(AND($E346&gt;=CFG_UMIN,$E346&lt;=CFG_UMAX),1,0)))</f>
        <v/>
      </c>
      <c r="AE346" s="48" t="str">
        <f aca="false">IF($A346="","",IF($L346="",0,IF($L346&gt;=CFG_VPDMIN,1,0)))</f>
        <v/>
      </c>
      <c r="AF346" s="48" t="str">
        <f aca="false">IF($A346="","",IF(CFG_METODO="Teórico (Jackson)",IF(OR($Y346="",$Z346=""),0,IF(ABS($Z346-$Y346)&gt;=CFG_DENOMMIN,1,0)),IF(OR($T346="",$U346=""),0,IF(ABS($U346-$T346)&gt;=CFG_DENOMMIN,1,0))))</f>
        <v/>
      </c>
      <c r="AG346" s="48" t="str">
        <f aca="false">IF($A346="","",IF(AND($B346&lt;&gt;"",$C346&lt;&gt;"",$H346&lt;&gt;""),1,0))</f>
        <v/>
      </c>
      <c r="AH346" s="48" t="str">
        <f aca="false">IF($A346="","",IF(AND($AB346=1,$AC346=1,$AD346=1,$AE346=1,$AF346=1,$AG346=1),1,0))</f>
        <v/>
      </c>
      <c r="AI346" s="50" t="str">
        <f aca="false">IF($A346="","",IF($AH346&lt;&gt;1,"",IF(CFG_METODO="Teórico (Jackson)",$AA346,$V346)))</f>
        <v/>
      </c>
      <c r="AJ346" s="50" t="str">
        <f aca="false">IF($AI346="","",MAX(0,MIN(1,$AI346)))</f>
        <v/>
      </c>
      <c r="AK346" s="52" t="str">
        <f aca="false">IF($A346="","",IF($AG346=0,"Dados incompletos"&amp;IF($I346="SEM PAR"," — sem Tc no mesmo horário",""),IF($AB346=0,"Fora da janela horária",IF($AC346=0,"Radiação abaixo do mínimo",IF($AD346=0,"Vento fora da faixa",IF($AE346=0,"VPD abaixo do mínimo",IF($AF346=0,"Denominador muito pequeno","VÁLIDO")))))))</f>
        <v/>
      </c>
    </row>
    <row r="347" customFormat="false" ht="15" hidden="false" customHeight="false" outlineLevel="0" collapsed="false">
      <c r="A347" s="45" t="str">
        <f aca="false">IF(02_Estacao!A347="","",02_Estacao!A347)</f>
        <v/>
      </c>
      <c r="B347" s="46" t="str">
        <f aca="false">IF(OR($A347="",02_Estacao!B347=""),"",IF(CFG_UT="°F",(02_Estacao!B347-32)*5/9,02_Estacao!B347))</f>
        <v/>
      </c>
      <c r="C347" s="47" t="str">
        <f aca="false">IF(OR($A347="",02_Estacao!C347=""),"",IF(CFG_UUR="fração (0-1)",02_Estacao!C347*100,02_Estacao!C347))</f>
        <v/>
      </c>
      <c r="D347" s="48" t="str">
        <f aca="false">IF(OR($A347="",02_Estacao!D347=""),"",IF(CFG_URS="MJ/m²/h",02_Estacao!D347*277.7778,IF(CFG_URS="kW/m²",02_Estacao!D347*1000,02_Estacao!D347)))</f>
        <v/>
      </c>
      <c r="E347" s="46" t="str">
        <f aca="false">IF(OR($A347="",02_Estacao!E347=""),"",IF(CFG_UVEL="km/h",02_Estacao!E347/3.6,02_Estacao!E347))</f>
        <v/>
      </c>
      <c r="F347" s="46" t="str">
        <f aca="false">IF($A347="","",IF(02_Estacao!F347="",CFG_P,IF(CFG_UP="hPa (mbar)",02_Estacao!F347/10,IF(CFG_UP="Pa",02_Estacao!F347/1000,02_Estacao!F347))))</f>
        <v/>
      </c>
      <c r="G347" s="48" t="str">
        <f aca="false">IF($A347="","",IF(02_Estacao!G347&lt;&gt;"",02_Estacao!G347,IF($D347="","",(1-CFG_ALBEDO)*$D347-CFG_RNL)))</f>
        <v/>
      </c>
      <c r="H347" s="46" t="str">
        <f aca="false">IF($A347="","",IFERROR(IF(ISNUMBER(INDEX(03_Dossel!$F$6:$F$1005,MATCH($A347,03_Dossel!$A$6:$A$1005,0))),INDEX(03_Dossel!$F$6:$F$1005,MATCH($A347,03_Dossel!$A$6:$A$1005,0)),""),""))</f>
        <v/>
      </c>
      <c r="I347" s="49" t="str">
        <f aca="false">IF($A347="","",IF($H347="","SEM PAR","OK"))</f>
        <v/>
      </c>
      <c r="J347" s="50" t="str">
        <f aca="false">IF($B347="","",0.6108*EXP(17.27*$B347/($B347+237.3)))</f>
        <v/>
      </c>
      <c r="K347" s="50" t="str">
        <f aca="false">IF(OR($J347="",$C347=""),"",$J347*$C347/100)</f>
        <v/>
      </c>
      <c r="L347" s="50" t="str">
        <f aca="false">IF(OR($J347="",$K347=""),"",$J347-$K347)</f>
        <v/>
      </c>
      <c r="M347" s="50" t="str">
        <f aca="false">IF($J347="","",4098*$J347/($B347+237.3)^2)</f>
        <v/>
      </c>
      <c r="N347" s="51" t="str">
        <f aca="false">IF($F347="","",0.000665*$F347)</f>
        <v/>
      </c>
      <c r="O347" s="46" t="str">
        <f aca="false">IF($E347="","",IFERROR($E347*4.87/LN(67.8*CFG_ZANEM-5.42),""))</f>
        <v/>
      </c>
      <c r="P347" s="46" t="str">
        <f aca="false">IF(OR($B347="",$H347=""),"",$H347-$B347)</f>
        <v/>
      </c>
      <c r="Q347" s="46" t="str">
        <f aca="false">IF($A347="","",IF(ISNUMBER(CFG_A),CFG_A,""))</f>
        <v/>
      </c>
      <c r="R347" s="46" t="str">
        <f aca="false">IF($A347="","",IF(ISNUMBER(CFG_B),CFG_B,""))</f>
        <v/>
      </c>
      <c r="S347" s="50" t="str">
        <f aca="false">IF(OR($B347="",$Q347=""),"",0.6108*EXP(17.27*$B347/($B347+237.3))-0.6108*EXP(17.27*($B347+$Q347)/($B347+$Q347+237.3)))</f>
        <v/>
      </c>
      <c r="T347" s="46" t="str">
        <f aca="false">IF(OR($Q347="",$R347="",$L347=""),"",$Q347+$R347*$L347)</f>
        <v/>
      </c>
      <c r="U347" s="46" t="str">
        <f aca="false">IF(OR($Q347="",$R347="",$S347=""),"",$Q347+$R347*$S347)</f>
        <v/>
      </c>
      <c r="V347" s="50" t="str">
        <f aca="false">IF(OR($P347="",$T347="",$U347=""),"",IF(ABS($U347-$T347)&lt;CFG_DENOMMIN,"",($P347-$T347)/($U347-$T347)))</f>
        <v/>
      </c>
      <c r="W347" s="47" t="str">
        <f aca="false">IF($E347="","",IFERROR(LN((CFG_ZANEM-0.67*CFG_HDOSSEL)/(0.123*CFG_HDOSSEL))*LN((CFG_ZAR-0.67*CFG_HDOSSEL)/(0.0123*CFG_HDOSSEL))/(CFG_K^2*$E347),""))</f>
        <v/>
      </c>
      <c r="X347" s="50" t="str">
        <f aca="false">IF(OR($N347="",$W347="",$W347=0),"",$N347*(1+CFG_RC/$W347))</f>
        <v/>
      </c>
      <c r="Y347" s="46" t="str">
        <f aca="false">IF(OR($X347="",$M347="",$G347="",$L347=""),"",($W347*$G347/CFG_RHOCP)*($X347/($M347+$X347))-$L347/($M347+$X347))</f>
        <v/>
      </c>
      <c r="Z347" s="46" t="str">
        <f aca="false">IF(OR($W347="",$G347=""),"",$W347*$G347/CFG_RHOCP)</f>
        <v/>
      </c>
      <c r="AA347" s="50" t="str">
        <f aca="false">IF(OR($P347="",$Y347="",$Z347=""),"",IF(ABS($Z347-$Y347)&lt;CFG_DENOMMIN,"",($P347-$Y347)/($Z347-$Y347)))</f>
        <v/>
      </c>
      <c r="AB347" s="48" t="str">
        <f aca="false">IF($A347="","",IF(AND(HOUR($A347)&gt;=CFG_HINI,HOUR($A347)&lt;CFG_HFIM),1,0))</f>
        <v/>
      </c>
      <c r="AC347" s="48" t="str">
        <f aca="false">IF($A347="","",IF($D347="",0,IF($D347&gt;=CFG_RSMIN,1,0)))</f>
        <v/>
      </c>
      <c r="AD347" s="48" t="str">
        <f aca="false">IF($A347="","",IF($E347="",0,IF(AND($E347&gt;=CFG_UMIN,$E347&lt;=CFG_UMAX),1,0)))</f>
        <v/>
      </c>
      <c r="AE347" s="48" t="str">
        <f aca="false">IF($A347="","",IF($L347="",0,IF($L347&gt;=CFG_VPDMIN,1,0)))</f>
        <v/>
      </c>
      <c r="AF347" s="48" t="str">
        <f aca="false">IF($A347="","",IF(CFG_METODO="Teórico (Jackson)",IF(OR($Y347="",$Z347=""),0,IF(ABS($Z347-$Y347)&gt;=CFG_DENOMMIN,1,0)),IF(OR($T347="",$U347=""),0,IF(ABS($U347-$T347)&gt;=CFG_DENOMMIN,1,0))))</f>
        <v/>
      </c>
      <c r="AG347" s="48" t="str">
        <f aca="false">IF($A347="","",IF(AND($B347&lt;&gt;"",$C347&lt;&gt;"",$H347&lt;&gt;""),1,0))</f>
        <v/>
      </c>
      <c r="AH347" s="48" t="str">
        <f aca="false">IF($A347="","",IF(AND($AB347=1,$AC347=1,$AD347=1,$AE347=1,$AF347=1,$AG347=1),1,0))</f>
        <v/>
      </c>
      <c r="AI347" s="50" t="str">
        <f aca="false">IF($A347="","",IF($AH347&lt;&gt;1,"",IF(CFG_METODO="Teórico (Jackson)",$AA347,$V347)))</f>
        <v/>
      </c>
      <c r="AJ347" s="50" t="str">
        <f aca="false">IF($AI347="","",MAX(0,MIN(1,$AI347)))</f>
        <v/>
      </c>
      <c r="AK347" s="52" t="str">
        <f aca="false">IF($A347="","",IF($AG347=0,"Dados incompletos"&amp;IF($I347="SEM PAR"," — sem Tc no mesmo horário",""),IF($AB347=0,"Fora da janela horária",IF($AC347=0,"Radiação abaixo do mínimo",IF($AD347=0,"Vento fora da faixa",IF($AE347=0,"VPD abaixo do mínimo",IF($AF347=0,"Denominador muito pequeno","VÁLIDO")))))))</f>
        <v/>
      </c>
    </row>
    <row r="348" customFormat="false" ht="15" hidden="false" customHeight="false" outlineLevel="0" collapsed="false">
      <c r="A348" s="45" t="str">
        <f aca="false">IF(02_Estacao!A348="","",02_Estacao!A348)</f>
        <v/>
      </c>
      <c r="B348" s="46" t="str">
        <f aca="false">IF(OR($A348="",02_Estacao!B348=""),"",IF(CFG_UT="°F",(02_Estacao!B348-32)*5/9,02_Estacao!B348))</f>
        <v/>
      </c>
      <c r="C348" s="47" t="str">
        <f aca="false">IF(OR($A348="",02_Estacao!C348=""),"",IF(CFG_UUR="fração (0-1)",02_Estacao!C348*100,02_Estacao!C348))</f>
        <v/>
      </c>
      <c r="D348" s="48" t="str">
        <f aca="false">IF(OR($A348="",02_Estacao!D348=""),"",IF(CFG_URS="MJ/m²/h",02_Estacao!D348*277.7778,IF(CFG_URS="kW/m²",02_Estacao!D348*1000,02_Estacao!D348)))</f>
        <v/>
      </c>
      <c r="E348" s="46" t="str">
        <f aca="false">IF(OR($A348="",02_Estacao!E348=""),"",IF(CFG_UVEL="km/h",02_Estacao!E348/3.6,02_Estacao!E348))</f>
        <v/>
      </c>
      <c r="F348" s="46" t="str">
        <f aca="false">IF($A348="","",IF(02_Estacao!F348="",CFG_P,IF(CFG_UP="hPa (mbar)",02_Estacao!F348/10,IF(CFG_UP="Pa",02_Estacao!F348/1000,02_Estacao!F348))))</f>
        <v/>
      </c>
      <c r="G348" s="48" t="str">
        <f aca="false">IF($A348="","",IF(02_Estacao!G348&lt;&gt;"",02_Estacao!G348,IF($D348="","",(1-CFG_ALBEDO)*$D348-CFG_RNL)))</f>
        <v/>
      </c>
      <c r="H348" s="46" t="str">
        <f aca="false">IF($A348="","",IFERROR(IF(ISNUMBER(INDEX(03_Dossel!$F$6:$F$1005,MATCH($A348,03_Dossel!$A$6:$A$1005,0))),INDEX(03_Dossel!$F$6:$F$1005,MATCH($A348,03_Dossel!$A$6:$A$1005,0)),""),""))</f>
        <v/>
      </c>
      <c r="I348" s="49" t="str">
        <f aca="false">IF($A348="","",IF($H348="","SEM PAR","OK"))</f>
        <v/>
      </c>
      <c r="J348" s="50" t="str">
        <f aca="false">IF($B348="","",0.6108*EXP(17.27*$B348/($B348+237.3)))</f>
        <v/>
      </c>
      <c r="K348" s="50" t="str">
        <f aca="false">IF(OR($J348="",$C348=""),"",$J348*$C348/100)</f>
        <v/>
      </c>
      <c r="L348" s="50" t="str">
        <f aca="false">IF(OR($J348="",$K348=""),"",$J348-$K348)</f>
        <v/>
      </c>
      <c r="M348" s="50" t="str">
        <f aca="false">IF($J348="","",4098*$J348/($B348+237.3)^2)</f>
        <v/>
      </c>
      <c r="N348" s="51" t="str">
        <f aca="false">IF($F348="","",0.000665*$F348)</f>
        <v/>
      </c>
      <c r="O348" s="46" t="str">
        <f aca="false">IF($E348="","",IFERROR($E348*4.87/LN(67.8*CFG_ZANEM-5.42),""))</f>
        <v/>
      </c>
      <c r="P348" s="46" t="str">
        <f aca="false">IF(OR($B348="",$H348=""),"",$H348-$B348)</f>
        <v/>
      </c>
      <c r="Q348" s="46" t="str">
        <f aca="false">IF($A348="","",IF(ISNUMBER(CFG_A),CFG_A,""))</f>
        <v/>
      </c>
      <c r="R348" s="46" t="str">
        <f aca="false">IF($A348="","",IF(ISNUMBER(CFG_B),CFG_B,""))</f>
        <v/>
      </c>
      <c r="S348" s="50" t="str">
        <f aca="false">IF(OR($B348="",$Q348=""),"",0.6108*EXP(17.27*$B348/($B348+237.3))-0.6108*EXP(17.27*($B348+$Q348)/($B348+$Q348+237.3)))</f>
        <v/>
      </c>
      <c r="T348" s="46" t="str">
        <f aca="false">IF(OR($Q348="",$R348="",$L348=""),"",$Q348+$R348*$L348)</f>
        <v/>
      </c>
      <c r="U348" s="46" t="str">
        <f aca="false">IF(OR($Q348="",$R348="",$S348=""),"",$Q348+$R348*$S348)</f>
        <v/>
      </c>
      <c r="V348" s="50" t="str">
        <f aca="false">IF(OR($P348="",$T348="",$U348=""),"",IF(ABS($U348-$T348)&lt;CFG_DENOMMIN,"",($P348-$T348)/($U348-$T348)))</f>
        <v/>
      </c>
      <c r="W348" s="47" t="str">
        <f aca="false">IF($E348="","",IFERROR(LN((CFG_ZANEM-0.67*CFG_HDOSSEL)/(0.123*CFG_HDOSSEL))*LN((CFG_ZAR-0.67*CFG_HDOSSEL)/(0.0123*CFG_HDOSSEL))/(CFG_K^2*$E348),""))</f>
        <v/>
      </c>
      <c r="X348" s="50" t="str">
        <f aca="false">IF(OR($N348="",$W348="",$W348=0),"",$N348*(1+CFG_RC/$W348))</f>
        <v/>
      </c>
      <c r="Y348" s="46" t="str">
        <f aca="false">IF(OR($X348="",$M348="",$G348="",$L348=""),"",($W348*$G348/CFG_RHOCP)*($X348/($M348+$X348))-$L348/($M348+$X348))</f>
        <v/>
      </c>
      <c r="Z348" s="46" t="str">
        <f aca="false">IF(OR($W348="",$G348=""),"",$W348*$G348/CFG_RHOCP)</f>
        <v/>
      </c>
      <c r="AA348" s="50" t="str">
        <f aca="false">IF(OR($P348="",$Y348="",$Z348=""),"",IF(ABS($Z348-$Y348)&lt;CFG_DENOMMIN,"",($P348-$Y348)/($Z348-$Y348)))</f>
        <v/>
      </c>
      <c r="AB348" s="48" t="str">
        <f aca="false">IF($A348="","",IF(AND(HOUR($A348)&gt;=CFG_HINI,HOUR($A348)&lt;CFG_HFIM),1,0))</f>
        <v/>
      </c>
      <c r="AC348" s="48" t="str">
        <f aca="false">IF($A348="","",IF($D348="",0,IF($D348&gt;=CFG_RSMIN,1,0)))</f>
        <v/>
      </c>
      <c r="AD348" s="48" t="str">
        <f aca="false">IF($A348="","",IF($E348="",0,IF(AND($E348&gt;=CFG_UMIN,$E348&lt;=CFG_UMAX),1,0)))</f>
        <v/>
      </c>
      <c r="AE348" s="48" t="str">
        <f aca="false">IF($A348="","",IF($L348="",0,IF($L348&gt;=CFG_VPDMIN,1,0)))</f>
        <v/>
      </c>
      <c r="AF348" s="48" t="str">
        <f aca="false">IF($A348="","",IF(CFG_METODO="Teórico (Jackson)",IF(OR($Y348="",$Z348=""),0,IF(ABS($Z348-$Y348)&gt;=CFG_DENOMMIN,1,0)),IF(OR($T348="",$U348=""),0,IF(ABS($U348-$T348)&gt;=CFG_DENOMMIN,1,0))))</f>
        <v/>
      </c>
      <c r="AG348" s="48" t="str">
        <f aca="false">IF($A348="","",IF(AND($B348&lt;&gt;"",$C348&lt;&gt;"",$H348&lt;&gt;""),1,0))</f>
        <v/>
      </c>
      <c r="AH348" s="48" t="str">
        <f aca="false">IF($A348="","",IF(AND($AB348=1,$AC348=1,$AD348=1,$AE348=1,$AF348=1,$AG348=1),1,0))</f>
        <v/>
      </c>
      <c r="AI348" s="50" t="str">
        <f aca="false">IF($A348="","",IF($AH348&lt;&gt;1,"",IF(CFG_METODO="Teórico (Jackson)",$AA348,$V348)))</f>
        <v/>
      </c>
      <c r="AJ348" s="50" t="str">
        <f aca="false">IF($AI348="","",MAX(0,MIN(1,$AI348)))</f>
        <v/>
      </c>
      <c r="AK348" s="52" t="str">
        <f aca="false">IF($A348="","",IF($AG348=0,"Dados incompletos"&amp;IF($I348="SEM PAR"," — sem Tc no mesmo horário",""),IF($AB348=0,"Fora da janela horária",IF($AC348=0,"Radiação abaixo do mínimo",IF($AD348=0,"Vento fora da faixa",IF($AE348=0,"VPD abaixo do mínimo",IF($AF348=0,"Denominador muito pequeno","VÁLIDO")))))))</f>
        <v/>
      </c>
    </row>
    <row r="349" customFormat="false" ht="15" hidden="false" customHeight="false" outlineLevel="0" collapsed="false">
      <c r="A349" s="45" t="str">
        <f aca="false">IF(02_Estacao!A349="","",02_Estacao!A349)</f>
        <v/>
      </c>
      <c r="B349" s="46" t="str">
        <f aca="false">IF(OR($A349="",02_Estacao!B349=""),"",IF(CFG_UT="°F",(02_Estacao!B349-32)*5/9,02_Estacao!B349))</f>
        <v/>
      </c>
      <c r="C349" s="47" t="str">
        <f aca="false">IF(OR($A349="",02_Estacao!C349=""),"",IF(CFG_UUR="fração (0-1)",02_Estacao!C349*100,02_Estacao!C349))</f>
        <v/>
      </c>
      <c r="D349" s="48" t="str">
        <f aca="false">IF(OR($A349="",02_Estacao!D349=""),"",IF(CFG_URS="MJ/m²/h",02_Estacao!D349*277.7778,IF(CFG_URS="kW/m²",02_Estacao!D349*1000,02_Estacao!D349)))</f>
        <v/>
      </c>
      <c r="E349" s="46" t="str">
        <f aca="false">IF(OR($A349="",02_Estacao!E349=""),"",IF(CFG_UVEL="km/h",02_Estacao!E349/3.6,02_Estacao!E349))</f>
        <v/>
      </c>
      <c r="F349" s="46" t="str">
        <f aca="false">IF($A349="","",IF(02_Estacao!F349="",CFG_P,IF(CFG_UP="hPa (mbar)",02_Estacao!F349/10,IF(CFG_UP="Pa",02_Estacao!F349/1000,02_Estacao!F349))))</f>
        <v/>
      </c>
      <c r="G349" s="48" t="str">
        <f aca="false">IF($A349="","",IF(02_Estacao!G349&lt;&gt;"",02_Estacao!G349,IF($D349="","",(1-CFG_ALBEDO)*$D349-CFG_RNL)))</f>
        <v/>
      </c>
      <c r="H349" s="46" t="str">
        <f aca="false">IF($A349="","",IFERROR(IF(ISNUMBER(INDEX(03_Dossel!$F$6:$F$1005,MATCH($A349,03_Dossel!$A$6:$A$1005,0))),INDEX(03_Dossel!$F$6:$F$1005,MATCH($A349,03_Dossel!$A$6:$A$1005,0)),""),""))</f>
        <v/>
      </c>
      <c r="I349" s="49" t="str">
        <f aca="false">IF($A349="","",IF($H349="","SEM PAR","OK"))</f>
        <v/>
      </c>
      <c r="J349" s="50" t="str">
        <f aca="false">IF($B349="","",0.6108*EXP(17.27*$B349/($B349+237.3)))</f>
        <v/>
      </c>
      <c r="K349" s="50" t="str">
        <f aca="false">IF(OR($J349="",$C349=""),"",$J349*$C349/100)</f>
        <v/>
      </c>
      <c r="L349" s="50" t="str">
        <f aca="false">IF(OR($J349="",$K349=""),"",$J349-$K349)</f>
        <v/>
      </c>
      <c r="M349" s="50" t="str">
        <f aca="false">IF($J349="","",4098*$J349/($B349+237.3)^2)</f>
        <v/>
      </c>
      <c r="N349" s="51" t="str">
        <f aca="false">IF($F349="","",0.000665*$F349)</f>
        <v/>
      </c>
      <c r="O349" s="46" t="str">
        <f aca="false">IF($E349="","",IFERROR($E349*4.87/LN(67.8*CFG_ZANEM-5.42),""))</f>
        <v/>
      </c>
      <c r="P349" s="46" t="str">
        <f aca="false">IF(OR($B349="",$H349=""),"",$H349-$B349)</f>
        <v/>
      </c>
      <c r="Q349" s="46" t="str">
        <f aca="false">IF($A349="","",IF(ISNUMBER(CFG_A),CFG_A,""))</f>
        <v/>
      </c>
      <c r="R349" s="46" t="str">
        <f aca="false">IF($A349="","",IF(ISNUMBER(CFG_B),CFG_B,""))</f>
        <v/>
      </c>
      <c r="S349" s="50" t="str">
        <f aca="false">IF(OR($B349="",$Q349=""),"",0.6108*EXP(17.27*$B349/($B349+237.3))-0.6108*EXP(17.27*($B349+$Q349)/($B349+$Q349+237.3)))</f>
        <v/>
      </c>
      <c r="T349" s="46" t="str">
        <f aca="false">IF(OR($Q349="",$R349="",$L349=""),"",$Q349+$R349*$L349)</f>
        <v/>
      </c>
      <c r="U349" s="46" t="str">
        <f aca="false">IF(OR($Q349="",$R349="",$S349=""),"",$Q349+$R349*$S349)</f>
        <v/>
      </c>
      <c r="V349" s="50" t="str">
        <f aca="false">IF(OR($P349="",$T349="",$U349=""),"",IF(ABS($U349-$T349)&lt;CFG_DENOMMIN,"",($P349-$T349)/($U349-$T349)))</f>
        <v/>
      </c>
      <c r="W349" s="47" t="str">
        <f aca="false">IF($E349="","",IFERROR(LN((CFG_ZANEM-0.67*CFG_HDOSSEL)/(0.123*CFG_HDOSSEL))*LN((CFG_ZAR-0.67*CFG_HDOSSEL)/(0.0123*CFG_HDOSSEL))/(CFG_K^2*$E349),""))</f>
        <v/>
      </c>
      <c r="X349" s="50" t="str">
        <f aca="false">IF(OR($N349="",$W349="",$W349=0),"",$N349*(1+CFG_RC/$W349))</f>
        <v/>
      </c>
      <c r="Y349" s="46" t="str">
        <f aca="false">IF(OR($X349="",$M349="",$G349="",$L349=""),"",($W349*$G349/CFG_RHOCP)*($X349/($M349+$X349))-$L349/($M349+$X349))</f>
        <v/>
      </c>
      <c r="Z349" s="46" t="str">
        <f aca="false">IF(OR($W349="",$G349=""),"",$W349*$G349/CFG_RHOCP)</f>
        <v/>
      </c>
      <c r="AA349" s="50" t="str">
        <f aca="false">IF(OR($P349="",$Y349="",$Z349=""),"",IF(ABS($Z349-$Y349)&lt;CFG_DENOMMIN,"",($P349-$Y349)/($Z349-$Y349)))</f>
        <v/>
      </c>
      <c r="AB349" s="48" t="str">
        <f aca="false">IF($A349="","",IF(AND(HOUR($A349)&gt;=CFG_HINI,HOUR($A349)&lt;CFG_HFIM),1,0))</f>
        <v/>
      </c>
      <c r="AC349" s="48" t="str">
        <f aca="false">IF($A349="","",IF($D349="",0,IF($D349&gt;=CFG_RSMIN,1,0)))</f>
        <v/>
      </c>
      <c r="AD349" s="48" t="str">
        <f aca="false">IF($A349="","",IF($E349="",0,IF(AND($E349&gt;=CFG_UMIN,$E349&lt;=CFG_UMAX),1,0)))</f>
        <v/>
      </c>
      <c r="AE349" s="48" t="str">
        <f aca="false">IF($A349="","",IF($L349="",0,IF($L349&gt;=CFG_VPDMIN,1,0)))</f>
        <v/>
      </c>
      <c r="AF349" s="48" t="str">
        <f aca="false">IF($A349="","",IF(CFG_METODO="Teórico (Jackson)",IF(OR($Y349="",$Z349=""),0,IF(ABS($Z349-$Y349)&gt;=CFG_DENOMMIN,1,0)),IF(OR($T349="",$U349=""),0,IF(ABS($U349-$T349)&gt;=CFG_DENOMMIN,1,0))))</f>
        <v/>
      </c>
      <c r="AG349" s="48" t="str">
        <f aca="false">IF($A349="","",IF(AND($B349&lt;&gt;"",$C349&lt;&gt;"",$H349&lt;&gt;""),1,0))</f>
        <v/>
      </c>
      <c r="AH349" s="48" t="str">
        <f aca="false">IF($A349="","",IF(AND($AB349=1,$AC349=1,$AD349=1,$AE349=1,$AF349=1,$AG349=1),1,0))</f>
        <v/>
      </c>
      <c r="AI349" s="50" t="str">
        <f aca="false">IF($A349="","",IF($AH349&lt;&gt;1,"",IF(CFG_METODO="Teórico (Jackson)",$AA349,$V349)))</f>
        <v/>
      </c>
      <c r="AJ349" s="50" t="str">
        <f aca="false">IF($AI349="","",MAX(0,MIN(1,$AI349)))</f>
        <v/>
      </c>
      <c r="AK349" s="52" t="str">
        <f aca="false">IF($A349="","",IF($AG349=0,"Dados incompletos"&amp;IF($I349="SEM PAR"," — sem Tc no mesmo horário",""),IF($AB349=0,"Fora da janela horária",IF($AC349=0,"Radiação abaixo do mínimo",IF($AD349=0,"Vento fora da faixa",IF($AE349=0,"VPD abaixo do mínimo",IF($AF349=0,"Denominador muito pequeno","VÁLIDO")))))))</f>
        <v/>
      </c>
    </row>
    <row r="350" customFormat="false" ht="15" hidden="false" customHeight="false" outlineLevel="0" collapsed="false">
      <c r="A350" s="45" t="str">
        <f aca="false">IF(02_Estacao!A350="","",02_Estacao!A350)</f>
        <v/>
      </c>
      <c r="B350" s="46" t="str">
        <f aca="false">IF(OR($A350="",02_Estacao!B350=""),"",IF(CFG_UT="°F",(02_Estacao!B350-32)*5/9,02_Estacao!B350))</f>
        <v/>
      </c>
      <c r="C350" s="47" t="str">
        <f aca="false">IF(OR($A350="",02_Estacao!C350=""),"",IF(CFG_UUR="fração (0-1)",02_Estacao!C350*100,02_Estacao!C350))</f>
        <v/>
      </c>
      <c r="D350" s="48" t="str">
        <f aca="false">IF(OR($A350="",02_Estacao!D350=""),"",IF(CFG_URS="MJ/m²/h",02_Estacao!D350*277.7778,IF(CFG_URS="kW/m²",02_Estacao!D350*1000,02_Estacao!D350)))</f>
        <v/>
      </c>
      <c r="E350" s="46" t="str">
        <f aca="false">IF(OR($A350="",02_Estacao!E350=""),"",IF(CFG_UVEL="km/h",02_Estacao!E350/3.6,02_Estacao!E350))</f>
        <v/>
      </c>
      <c r="F350" s="46" t="str">
        <f aca="false">IF($A350="","",IF(02_Estacao!F350="",CFG_P,IF(CFG_UP="hPa (mbar)",02_Estacao!F350/10,IF(CFG_UP="Pa",02_Estacao!F350/1000,02_Estacao!F350))))</f>
        <v/>
      </c>
      <c r="G350" s="48" t="str">
        <f aca="false">IF($A350="","",IF(02_Estacao!G350&lt;&gt;"",02_Estacao!G350,IF($D350="","",(1-CFG_ALBEDO)*$D350-CFG_RNL)))</f>
        <v/>
      </c>
      <c r="H350" s="46" t="str">
        <f aca="false">IF($A350="","",IFERROR(IF(ISNUMBER(INDEX(03_Dossel!$F$6:$F$1005,MATCH($A350,03_Dossel!$A$6:$A$1005,0))),INDEX(03_Dossel!$F$6:$F$1005,MATCH($A350,03_Dossel!$A$6:$A$1005,0)),""),""))</f>
        <v/>
      </c>
      <c r="I350" s="49" t="str">
        <f aca="false">IF($A350="","",IF($H350="","SEM PAR","OK"))</f>
        <v/>
      </c>
      <c r="J350" s="50" t="str">
        <f aca="false">IF($B350="","",0.6108*EXP(17.27*$B350/($B350+237.3)))</f>
        <v/>
      </c>
      <c r="K350" s="50" t="str">
        <f aca="false">IF(OR($J350="",$C350=""),"",$J350*$C350/100)</f>
        <v/>
      </c>
      <c r="L350" s="50" t="str">
        <f aca="false">IF(OR($J350="",$K350=""),"",$J350-$K350)</f>
        <v/>
      </c>
      <c r="M350" s="50" t="str">
        <f aca="false">IF($J350="","",4098*$J350/($B350+237.3)^2)</f>
        <v/>
      </c>
      <c r="N350" s="51" t="str">
        <f aca="false">IF($F350="","",0.000665*$F350)</f>
        <v/>
      </c>
      <c r="O350" s="46" t="str">
        <f aca="false">IF($E350="","",IFERROR($E350*4.87/LN(67.8*CFG_ZANEM-5.42),""))</f>
        <v/>
      </c>
      <c r="P350" s="46" t="str">
        <f aca="false">IF(OR($B350="",$H350=""),"",$H350-$B350)</f>
        <v/>
      </c>
      <c r="Q350" s="46" t="str">
        <f aca="false">IF($A350="","",IF(ISNUMBER(CFG_A),CFG_A,""))</f>
        <v/>
      </c>
      <c r="R350" s="46" t="str">
        <f aca="false">IF($A350="","",IF(ISNUMBER(CFG_B),CFG_B,""))</f>
        <v/>
      </c>
      <c r="S350" s="50" t="str">
        <f aca="false">IF(OR($B350="",$Q350=""),"",0.6108*EXP(17.27*$B350/($B350+237.3))-0.6108*EXP(17.27*($B350+$Q350)/($B350+$Q350+237.3)))</f>
        <v/>
      </c>
      <c r="T350" s="46" t="str">
        <f aca="false">IF(OR($Q350="",$R350="",$L350=""),"",$Q350+$R350*$L350)</f>
        <v/>
      </c>
      <c r="U350" s="46" t="str">
        <f aca="false">IF(OR($Q350="",$R350="",$S350=""),"",$Q350+$R350*$S350)</f>
        <v/>
      </c>
      <c r="V350" s="50" t="str">
        <f aca="false">IF(OR($P350="",$T350="",$U350=""),"",IF(ABS($U350-$T350)&lt;CFG_DENOMMIN,"",($P350-$T350)/($U350-$T350)))</f>
        <v/>
      </c>
      <c r="W350" s="47" t="str">
        <f aca="false">IF($E350="","",IFERROR(LN((CFG_ZANEM-0.67*CFG_HDOSSEL)/(0.123*CFG_HDOSSEL))*LN((CFG_ZAR-0.67*CFG_HDOSSEL)/(0.0123*CFG_HDOSSEL))/(CFG_K^2*$E350),""))</f>
        <v/>
      </c>
      <c r="X350" s="50" t="str">
        <f aca="false">IF(OR($N350="",$W350="",$W350=0),"",$N350*(1+CFG_RC/$W350))</f>
        <v/>
      </c>
      <c r="Y350" s="46" t="str">
        <f aca="false">IF(OR($X350="",$M350="",$G350="",$L350=""),"",($W350*$G350/CFG_RHOCP)*($X350/($M350+$X350))-$L350/($M350+$X350))</f>
        <v/>
      </c>
      <c r="Z350" s="46" t="str">
        <f aca="false">IF(OR($W350="",$G350=""),"",$W350*$G350/CFG_RHOCP)</f>
        <v/>
      </c>
      <c r="AA350" s="50" t="str">
        <f aca="false">IF(OR($P350="",$Y350="",$Z350=""),"",IF(ABS($Z350-$Y350)&lt;CFG_DENOMMIN,"",($P350-$Y350)/($Z350-$Y350)))</f>
        <v/>
      </c>
      <c r="AB350" s="48" t="str">
        <f aca="false">IF($A350="","",IF(AND(HOUR($A350)&gt;=CFG_HINI,HOUR($A350)&lt;CFG_HFIM),1,0))</f>
        <v/>
      </c>
      <c r="AC350" s="48" t="str">
        <f aca="false">IF($A350="","",IF($D350="",0,IF($D350&gt;=CFG_RSMIN,1,0)))</f>
        <v/>
      </c>
      <c r="AD350" s="48" t="str">
        <f aca="false">IF($A350="","",IF($E350="",0,IF(AND($E350&gt;=CFG_UMIN,$E350&lt;=CFG_UMAX),1,0)))</f>
        <v/>
      </c>
      <c r="AE350" s="48" t="str">
        <f aca="false">IF($A350="","",IF($L350="",0,IF($L350&gt;=CFG_VPDMIN,1,0)))</f>
        <v/>
      </c>
      <c r="AF350" s="48" t="str">
        <f aca="false">IF($A350="","",IF(CFG_METODO="Teórico (Jackson)",IF(OR($Y350="",$Z350=""),0,IF(ABS($Z350-$Y350)&gt;=CFG_DENOMMIN,1,0)),IF(OR($T350="",$U350=""),0,IF(ABS($U350-$T350)&gt;=CFG_DENOMMIN,1,0))))</f>
        <v/>
      </c>
      <c r="AG350" s="48" t="str">
        <f aca="false">IF($A350="","",IF(AND($B350&lt;&gt;"",$C350&lt;&gt;"",$H350&lt;&gt;""),1,0))</f>
        <v/>
      </c>
      <c r="AH350" s="48" t="str">
        <f aca="false">IF($A350="","",IF(AND($AB350=1,$AC350=1,$AD350=1,$AE350=1,$AF350=1,$AG350=1),1,0))</f>
        <v/>
      </c>
      <c r="AI350" s="50" t="str">
        <f aca="false">IF($A350="","",IF($AH350&lt;&gt;1,"",IF(CFG_METODO="Teórico (Jackson)",$AA350,$V350)))</f>
        <v/>
      </c>
      <c r="AJ350" s="50" t="str">
        <f aca="false">IF($AI350="","",MAX(0,MIN(1,$AI350)))</f>
        <v/>
      </c>
      <c r="AK350" s="52" t="str">
        <f aca="false">IF($A350="","",IF($AG350=0,"Dados incompletos"&amp;IF($I350="SEM PAR"," — sem Tc no mesmo horário",""),IF($AB350=0,"Fora da janela horária",IF($AC350=0,"Radiação abaixo do mínimo",IF($AD350=0,"Vento fora da faixa",IF($AE350=0,"VPD abaixo do mínimo",IF($AF350=0,"Denominador muito pequeno","VÁLIDO")))))))</f>
        <v/>
      </c>
    </row>
    <row r="351" customFormat="false" ht="15" hidden="false" customHeight="false" outlineLevel="0" collapsed="false">
      <c r="A351" s="45" t="str">
        <f aca="false">IF(02_Estacao!A351="","",02_Estacao!A351)</f>
        <v/>
      </c>
      <c r="B351" s="46" t="str">
        <f aca="false">IF(OR($A351="",02_Estacao!B351=""),"",IF(CFG_UT="°F",(02_Estacao!B351-32)*5/9,02_Estacao!B351))</f>
        <v/>
      </c>
      <c r="C351" s="47" t="str">
        <f aca="false">IF(OR($A351="",02_Estacao!C351=""),"",IF(CFG_UUR="fração (0-1)",02_Estacao!C351*100,02_Estacao!C351))</f>
        <v/>
      </c>
      <c r="D351" s="48" t="str">
        <f aca="false">IF(OR($A351="",02_Estacao!D351=""),"",IF(CFG_URS="MJ/m²/h",02_Estacao!D351*277.7778,IF(CFG_URS="kW/m²",02_Estacao!D351*1000,02_Estacao!D351)))</f>
        <v/>
      </c>
      <c r="E351" s="46" t="str">
        <f aca="false">IF(OR($A351="",02_Estacao!E351=""),"",IF(CFG_UVEL="km/h",02_Estacao!E351/3.6,02_Estacao!E351))</f>
        <v/>
      </c>
      <c r="F351" s="46" t="str">
        <f aca="false">IF($A351="","",IF(02_Estacao!F351="",CFG_P,IF(CFG_UP="hPa (mbar)",02_Estacao!F351/10,IF(CFG_UP="Pa",02_Estacao!F351/1000,02_Estacao!F351))))</f>
        <v/>
      </c>
      <c r="G351" s="48" t="str">
        <f aca="false">IF($A351="","",IF(02_Estacao!G351&lt;&gt;"",02_Estacao!G351,IF($D351="","",(1-CFG_ALBEDO)*$D351-CFG_RNL)))</f>
        <v/>
      </c>
      <c r="H351" s="46" t="str">
        <f aca="false">IF($A351="","",IFERROR(IF(ISNUMBER(INDEX(03_Dossel!$F$6:$F$1005,MATCH($A351,03_Dossel!$A$6:$A$1005,0))),INDEX(03_Dossel!$F$6:$F$1005,MATCH($A351,03_Dossel!$A$6:$A$1005,0)),""),""))</f>
        <v/>
      </c>
      <c r="I351" s="49" t="str">
        <f aca="false">IF($A351="","",IF($H351="","SEM PAR","OK"))</f>
        <v/>
      </c>
      <c r="J351" s="50" t="str">
        <f aca="false">IF($B351="","",0.6108*EXP(17.27*$B351/($B351+237.3)))</f>
        <v/>
      </c>
      <c r="K351" s="50" t="str">
        <f aca="false">IF(OR($J351="",$C351=""),"",$J351*$C351/100)</f>
        <v/>
      </c>
      <c r="L351" s="50" t="str">
        <f aca="false">IF(OR($J351="",$K351=""),"",$J351-$K351)</f>
        <v/>
      </c>
      <c r="M351" s="50" t="str">
        <f aca="false">IF($J351="","",4098*$J351/($B351+237.3)^2)</f>
        <v/>
      </c>
      <c r="N351" s="51" t="str">
        <f aca="false">IF($F351="","",0.000665*$F351)</f>
        <v/>
      </c>
      <c r="O351" s="46" t="str">
        <f aca="false">IF($E351="","",IFERROR($E351*4.87/LN(67.8*CFG_ZANEM-5.42),""))</f>
        <v/>
      </c>
      <c r="P351" s="46" t="str">
        <f aca="false">IF(OR($B351="",$H351=""),"",$H351-$B351)</f>
        <v/>
      </c>
      <c r="Q351" s="46" t="str">
        <f aca="false">IF($A351="","",IF(ISNUMBER(CFG_A),CFG_A,""))</f>
        <v/>
      </c>
      <c r="R351" s="46" t="str">
        <f aca="false">IF($A351="","",IF(ISNUMBER(CFG_B),CFG_B,""))</f>
        <v/>
      </c>
      <c r="S351" s="50" t="str">
        <f aca="false">IF(OR($B351="",$Q351=""),"",0.6108*EXP(17.27*$B351/($B351+237.3))-0.6108*EXP(17.27*($B351+$Q351)/($B351+$Q351+237.3)))</f>
        <v/>
      </c>
      <c r="T351" s="46" t="str">
        <f aca="false">IF(OR($Q351="",$R351="",$L351=""),"",$Q351+$R351*$L351)</f>
        <v/>
      </c>
      <c r="U351" s="46" t="str">
        <f aca="false">IF(OR($Q351="",$R351="",$S351=""),"",$Q351+$R351*$S351)</f>
        <v/>
      </c>
      <c r="V351" s="50" t="str">
        <f aca="false">IF(OR($P351="",$T351="",$U351=""),"",IF(ABS($U351-$T351)&lt;CFG_DENOMMIN,"",($P351-$T351)/($U351-$T351)))</f>
        <v/>
      </c>
      <c r="W351" s="47" t="str">
        <f aca="false">IF($E351="","",IFERROR(LN((CFG_ZANEM-0.67*CFG_HDOSSEL)/(0.123*CFG_HDOSSEL))*LN((CFG_ZAR-0.67*CFG_HDOSSEL)/(0.0123*CFG_HDOSSEL))/(CFG_K^2*$E351),""))</f>
        <v/>
      </c>
      <c r="X351" s="50" t="str">
        <f aca="false">IF(OR($N351="",$W351="",$W351=0),"",$N351*(1+CFG_RC/$W351))</f>
        <v/>
      </c>
      <c r="Y351" s="46" t="str">
        <f aca="false">IF(OR($X351="",$M351="",$G351="",$L351=""),"",($W351*$G351/CFG_RHOCP)*($X351/($M351+$X351))-$L351/($M351+$X351))</f>
        <v/>
      </c>
      <c r="Z351" s="46" t="str">
        <f aca="false">IF(OR($W351="",$G351=""),"",$W351*$G351/CFG_RHOCP)</f>
        <v/>
      </c>
      <c r="AA351" s="50" t="str">
        <f aca="false">IF(OR($P351="",$Y351="",$Z351=""),"",IF(ABS($Z351-$Y351)&lt;CFG_DENOMMIN,"",($P351-$Y351)/($Z351-$Y351)))</f>
        <v/>
      </c>
      <c r="AB351" s="48" t="str">
        <f aca="false">IF($A351="","",IF(AND(HOUR($A351)&gt;=CFG_HINI,HOUR($A351)&lt;CFG_HFIM),1,0))</f>
        <v/>
      </c>
      <c r="AC351" s="48" t="str">
        <f aca="false">IF($A351="","",IF($D351="",0,IF($D351&gt;=CFG_RSMIN,1,0)))</f>
        <v/>
      </c>
      <c r="AD351" s="48" t="str">
        <f aca="false">IF($A351="","",IF($E351="",0,IF(AND($E351&gt;=CFG_UMIN,$E351&lt;=CFG_UMAX),1,0)))</f>
        <v/>
      </c>
      <c r="AE351" s="48" t="str">
        <f aca="false">IF($A351="","",IF($L351="",0,IF($L351&gt;=CFG_VPDMIN,1,0)))</f>
        <v/>
      </c>
      <c r="AF351" s="48" t="str">
        <f aca="false">IF($A351="","",IF(CFG_METODO="Teórico (Jackson)",IF(OR($Y351="",$Z351=""),0,IF(ABS($Z351-$Y351)&gt;=CFG_DENOMMIN,1,0)),IF(OR($T351="",$U351=""),0,IF(ABS($U351-$T351)&gt;=CFG_DENOMMIN,1,0))))</f>
        <v/>
      </c>
      <c r="AG351" s="48" t="str">
        <f aca="false">IF($A351="","",IF(AND($B351&lt;&gt;"",$C351&lt;&gt;"",$H351&lt;&gt;""),1,0))</f>
        <v/>
      </c>
      <c r="AH351" s="48" t="str">
        <f aca="false">IF($A351="","",IF(AND($AB351=1,$AC351=1,$AD351=1,$AE351=1,$AF351=1,$AG351=1),1,0))</f>
        <v/>
      </c>
      <c r="AI351" s="50" t="str">
        <f aca="false">IF($A351="","",IF($AH351&lt;&gt;1,"",IF(CFG_METODO="Teórico (Jackson)",$AA351,$V351)))</f>
        <v/>
      </c>
      <c r="AJ351" s="50" t="str">
        <f aca="false">IF($AI351="","",MAX(0,MIN(1,$AI351)))</f>
        <v/>
      </c>
      <c r="AK351" s="52" t="str">
        <f aca="false">IF($A351="","",IF($AG351=0,"Dados incompletos"&amp;IF($I351="SEM PAR"," — sem Tc no mesmo horário",""),IF($AB351=0,"Fora da janela horária",IF($AC351=0,"Radiação abaixo do mínimo",IF($AD351=0,"Vento fora da faixa",IF($AE351=0,"VPD abaixo do mínimo",IF($AF351=0,"Denominador muito pequeno","VÁLIDO")))))))</f>
        <v/>
      </c>
    </row>
    <row r="352" customFormat="false" ht="15" hidden="false" customHeight="false" outlineLevel="0" collapsed="false">
      <c r="A352" s="45" t="str">
        <f aca="false">IF(02_Estacao!A352="","",02_Estacao!A352)</f>
        <v/>
      </c>
      <c r="B352" s="46" t="str">
        <f aca="false">IF(OR($A352="",02_Estacao!B352=""),"",IF(CFG_UT="°F",(02_Estacao!B352-32)*5/9,02_Estacao!B352))</f>
        <v/>
      </c>
      <c r="C352" s="47" t="str">
        <f aca="false">IF(OR($A352="",02_Estacao!C352=""),"",IF(CFG_UUR="fração (0-1)",02_Estacao!C352*100,02_Estacao!C352))</f>
        <v/>
      </c>
      <c r="D352" s="48" t="str">
        <f aca="false">IF(OR($A352="",02_Estacao!D352=""),"",IF(CFG_URS="MJ/m²/h",02_Estacao!D352*277.7778,IF(CFG_URS="kW/m²",02_Estacao!D352*1000,02_Estacao!D352)))</f>
        <v/>
      </c>
      <c r="E352" s="46" t="str">
        <f aca="false">IF(OR($A352="",02_Estacao!E352=""),"",IF(CFG_UVEL="km/h",02_Estacao!E352/3.6,02_Estacao!E352))</f>
        <v/>
      </c>
      <c r="F352" s="46" t="str">
        <f aca="false">IF($A352="","",IF(02_Estacao!F352="",CFG_P,IF(CFG_UP="hPa (mbar)",02_Estacao!F352/10,IF(CFG_UP="Pa",02_Estacao!F352/1000,02_Estacao!F352))))</f>
        <v/>
      </c>
      <c r="G352" s="48" t="str">
        <f aca="false">IF($A352="","",IF(02_Estacao!G352&lt;&gt;"",02_Estacao!G352,IF($D352="","",(1-CFG_ALBEDO)*$D352-CFG_RNL)))</f>
        <v/>
      </c>
      <c r="H352" s="46" t="str">
        <f aca="false">IF($A352="","",IFERROR(IF(ISNUMBER(INDEX(03_Dossel!$F$6:$F$1005,MATCH($A352,03_Dossel!$A$6:$A$1005,0))),INDEX(03_Dossel!$F$6:$F$1005,MATCH($A352,03_Dossel!$A$6:$A$1005,0)),""),""))</f>
        <v/>
      </c>
      <c r="I352" s="49" t="str">
        <f aca="false">IF($A352="","",IF($H352="","SEM PAR","OK"))</f>
        <v/>
      </c>
      <c r="J352" s="50" t="str">
        <f aca="false">IF($B352="","",0.6108*EXP(17.27*$B352/($B352+237.3)))</f>
        <v/>
      </c>
      <c r="K352" s="50" t="str">
        <f aca="false">IF(OR($J352="",$C352=""),"",$J352*$C352/100)</f>
        <v/>
      </c>
      <c r="L352" s="50" t="str">
        <f aca="false">IF(OR($J352="",$K352=""),"",$J352-$K352)</f>
        <v/>
      </c>
      <c r="M352" s="50" t="str">
        <f aca="false">IF($J352="","",4098*$J352/($B352+237.3)^2)</f>
        <v/>
      </c>
      <c r="N352" s="51" t="str">
        <f aca="false">IF($F352="","",0.000665*$F352)</f>
        <v/>
      </c>
      <c r="O352" s="46" t="str">
        <f aca="false">IF($E352="","",IFERROR($E352*4.87/LN(67.8*CFG_ZANEM-5.42),""))</f>
        <v/>
      </c>
      <c r="P352" s="46" t="str">
        <f aca="false">IF(OR($B352="",$H352=""),"",$H352-$B352)</f>
        <v/>
      </c>
      <c r="Q352" s="46" t="str">
        <f aca="false">IF($A352="","",IF(ISNUMBER(CFG_A),CFG_A,""))</f>
        <v/>
      </c>
      <c r="R352" s="46" t="str">
        <f aca="false">IF($A352="","",IF(ISNUMBER(CFG_B),CFG_B,""))</f>
        <v/>
      </c>
      <c r="S352" s="50" t="str">
        <f aca="false">IF(OR($B352="",$Q352=""),"",0.6108*EXP(17.27*$B352/($B352+237.3))-0.6108*EXP(17.27*($B352+$Q352)/($B352+$Q352+237.3)))</f>
        <v/>
      </c>
      <c r="T352" s="46" t="str">
        <f aca="false">IF(OR($Q352="",$R352="",$L352=""),"",$Q352+$R352*$L352)</f>
        <v/>
      </c>
      <c r="U352" s="46" t="str">
        <f aca="false">IF(OR($Q352="",$R352="",$S352=""),"",$Q352+$R352*$S352)</f>
        <v/>
      </c>
      <c r="V352" s="50" t="str">
        <f aca="false">IF(OR($P352="",$T352="",$U352=""),"",IF(ABS($U352-$T352)&lt;CFG_DENOMMIN,"",($P352-$T352)/($U352-$T352)))</f>
        <v/>
      </c>
      <c r="W352" s="47" t="str">
        <f aca="false">IF($E352="","",IFERROR(LN((CFG_ZANEM-0.67*CFG_HDOSSEL)/(0.123*CFG_HDOSSEL))*LN((CFG_ZAR-0.67*CFG_HDOSSEL)/(0.0123*CFG_HDOSSEL))/(CFG_K^2*$E352),""))</f>
        <v/>
      </c>
      <c r="X352" s="50" t="str">
        <f aca="false">IF(OR($N352="",$W352="",$W352=0),"",$N352*(1+CFG_RC/$W352))</f>
        <v/>
      </c>
      <c r="Y352" s="46" t="str">
        <f aca="false">IF(OR($X352="",$M352="",$G352="",$L352=""),"",($W352*$G352/CFG_RHOCP)*($X352/($M352+$X352))-$L352/($M352+$X352))</f>
        <v/>
      </c>
      <c r="Z352" s="46" t="str">
        <f aca="false">IF(OR($W352="",$G352=""),"",$W352*$G352/CFG_RHOCP)</f>
        <v/>
      </c>
      <c r="AA352" s="50" t="str">
        <f aca="false">IF(OR($P352="",$Y352="",$Z352=""),"",IF(ABS($Z352-$Y352)&lt;CFG_DENOMMIN,"",($P352-$Y352)/($Z352-$Y352)))</f>
        <v/>
      </c>
      <c r="AB352" s="48" t="str">
        <f aca="false">IF($A352="","",IF(AND(HOUR($A352)&gt;=CFG_HINI,HOUR($A352)&lt;CFG_HFIM),1,0))</f>
        <v/>
      </c>
      <c r="AC352" s="48" t="str">
        <f aca="false">IF($A352="","",IF($D352="",0,IF($D352&gt;=CFG_RSMIN,1,0)))</f>
        <v/>
      </c>
      <c r="AD352" s="48" t="str">
        <f aca="false">IF($A352="","",IF($E352="",0,IF(AND($E352&gt;=CFG_UMIN,$E352&lt;=CFG_UMAX),1,0)))</f>
        <v/>
      </c>
      <c r="AE352" s="48" t="str">
        <f aca="false">IF($A352="","",IF($L352="",0,IF($L352&gt;=CFG_VPDMIN,1,0)))</f>
        <v/>
      </c>
      <c r="AF352" s="48" t="str">
        <f aca="false">IF($A352="","",IF(CFG_METODO="Teórico (Jackson)",IF(OR($Y352="",$Z352=""),0,IF(ABS($Z352-$Y352)&gt;=CFG_DENOMMIN,1,0)),IF(OR($T352="",$U352=""),0,IF(ABS($U352-$T352)&gt;=CFG_DENOMMIN,1,0))))</f>
        <v/>
      </c>
      <c r="AG352" s="48" t="str">
        <f aca="false">IF($A352="","",IF(AND($B352&lt;&gt;"",$C352&lt;&gt;"",$H352&lt;&gt;""),1,0))</f>
        <v/>
      </c>
      <c r="AH352" s="48" t="str">
        <f aca="false">IF($A352="","",IF(AND($AB352=1,$AC352=1,$AD352=1,$AE352=1,$AF352=1,$AG352=1),1,0))</f>
        <v/>
      </c>
      <c r="AI352" s="50" t="str">
        <f aca="false">IF($A352="","",IF($AH352&lt;&gt;1,"",IF(CFG_METODO="Teórico (Jackson)",$AA352,$V352)))</f>
        <v/>
      </c>
      <c r="AJ352" s="50" t="str">
        <f aca="false">IF($AI352="","",MAX(0,MIN(1,$AI352)))</f>
        <v/>
      </c>
      <c r="AK352" s="52" t="str">
        <f aca="false">IF($A352="","",IF($AG352=0,"Dados incompletos"&amp;IF($I352="SEM PAR"," — sem Tc no mesmo horário",""),IF($AB352=0,"Fora da janela horária",IF($AC352=0,"Radiação abaixo do mínimo",IF($AD352=0,"Vento fora da faixa",IF($AE352=0,"VPD abaixo do mínimo",IF($AF352=0,"Denominador muito pequeno","VÁLIDO")))))))</f>
        <v/>
      </c>
    </row>
    <row r="353" customFormat="false" ht="15" hidden="false" customHeight="false" outlineLevel="0" collapsed="false">
      <c r="A353" s="45" t="str">
        <f aca="false">IF(02_Estacao!A353="","",02_Estacao!A353)</f>
        <v/>
      </c>
      <c r="B353" s="46" t="str">
        <f aca="false">IF(OR($A353="",02_Estacao!B353=""),"",IF(CFG_UT="°F",(02_Estacao!B353-32)*5/9,02_Estacao!B353))</f>
        <v/>
      </c>
      <c r="C353" s="47" t="str">
        <f aca="false">IF(OR($A353="",02_Estacao!C353=""),"",IF(CFG_UUR="fração (0-1)",02_Estacao!C353*100,02_Estacao!C353))</f>
        <v/>
      </c>
      <c r="D353" s="48" t="str">
        <f aca="false">IF(OR($A353="",02_Estacao!D353=""),"",IF(CFG_URS="MJ/m²/h",02_Estacao!D353*277.7778,IF(CFG_URS="kW/m²",02_Estacao!D353*1000,02_Estacao!D353)))</f>
        <v/>
      </c>
      <c r="E353" s="46" t="str">
        <f aca="false">IF(OR($A353="",02_Estacao!E353=""),"",IF(CFG_UVEL="km/h",02_Estacao!E353/3.6,02_Estacao!E353))</f>
        <v/>
      </c>
      <c r="F353" s="46" t="str">
        <f aca="false">IF($A353="","",IF(02_Estacao!F353="",CFG_P,IF(CFG_UP="hPa (mbar)",02_Estacao!F353/10,IF(CFG_UP="Pa",02_Estacao!F353/1000,02_Estacao!F353))))</f>
        <v/>
      </c>
      <c r="G353" s="48" t="str">
        <f aca="false">IF($A353="","",IF(02_Estacao!G353&lt;&gt;"",02_Estacao!G353,IF($D353="","",(1-CFG_ALBEDO)*$D353-CFG_RNL)))</f>
        <v/>
      </c>
      <c r="H353" s="46" t="str">
        <f aca="false">IF($A353="","",IFERROR(IF(ISNUMBER(INDEX(03_Dossel!$F$6:$F$1005,MATCH($A353,03_Dossel!$A$6:$A$1005,0))),INDEX(03_Dossel!$F$6:$F$1005,MATCH($A353,03_Dossel!$A$6:$A$1005,0)),""),""))</f>
        <v/>
      </c>
      <c r="I353" s="49" t="str">
        <f aca="false">IF($A353="","",IF($H353="","SEM PAR","OK"))</f>
        <v/>
      </c>
      <c r="J353" s="50" t="str">
        <f aca="false">IF($B353="","",0.6108*EXP(17.27*$B353/($B353+237.3)))</f>
        <v/>
      </c>
      <c r="K353" s="50" t="str">
        <f aca="false">IF(OR($J353="",$C353=""),"",$J353*$C353/100)</f>
        <v/>
      </c>
      <c r="L353" s="50" t="str">
        <f aca="false">IF(OR($J353="",$K353=""),"",$J353-$K353)</f>
        <v/>
      </c>
      <c r="M353" s="50" t="str">
        <f aca="false">IF($J353="","",4098*$J353/($B353+237.3)^2)</f>
        <v/>
      </c>
      <c r="N353" s="51" t="str">
        <f aca="false">IF($F353="","",0.000665*$F353)</f>
        <v/>
      </c>
      <c r="O353" s="46" t="str">
        <f aca="false">IF($E353="","",IFERROR($E353*4.87/LN(67.8*CFG_ZANEM-5.42),""))</f>
        <v/>
      </c>
      <c r="P353" s="46" t="str">
        <f aca="false">IF(OR($B353="",$H353=""),"",$H353-$B353)</f>
        <v/>
      </c>
      <c r="Q353" s="46" t="str">
        <f aca="false">IF($A353="","",IF(ISNUMBER(CFG_A),CFG_A,""))</f>
        <v/>
      </c>
      <c r="R353" s="46" t="str">
        <f aca="false">IF($A353="","",IF(ISNUMBER(CFG_B),CFG_B,""))</f>
        <v/>
      </c>
      <c r="S353" s="50" t="str">
        <f aca="false">IF(OR($B353="",$Q353=""),"",0.6108*EXP(17.27*$B353/($B353+237.3))-0.6108*EXP(17.27*($B353+$Q353)/($B353+$Q353+237.3)))</f>
        <v/>
      </c>
      <c r="T353" s="46" t="str">
        <f aca="false">IF(OR($Q353="",$R353="",$L353=""),"",$Q353+$R353*$L353)</f>
        <v/>
      </c>
      <c r="U353" s="46" t="str">
        <f aca="false">IF(OR($Q353="",$R353="",$S353=""),"",$Q353+$R353*$S353)</f>
        <v/>
      </c>
      <c r="V353" s="50" t="str">
        <f aca="false">IF(OR($P353="",$T353="",$U353=""),"",IF(ABS($U353-$T353)&lt;CFG_DENOMMIN,"",($P353-$T353)/($U353-$T353)))</f>
        <v/>
      </c>
      <c r="W353" s="47" t="str">
        <f aca="false">IF($E353="","",IFERROR(LN((CFG_ZANEM-0.67*CFG_HDOSSEL)/(0.123*CFG_HDOSSEL))*LN((CFG_ZAR-0.67*CFG_HDOSSEL)/(0.0123*CFG_HDOSSEL))/(CFG_K^2*$E353),""))</f>
        <v/>
      </c>
      <c r="X353" s="50" t="str">
        <f aca="false">IF(OR($N353="",$W353="",$W353=0),"",$N353*(1+CFG_RC/$W353))</f>
        <v/>
      </c>
      <c r="Y353" s="46" t="str">
        <f aca="false">IF(OR($X353="",$M353="",$G353="",$L353=""),"",($W353*$G353/CFG_RHOCP)*($X353/($M353+$X353))-$L353/($M353+$X353))</f>
        <v/>
      </c>
      <c r="Z353" s="46" t="str">
        <f aca="false">IF(OR($W353="",$G353=""),"",$W353*$G353/CFG_RHOCP)</f>
        <v/>
      </c>
      <c r="AA353" s="50" t="str">
        <f aca="false">IF(OR($P353="",$Y353="",$Z353=""),"",IF(ABS($Z353-$Y353)&lt;CFG_DENOMMIN,"",($P353-$Y353)/($Z353-$Y353)))</f>
        <v/>
      </c>
      <c r="AB353" s="48" t="str">
        <f aca="false">IF($A353="","",IF(AND(HOUR($A353)&gt;=CFG_HINI,HOUR($A353)&lt;CFG_HFIM),1,0))</f>
        <v/>
      </c>
      <c r="AC353" s="48" t="str">
        <f aca="false">IF($A353="","",IF($D353="",0,IF($D353&gt;=CFG_RSMIN,1,0)))</f>
        <v/>
      </c>
      <c r="AD353" s="48" t="str">
        <f aca="false">IF($A353="","",IF($E353="",0,IF(AND($E353&gt;=CFG_UMIN,$E353&lt;=CFG_UMAX),1,0)))</f>
        <v/>
      </c>
      <c r="AE353" s="48" t="str">
        <f aca="false">IF($A353="","",IF($L353="",0,IF($L353&gt;=CFG_VPDMIN,1,0)))</f>
        <v/>
      </c>
      <c r="AF353" s="48" t="str">
        <f aca="false">IF($A353="","",IF(CFG_METODO="Teórico (Jackson)",IF(OR($Y353="",$Z353=""),0,IF(ABS($Z353-$Y353)&gt;=CFG_DENOMMIN,1,0)),IF(OR($T353="",$U353=""),0,IF(ABS($U353-$T353)&gt;=CFG_DENOMMIN,1,0))))</f>
        <v/>
      </c>
      <c r="AG353" s="48" t="str">
        <f aca="false">IF($A353="","",IF(AND($B353&lt;&gt;"",$C353&lt;&gt;"",$H353&lt;&gt;""),1,0))</f>
        <v/>
      </c>
      <c r="AH353" s="48" t="str">
        <f aca="false">IF($A353="","",IF(AND($AB353=1,$AC353=1,$AD353=1,$AE353=1,$AF353=1,$AG353=1),1,0))</f>
        <v/>
      </c>
      <c r="AI353" s="50" t="str">
        <f aca="false">IF($A353="","",IF($AH353&lt;&gt;1,"",IF(CFG_METODO="Teórico (Jackson)",$AA353,$V353)))</f>
        <v/>
      </c>
      <c r="AJ353" s="50" t="str">
        <f aca="false">IF($AI353="","",MAX(0,MIN(1,$AI353)))</f>
        <v/>
      </c>
      <c r="AK353" s="52" t="str">
        <f aca="false">IF($A353="","",IF($AG353=0,"Dados incompletos"&amp;IF($I353="SEM PAR"," — sem Tc no mesmo horário",""),IF($AB353=0,"Fora da janela horária",IF($AC353=0,"Radiação abaixo do mínimo",IF($AD353=0,"Vento fora da faixa",IF($AE353=0,"VPD abaixo do mínimo",IF($AF353=0,"Denominador muito pequeno","VÁLIDO")))))))</f>
        <v/>
      </c>
    </row>
    <row r="354" customFormat="false" ht="15" hidden="false" customHeight="false" outlineLevel="0" collapsed="false">
      <c r="A354" s="45" t="str">
        <f aca="false">IF(02_Estacao!A354="","",02_Estacao!A354)</f>
        <v/>
      </c>
      <c r="B354" s="46" t="str">
        <f aca="false">IF(OR($A354="",02_Estacao!B354=""),"",IF(CFG_UT="°F",(02_Estacao!B354-32)*5/9,02_Estacao!B354))</f>
        <v/>
      </c>
      <c r="C354" s="47" t="str">
        <f aca="false">IF(OR($A354="",02_Estacao!C354=""),"",IF(CFG_UUR="fração (0-1)",02_Estacao!C354*100,02_Estacao!C354))</f>
        <v/>
      </c>
      <c r="D354" s="48" t="str">
        <f aca="false">IF(OR($A354="",02_Estacao!D354=""),"",IF(CFG_URS="MJ/m²/h",02_Estacao!D354*277.7778,IF(CFG_URS="kW/m²",02_Estacao!D354*1000,02_Estacao!D354)))</f>
        <v/>
      </c>
      <c r="E354" s="46" t="str">
        <f aca="false">IF(OR($A354="",02_Estacao!E354=""),"",IF(CFG_UVEL="km/h",02_Estacao!E354/3.6,02_Estacao!E354))</f>
        <v/>
      </c>
      <c r="F354" s="46" t="str">
        <f aca="false">IF($A354="","",IF(02_Estacao!F354="",CFG_P,IF(CFG_UP="hPa (mbar)",02_Estacao!F354/10,IF(CFG_UP="Pa",02_Estacao!F354/1000,02_Estacao!F354))))</f>
        <v/>
      </c>
      <c r="G354" s="48" t="str">
        <f aca="false">IF($A354="","",IF(02_Estacao!G354&lt;&gt;"",02_Estacao!G354,IF($D354="","",(1-CFG_ALBEDO)*$D354-CFG_RNL)))</f>
        <v/>
      </c>
      <c r="H354" s="46" t="str">
        <f aca="false">IF($A354="","",IFERROR(IF(ISNUMBER(INDEX(03_Dossel!$F$6:$F$1005,MATCH($A354,03_Dossel!$A$6:$A$1005,0))),INDEX(03_Dossel!$F$6:$F$1005,MATCH($A354,03_Dossel!$A$6:$A$1005,0)),""),""))</f>
        <v/>
      </c>
      <c r="I354" s="49" t="str">
        <f aca="false">IF($A354="","",IF($H354="","SEM PAR","OK"))</f>
        <v/>
      </c>
      <c r="J354" s="50" t="str">
        <f aca="false">IF($B354="","",0.6108*EXP(17.27*$B354/($B354+237.3)))</f>
        <v/>
      </c>
      <c r="K354" s="50" t="str">
        <f aca="false">IF(OR($J354="",$C354=""),"",$J354*$C354/100)</f>
        <v/>
      </c>
      <c r="L354" s="50" t="str">
        <f aca="false">IF(OR($J354="",$K354=""),"",$J354-$K354)</f>
        <v/>
      </c>
      <c r="M354" s="50" t="str">
        <f aca="false">IF($J354="","",4098*$J354/($B354+237.3)^2)</f>
        <v/>
      </c>
      <c r="N354" s="51" t="str">
        <f aca="false">IF($F354="","",0.000665*$F354)</f>
        <v/>
      </c>
      <c r="O354" s="46" t="str">
        <f aca="false">IF($E354="","",IFERROR($E354*4.87/LN(67.8*CFG_ZANEM-5.42),""))</f>
        <v/>
      </c>
      <c r="P354" s="46" t="str">
        <f aca="false">IF(OR($B354="",$H354=""),"",$H354-$B354)</f>
        <v/>
      </c>
      <c r="Q354" s="46" t="str">
        <f aca="false">IF($A354="","",IF(ISNUMBER(CFG_A),CFG_A,""))</f>
        <v/>
      </c>
      <c r="R354" s="46" t="str">
        <f aca="false">IF($A354="","",IF(ISNUMBER(CFG_B),CFG_B,""))</f>
        <v/>
      </c>
      <c r="S354" s="50" t="str">
        <f aca="false">IF(OR($B354="",$Q354=""),"",0.6108*EXP(17.27*$B354/($B354+237.3))-0.6108*EXP(17.27*($B354+$Q354)/($B354+$Q354+237.3)))</f>
        <v/>
      </c>
      <c r="T354" s="46" t="str">
        <f aca="false">IF(OR($Q354="",$R354="",$L354=""),"",$Q354+$R354*$L354)</f>
        <v/>
      </c>
      <c r="U354" s="46" t="str">
        <f aca="false">IF(OR($Q354="",$R354="",$S354=""),"",$Q354+$R354*$S354)</f>
        <v/>
      </c>
      <c r="V354" s="50" t="str">
        <f aca="false">IF(OR($P354="",$T354="",$U354=""),"",IF(ABS($U354-$T354)&lt;CFG_DENOMMIN,"",($P354-$T354)/($U354-$T354)))</f>
        <v/>
      </c>
      <c r="W354" s="47" t="str">
        <f aca="false">IF($E354="","",IFERROR(LN((CFG_ZANEM-0.67*CFG_HDOSSEL)/(0.123*CFG_HDOSSEL))*LN((CFG_ZAR-0.67*CFG_HDOSSEL)/(0.0123*CFG_HDOSSEL))/(CFG_K^2*$E354),""))</f>
        <v/>
      </c>
      <c r="X354" s="50" t="str">
        <f aca="false">IF(OR($N354="",$W354="",$W354=0),"",$N354*(1+CFG_RC/$W354))</f>
        <v/>
      </c>
      <c r="Y354" s="46" t="str">
        <f aca="false">IF(OR($X354="",$M354="",$G354="",$L354=""),"",($W354*$G354/CFG_RHOCP)*($X354/($M354+$X354))-$L354/($M354+$X354))</f>
        <v/>
      </c>
      <c r="Z354" s="46" t="str">
        <f aca="false">IF(OR($W354="",$G354=""),"",$W354*$G354/CFG_RHOCP)</f>
        <v/>
      </c>
      <c r="AA354" s="50" t="str">
        <f aca="false">IF(OR($P354="",$Y354="",$Z354=""),"",IF(ABS($Z354-$Y354)&lt;CFG_DENOMMIN,"",($P354-$Y354)/($Z354-$Y354)))</f>
        <v/>
      </c>
      <c r="AB354" s="48" t="str">
        <f aca="false">IF($A354="","",IF(AND(HOUR($A354)&gt;=CFG_HINI,HOUR($A354)&lt;CFG_HFIM),1,0))</f>
        <v/>
      </c>
      <c r="AC354" s="48" t="str">
        <f aca="false">IF($A354="","",IF($D354="",0,IF($D354&gt;=CFG_RSMIN,1,0)))</f>
        <v/>
      </c>
      <c r="AD354" s="48" t="str">
        <f aca="false">IF($A354="","",IF($E354="",0,IF(AND($E354&gt;=CFG_UMIN,$E354&lt;=CFG_UMAX),1,0)))</f>
        <v/>
      </c>
      <c r="AE354" s="48" t="str">
        <f aca="false">IF($A354="","",IF($L354="",0,IF($L354&gt;=CFG_VPDMIN,1,0)))</f>
        <v/>
      </c>
      <c r="AF354" s="48" t="str">
        <f aca="false">IF($A354="","",IF(CFG_METODO="Teórico (Jackson)",IF(OR($Y354="",$Z354=""),0,IF(ABS($Z354-$Y354)&gt;=CFG_DENOMMIN,1,0)),IF(OR($T354="",$U354=""),0,IF(ABS($U354-$T354)&gt;=CFG_DENOMMIN,1,0))))</f>
        <v/>
      </c>
      <c r="AG354" s="48" t="str">
        <f aca="false">IF($A354="","",IF(AND($B354&lt;&gt;"",$C354&lt;&gt;"",$H354&lt;&gt;""),1,0))</f>
        <v/>
      </c>
      <c r="AH354" s="48" t="str">
        <f aca="false">IF($A354="","",IF(AND($AB354=1,$AC354=1,$AD354=1,$AE354=1,$AF354=1,$AG354=1),1,0))</f>
        <v/>
      </c>
      <c r="AI354" s="50" t="str">
        <f aca="false">IF($A354="","",IF($AH354&lt;&gt;1,"",IF(CFG_METODO="Teórico (Jackson)",$AA354,$V354)))</f>
        <v/>
      </c>
      <c r="AJ354" s="50" t="str">
        <f aca="false">IF($AI354="","",MAX(0,MIN(1,$AI354)))</f>
        <v/>
      </c>
      <c r="AK354" s="52" t="str">
        <f aca="false">IF($A354="","",IF($AG354=0,"Dados incompletos"&amp;IF($I354="SEM PAR"," — sem Tc no mesmo horário",""),IF($AB354=0,"Fora da janela horária",IF($AC354=0,"Radiação abaixo do mínimo",IF($AD354=0,"Vento fora da faixa",IF($AE354=0,"VPD abaixo do mínimo",IF($AF354=0,"Denominador muito pequeno","VÁLIDO")))))))</f>
        <v/>
      </c>
    </row>
    <row r="355" customFormat="false" ht="15" hidden="false" customHeight="false" outlineLevel="0" collapsed="false">
      <c r="A355" s="45" t="str">
        <f aca="false">IF(02_Estacao!A355="","",02_Estacao!A355)</f>
        <v/>
      </c>
      <c r="B355" s="46" t="str">
        <f aca="false">IF(OR($A355="",02_Estacao!B355=""),"",IF(CFG_UT="°F",(02_Estacao!B355-32)*5/9,02_Estacao!B355))</f>
        <v/>
      </c>
      <c r="C355" s="47" t="str">
        <f aca="false">IF(OR($A355="",02_Estacao!C355=""),"",IF(CFG_UUR="fração (0-1)",02_Estacao!C355*100,02_Estacao!C355))</f>
        <v/>
      </c>
      <c r="D355" s="48" t="str">
        <f aca="false">IF(OR($A355="",02_Estacao!D355=""),"",IF(CFG_URS="MJ/m²/h",02_Estacao!D355*277.7778,IF(CFG_URS="kW/m²",02_Estacao!D355*1000,02_Estacao!D355)))</f>
        <v/>
      </c>
      <c r="E355" s="46" t="str">
        <f aca="false">IF(OR($A355="",02_Estacao!E355=""),"",IF(CFG_UVEL="km/h",02_Estacao!E355/3.6,02_Estacao!E355))</f>
        <v/>
      </c>
      <c r="F355" s="46" t="str">
        <f aca="false">IF($A355="","",IF(02_Estacao!F355="",CFG_P,IF(CFG_UP="hPa (mbar)",02_Estacao!F355/10,IF(CFG_UP="Pa",02_Estacao!F355/1000,02_Estacao!F355))))</f>
        <v/>
      </c>
      <c r="G355" s="48" t="str">
        <f aca="false">IF($A355="","",IF(02_Estacao!G355&lt;&gt;"",02_Estacao!G355,IF($D355="","",(1-CFG_ALBEDO)*$D355-CFG_RNL)))</f>
        <v/>
      </c>
      <c r="H355" s="46" t="str">
        <f aca="false">IF($A355="","",IFERROR(IF(ISNUMBER(INDEX(03_Dossel!$F$6:$F$1005,MATCH($A355,03_Dossel!$A$6:$A$1005,0))),INDEX(03_Dossel!$F$6:$F$1005,MATCH($A355,03_Dossel!$A$6:$A$1005,0)),""),""))</f>
        <v/>
      </c>
      <c r="I355" s="49" t="str">
        <f aca="false">IF($A355="","",IF($H355="","SEM PAR","OK"))</f>
        <v/>
      </c>
      <c r="J355" s="50" t="str">
        <f aca="false">IF($B355="","",0.6108*EXP(17.27*$B355/($B355+237.3)))</f>
        <v/>
      </c>
      <c r="K355" s="50" t="str">
        <f aca="false">IF(OR($J355="",$C355=""),"",$J355*$C355/100)</f>
        <v/>
      </c>
      <c r="L355" s="50" t="str">
        <f aca="false">IF(OR($J355="",$K355=""),"",$J355-$K355)</f>
        <v/>
      </c>
      <c r="M355" s="50" t="str">
        <f aca="false">IF($J355="","",4098*$J355/($B355+237.3)^2)</f>
        <v/>
      </c>
      <c r="N355" s="51" t="str">
        <f aca="false">IF($F355="","",0.000665*$F355)</f>
        <v/>
      </c>
      <c r="O355" s="46" t="str">
        <f aca="false">IF($E355="","",IFERROR($E355*4.87/LN(67.8*CFG_ZANEM-5.42),""))</f>
        <v/>
      </c>
      <c r="P355" s="46" t="str">
        <f aca="false">IF(OR($B355="",$H355=""),"",$H355-$B355)</f>
        <v/>
      </c>
      <c r="Q355" s="46" t="str">
        <f aca="false">IF($A355="","",IF(ISNUMBER(CFG_A),CFG_A,""))</f>
        <v/>
      </c>
      <c r="R355" s="46" t="str">
        <f aca="false">IF($A355="","",IF(ISNUMBER(CFG_B),CFG_B,""))</f>
        <v/>
      </c>
      <c r="S355" s="50" t="str">
        <f aca="false">IF(OR($B355="",$Q355=""),"",0.6108*EXP(17.27*$B355/($B355+237.3))-0.6108*EXP(17.27*($B355+$Q355)/($B355+$Q355+237.3)))</f>
        <v/>
      </c>
      <c r="T355" s="46" t="str">
        <f aca="false">IF(OR($Q355="",$R355="",$L355=""),"",$Q355+$R355*$L355)</f>
        <v/>
      </c>
      <c r="U355" s="46" t="str">
        <f aca="false">IF(OR($Q355="",$R355="",$S355=""),"",$Q355+$R355*$S355)</f>
        <v/>
      </c>
      <c r="V355" s="50" t="str">
        <f aca="false">IF(OR($P355="",$T355="",$U355=""),"",IF(ABS($U355-$T355)&lt;CFG_DENOMMIN,"",($P355-$T355)/($U355-$T355)))</f>
        <v/>
      </c>
      <c r="W355" s="47" t="str">
        <f aca="false">IF($E355="","",IFERROR(LN((CFG_ZANEM-0.67*CFG_HDOSSEL)/(0.123*CFG_HDOSSEL))*LN((CFG_ZAR-0.67*CFG_HDOSSEL)/(0.0123*CFG_HDOSSEL))/(CFG_K^2*$E355),""))</f>
        <v/>
      </c>
      <c r="X355" s="50" t="str">
        <f aca="false">IF(OR($N355="",$W355="",$W355=0),"",$N355*(1+CFG_RC/$W355))</f>
        <v/>
      </c>
      <c r="Y355" s="46" t="str">
        <f aca="false">IF(OR($X355="",$M355="",$G355="",$L355=""),"",($W355*$G355/CFG_RHOCP)*($X355/($M355+$X355))-$L355/($M355+$X355))</f>
        <v/>
      </c>
      <c r="Z355" s="46" t="str">
        <f aca="false">IF(OR($W355="",$G355=""),"",$W355*$G355/CFG_RHOCP)</f>
        <v/>
      </c>
      <c r="AA355" s="50" t="str">
        <f aca="false">IF(OR($P355="",$Y355="",$Z355=""),"",IF(ABS($Z355-$Y355)&lt;CFG_DENOMMIN,"",($P355-$Y355)/($Z355-$Y355)))</f>
        <v/>
      </c>
      <c r="AB355" s="48" t="str">
        <f aca="false">IF($A355="","",IF(AND(HOUR($A355)&gt;=CFG_HINI,HOUR($A355)&lt;CFG_HFIM),1,0))</f>
        <v/>
      </c>
      <c r="AC355" s="48" t="str">
        <f aca="false">IF($A355="","",IF($D355="",0,IF($D355&gt;=CFG_RSMIN,1,0)))</f>
        <v/>
      </c>
      <c r="AD355" s="48" t="str">
        <f aca="false">IF($A355="","",IF($E355="",0,IF(AND($E355&gt;=CFG_UMIN,$E355&lt;=CFG_UMAX),1,0)))</f>
        <v/>
      </c>
      <c r="AE355" s="48" t="str">
        <f aca="false">IF($A355="","",IF($L355="",0,IF($L355&gt;=CFG_VPDMIN,1,0)))</f>
        <v/>
      </c>
      <c r="AF355" s="48" t="str">
        <f aca="false">IF($A355="","",IF(CFG_METODO="Teórico (Jackson)",IF(OR($Y355="",$Z355=""),0,IF(ABS($Z355-$Y355)&gt;=CFG_DENOMMIN,1,0)),IF(OR($T355="",$U355=""),0,IF(ABS($U355-$T355)&gt;=CFG_DENOMMIN,1,0))))</f>
        <v/>
      </c>
      <c r="AG355" s="48" t="str">
        <f aca="false">IF($A355="","",IF(AND($B355&lt;&gt;"",$C355&lt;&gt;"",$H355&lt;&gt;""),1,0))</f>
        <v/>
      </c>
      <c r="AH355" s="48" t="str">
        <f aca="false">IF($A355="","",IF(AND($AB355=1,$AC355=1,$AD355=1,$AE355=1,$AF355=1,$AG355=1),1,0))</f>
        <v/>
      </c>
      <c r="AI355" s="50" t="str">
        <f aca="false">IF($A355="","",IF($AH355&lt;&gt;1,"",IF(CFG_METODO="Teórico (Jackson)",$AA355,$V355)))</f>
        <v/>
      </c>
      <c r="AJ355" s="50" t="str">
        <f aca="false">IF($AI355="","",MAX(0,MIN(1,$AI355)))</f>
        <v/>
      </c>
      <c r="AK355" s="52" t="str">
        <f aca="false">IF($A355="","",IF($AG355=0,"Dados incompletos"&amp;IF($I355="SEM PAR"," — sem Tc no mesmo horário",""),IF($AB355=0,"Fora da janela horária",IF($AC355=0,"Radiação abaixo do mínimo",IF($AD355=0,"Vento fora da faixa",IF($AE355=0,"VPD abaixo do mínimo",IF($AF355=0,"Denominador muito pequeno","VÁLIDO")))))))</f>
        <v/>
      </c>
    </row>
    <row r="356" customFormat="false" ht="15" hidden="false" customHeight="false" outlineLevel="0" collapsed="false">
      <c r="A356" s="45" t="str">
        <f aca="false">IF(02_Estacao!A356="","",02_Estacao!A356)</f>
        <v/>
      </c>
      <c r="B356" s="46" t="str">
        <f aca="false">IF(OR($A356="",02_Estacao!B356=""),"",IF(CFG_UT="°F",(02_Estacao!B356-32)*5/9,02_Estacao!B356))</f>
        <v/>
      </c>
      <c r="C356" s="47" t="str">
        <f aca="false">IF(OR($A356="",02_Estacao!C356=""),"",IF(CFG_UUR="fração (0-1)",02_Estacao!C356*100,02_Estacao!C356))</f>
        <v/>
      </c>
      <c r="D356" s="48" t="str">
        <f aca="false">IF(OR($A356="",02_Estacao!D356=""),"",IF(CFG_URS="MJ/m²/h",02_Estacao!D356*277.7778,IF(CFG_URS="kW/m²",02_Estacao!D356*1000,02_Estacao!D356)))</f>
        <v/>
      </c>
      <c r="E356" s="46" t="str">
        <f aca="false">IF(OR($A356="",02_Estacao!E356=""),"",IF(CFG_UVEL="km/h",02_Estacao!E356/3.6,02_Estacao!E356))</f>
        <v/>
      </c>
      <c r="F356" s="46" t="str">
        <f aca="false">IF($A356="","",IF(02_Estacao!F356="",CFG_P,IF(CFG_UP="hPa (mbar)",02_Estacao!F356/10,IF(CFG_UP="Pa",02_Estacao!F356/1000,02_Estacao!F356))))</f>
        <v/>
      </c>
      <c r="G356" s="48" t="str">
        <f aca="false">IF($A356="","",IF(02_Estacao!G356&lt;&gt;"",02_Estacao!G356,IF($D356="","",(1-CFG_ALBEDO)*$D356-CFG_RNL)))</f>
        <v/>
      </c>
      <c r="H356" s="46" t="str">
        <f aca="false">IF($A356="","",IFERROR(IF(ISNUMBER(INDEX(03_Dossel!$F$6:$F$1005,MATCH($A356,03_Dossel!$A$6:$A$1005,0))),INDEX(03_Dossel!$F$6:$F$1005,MATCH($A356,03_Dossel!$A$6:$A$1005,0)),""),""))</f>
        <v/>
      </c>
      <c r="I356" s="49" t="str">
        <f aca="false">IF($A356="","",IF($H356="","SEM PAR","OK"))</f>
        <v/>
      </c>
      <c r="J356" s="50" t="str">
        <f aca="false">IF($B356="","",0.6108*EXP(17.27*$B356/($B356+237.3)))</f>
        <v/>
      </c>
      <c r="K356" s="50" t="str">
        <f aca="false">IF(OR($J356="",$C356=""),"",$J356*$C356/100)</f>
        <v/>
      </c>
      <c r="L356" s="50" t="str">
        <f aca="false">IF(OR($J356="",$K356=""),"",$J356-$K356)</f>
        <v/>
      </c>
      <c r="M356" s="50" t="str">
        <f aca="false">IF($J356="","",4098*$J356/($B356+237.3)^2)</f>
        <v/>
      </c>
      <c r="N356" s="51" t="str">
        <f aca="false">IF($F356="","",0.000665*$F356)</f>
        <v/>
      </c>
      <c r="O356" s="46" t="str">
        <f aca="false">IF($E356="","",IFERROR($E356*4.87/LN(67.8*CFG_ZANEM-5.42),""))</f>
        <v/>
      </c>
      <c r="P356" s="46" t="str">
        <f aca="false">IF(OR($B356="",$H356=""),"",$H356-$B356)</f>
        <v/>
      </c>
      <c r="Q356" s="46" t="str">
        <f aca="false">IF($A356="","",IF(ISNUMBER(CFG_A),CFG_A,""))</f>
        <v/>
      </c>
      <c r="R356" s="46" t="str">
        <f aca="false">IF($A356="","",IF(ISNUMBER(CFG_B),CFG_B,""))</f>
        <v/>
      </c>
      <c r="S356" s="50" t="str">
        <f aca="false">IF(OR($B356="",$Q356=""),"",0.6108*EXP(17.27*$B356/($B356+237.3))-0.6108*EXP(17.27*($B356+$Q356)/($B356+$Q356+237.3)))</f>
        <v/>
      </c>
      <c r="T356" s="46" t="str">
        <f aca="false">IF(OR($Q356="",$R356="",$L356=""),"",$Q356+$R356*$L356)</f>
        <v/>
      </c>
      <c r="U356" s="46" t="str">
        <f aca="false">IF(OR($Q356="",$R356="",$S356=""),"",$Q356+$R356*$S356)</f>
        <v/>
      </c>
      <c r="V356" s="50" t="str">
        <f aca="false">IF(OR($P356="",$T356="",$U356=""),"",IF(ABS($U356-$T356)&lt;CFG_DENOMMIN,"",($P356-$T356)/($U356-$T356)))</f>
        <v/>
      </c>
      <c r="W356" s="47" t="str">
        <f aca="false">IF($E356="","",IFERROR(LN((CFG_ZANEM-0.67*CFG_HDOSSEL)/(0.123*CFG_HDOSSEL))*LN((CFG_ZAR-0.67*CFG_HDOSSEL)/(0.0123*CFG_HDOSSEL))/(CFG_K^2*$E356),""))</f>
        <v/>
      </c>
      <c r="X356" s="50" t="str">
        <f aca="false">IF(OR($N356="",$W356="",$W356=0),"",$N356*(1+CFG_RC/$W356))</f>
        <v/>
      </c>
      <c r="Y356" s="46" t="str">
        <f aca="false">IF(OR($X356="",$M356="",$G356="",$L356=""),"",($W356*$G356/CFG_RHOCP)*($X356/($M356+$X356))-$L356/($M356+$X356))</f>
        <v/>
      </c>
      <c r="Z356" s="46" t="str">
        <f aca="false">IF(OR($W356="",$G356=""),"",$W356*$G356/CFG_RHOCP)</f>
        <v/>
      </c>
      <c r="AA356" s="50" t="str">
        <f aca="false">IF(OR($P356="",$Y356="",$Z356=""),"",IF(ABS($Z356-$Y356)&lt;CFG_DENOMMIN,"",($P356-$Y356)/($Z356-$Y356)))</f>
        <v/>
      </c>
      <c r="AB356" s="48" t="str">
        <f aca="false">IF($A356="","",IF(AND(HOUR($A356)&gt;=CFG_HINI,HOUR($A356)&lt;CFG_HFIM),1,0))</f>
        <v/>
      </c>
      <c r="AC356" s="48" t="str">
        <f aca="false">IF($A356="","",IF($D356="",0,IF($D356&gt;=CFG_RSMIN,1,0)))</f>
        <v/>
      </c>
      <c r="AD356" s="48" t="str">
        <f aca="false">IF($A356="","",IF($E356="",0,IF(AND($E356&gt;=CFG_UMIN,$E356&lt;=CFG_UMAX),1,0)))</f>
        <v/>
      </c>
      <c r="AE356" s="48" t="str">
        <f aca="false">IF($A356="","",IF($L356="",0,IF($L356&gt;=CFG_VPDMIN,1,0)))</f>
        <v/>
      </c>
      <c r="AF356" s="48" t="str">
        <f aca="false">IF($A356="","",IF(CFG_METODO="Teórico (Jackson)",IF(OR($Y356="",$Z356=""),0,IF(ABS($Z356-$Y356)&gt;=CFG_DENOMMIN,1,0)),IF(OR($T356="",$U356=""),0,IF(ABS($U356-$T356)&gt;=CFG_DENOMMIN,1,0))))</f>
        <v/>
      </c>
      <c r="AG356" s="48" t="str">
        <f aca="false">IF($A356="","",IF(AND($B356&lt;&gt;"",$C356&lt;&gt;"",$H356&lt;&gt;""),1,0))</f>
        <v/>
      </c>
      <c r="AH356" s="48" t="str">
        <f aca="false">IF($A356="","",IF(AND($AB356=1,$AC356=1,$AD356=1,$AE356=1,$AF356=1,$AG356=1),1,0))</f>
        <v/>
      </c>
      <c r="AI356" s="50" t="str">
        <f aca="false">IF($A356="","",IF($AH356&lt;&gt;1,"",IF(CFG_METODO="Teórico (Jackson)",$AA356,$V356)))</f>
        <v/>
      </c>
      <c r="AJ356" s="50" t="str">
        <f aca="false">IF($AI356="","",MAX(0,MIN(1,$AI356)))</f>
        <v/>
      </c>
      <c r="AK356" s="52" t="str">
        <f aca="false">IF($A356="","",IF($AG356=0,"Dados incompletos"&amp;IF($I356="SEM PAR"," — sem Tc no mesmo horário",""),IF($AB356=0,"Fora da janela horária",IF($AC356=0,"Radiação abaixo do mínimo",IF($AD356=0,"Vento fora da faixa",IF($AE356=0,"VPD abaixo do mínimo",IF($AF356=0,"Denominador muito pequeno","VÁLIDO")))))))</f>
        <v/>
      </c>
    </row>
    <row r="357" customFormat="false" ht="15" hidden="false" customHeight="false" outlineLevel="0" collapsed="false">
      <c r="A357" s="45" t="str">
        <f aca="false">IF(02_Estacao!A357="","",02_Estacao!A357)</f>
        <v/>
      </c>
      <c r="B357" s="46" t="str">
        <f aca="false">IF(OR($A357="",02_Estacao!B357=""),"",IF(CFG_UT="°F",(02_Estacao!B357-32)*5/9,02_Estacao!B357))</f>
        <v/>
      </c>
      <c r="C357" s="47" t="str">
        <f aca="false">IF(OR($A357="",02_Estacao!C357=""),"",IF(CFG_UUR="fração (0-1)",02_Estacao!C357*100,02_Estacao!C357))</f>
        <v/>
      </c>
      <c r="D357" s="48" t="str">
        <f aca="false">IF(OR($A357="",02_Estacao!D357=""),"",IF(CFG_URS="MJ/m²/h",02_Estacao!D357*277.7778,IF(CFG_URS="kW/m²",02_Estacao!D357*1000,02_Estacao!D357)))</f>
        <v/>
      </c>
      <c r="E357" s="46" t="str">
        <f aca="false">IF(OR($A357="",02_Estacao!E357=""),"",IF(CFG_UVEL="km/h",02_Estacao!E357/3.6,02_Estacao!E357))</f>
        <v/>
      </c>
      <c r="F357" s="46" t="str">
        <f aca="false">IF($A357="","",IF(02_Estacao!F357="",CFG_P,IF(CFG_UP="hPa (mbar)",02_Estacao!F357/10,IF(CFG_UP="Pa",02_Estacao!F357/1000,02_Estacao!F357))))</f>
        <v/>
      </c>
      <c r="G357" s="48" t="str">
        <f aca="false">IF($A357="","",IF(02_Estacao!G357&lt;&gt;"",02_Estacao!G357,IF($D357="","",(1-CFG_ALBEDO)*$D357-CFG_RNL)))</f>
        <v/>
      </c>
      <c r="H357" s="46" t="str">
        <f aca="false">IF($A357="","",IFERROR(IF(ISNUMBER(INDEX(03_Dossel!$F$6:$F$1005,MATCH($A357,03_Dossel!$A$6:$A$1005,0))),INDEX(03_Dossel!$F$6:$F$1005,MATCH($A357,03_Dossel!$A$6:$A$1005,0)),""),""))</f>
        <v/>
      </c>
      <c r="I357" s="49" t="str">
        <f aca="false">IF($A357="","",IF($H357="","SEM PAR","OK"))</f>
        <v/>
      </c>
      <c r="J357" s="50" t="str">
        <f aca="false">IF($B357="","",0.6108*EXP(17.27*$B357/($B357+237.3)))</f>
        <v/>
      </c>
      <c r="K357" s="50" t="str">
        <f aca="false">IF(OR($J357="",$C357=""),"",$J357*$C357/100)</f>
        <v/>
      </c>
      <c r="L357" s="50" t="str">
        <f aca="false">IF(OR($J357="",$K357=""),"",$J357-$K357)</f>
        <v/>
      </c>
      <c r="M357" s="50" t="str">
        <f aca="false">IF($J357="","",4098*$J357/($B357+237.3)^2)</f>
        <v/>
      </c>
      <c r="N357" s="51" t="str">
        <f aca="false">IF($F357="","",0.000665*$F357)</f>
        <v/>
      </c>
      <c r="O357" s="46" t="str">
        <f aca="false">IF($E357="","",IFERROR($E357*4.87/LN(67.8*CFG_ZANEM-5.42),""))</f>
        <v/>
      </c>
      <c r="P357" s="46" t="str">
        <f aca="false">IF(OR($B357="",$H357=""),"",$H357-$B357)</f>
        <v/>
      </c>
      <c r="Q357" s="46" t="str">
        <f aca="false">IF($A357="","",IF(ISNUMBER(CFG_A),CFG_A,""))</f>
        <v/>
      </c>
      <c r="R357" s="46" t="str">
        <f aca="false">IF($A357="","",IF(ISNUMBER(CFG_B),CFG_B,""))</f>
        <v/>
      </c>
      <c r="S357" s="50" t="str">
        <f aca="false">IF(OR($B357="",$Q357=""),"",0.6108*EXP(17.27*$B357/($B357+237.3))-0.6108*EXP(17.27*($B357+$Q357)/($B357+$Q357+237.3)))</f>
        <v/>
      </c>
      <c r="T357" s="46" t="str">
        <f aca="false">IF(OR($Q357="",$R357="",$L357=""),"",$Q357+$R357*$L357)</f>
        <v/>
      </c>
      <c r="U357" s="46" t="str">
        <f aca="false">IF(OR($Q357="",$R357="",$S357=""),"",$Q357+$R357*$S357)</f>
        <v/>
      </c>
      <c r="V357" s="50" t="str">
        <f aca="false">IF(OR($P357="",$T357="",$U357=""),"",IF(ABS($U357-$T357)&lt;CFG_DENOMMIN,"",($P357-$T357)/($U357-$T357)))</f>
        <v/>
      </c>
      <c r="W357" s="47" t="str">
        <f aca="false">IF($E357="","",IFERROR(LN((CFG_ZANEM-0.67*CFG_HDOSSEL)/(0.123*CFG_HDOSSEL))*LN((CFG_ZAR-0.67*CFG_HDOSSEL)/(0.0123*CFG_HDOSSEL))/(CFG_K^2*$E357),""))</f>
        <v/>
      </c>
      <c r="X357" s="50" t="str">
        <f aca="false">IF(OR($N357="",$W357="",$W357=0),"",$N357*(1+CFG_RC/$W357))</f>
        <v/>
      </c>
      <c r="Y357" s="46" t="str">
        <f aca="false">IF(OR($X357="",$M357="",$G357="",$L357=""),"",($W357*$G357/CFG_RHOCP)*($X357/($M357+$X357))-$L357/($M357+$X357))</f>
        <v/>
      </c>
      <c r="Z357" s="46" t="str">
        <f aca="false">IF(OR($W357="",$G357=""),"",$W357*$G357/CFG_RHOCP)</f>
        <v/>
      </c>
      <c r="AA357" s="50" t="str">
        <f aca="false">IF(OR($P357="",$Y357="",$Z357=""),"",IF(ABS($Z357-$Y357)&lt;CFG_DENOMMIN,"",($P357-$Y357)/($Z357-$Y357)))</f>
        <v/>
      </c>
      <c r="AB357" s="48" t="str">
        <f aca="false">IF($A357="","",IF(AND(HOUR($A357)&gt;=CFG_HINI,HOUR($A357)&lt;CFG_HFIM),1,0))</f>
        <v/>
      </c>
      <c r="AC357" s="48" t="str">
        <f aca="false">IF($A357="","",IF($D357="",0,IF($D357&gt;=CFG_RSMIN,1,0)))</f>
        <v/>
      </c>
      <c r="AD357" s="48" t="str">
        <f aca="false">IF($A357="","",IF($E357="",0,IF(AND($E357&gt;=CFG_UMIN,$E357&lt;=CFG_UMAX),1,0)))</f>
        <v/>
      </c>
      <c r="AE357" s="48" t="str">
        <f aca="false">IF($A357="","",IF($L357="",0,IF($L357&gt;=CFG_VPDMIN,1,0)))</f>
        <v/>
      </c>
      <c r="AF357" s="48" t="str">
        <f aca="false">IF($A357="","",IF(CFG_METODO="Teórico (Jackson)",IF(OR($Y357="",$Z357=""),0,IF(ABS($Z357-$Y357)&gt;=CFG_DENOMMIN,1,0)),IF(OR($T357="",$U357=""),0,IF(ABS($U357-$T357)&gt;=CFG_DENOMMIN,1,0))))</f>
        <v/>
      </c>
      <c r="AG357" s="48" t="str">
        <f aca="false">IF($A357="","",IF(AND($B357&lt;&gt;"",$C357&lt;&gt;"",$H357&lt;&gt;""),1,0))</f>
        <v/>
      </c>
      <c r="AH357" s="48" t="str">
        <f aca="false">IF($A357="","",IF(AND($AB357=1,$AC357=1,$AD357=1,$AE357=1,$AF357=1,$AG357=1),1,0))</f>
        <v/>
      </c>
      <c r="AI357" s="50" t="str">
        <f aca="false">IF($A357="","",IF($AH357&lt;&gt;1,"",IF(CFG_METODO="Teórico (Jackson)",$AA357,$V357)))</f>
        <v/>
      </c>
      <c r="AJ357" s="50" t="str">
        <f aca="false">IF($AI357="","",MAX(0,MIN(1,$AI357)))</f>
        <v/>
      </c>
      <c r="AK357" s="52" t="str">
        <f aca="false">IF($A357="","",IF($AG357=0,"Dados incompletos"&amp;IF($I357="SEM PAR"," — sem Tc no mesmo horário",""),IF($AB357=0,"Fora da janela horária",IF($AC357=0,"Radiação abaixo do mínimo",IF($AD357=0,"Vento fora da faixa",IF($AE357=0,"VPD abaixo do mínimo",IF($AF357=0,"Denominador muito pequeno","VÁLIDO")))))))</f>
        <v/>
      </c>
    </row>
    <row r="358" customFormat="false" ht="15" hidden="false" customHeight="false" outlineLevel="0" collapsed="false">
      <c r="A358" s="45" t="str">
        <f aca="false">IF(02_Estacao!A358="","",02_Estacao!A358)</f>
        <v/>
      </c>
      <c r="B358" s="46" t="str">
        <f aca="false">IF(OR($A358="",02_Estacao!B358=""),"",IF(CFG_UT="°F",(02_Estacao!B358-32)*5/9,02_Estacao!B358))</f>
        <v/>
      </c>
      <c r="C358" s="47" t="str">
        <f aca="false">IF(OR($A358="",02_Estacao!C358=""),"",IF(CFG_UUR="fração (0-1)",02_Estacao!C358*100,02_Estacao!C358))</f>
        <v/>
      </c>
      <c r="D358" s="48" t="str">
        <f aca="false">IF(OR($A358="",02_Estacao!D358=""),"",IF(CFG_URS="MJ/m²/h",02_Estacao!D358*277.7778,IF(CFG_URS="kW/m²",02_Estacao!D358*1000,02_Estacao!D358)))</f>
        <v/>
      </c>
      <c r="E358" s="46" t="str">
        <f aca="false">IF(OR($A358="",02_Estacao!E358=""),"",IF(CFG_UVEL="km/h",02_Estacao!E358/3.6,02_Estacao!E358))</f>
        <v/>
      </c>
      <c r="F358" s="46" t="str">
        <f aca="false">IF($A358="","",IF(02_Estacao!F358="",CFG_P,IF(CFG_UP="hPa (mbar)",02_Estacao!F358/10,IF(CFG_UP="Pa",02_Estacao!F358/1000,02_Estacao!F358))))</f>
        <v/>
      </c>
      <c r="G358" s="48" t="str">
        <f aca="false">IF($A358="","",IF(02_Estacao!G358&lt;&gt;"",02_Estacao!G358,IF($D358="","",(1-CFG_ALBEDO)*$D358-CFG_RNL)))</f>
        <v/>
      </c>
      <c r="H358" s="46" t="str">
        <f aca="false">IF($A358="","",IFERROR(IF(ISNUMBER(INDEX(03_Dossel!$F$6:$F$1005,MATCH($A358,03_Dossel!$A$6:$A$1005,0))),INDEX(03_Dossel!$F$6:$F$1005,MATCH($A358,03_Dossel!$A$6:$A$1005,0)),""),""))</f>
        <v/>
      </c>
      <c r="I358" s="49" t="str">
        <f aca="false">IF($A358="","",IF($H358="","SEM PAR","OK"))</f>
        <v/>
      </c>
      <c r="J358" s="50" t="str">
        <f aca="false">IF($B358="","",0.6108*EXP(17.27*$B358/($B358+237.3)))</f>
        <v/>
      </c>
      <c r="K358" s="50" t="str">
        <f aca="false">IF(OR($J358="",$C358=""),"",$J358*$C358/100)</f>
        <v/>
      </c>
      <c r="L358" s="50" t="str">
        <f aca="false">IF(OR($J358="",$K358=""),"",$J358-$K358)</f>
        <v/>
      </c>
      <c r="M358" s="50" t="str">
        <f aca="false">IF($J358="","",4098*$J358/($B358+237.3)^2)</f>
        <v/>
      </c>
      <c r="N358" s="51" t="str">
        <f aca="false">IF($F358="","",0.000665*$F358)</f>
        <v/>
      </c>
      <c r="O358" s="46" t="str">
        <f aca="false">IF($E358="","",IFERROR($E358*4.87/LN(67.8*CFG_ZANEM-5.42),""))</f>
        <v/>
      </c>
      <c r="P358" s="46" t="str">
        <f aca="false">IF(OR($B358="",$H358=""),"",$H358-$B358)</f>
        <v/>
      </c>
      <c r="Q358" s="46" t="str">
        <f aca="false">IF($A358="","",IF(ISNUMBER(CFG_A),CFG_A,""))</f>
        <v/>
      </c>
      <c r="R358" s="46" t="str">
        <f aca="false">IF($A358="","",IF(ISNUMBER(CFG_B),CFG_B,""))</f>
        <v/>
      </c>
      <c r="S358" s="50" t="str">
        <f aca="false">IF(OR($B358="",$Q358=""),"",0.6108*EXP(17.27*$B358/($B358+237.3))-0.6108*EXP(17.27*($B358+$Q358)/($B358+$Q358+237.3)))</f>
        <v/>
      </c>
      <c r="T358" s="46" t="str">
        <f aca="false">IF(OR($Q358="",$R358="",$L358=""),"",$Q358+$R358*$L358)</f>
        <v/>
      </c>
      <c r="U358" s="46" t="str">
        <f aca="false">IF(OR($Q358="",$R358="",$S358=""),"",$Q358+$R358*$S358)</f>
        <v/>
      </c>
      <c r="V358" s="50" t="str">
        <f aca="false">IF(OR($P358="",$T358="",$U358=""),"",IF(ABS($U358-$T358)&lt;CFG_DENOMMIN,"",($P358-$T358)/($U358-$T358)))</f>
        <v/>
      </c>
      <c r="W358" s="47" t="str">
        <f aca="false">IF($E358="","",IFERROR(LN((CFG_ZANEM-0.67*CFG_HDOSSEL)/(0.123*CFG_HDOSSEL))*LN((CFG_ZAR-0.67*CFG_HDOSSEL)/(0.0123*CFG_HDOSSEL))/(CFG_K^2*$E358),""))</f>
        <v/>
      </c>
      <c r="X358" s="50" t="str">
        <f aca="false">IF(OR($N358="",$W358="",$W358=0),"",$N358*(1+CFG_RC/$W358))</f>
        <v/>
      </c>
      <c r="Y358" s="46" t="str">
        <f aca="false">IF(OR($X358="",$M358="",$G358="",$L358=""),"",($W358*$G358/CFG_RHOCP)*($X358/($M358+$X358))-$L358/($M358+$X358))</f>
        <v/>
      </c>
      <c r="Z358" s="46" t="str">
        <f aca="false">IF(OR($W358="",$G358=""),"",$W358*$G358/CFG_RHOCP)</f>
        <v/>
      </c>
      <c r="AA358" s="50" t="str">
        <f aca="false">IF(OR($P358="",$Y358="",$Z358=""),"",IF(ABS($Z358-$Y358)&lt;CFG_DENOMMIN,"",($P358-$Y358)/($Z358-$Y358)))</f>
        <v/>
      </c>
      <c r="AB358" s="48" t="str">
        <f aca="false">IF($A358="","",IF(AND(HOUR($A358)&gt;=CFG_HINI,HOUR($A358)&lt;CFG_HFIM),1,0))</f>
        <v/>
      </c>
      <c r="AC358" s="48" t="str">
        <f aca="false">IF($A358="","",IF($D358="",0,IF($D358&gt;=CFG_RSMIN,1,0)))</f>
        <v/>
      </c>
      <c r="AD358" s="48" t="str">
        <f aca="false">IF($A358="","",IF($E358="",0,IF(AND($E358&gt;=CFG_UMIN,$E358&lt;=CFG_UMAX),1,0)))</f>
        <v/>
      </c>
      <c r="AE358" s="48" t="str">
        <f aca="false">IF($A358="","",IF($L358="",0,IF($L358&gt;=CFG_VPDMIN,1,0)))</f>
        <v/>
      </c>
      <c r="AF358" s="48" t="str">
        <f aca="false">IF($A358="","",IF(CFG_METODO="Teórico (Jackson)",IF(OR($Y358="",$Z358=""),0,IF(ABS($Z358-$Y358)&gt;=CFG_DENOMMIN,1,0)),IF(OR($T358="",$U358=""),0,IF(ABS($U358-$T358)&gt;=CFG_DENOMMIN,1,0))))</f>
        <v/>
      </c>
      <c r="AG358" s="48" t="str">
        <f aca="false">IF($A358="","",IF(AND($B358&lt;&gt;"",$C358&lt;&gt;"",$H358&lt;&gt;""),1,0))</f>
        <v/>
      </c>
      <c r="AH358" s="48" t="str">
        <f aca="false">IF($A358="","",IF(AND($AB358=1,$AC358=1,$AD358=1,$AE358=1,$AF358=1,$AG358=1),1,0))</f>
        <v/>
      </c>
      <c r="AI358" s="50" t="str">
        <f aca="false">IF($A358="","",IF($AH358&lt;&gt;1,"",IF(CFG_METODO="Teórico (Jackson)",$AA358,$V358)))</f>
        <v/>
      </c>
      <c r="AJ358" s="50" t="str">
        <f aca="false">IF($AI358="","",MAX(0,MIN(1,$AI358)))</f>
        <v/>
      </c>
      <c r="AK358" s="52" t="str">
        <f aca="false">IF($A358="","",IF($AG358=0,"Dados incompletos"&amp;IF($I358="SEM PAR"," — sem Tc no mesmo horário",""),IF($AB358=0,"Fora da janela horária",IF($AC358=0,"Radiação abaixo do mínimo",IF($AD358=0,"Vento fora da faixa",IF($AE358=0,"VPD abaixo do mínimo",IF($AF358=0,"Denominador muito pequeno","VÁLIDO")))))))</f>
        <v/>
      </c>
    </row>
    <row r="359" customFormat="false" ht="15" hidden="false" customHeight="false" outlineLevel="0" collapsed="false">
      <c r="A359" s="45" t="str">
        <f aca="false">IF(02_Estacao!A359="","",02_Estacao!A359)</f>
        <v/>
      </c>
      <c r="B359" s="46" t="str">
        <f aca="false">IF(OR($A359="",02_Estacao!B359=""),"",IF(CFG_UT="°F",(02_Estacao!B359-32)*5/9,02_Estacao!B359))</f>
        <v/>
      </c>
      <c r="C359" s="47" t="str">
        <f aca="false">IF(OR($A359="",02_Estacao!C359=""),"",IF(CFG_UUR="fração (0-1)",02_Estacao!C359*100,02_Estacao!C359))</f>
        <v/>
      </c>
      <c r="D359" s="48" t="str">
        <f aca="false">IF(OR($A359="",02_Estacao!D359=""),"",IF(CFG_URS="MJ/m²/h",02_Estacao!D359*277.7778,IF(CFG_URS="kW/m²",02_Estacao!D359*1000,02_Estacao!D359)))</f>
        <v/>
      </c>
      <c r="E359" s="46" t="str">
        <f aca="false">IF(OR($A359="",02_Estacao!E359=""),"",IF(CFG_UVEL="km/h",02_Estacao!E359/3.6,02_Estacao!E359))</f>
        <v/>
      </c>
      <c r="F359" s="46" t="str">
        <f aca="false">IF($A359="","",IF(02_Estacao!F359="",CFG_P,IF(CFG_UP="hPa (mbar)",02_Estacao!F359/10,IF(CFG_UP="Pa",02_Estacao!F359/1000,02_Estacao!F359))))</f>
        <v/>
      </c>
      <c r="G359" s="48" t="str">
        <f aca="false">IF($A359="","",IF(02_Estacao!G359&lt;&gt;"",02_Estacao!G359,IF($D359="","",(1-CFG_ALBEDO)*$D359-CFG_RNL)))</f>
        <v/>
      </c>
      <c r="H359" s="46" t="str">
        <f aca="false">IF($A359="","",IFERROR(IF(ISNUMBER(INDEX(03_Dossel!$F$6:$F$1005,MATCH($A359,03_Dossel!$A$6:$A$1005,0))),INDEX(03_Dossel!$F$6:$F$1005,MATCH($A359,03_Dossel!$A$6:$A$1005,0)),""),""))</f>
        <v/>
      </c>
      <c r="I359" s="49" t="str">
        <f aca="false">IF($A359="","",IF($H359="","SEM PAR","OK"))</f>
        <v/>
      </c>
      <c r="J359" s="50" t="str">
        <f aca="false">IF($B359="","",0.6108*EXP(17.27*$B359/($B359+237.3)))</f>
        <v/>
      </c>
      <c r="K359" s="50" t="str">
        <f aca="false">IF(OR($J359="",$C359=""),"",$J359*$C359/100)</f>
        <v/>
      </c>
      <c r="L359" s="50" t="str">
        <f aca="false">IF(OR($J359="",$K359=""),"",$J359-$K359)</f>
        <v/>
      </c>
      <c r="M359" s="50" t="str">
        <f aca="false">IF($J359="","",4098*$J359/($B359+237.3)^2)</f>
        <v/>
      </c>
      <c r="N359" s="51" t="str">
        <f aca="false">IF($F359="","",0.000665*$F359)</f>
        <v/>
      </c>
      <c r="O359" s="46" t="str">
        <f aca="false">IF($E359="","",IFERROR($E359*4.87/LN(67.8*CFG_ZANEM-5.42),""))</f>
        <v/>
      </c>
      <c r="P359" s="46" t="str">
        <f aca="false">IF(OR($B359="",$H359=""),"",$H359-$B359)</f>
        <v/>
      </c>
      <c r="Q359" s="46" t="str">
        <f aca="false">IF($A359="","",IF(ISNUMBER(CFG_A),CFG_A,""))</f>
        <v/>
      </c>
      <c r="R359" s="46" t="str">
        <f aca="false">IF($A359="","",IF(ISNUMBER(CFG_B),CFG_B,""))</f>
        <v/>
      </c>
      <c r="S359" s="50" t="str">
        <f aca="false">IF(OR($B359="",$Q359=""),"",0.6108*EXP(17.27*$B359/($B359+237.3))-0.6108*EXP(17.27*($B359+$Q359)/($B359+$Q359+237.3)))</f>
        <v/>
      </c>
      <c r="T359" s="46" t="str">
        <f aca="false">IF(OR($Q359="",$R359="",$L359=""),"",$Q359+$R359*$L359)</f>
        <v/>
      </c>
      <c r="U359" s="46" t="str">
        <f aca="false">IF(OR($Q359="",$R359="",$S359=""),"",$Q359+$R359*$S359)</f>
        <v/>
      </c>
      <c r="V359" s="50" t="str">
        <f aca="false">IF(OR($P359="",$T359="",$U359=""),"",IF(ABS($U359-$T359)&lt;CFG_DENOMMIN,"",($P359-$T359)/($U359-$T359)))</f>
        <v/>
      </c>
      <c r="W359" s="47" t="str">
        <f aca="false">IF($E359="","",IFERROR(LN((CFG_ZANEM-0.67*CFG_HDOSSEL)/(0.123*CFG_HDOSSEL))*LN((CFG_ZAR-0.67*CFG_HDOSSEL)/(0.0123*CFG_HDOSSEL))/(CFG_K^2*$E359),""))</f>
        <v/>
      </c>
      <c r="X359" s="50" t="str">
        <f aca="false">IF(OR($N359="",$W359="",$W359=0),"",$N359*(1+CFG_RC/$W359))</f>
        <v/>
      </c>
      <c r="Y359" s="46" t="str">
        <f aca="false">IF(OR($X359="",$M359="",$G359="",$L359=""),"",($W359*$G359/CFG_RHOCP)*($X359/($M359+$X359))-$L359/($M359+$X359))</f>
        <v/>
      </c>
      <c r="Z359" s="46" t="str">
        <f aca="false">IF(OR($W359="",$G359=""),"",$W359*$G359/CFG_RHOCP)</f>
        <v/>
      </c>
      <c r="AA359" s="50" t="str">
        <f aca="false">IF(OR($P359="",$Y359="",$Z359=""),"",IF(ABS($Z359-$Y359)&lt;CFG_DENOMMIN,"",($P359-$Y359)/($Z359-$Y359)))</f>
        <v/>
      </c>
      <c r="AB359" s="48" t="str">
        <f aca="false">IF($A359="","",IF(AND(HOUR($A359)&gt;=CFG_HINI,HOUR($A359)&lt;CFG_HFIM),1,0))</f>
        <v/>
      </c>
      <c r="AC359" s="48" t="str">
        <f aca="false">IF($A359="","",IF($D359="",0,IF($D359&gt;=CFG_RSMIN,1,0)))</f>
        <v/>
      </c>
      <c r="AD359" s="48" t="str">
        <f aca="false">IF($A359="","",IF($E359="",0,IF(AND($E359&gt;=CFG_UMIN,$E359&lt;=CFG_UMAX),1,0)))</f>
        <v/>
      </c>
      <c r="AE359" s="48" t="str">
        <f aca="false">IF($A359="","",IF($L359="",0,IF($L359&gt;=CFG_VPDMIN,1,0)))</f>
        <v/>
      </c>
      <c r="AF359" s="48" t="str">
        <f aca="false">IF($A359="","",IF(CFG_METODO="Teórico (Jackson)",IF(OR($Y359="",$Z359=""),0,IF(ABS($Z359-$Y359)&gt;=CFG_DENOMMIN,1,0)),IF(OR($T359="",$U359=""),0,IF(ABS($U359-$T359)&gt;=CFG_DENOMMIN,1,0))))</f>
        <v/>
      </c>
      <c r="AG359" s="48" t="str">
        <f aca="false">IF($A359="","",IF(AND($B359&lt;&gt;"",$C359&lt;&gt;"",$H359&lt;&gt;""),1,0))</f>
        <v/>
      </c>
      <c r="AH359" s="48" t="str">
        <f aca="false">IF($A359="","",IF(AND($AB359=1,$AC359=1,$AD359=1,$AE359=1,$AF359=1,$AG359=1),1,0))</f>
        <v/>
      </c>
      <c r="AI359" s="50" t="str">
        <f aca="false">IF($A359="","",IF($AH359&lt;&gt;1,"",IF(CFG_METODO="Teórico (Jackson)",$AA359,$V359)))</f>
        <v/>
      </c>
      <c r="AJ359" s="50" t="str">
        <f aca="false">IF($AI359="","",MAX(0,MIN(1,$AI359)))</f>
        <v/>
      </c>
      <c r="AK359" s="52" t="str">
        <f aca="false">IF($A359="","",IF($AG359=0,"Dados incompletos"&amp;IF($I359="SEM PAR"," — sem Tc no mesmo horário",""),IF($AB359=0,"Fora da janela horária",IF($AC359=0,"Radiação abaixo do mínimo",IF($AD359=0,"Vento fora da faixa",IF($AE359=0,"VPD abaixo do mínimo",IF($AF359=0,"Denominador muito pequeno","VÁLIDO")))))))</f>
        <v/>
      </c>
    </row>
    <row r="360" customFormat="false" ht="15" hidden="false" customHeight="false" outlineLevel="0" collapsed="false">
      <c r="A360" s="45" t="str">
        <f aca="false">IF(02_Estacao!A360="","",02_Estacao!A360)</f>
        <v/>
      </c>
      <c r="B360" s="46" t="str">
        <f aca="false">IF(OR($A360="",02_Estacao!B360=""),"",IF(CFG_UT="°F",(02_Estacao!B360-32)*5/9,02_Estacao!B360))</f>
        <v/>
      </c>
      <c r="C360" s="47" t="str">
        <f aca="false">IF(OR($A360="",02_Estacao!C360=""),"",IF(CFG_UUR="fração (0-1)",02_Estacao!C360*100,02_Estacao!C360))</f>
        <v/>
      </c>
      <c r="D360" s="48" t="str">
        <f aca="false">IF(OR($A360="",02_Estacao!D360=""),"",IF(CFG_URS="MJ/m²/h",02_Estacao!D360*277.7778,IF(CFG_URS="kW/m²",02_Estacao!D360*1000,02_Estacao!D360)))</f>
        <v/>
      </c>
      <c r="E360" s="46" t="str">
        <f aca="false">IF(OR($A360="",02_Estacao!E360=""),"",IF(CFG_UVEL="km/h",02_Estacao!E360/3.6,02_Estacao!E360))</f>
        <v/>
      </c>
      <c r="F360" s="46" t="str">
        <f aca="false">IF($A360="","",IF(02_Estacao!F360="",CFG_P,IF(CFG_UP="hPa (mbar)",02_Estacao!F360/10,IF(CFG_UP="Pa",02_Estacao!F360/1000,02_Estacao!F360))))</f>
        <v/>
      </c>
      <c r="G360" s="48" t="str">
        <f aca="false">IF($A360="","",IF(02_Estacao!G360&lt;&gt;"",02_Estacao!G360,IF($D360="","",(1-CFG_ALBEDO)*$D360-CFG_RNL)))</f>
        <v/>
      </c>
      <c r="H360" s="46" t="str">
        <f aca="false">IF($A360="","",IFERROR(IF(ISNUMBER(INDEX(03_Dossel!$F$6:$F$1005,MATCH($A360,03_Dossel!$A$6:$A$1005,0))),INDEX(03_Dossel!$F$6:$F$1005,MATCH($A360,03_Dossel!$A$6:$A$1005,0)),""),""))</f>
        <v/>
      </c>
      <c r="I360" s="49" t="str">
        <f aca="false">IF($A360="","",IF($H360="","SEM PAR","OK"))</f>
        <v/>
      </c>
      <c r="J360" s="50" t="str">
        <f aca="false">IF($B360="","",0.6108*EXP(17.27*$B360/($B360+237.3)))</f>
        <v/>
      </c>
      <c r="K360" s="50" t="str">
        <f aca="false">IF(OR($J360="",$C360=""),"",$J360*$C360/100)</f>
        <v/>
      </c>
      <c r="L360" s="50" t="str">
        <f aca="false">IF(OR($J360="",$K360=""),"",$J360-$K360)</f>
        <v/>
      </c>
      <c r="M360" s="50" t="str">
        <f aca="false">IF($J360="","",4098*$J360/($B360+237.3)^2)</f>
        <v/>
      </c>
      <c r="N360" s="51" t="str">
        <f aca="false">IF($F360="","",0.000665*$F360)</f>
        <v/>
      </c>
      <c r="O360" s="46" t="str">
        <f aca="false">IF($E360="","",IFERROR($E360*4.87/LN(67.8*CFG_ZANEM-5.42),""))</f>
        <v/>
      </c>
      <c r="P360" s="46" t="str">
        <f aca="false">IF(OR($B360="",$H360=""),"",$H360-$B360)</f>
        <v/>
      </c>
      <c r="Q360" s="46" t="str">
        <f aca="false">IF($A360="","",IF(ISNUMBER(CFG_A),CFG_A,""))</f>
        <v/>
      </c>
      <c r="R360" s="46" t="str">
        <f aca="false">IF($A360="","",IF(ISNUMBER(CFG_B),CFG_B,""))</f>
        <v/>
      </c>
      <c r="S360" s="50" t="str">
        <f aca="false">IF(OR($B360="",$Q360=""),"",0.6108*EXP(17.27*$B360/($B360+237.3))-0.6108*EXP(17.27*($B360+$Q360)/($B360+$Q360+237.3)))</f>
        <v/>
      </c>
      <c r="T360" s="46" t="str">
        <f aca="false">IF(OR($Q360="",$R360="",$L360=""),"",$Q360+$R360*$L360)</f>
        <v/>
      </c>
      <c r="U360" s="46" t="str">
        <f aca="false">IF(OR($Q360="",$R360="",$S360=""),"",$Q360+$R360*$S360)</f>
        <v/>
      </c>
      <c r="V360" s="50" t="str">
        <f aca="false">IF(OR($P360="",$T360="",$U360=""),"",IF(ABS($U360-$T360)&lt;CFG_DENOMMIN,"",($P360-$T360)/($U360-$T360)))</f>
        <v/>
      </c>
      <c r="W360" s="47" t="str">
        <f aca="false">IF($E360="","",IFERROR(LN((CFG_ZANEM-0.67*CFG_HDOSSEL)/(0.123*CFG_HDOSSEL))*LN((CFG_ZAR-0.67*CFG_HDOSSEL)/(0.0123*CFG_HDOSSEL))/(CFG_K^2*$E360),""))</f>
        <v/>
      </c>
      <c r="X360" s="50" t="str">
        <f aca="false">IF(OR($N360="",$W360="",$W360=0),"",$N360*(1+CFG_RC/$W360))</f>
        <v/>
      </c>
      <c r="Y360" s="46" t="str">
        <f aca="false">IF(OR($X360="",$M360="",$G360="",$L360=""),"",($W360*$G360/CFG_RHOCP)*($X360/($M360+$X360))-$L360/($M360+$X360))</f>
        <v/>
      </c>
      <c r="Z360" s="46" t="str">
        <f aca="false">IF(OR($W360="",$G360=""),"",$W360*$G360/CFG_RHOCP)</f>
        <v/>
      </c>
      <c r="AA360" s="50" t="str">
        <f aca="false">IF(OR($P360="",$Y360="",$Z360=""),"",IF(ABS($Z360-$Y360)&lt;CFG_DENOMMIN,"",($P360-$Y360)/($Z360-$Y360)))</f>
        <v/>
      </c>
      <c r="AB360" s="48" t="str">
        <f aca="false">IF($A360="","",IF(AND(HOUR($A360)&gt;=CFG_HINI,HOUR($A360)&lt;CFG_HFIM),1,0))</f>
        <v/>
      </c>
      <c r="AC360" s="48" t="str">
        <f aca="false">IF($A360="","",IF($D360="",0,IF($D360&gt;=CFG_RSMIN,1,0)))</f>
        <v/>
      </c>
      <c r="AD360" s="48" t="str">
        <f aca="false">IF($A360="","",IF($E360="",0,IF(AND($E360&gt;=CFG_UMIN,$E360&lt;=CFG_UMAX),1,0)))</f>
        <v/>
      </c>
      <c r="AE360" s="48" t="str">
        <f aca="false">IF($A360="","",IF($L360="",0,IF($L360&gt;=CFG_VPDMIN,1,0)))</f>
        <v/>
      </c>
      <c r="AF360" s="48" t="str">
        <f aca="false">IF($A360="","",IF(CFG_METODO="Teórico (Jackson)",IF(OR($Y360="",$Z360=""),0,IF(ABS($Z360-$Y360)&gt;=CFG_DENOMMIN,1,0)),IF(OR($T360="",$U360=""),0,IF(ABS($U360-$T360)&gt;=CFG_DENOMMIN,1,0))))</f>
        <v/>
      </c>
      <c r="AG360" s="48" t="str">
        <f aca="false">IF($A360="","",IF(AND($B360&lt;&gt;"",$C360&lt;&gt;"",$H360&lt;&gt;""),1,0))</f>
        <v/>
      </c>
      <c r="AH360" s="48" t="str">
        <f aca="false">IF($A360="","",IF(AND($AB360=1,$AC360=1,$AD360=1,$AE360=1,$AF360=1,$AG360=1),1,0))</f>
        <v/>
      </c>
      <c r="AI360" s="50" t="str">
        <f aca="false">IF($A360="","",IF($AH360&lt;&gt;1,"",IF(CFG_METODO="Teórico (Jackson)",$AA360,$V360)))</f>
        <v/>
      </c>
      <c r="AJ360" s="50" t="str">
        <f aca="false">IF($AI360="","",MAX(0,MIN(1,$AI360)))</f>
        <v/>
      </c>
      <c r="AK360" s="52" t="str">
        <f aca="false">IF($A360="","",IF($AG360=0,"Dados incompletos"&amp;IF($I360="SEM PAR"," — sem Tc no mesmo horário",""),IF($AB360=0,"Fora da janela horária",IF($AC360=0,"Radiação abaixo do mínimo",IF($AD360=0,"Vento fora da faixa",IF($AE360=0,"VPD abaixo do mínimo",IF($AF360=0,"Denominador muito pequeno","VÁLIDO")))))))</f>
        <v/>
      </c>
    </row>
    <row r="361" customFormat="false" ht="15" hidden="false" customHeight="false" outlineLevel="0" collapsed="false">
      <c r="A361" s="45" t="str">
        <f aca="false">IF(02_Estacao!A361="","",02_Estacao!A361)</f>
        <v/>
      </c>
      <c r="B361" s="46" t="str">
        <f aca="false">IF(OR($A361="",02_Estacao!B361=""),"",IF(CFG_UT="°F",(02_Estacao!B361-32)*5/9,02_Estacao!B361))</f>
        <v/>
      </c>
      <c r="C361" s="47" t="str">
        <f aca="false">IF(OR($A361="",02_Estacao!C361=""),"",IF(CFG_UUR="fração (0-1)",02_Estacao!C361*100,02_Estacao!C361))</f>
        <v/>
      </c>
      <c r="D361" s="48" t="str">
        <f aca="false">IF(OR($A361="",02_Estacao!D361=""),"",IF(CFG_URS="MJ/m²/h",02_Estacao!D361*277.7778,IF(CFG_URS="kW/m²",02_Estacao!D361*1000,02_Estacao!D361)))</f>
        <v/>
      </c>
      <c r="E361" s="46" t="str">
        <f aca="false">IF(OR($A361="",02_Estacao!E361=""),"",IF(CFG_UVEL="km/h",02_Estacao!E361/3.6,02_Estacao!E361))</f>
        <v/>
      </c>
      <c r="F361" s="46" t="str">
        <f aca="false">IF($A361="","",IF(02_Estacao!F361="",CFG_P,IF(CFG_UP="hPa (mbar)",02_Estacao!F361/10,IF(CFG_UP="Pa",02_Estacao!F361/1000,02_Estacao!F361))))</f>
        <v/>
      </c>
      <c r="G361" s="48" t="str">
        <f aca="false">IF($A361="","",IF(02_Estacao!G361&lt;&gt;"",02_Estacao!G361,IF($D361="","",(1-CFG_ALBEDO)*$D361-CFG_RNL)))</f>
        <v/>
      </c>
      <c r="H361" s="46" t="str">
        <f aca="false">IF($A361="","",IFERROR(IF(ISNUMBER(INDEX(03_Dossel!$F$6:$F$1005,MATCH($A361,03_Dossel!$A$6:$A$1005,0))),INDEX(03_Dossel!$F$6:$F$1005,MATCH($A361,03_Dossel!$A$6:$A$1005,0)),""),""))</f>
        <v/>
      </c>
      <c r="I361" s="49" t="str">
        <f aca="false">IF($A361="","",IF($H361="","SEM PAR","OK"))</f>
        <v/>
      </c>
      <c r="J361" s="50" t="str">
        <f aca="false">IF($B361="","",0.6108*EXP(17.27*$B361/($B361+237.3)))</f>
        <v/>
      </c>
      <c r="K361" s="50" t="str">
        <f aca="false">IF(OR($J361="",$C361=""),"",$J361*$C361/100)</f>
        <v/>
      </c>
      <c r="L361" s="50" t="str">
        <f aca="false">IF(OR($J361="",$K361=""),"",$J361-$K361)</f>
        <v/>
      </c>
      <c r="M361" s="50" t="str">
        <f aca="false">IF($J361="","",4098*$J361/($B361+237.3)^2)</f>
        <v/>
      </c>
      <c r="N361" s="51" t="str">
        <f aca="false">IF($F361="","",0.000665*$F361)</f>
        <v/>
      </c>
      <c r="O361" s="46" t="str">
        <f aca="false">IF($E361="","",IFERROR($E361*4.87/LN(67.8*CFG_ZANEM-5.42),""))</f>
        <v/>
      </c>
      <c r="P361" s="46" t="str">
        <f aca="false">IF(OR($B361="",$H361=""),"",$H361-$B361)</f>
        <v/>
      </c>
      <c r="Q361" s="46" t="str">
        <f aca="false">IF($A361="","",IF(ISNUMBER(CFG_A),CFG_A,""))</f>
        <v/>
      </c>
      <c r="R361" s="46" t="str">
        <f aca="false">IF($A361="","",IF(ISNUMBER(CFG_B),CFG_B,""))</f>
        <v/>
      </c>
      <c r="S361" s="50" t="str">
        <f aca="false">IF(OR($B361="",$Q361=""),"",0.6108*EXP(17.27*$B361/($B361+237.3))-0.6108*EXP(17.27*($B361+$Q361)/($B361+$Q361+237.3)))</f>
        <v/>
      </c>
      <c r="T361" s="46" t="str">
        <f aca="false">IF(OR($Q361="",$R361="",$L361=""),"",$Q361+$R361*$L361)</f>
        <v/>
      </c>
      <c r="U361" s="46" t="str">
        <f aca="false">IF(OR($Q361="",$R361="",$S361=""),"",$Q361+$R361*$S361)</f>
        <v/>
      </c>
      <c r="V361" s="50" t="str">
        <f aca="false">IF(OR($P361="",$T361="",$U361=""),"",IF(ABS($U361-$T361)&lt;CFG_DENOMMIN,"",($P361-$T361)/($U361-$T361)))</f>
        <v/>
      </c>
      <c r="W361" s="47" t="str">
        <f aca="false">IF($E361="","",IFERROR(LN((CFG_ZANEM-0.67*CFG_HDOSSEL)/(0.123*CFG_HDOSSEL))*LN((CFG_ZAR-0.67*CFG_HDOSSEL)/(0.0123*CFG_HDOSSEL))/(CFG_K^2*$E361),""))</f>
        <v/>
      </c>
      <c r="X361" s="50" t="str">
        <f aca="false">IF(OR($N361="",$W361="",$W361=0),"",$N361*(1+CFG_RC/$W361))</f>
        <v/>
      </c>
      <c r="Y361" s="46" t="str">
        <f aca="false">IF(OR($X361="",$M361="",$G361="",$L361=""),"",($W361*$G361/CFG_RHOCP)*($X361/($M361+$X361))-$L361/($M361+$X361))</f>
        <v/>
      </c>
      <c r="Z361" s="46" t="str">
        <f aca="false">IF(OR($W361="",$G361=""),"",$W361*$G361/CFG_RHOCP)</f>
        <v/>
      </c>
      <c r="AA361" s="50" t="str">
        <f aca="false">IF(OR($P361="",$Y361="",$Z361=""),"",IF(ABS($Z361-$Y361)&lt;CFG_DENOMMIN,"",($P361-$Y361)/($Z361-$Y361)))</f>
        <v/>
      </c>
      <c r="AB361" s="48" t="str">
        <f aca="false">IF($A361="","",IF(AND(HOUR($A361)&gt;=CFG_HINI,HOUR($A361)&lt;CFG_HFIM),1,0))</f>
        <v/>
      </c>
      <c r="AC361" s="48" t="str">
        <f aca="false">IF($A361="","",IF($D361="",0,IF($D361&gt;=CFG_RSMIN,1,0)))</f>
        <v/>
      </c>
      <c r="AD361" s="48" t="str">
        <f aca="false">IF($A361="","",IF($E361="",0,IF(AND($E361&gt;=CFG_UMIN,$E361&lt;=CFG_UMAX),1,0)))</f>
        <v/>
      </c>
      <c r="AE361" s="48" t="str">
        <f aca="false">IF($A361="","",IF($L361="",0,IF($L361&gt;=CFG_VPDMIN,1,0)))</f>
        <v/>
      </c>
      <c r="AF361" s="48" t="str">
        <f aca="false">IF($A361="","",IF(CFG_METODO="Teórico (Jackson)",IF(OR($Y361="",$Z361=""),0,IF(ABS($Z361-$Y361)&gt;=CFG_DENOMMIN,1,0)),IF(OR($T361="",$U361=""),0,IF(ABS($U361-$T361)&gt;=CFG_DENOMMIN,1,0))))</f>
        <v/>
      </c>
      <c r="AG361" s="48" t="str">
        <f aca="false">IF($A361="","",IF(AND($B361&lt;&gt;"",$C361&lt;&gt;"",$H361&lt;&gt;""),1,0))</f>
        <v/>
      </c>
      <c r="AH361" s="48" t="str">
        <f aca="false">IF($A361="","",IF(AND($AB361=1,$AC361=1,$AD361=1,$AE361=1,$AF361=1,$AG361=1),1,0))</f>
        <v/>
      </c>
      <c r="AI361" s="50" t="str">
        <f aca="false">IF($A361="","",IF($AH361&lt;&gt;1,"",IF(CFG_METODO="Teórico (Jackson)",$AA361,$V361)))</f>
        <v/>
      </c>
      <c r="AJ361" s="50" t="str">
        <f aca="false">IF($AI361="","",MAX(0,MIN(1,$AI361)))</f>
        <v/>
      </c>
      <c r="AK361" s="52" t="str">
        <f aca="false">IF($A361="","",IF($AG361=0,"Dados incompletos"&amp;IF($I361="SEM PAR"," — sem Tc no mesmo horário",""),IF($AB361=0,"Fora da janela horária",IF($AC361=0,"Radiação abaixo do mínimo",IF($AD361=0,"Vento fora da faixa",IF($AE361=0,"VPD abaixo do mínimo",IF($AF361=0,"Denominador muito pequeno","VÁLIDO")))))))</f>
        <v/>
      </c>
    </row>
    <row r="362" customFormat="false" ht="15" hidden="false" customHeight="false" outlineLevel="0" collapsed="false">
      <c r="A362" s="45" t="str">
        <f aca="false">IF(02_Estacao!A362="","",02_Estacao!A362)</f>
        <v/>
      </c>
      <c r="B362" s="46" t="str">
        <f aca="false">IF(OR($A362="",02_Estacao!B362=""),"",IF(CFG_UT="°F",(02_Estacao!B362-32)*5/9,02_Estacao!B362))</f>
        <v/>
      </c>
      <c r="C362" s="47" t="str">
        <f aca="false">IF(OR($A362="",02_Estacao!C362=""),"",IF(CFG_UUR="fração (0-1)",02_Estacao!C362*100,02_Estacao!C362))</f>
        <v/>
      </c>
      <c r="D362" s="48" t="str">
        <f aca="false">IF(OR($A362="",02_Estacao!D362=""),"",IF(CFG_URS="MJ/m²/h",02_Estacao!D362*277.7778,IF(CFG_URS="kW/m²",02_Estacao!D362*1000,02_Estacao!D362)))</f>
        <v/>
      </c>
      <c r="E362" s="46" t="str">
        <f aca="false">IF(OR($A362="",02_Estacao!E362=""),"",IF(CFG_UVEL="km/h",02_Estacao!E362/3.6,02_Estacao!E362))</f>
        <v/>
      </c>
      <c r="F362" s="46" t="str">
        <f aca="false">IF($A362="","",IF(02_Estacao!F362="",CFG_P,IF(CFG_UP="hPa (mbar)",02_Estacao!F362/10,IF(CFG_UP="Pa",02_Estacao!F362/1000,02_Estacao!F362))))</f>
        <v/>
      </c>
      <c r="G362" s="48" t="str">
        <f aca="false">IF($A362="","",IF(02_Estacao!G362&lt;&gt;"",02_Estacao!G362,IF($D362="","",(1-CFG_ALBEDO)*$D362-CFG_RNL)))</f>
        <v/>
      </c>
      <c r="H362" s="46" t="str">
        <f aca="false">IF($A362="","",IFERROR(IF(ISNUMBER(INDEX(03_Dossel!$F$6:$F$1005,MATCH($A362,03_Dossel!$A$6:$A$1005,0))),INDEX(03_Dossel!$F$6:$F$1005,MATCH($A362,03_Dossel!$A$6:$A$1005,0)),""),""))</f>
        <v/>
      </c>
      <c r="I362" s="49" t="str">
        <f aca="false">IF($A362="","",IF($H362="","SEM PAR","OK"))</f>
        <v/>
      </c>
      <c r="J362" s="50" t="str">
        <f aca="false">IF($B362="","",0.6108*EXP(17.27*$B362/($B362+237.3)))</f>
        <v/>
      </c>
      <c r="K362" s="50" t="str">
        <f aca="false">IF(OR($J362="",$C362=""),"",$J362*$C362/100)</f>
        <v/>
      </c>
      <c r="L362" s="50" t="str">
        <f aca="false">IF(OR($J362="",$K362=""),"",$J362-$K362)</f>
        <v/>
      </c>
      <c r="M362" s="50" t="str">
        <f aca="false">IF($J362="","",4098*$J362/($B362+237.3)^2)</f>
        <v/>
      </c>
      <c r="N362" s="51" t="str">
        <f aca="false">IF($F362="","",0.000665*$F362)</f>
        <v/>
      </c>
      <c r="O362" s="46" t="str">
        <f aca="false">IF($E362="","",IFERROR($E362*4.87/LN(67.8*CFG_ZANEM-5.42),""))</f>
        <v/>
      </c>
      <c r="P362" s="46" t="str">
        <f aca="false">IF(OR($B362="",$H362=""),"",$H362-$B362)</f>
        <v/>
      </c>
      <c r="Q362" s="46" t="str">
        <f aca="false">IF($A362="","",IF(ISNUMBER(CFG_A),CFG_A,""))</f>
        <v/>
      </c>
      <c r="R362" s="46" t="str">
        <f aca="false">IF($A362="","",IF(ISNUMBER(CFG_B),CFG_B,""))</f>
        <v/>
      </c>
      <c r="S362" s="50" t="str">
        <f aca="false">IF(OR($B362="",$Q362=""),"",0.6108*EXP(17.27*$B362/($B362+237.3))-0.6108*EXP(17.27*($B362+$Q362)/($B362+$Q362+237.3)))</f>
        <v/>
      </c>
      <c r="T362" s="46" t="str">
        <f aca="false">IF(OR($Q362="",$R362="",$L362=""),"",$Q362+$R362*$L362)</f>
        <v/>
      </c>
      <c r="U362" s="46" t="str">
        <f aca="false">IF(OR($Q362="",$R362="",$S362=""),"",$Q362+$R362*$S362)</f>
        <v/>
      </c>
      <c r="V362" s="50" t="str">
        <f aca="false">IF(OR($P362="",$T362="",$U362=""),"",IF(ABS($U362-$T362)&lt;CFG_DENOMMIN,"",($P362-$T362)/($U362-$T362)))</f>
        <v/>
      </c>
      <c r="W362" s="47" t="str">
        <f aca="false">IF($E362="","",IFERROR(LN((CFG_ZANEM-0.67*CFG_HDOSSEL)/(0.123*CFG_HDOSSEL))*LN((CFG_ZAR-0.67*CFG_HDOSSEL)/(0.0123*CFG_HDOSSEL))/(CFG_K^2*$E362),""))</f>
        <v/>
      </c>
      <c r="X362" s="50" t="str">
        <f aca="false">IF(OR($N362="",$W362="",$W362=0),"",$N362*(1+CFG_RC/$W362))</f>
        <v/>
      </c>
      <c r="Y362" s="46" t="str">
        <f aca="false">IF(OR($X362="",$M362="",$G362="",$L362=""),"",($W362*$G362/CFG_RHOCP)*($X362/($M362+$X362))-$L362/($M362+$X362))</f>
        <v/>
      </c>
      <c r="Z362" s="46" t="str">
        <f aca="false">IF(OR($W362="",$G362=""),"",$W362*$G362/CFG_RHOCP)</f>
        <v/>
      </c>
      <c r="AA362" s="50" t="str">
        <f aca="false">IF(OR($P362="",$Y362="",$Z362=""),"",IF(ABS($Z362-$Y362)&lt;CFG_DENOMMIN,"",($P362-$Y362)/($Z362-$Y362)))</f>
        <v/>
      </c>
      <c r="AB362" s="48" t="str">
        <f aca="false">IF($A362="","",IF(AND(HOUR($A362)&gt;=CFG_HINI,HOUR($A362)&lt;CFG_HFIM),1,0))</f>
        <v/>
      </c>
      <c r="AC362" s="48" t="str">
        <f aca="false">IF($A362="","",IF($D362="",0,IF($D362&gt;=CFG_RSMIN,1,0)))</f>
        <v/>
      </c>
      <c r="AD362" s="48" t="str">
        <f aca="false">IF($A362="","",IF($E362="",0,IF(AND($E362&gt;=CFG_UMIN,$E362&lt;=CFG_UMAX),1,0)))</f>
        <v/>
      </c>
      <c r="AE362" s="48" t="str">
        <f aca="false">IF($A362="","",IF($L362="",0,IF($L362&gt;=CFG_VPDMIN,1,0)))</f>
        <v/>
      </c>
      <c r="AF362" s="48" t="str">
        <f aca="false">IF($A362="","",IF(CFG_METODO="Teórico (Jackson)",IF(OR($Y362="",$Z362=""),0,IF(ABS($Z362-$Y362)&gt;=CFG_DENOMMIN,1,0)),IF(OR($T362="",$U362=""),0,IF(ABS($U362-$T362)&gt;=CFG_DENOMMIN,1,0))))</f>
        <v/>
      </c>
      <c r="AG362" s="48" t="str">
        <f aca="false">IF($A362="","",IF(AND($B362&lt;&gt;"",$C362&lt;&gt;"",$H362&lt;&gt;""),1,0))</f>
        <v/>
      </c>
      <c r="AH362" s="48" t="str">
        <f aca="false">IF($A362="","",IF(AND($AB362=1,$AC362=1,$AD362=1,$AE362=1,$AF362=1,$AG362=1),1,0))</f>
        <v/>
      </c>
      <c r="AI362" s="50" t="str">
        <f aca="false">IF($A362="","",IF($AH362&lt;&gt;1,"",IF(CFG_METODO="Teórico (Jackson)",$AA362,$V362)))</f>
        <v/>
      </c>
      <c r="AJ362" s="50" t="str">
        <f aca="false">IF($AI362="","",MAX(0,MIN(1,$AI362)))</f>
        <v/>
      </c>
      <c r="AK362" s="52" t="str">
        <f aca="false">IF($A362="","",IF($AG362=0,"Dados incompletos"&amp;IF($I362="SEM PAR"," — sem Tc no mesmo horário",""),IF($AB362=0,"Fora da janela horária",IF($AC362=0,"Radiação abaixo do mínimo",IF($AD362=0,"Vento fora da faixa",IF($AE362=0,"VPD abaixo do mínimo",IF($AF362=0,"Denominador muito pequeno","VÁLIDO")))))))</f>
        <v/>
      </c>
    </row>
    <row r="363" customFormat="false" ht="15" hidden="false" customHeight="false" outlineLevel="0" collapsed="false">
      <c r="A363" s="45" t="str">
        <f aca="false">IF(02_Estacao!A363="","",02_Estacao!A363)</f>
        <v/>
      </c>
      <c r="B363" s="46" t="str">
        <f aca="false">IF(OR($A363="",02_Estacao!B363=""),"",IF(CFG_UT="°F",(02_Estacao!B363-32)*5/9,02_Estacao!B363))</f>
        <v/>
      </c>
      <c r="C363" s="47" t="str">
        <f aca="false">IF(OR($A363="",02_Estacao!C363=""),"",IF(CFG_UUR="fração (0-1)",02_Estacao!C363*100,02_Estacao!C363))</f>
        <v/>
      </c>
      <c r="D363" s="48" t="str">
        <f aca="false">IF(OR($A363="",02_Estacao!D363=""),"",IF(CFG_URS="MJ/m²/h",02_Estacao!D363*277.7778,IF(CFG_URS="kW/m²",02_Estacao!D363*1000,02_Estacao!D363)))</f>
        <v/>
      </c>
      <c r="E363" s="46" t="str">
        <f aca="false">IF(OR($A363="",02_Estacao!E363=""),"",IF(CFG_UVEL="km/h",02_Estacao!E363/3.6,02_Estacao!E363))</f>
        <v/>
      </c>
      <c r="F363" s="46" t="str">
        <f aca="false">IF($A363="","",IF(02_Estacao!F363="",CFG_P,IF(CFG_UP="hPa (mbar)",02_Estacao!F363/10,IF(CFG_UP="Pa",02_Estacao!F363/1000,02_Estacao!F363))))</f>
        <v/>
      </c>
      <c r="G363" s="48" t="str">
        <f aca="false">IF($A363="","",IF(02_Estacao!G363&lt;&gt;"",02_Estacao!G363,IF($D363="","",(1-CFG_ALBEDO)*$D363-CFG_RNL)))</f>
        <v/>
      </c>
      <c r="H363" s="46" t="str">
        <f aca="false">IF($A363="","",IFERROR(IF(ISNUMBER(INDEX(03_Dossel!$F$6:$F$1005,MATCH($A363,03_Dossel!$A$6:$A$1005,0))),INDEX(03_Dossel!$F$6:$F$1005,MATCH($A363,03_Dossel!$A$6:$A$1005,0)),""),""))</f>
        <v/>
      </c>
      <c r="I363" s="49" t="str">
        <f aca="false">IF($A363="","",IF($H363="","SEM PAR","OK"))</f>
        <v/>
      </c>
      <c r="J363" s="50" t="str">
        <f aca="false">IF($B363="","",0.6108*EXP(17.27*$B363/($B363+237.3)))</f>
        <v/>
      </c>
      <c r="K363" s="50" t="str">
        <f aca="false">IF(OR($J363="",$C363=""),"",$J363*$C363/100)</f>
        <v/>
      </c>
      <c r="L363" s="50" t="str">
        <f aca="false">IF(OR($J363="",$K363=""),"",$J363-$K363)</f>
        <v/>
      </c>
      <c r="M363" s="50" t="str">
        <f aca="false">IF($J363="","",4098*$J363/($B363+237.3)^2)</f>
        <v/>
      </c>
      <c r="N363" s="51" t="str">
        <f aca="false">IF($F363="","",0.000665*$F363)</f>
        <v/>
      </c>
      <c r="O363" s="46" t="str">
        <f aca="false">IF($E363="","",IFERROR($E363*4.87/LN(67.8*CFG_ZANEM-5.42),""))</f>
        <v/>
      </c>
      <c r="P363" s="46" t="str">
        <f aca="false">IF(OR($B363="",$H363=""),"",$H363-$B363)</f>
        <v/>
      </c>
      <c r="Q363" s="46" t="str">
        <f aca="false">IF($A363="","",IF(ISNUMBER(CFG_A),CFG_A,""))</f>
        <v/>
      </c>
      <c r="R363" s="46" t="str">
        <f aca="false">IF($A363="","",IF(ISNUMBER(CFG_B),CFG_B,""))</f>
        <v/>
      </c>
      <c r="S363" s="50" t="str">
        <f aca="false">IF(OR($B363="",$Q363=""),"",0.6108*EXP(17.27*$B363/($B363+237.3))-0.6108*EXP(17.27*($B363+$Q363)/($B363+$Q363+237.3)))</f>
        <v/>
      </c>
      <c r="T363" s="46" t="str">
        <f aca="false">IF(OR($Q363="",$R363="",$L363=""),"",$Q363+$R363*$L363)</f>
        <v/>
      </c>
      <c r="U363" s="46" t="str">
        <f aca="false">IF(OR($Q363="",$R363="",$S363=""),"",$Q363+$R363*$S363)</f>
        <v/>
      </c>
      <c r="V363" s="50" t="str">
        <f aca="false">IF(OR($P363="",$T363="",$U363=""),"",IF(ABS($U363-$T363)&lt;CFG_DENOMMIN,"",($P363-$T363)/($U363-$T363)))</f>
        <v/>
      </c>
      <c r="W363" s="47" t="str">
        <f aca="false">IF($E363="","",IFERROR(LN((CFG_ZANEM-0.67*CFG_HDOSSEL)/(0.123*CFG_HDOSSEL))*LN((CFG_ZAR-0.67*CFG_HDOSSEL)/(0.0123*CFG_HDOSSEL))/(CFG_K^2*$E363),""))</f>
        <v/>
      </c>
      <c r="X363" s="50" t="str">
        <f aca="false">IF(OR($N363="",$W363="",$W363=0),"",$N363*(1+CFG_RC/$W363))</f>
        <v/>
      </c>
      <c r="Y363" s="46" t="str">
        <f aca="false">IF(OR($X363="",$M363="",$G363="",$L363=""),"",($W363*$G363/CFG_RHOCP)*($X363/($M363+$X363))-$L363/($M363+$X363))</f>
        <v/>
      </c>
      <c r="Z363" s="46" t="str">
        <f aca="false">IF(OR($W363="",$G363=""),"",$W363*$G363/CFG_RHOCP)</f>
        <v/>
      </c>
      <c r="AA363" s="50" t="str">
        <f aca="false">IF(OR($P363="",$Y363="",$Z363=""),"",IF(ABS($Z363-$Y363)&lt;CFG_DENOMMIN,"",($P363-$Y363)/($Z363-$Y363)))</f>
        <v/>
      </c>
      <c r="AB363" s="48" t="str">
        <f aca="false">IF($A363="","",IF(AND(HOUR($A363)&gt;=CFG_HINI,HOUR($A363)&lt;CFG_HFIM),1,0))</f>
        <v/>
      </c>
      <c r="AC363" s="48" t="str">
        <f aca="false">IF($A363="","",IF($D363="",0,IF($D363&gt;=CFG_RSMIN,1,0)))</f>
        <v/>
      </c>
      <c r="AD363" s="48" t="str">
        <f aca="false">IF($A363="","",IF($E363="",0,IF(AND($E363&gt;=CFG_UMIN,$E363&lt;=CFG_UMAX),1,0)))</f>
        <v/>
      </c>
      <c r="AE363" s="48" t="str">
        <f aca="false">IF($A363="","",IF($L363="",0,IF($L363&gt;=CFG_VPDMIN,1,0)))</f>
        <v/>
      </c>
      <c r="AF363" s="48" t="str">
        <f aca="false">IF($A363="","",IF(CFG_METODO="Teórico (Jackson)",IF(OR($Y363="",$Z363=""),0,IF(ABS($Z363-$Y363)&gt;=CFG_DENOMMIN,1,0)),IF(OR($T363="",$U363=""),0,IF(ABS($U363-$T363)&gt;=CFG_DENOMMIN,1,0))))</f>
        <v/>
      </c>
      <c r="AG363" s="48" t="str">
        <f aca="false">IF($A363="","",IF(AND($B363&lt;&gt;"",$C363&lt;&gt;"",$H363&lt;&gt;""),1,0))</f>
        <v/>
      </c>
      <c r="AH363" s="48" t="str">
        <f aca="false">IF($A363="","",IF(AND($AB363=1,$AC363=1,$AD363=1,$AE363=1,$AF363=1,$AG363=1),1,0))</f>
        <v/>
      </c>
      <c r="AI363" s="50" t="str">
        <f aca="false">IF($A363="","",IF($AH363&lt;&gt;1,"",IF(CFG_METODO="Teórico (Jackson)",$AA363,$V363)))</f>
        <v/>
      </c>
      <c r="AJ363" s="50" t="str">
        <f aca="false">IF($AI363="","",MAX(0,MIN(1,$AI363)))</f>
        <v/>
      </c>
      <c r="AK363" s="52" t="str">
        <f aca="false">IF($A363="","",IF($AG363=0,"Dados incompletos"&amp;IF($I363="SEM PAR"," — sem Tc no mesmo horário",""),IF($AB363=0,"Fora da janela horária",IF($AC363=0,"Radiação abaixo do mínimo",IF($AD363=0,"Vento fora da faixa",IF($AE363=0,"VPD abaixo do mínimo",IF($AF363=0,"Denominador muito pequeno","VÁLIDO")))))))</f>
        <v/>
      </c>
    </row>
    <row r="364" customFormat="false" ht="15" hidden="false" customHeight="false" outlineLevel="0" collapsed="false">
      <c r="A364" s="45" t="str">
        <f aca="false">IF(02_Estacao!A364="","",02_Estacao!A364)</f>
        <v/>
      </c>
      <c r="B364" s="46" t="str">
        <f aca="false">IF(OR($A364="",02_Estacao!B364=""),"",IF(CFG_UT="°F",(02_Estacao!B364-32)*5/9,02_Estacao!B364))</f>
        <v/>
      </c>
      <c r="C364" s="47" t="str">
        <f aca="false">IF(OR($A364="",02_Estacao!C364=""),"",IF(CFG_UUR="fração (0-1)",02_Estacao!C364*100,02_Estacao!C364))</f>
        <v/>
      </c>
      <c r="D364" s="48" t="str">
        <f aca="false">IF(OR($A364="",02_Estacao!D364=""),"",IF(CFG_URS="MJ/m²/h",02_Estacao!D364*277.7778,IF(CFG_URS="kW/m²",02_Estacao!D364*1000,02_Estacao!D364)))</f>
        <v/>
      </c>
      <c r="E364" s="46" t="str">
        <f aca="false">IF(OR($A364="",02_Estacao!E364=""),"",IF(CFG_UVEL="km/h",02_Estacao!E364/3.6,02_Estacao!E364))</f>
        <v/>
      </c>
      <c r="F364" s="46" t="str">
        <f aca="false">IF($A364="","",IF(02_Estacao!F364="",CFG_P,IF(CFG_UP="hPa (mbar)",02_Estacao!F364/10,IF(CFG_UP="Pa",02_Estacao!F364/1000,02_Estacao!F364))))</f>
        <v/>
      </c>
      <c r="G364" s="48" t="str">
        <f aca="false">IF($A364="","",IF(02_Estacao!G364&lt;&gt;"",02_Estacao!G364,IF($D364="","",(1-CFG_ALBEDO)*$D364-CFG_RNL)))</f>
        <v/>
      </c>
      <c r="H364" s="46" t="str">
        <f aca="false">IF($A364="","",IFERROR(IF(ISNUMBER(INDEX(03_Dossel!$F$6:$F$1005,MATCH($A364,03_Dossel!$A$6:$A$1005,0))),INDEX(03_Dossel!$F$6:$F$1005,MATCH($A364,03_Dossel!$A$6:$A$1005,0)),""),""))</f>
        <v/>
      </c>
      <c r="I364" s="49" t="str">
        <f aca="false">IF($A364="","",IF($H364="","SEM PAR","OK"))</f>
        <v/>
      </c>
      <c r="J364" s="50" t="str">
        <f aca="false">IF($B364="","",0.6108*EXP(17.27*$B364/($B364+237.3)))</f>
        <v/>
      </c>
      <c r="K364" s="50" t="str">
        <f aca="false">IF(OR($J364="",$C364=""),"",$J364*$C364/100)</f>
        <v/>
      </c>
      <c r="L364" s="50" t="str">
        <f aca="false">IF(OR($J364="",$K364=""),"",$J364-$K364)</f>
        <v/>
      </c>
      <c r="M364" s="50" t="str">
        <f aca="false">IF($J364="","",4098*$J364/($B364+237.3)^2)</f>
        <v/>
      </c>
      <c r="N364" s="51" t="str">
        <f aca="false">IF($F364="","",0.000665*$F364)</f>
        <v/>
      </c>
      <c r="O364" s="46" t="str">
        <f aca="false">IF($E364="","",IFERROR($E364*4.87/LN(67.8*CFG_ZANEM-5.42),""))</f>
        <v/>
      </c>
      <c r="P364" s="46" t="str">
        <f aca="false">IF(OR($B364="",$H364=""),"",$H364-$B364)</f>
        <v/>
      </c>
      <c r="Q364" s="46" t="str">
        <f aca="false">IF($A364="","",IF(ISNUMBER(CFG_A),CFG_A,""))</f>
        <v/>
      </c>
      <c r="R364" s="46" t="str">
        <f aca="false">IF($A364="","",IF(ISNUMBER(CFG_B),CFG_B,""))</f>
        <v/>
      </c>
      <c r="S364" s="50" t="str">
        <f aca="false">IF(OR($B364="",$Q364=""),"",0.6108*EXP(17.27*$B364/($B364+237.3))-0.6108*EXP(17.27*($B364+$Q364)/($B364+$Q364+237.3)))</f>
        <v/>
      </c>
      <c r="T364" s="46" t="str">
        <f aca="false">IF(OR($Q364="",$R364="",$L364=""),"",$Q364+$R364*$L364)</f>
        <v/>
      </c>
      <c r="U364" s="46" t="str">
        <f aca="false">IF(OR($Q364="",$R364="",$S364=""),"",$Q364+$R364*$S364)</f>
        <v/>
      </c>
      <c r="V364" s="50" t="str">
        <f aca="false">IF(OR($P364="",$T364="",$U364=""),"",IF(ABS($U364-$T364)&lt;CFG_DENOMMIN,"",($P364-$T364)/($U364-$T364)))</f>
        <v/>
      </c>
      <c r="W364" s="47" t="str">
        <f aca="false">IF($E364="","",IFERROR(LN((CFG_ZANEM-0.67*CFG_HDOSSEL)/(0.123*CFG_HDOSSEL))*LN((CFG_ZAR-0.67*CFG_HDOSSEL)/(0.0123*CFG_HDOSSEL))/(CFG_K^2*$E364),""))</f>
        <v/>
      </c>
      <c r="X364" s="50" t="str">
        <f aca="false">IF(OR($N364="",$W364="",$W364=0),"",$N364*(1+CFG_RC/$W364))</f>
        <v/>
      </c>
      <c r="Y364" s="46" t="str">
        <f aca="false">IF(OR($X364="",$M364="",$G364="",$L364=""),"",($W364*$G364/CFG_RHOCP)*($X364/($M364+$X364))-$L364/($M364+$X364))</f>
        <v/>
      </c>
      <c r="Z364" s="46" t="str">
        <f aca="false">IF(OR($W364="",$G364=""),"",$W364*$G364/CFG_RHOCP)</f>
        <v/>
      </c>
      <c r="AA364" s="50" t="str">
        <f aca="false">IF(OR($P364="",$Y364="",$Z364=""),"",IF(ABS($Z364-$Y364)&lt;CFG_DENOMMIN,"",($P364-$Y364)/($Z364-$Y364)))</f>
        <v/>
      </c>
      <c r="AB364" s="48" t="str">
        <f aca="false">IF($A364="","",IF(AND(HOUR($A364)&gt;=CFG_HINI,HOUR($A364)&lt;CFG_HFIM),1,0))</f>
        <v/>
      </c>
      <c r="AC364" s="48" t="str">
        <f aca="false">IF($A364="","",IF($D364="",0,IF($D364&gt;=CFG_RSMIN,1,0)))</f>
        <v/>
      </c>
      <c r="AD364" s="48" t="str">
        <f aca="false">IF($A364="","",IF($E364="",0,IF(AND($E364&gt;=CFG_UMIN,$E364&lt;=CFG_UMAX),1,0)))</f>
        <v/>
      </c>
      <c r="AE364" s="48" t="str">
        <f aca="false">IF($A364="","",IF($L364="",0,IF($L364&gt;=CFG_VPDMIN,1,0)))</f>
        <v/>
      </c>
      <c r="AF364" s="48" t="str">
        <f aca="false">IF($A364="","",IF(CFG_METODO="Teórico (Jackson)",IF(OR($Y364="",$Z364=""),0,IF(ABS($Z364-$Y364)&gt;=CFG_DENOMMIN,1,0)),IF(OR($T364="",$U364=""),0,IF(ABS($U364-$T364)&gt;=CFG_DENOMMIN,1,0))))</f>
        <v/>
      </c>
      <c r="AG364" s="48" t="str">
        <f aca="false">IF($A364="","",IF(AND($B364&lt;&gt;"",$C364&lt;&gt;"",$H364&lt;&gt;""),1,0))</f>
        <v/>
      </c>
      <c r="AH364" s="48" t="str">
        <f aca="false">IF($A364="","",IF(AND($AB364=1,$AC364=1,$AD364=1,$AE364=1,$AF364=1,$AG364=1),1,0))</f>
        <v/>
      </c>
      <c r="AI364" s="50" t="str">
        <f aca="false">IF($A364="","",IF($AH364&lt;&gt;1,"",IF(CFG_METODO="Teórico (Jackson)",$AA364,$V364)))</f>
        <v/>
      </c>
      <c r="AJ364" s="50" t="str">
        <f aca="false">IF($AI364="","",MAX(0,MIN(1,$AI364)))</f>
        <v/>
      </c>
      <c r="AK364" s="52" t="str">
        <f aca="false">IF($A364="","",IF($AG364=0,"Dados incompletos"&amp;IF($I364="SEM PAR"," — sem Tc no mesmo horário",""),IF($AB364=0,"Fora da janela horária",IF($AC364=0,"Radiação abaixo do mínimo",IF($AD364=0,"Vento fora da faixa",IF($AE364=0,"VPD abaixo do mínimo",IF($AF364=0,"Denominador muito pequeno","VÁLIDO")))))))</f>
        <v/>
      </c>
    </row>
    <row r="365" customFormat="false" ht="15" hidden="false" customHeight="false" outlineLevel="0" collapsed="false">
      <c r="A365" s="45" t="str">
        <f aca="false">IF(02_Estacao!A365="","",02_Estacao!A365)</f>
        <v/>
      </c>
      <c r="B365" s="46" t="str">
        <f aca="false">IF(OR($A365="",02_Estacao!B365=""),"",IF(CFG_UT="°F",(02_Estacao!B365-32)*5/9,02_Estacao!B365))</f>
        <v/>
      </c>
      <c r="C365" s="47" t="str">
        <f aca="false">IF(OR($A365="",02_Estacao!C365=""),"",IF(CFG_UUR="fração (0-1)",02_Estacao!C365*100,02_Estacao!C365))</f>
        <v/>
      </c>
      <c r="D365" s="48" t="str">
        <f aca="false">IF(OR($A365="",02_Estacao!D365=""),"",IF(CFG_URS="MJ/m²/h",02_Estacao!D365*277.7778,IF(CFG_URS="kW/m²",02_Estacao!D365*1000,02_Estacao!D365)))</f>
        <v/>
      </c>
      <c r="E365" s="46" t="str">
        <f aca="false">IF(OR($A365="",02_Estacao!E365=""),"",IF(CFG_UVEL="km/h",02_Estacao!E365/3.6,02_Estacao!E365))</f>
        <v/>
      </c>
      <c r="F365" s="46" t="str">
        <f aca="false">IF($A365="","",IF(02_Estacao!F365="",CFG_P,IF(CFG_UP="hPa (mbar)",02_Estacao!F365/10,IF(CFG_UP="Pa",02_Estacao!F365/1000,02_Estacao!F365))))</f>
        <v/>
      </c>
      <c r="G365" s="48" t="str">
        <f aca="false">IF($A365="","",IF(02_Estacao!G365&lt;&gt;"",02_Estacao!G365,IF($D365="","",(1-CFG_ALBEDO)*$D365-CFG_RNL)))</f>
        <v/>
      </c>
      <c r="H365" s="46" t="str">
        <f aca="false">IF($A365="","",IFERROR(IF(ISNUMBER(INDEX(03_Dossel!$F$6:$F$1005,MATCH($A365,03_Dossel!$A$6:$A$1005,0))),INDEX(03_Dossel!$F$6:$F$1005,MATCH($A365,03_Dossel!$A$6:$A$1005,0)),""),""))</f>
        <v/>
      </c>
      <c r="I365" s="49" t="str">
        <f aca="false">IF($A365="","",IF($H365="","SEM PAR","OK"))</f>
        <v/>
      </c>
      <c r="J365" s="50" t="str">
        <f aca="false">IF($B365="","",0.6108*EXP(17.27*$B365/($B365+237.3)))</f>
        <v/>
      </c>
      <c r="K365" s="50" t="str">
        <f aca="false">IF(OR($J365="",$C365=""),"",$J365*$C365/100)</f>
        <v/>
      </c>
      <c r="L365" s="50" t="str">
        <f aca="false">IF(OR($J365="",$K365=""),"",$J365-$K365)</f>
        <v/>
      </c>
      <c r="M365" s="50" t="str">
        <f aca="false">IF($J365="","",4098*$J365/($B365+237.3)^2)</f>
        <v/>
      </c>
      <c r="N365" s="51" t="str">
        <f aca="false">IF($F365="","",0.000665*$F365)</f>
        <v/>
      </c>
      <c r="O365" s="46" t="str">
        <f aca="false">IF($E365="","",IFERROR($E365*4.87/LN(67.8*CFG_ZANEM-5.42),""))</f>
        <v/>
      </c>
      <c r="P365" s="46" t="str">
        <f aca="false">IF(OR($B365="",$H365=""),"",$H365-$B365)</f>
        <v/>
      </c>
      <c r="Q365" s="46" t="str">
        <f aca="false">IF($A365="","",IF(ISNUMBER(CFG_A),CFG_A,""))</f>
        <v/>
      </c>
      <c r="R365" s="46" t="str">
        <f aca="false">IF($A365="","",IF(ISNUMBER(CFG_B),CFG_B,""))</f>
        <v/>
      </c>
      <c r="S365" s="50" t="str">
        <f aca="false">IF(OR($B365="",$Q365=""),"",0.6108*EXP(17.27*$B365/($B365+237.3))-0.6108*EXP(17.27*($B365+$Q365)/($B365+$Q365+237.3)))</f>
        <v/>
      </c>
      <c r="T365" s="46" t="str">
        <f aca="false">IF(OR($Q365="",$R365="",$L365=""),"",$Q365+$R365*$L365)</f>
        <v/>
      </c>
      <c r="U365" s="46" t="str">
        <f aca="false">IF(OR($Q365="",$R365="",$S365=""),"",$Q365+$R365*$S365)</f>
        <v/>
      </c>
      <c r="V365" s="50" t="str">
        <f aca="false">IF(OR($P365="",$T365="",$U365=""),"",IF(ABS($U365-$T365)&lt;CFG_DENOMMIN,"",($P365-$T365)/($U365-$T365)))</f>
        <v/>
      </c>
      <c r="W365" s="47" t="str">
        <f aca="false">IF($E365="","",IFERROR(LN((CFG_ZANEM-0.67*CFG_HDOSSEL)/(0.123*CFG_HDOSSEL))*LN((CFG_ZAR-0.67*CFG_HDOSSEL)/(0.0123*CFG_HDOSSEL))/(CFG_K^2*$E365),""))</f>
        <v/>
      </c>
      <c r="X365" s="50" t="str">
        <f aca="false">IF(OR($N365="",$W365="",$W365=0),"",$N365*(1+CFG_RC/$W365))</f>
        <v/>
      </c>
      <c r="Y365" s="46" t="str">
        <f aca="false">IF(OR($X365="",$M365="",$G365="",$L365=""),"",($W365*$G365/CFG_RHOCP)*($X365/($M365+$X365))-$L365/($M365+$X365))</f>
        <v/>
      </c>
      <c r="Z365" s="46" t="str">
        <f aca="false">IF(OR($W365="",$G365=""),"",$W365*$G365/CFG_RHOCP)</f>
        <v/>
      </c>
      <c r="AA365" s="50" t="str">
        <f aca="false">IF(OR($P365="",$Y365="",$Z365=""),"",IF(ABS($Z365-$Y365)&lt;CFG_DENOMMIN,"",($P365-$Y365)/($Z365-$Y365)))</f>
        <v/>
      </c>
      <c r="AB365" s="48" t="str">
        <f aca="false">IF($A365="","",IF(AND(HOUR($A365)&gt;=CFG_HINI,HOUR($A365)&lt;CFG_HFIM),1,0))</f>
        <v/>
      </c>
      <c r="AC365" s="48" t="str">
        <f aca="false">IF($A365="","",IF($D365="",0,IF($D365&gt;=CFG_RSMIN,1,0)))</f>
        <v/>
      </c>
      <c r="AD365" s="48" t="str">
        <f aca="false">IF($A365="","",IF($E365="",0,IF(AND($E365&gt;=CFG_UMIN,$E365&lt;=CFG_UMAX),1,0)))</f>
        <v/>
      </c>
      <c r="AE365" s="48" t="str">
        <f aca="false">IF($A365="","",IF($L365="",0,IF($L365&gt;=CFG_VPDMIN,1,0)))</f>
        <v/>
      </c>
      <c r="AF365" s="48" t="str">
        <f aca="false">IF($A365="","",IF(CFG_METODO="Teórico (Jackson)",IF(OR($Y365="",$Z365=""),0,IF(ABS($Z365-$Y365)&gt;=CFG_DENOMMIN,1,0)),IF(OR($T365="",$U365=""),0,IF(ABS($U365-$T365)&gt;=CFG_DENOMMIN,1,0))))</f>
        <v/>
      </c>
      <c r="AG365" s="48" t="str">
        <f aca="false">IF($A365="","",IF(AND($B365&lt;&gt;"",$C365&lt;&gt;"",$H365&lt;&gt;""),1,0))</f>
        <v/>
      </c>
      <c r="AH365" s="48" t="str">
        <f aca="false">IF($A365="","",IF(AND($AB365=1,$AC365=1,$AD365=1,$AE365=1,$AF365=1,$AG365=1),1,0))</f>
        <v/>
      </c>
      <c r="AI365" s="50" t="str">
        <f aca="false">IF($A365="","",IF($AH365&lt;&gt;1,"",IF(CFG_METODO="Teórico (Jackson)",$AA365,$V365)))</f>
        <v/>
      </c>
      <c r="AJ365" s="50" t="str">
        <f aca="false">IF($AI365="","",MAX(0,MIN(1,$AI365)))</f>
        <v/>
      </c>
      <c r="AK365" s="52" t="str">
        <f aca="false">IF($A365="","",IF($AG365=0,"Dados incompletos"&amp;IF($I365="SEM PAR"," — sem Tc no mesmo horário",""),IF($AB365=0,"Fora da janela horária",IF($AC365=0,"Radiação abaixo do mínimo",IF($AD365=0,"Vento fora da faixa",IF($AE365=0,"VPD abaixo do mínimo",IF($AF365=0,"Denominador muito pequeno","VÁLIDO")))))))</f>
        <v/>
      </c>
    </row>
    <row r="366" customFormat="false" ht="15" hidden="false" customHeight="false" outlineLevel="0" collapsed="false">
      <c r="A366" s="45" t="str">
        <f aca="false">IF(02_Estacao!A366="","",02_Estacao!A366)</f>
        <v/>
      </c>
      <c r="B366" s="46" t="str">
        <f aca="false">IF(OR($A366="",02_Estacao!B366=""),"",IF(CFG_UT="°F",(02_Estacao!B366-32)*5/9,02_Estacao!B366))</f>
        <v/>
      </c>
      <c r="C366" s="47" t="str">
        <f aca="false">IF(OR($A366="",02_Estacao!C366=""),"",IF(CFG_UUR="fração (0-1)",02_Estacao!C366*100,02_Estacao!C366))</f>
        <v/>
      </c>
      <c r="D366" s="48" t="str">
        <f aca="false">IF(OR($A366="",02_Estacao!D366=""),"",IF(CFG_URS="MJ/m²/h",02_Estacao!D366*277.7778,IF(CFG_URS="kW/m²",02_Estacao!D366*1000,02_Estacao!D366)))</f>
        <v/>
      </c>
      <c r="E366" s="46" t="str">
        <f aca="false">IF(OR($A366="",02_Estacao!E366=""),"",IF(CFG_UVEL="km/h",02_Estacao!E366/3.6,02_Estacao!E366))</f>
        <v/>
      </c>
      <c r="F366" s="46" t="str">
        <f aca="false">IF($A366="","",IF(02_Estacao!F366="",CFG_P,IF(CFG_UP="hPa (mbar)",02_Estacao!F366/10,IF(CFG_UP="Pa",02_Estacao!F366/1000,02_Estacao!F366))))</f>
        <v/>
      </c>
      <c r="G366" s="48" t="str">
        <f aca="false">IF($A366="","",IF(02_Estacao!G366&lt;&gt;"",02_Estacao!G366,IF($D366="","",(1-CFG_ALBEDO)*$D366-CFG_RNL)))</f>
        <v/>
      </c>
      <c r="H366" s="46" t="str">
        <f aca="false">IF($A366="","",IFERROR(IF(ISNUMBER(INDEX(03_Dossel!$F$6:$F$1005,MATCH($A366,03_Dossel!$A$6:$A$1005,0))),INDEX(03_Dossel!$F$6:$F$1005,MATCH($A366,03_Dossel!$A$6:$A$1005,0)),""),""))</f>
        <v/>
      </c>
      <c r="I366" s="49" t="str">
        <f aca="false">IF($A366="","",IF($H366="","SEM PAR","OK"))</f>
        <v/>
      </c>
      <c r="J366" s="50" t="str">
        <f aca="false">IF($B366="","",0.6108*EXP(17.27*$B366/($B366+237.3)))</f>
        <v/>
      </c>
      <c r="K366" s="50" t="str">
        <f aca="false">IF(OR($J366="",$C366=""),"",$J366*$C366/100)</f>
        <v/>
      </c>
      <c r="L366" s="50" t="str">
        <f aca="false">IF(OR($J366="",$K366=""),"",$J366-$K366)</f>
        <v/>
      </c>
      <c r="M366" s="50" t="str">
        <f aca="false">IF($J366="","",4098*$J366/($B366+237.3)^2)</f>
        <v/>
      </c>
      <c r="N366" s="51" t="str">
        <f aca="false">IF($F366="","",0.000665*$F366)</f>
        <v/>
      </c>
      <c r="O366" s="46" t="str">
        <f aca="false">IF($E366="","",IFERROR($E366*4.87/LN(67.8*CFG_ZANEM-5.42),""))</f>
        <v/>
      </c>
      <c r="P366" s="46" t="str">
        <f aca="false">IF(OR($B366="",$H366=""),"",$H366-$B366)</f>
        <v/>
      </c>
      <c r="Q366" s="46" t="str">
        <f aca="false">IF($A366="","",IF(ISNUMBER(CFG_A),CFG_A,""))</f>
        <v/>
      </c>
      <c r="R366" s="46" t="str">
        <f aca="false">IF($A366="","",IF(ISNUMBER(CFG_B),CFG_B,""))</f>
        <v/>
      </c>
      <c r="S366" s="50" t="str">
        <f aca="false">IF(OR($B366="",$Q366=""),"",0.6108*EXP(17.27*$B366/($B366+237.3))-0.6108*EXP(17.27*($B366+$Q366)/($B366+$Q366+237.3)))</f>
        <v/>
      </c>
      <c r="T366" s="46" t="str">
        <f aca="false">IF(OR($Q366="",$R366="",$L366=""),"",$Q366+$R366*$L366)</f>
        <v/>
      </c>
      <c r="U366" s="46" t="str">
        <f aca="false">IF(OR($Q366="",$R366="",$S366=""),"",$Q366+$R366*$S366)</f>
        <v/>
      </c>
      <c r="V366" s="50" t="str">
        <f aca="false">IF(OR($P366="",$T366="",$U366=""),"",IF(ABS($U366-$T366)&lt;CFG_DENOMMIN,"",($P366-$T366)/($U366-$T366)))</f>
        <v/>
      </c>
      <c r="W366" s="47" t="str">
        <f aca="false">IF($E366="","",IFERROR(LN((CFG_ZANEM-0.67*CFG_HDOSSEL)/(0.123*CFG_HDOSSEL))*LN((CFG_ZAR-0.67*CFG_HDOSSEL)/(0.0123*CFG_HDOSSEL))/(CFG_K^2*$E366),""))</f>
        <v/>
      </c>
      <c r="X366" s="50" t="str">
        <f aca="false">IF(OR($N366="",$W366="",$W366=0),"",$N366*(1+CFG_RC/$W366))</f>
        <v/>
      </c>
      <c r="Y366" s="46" t="str">
        <f aca="false">IF(OR($X366="",$M366="",$G366="",$L366=""),"",($W366*$G366/CFG_RHOCP)*($X366/($M366+$X366))-$L366/($M366+$X366))</f>
        <v/>
      </c>
      <c r="Z366" s="46" t="str">
        <f aca="false">IF(OR($W366="",$G366=""),"",$W366*$G366/CFG_RHOCP)</f>
        <v/>
      </c>
      <c r="AA366" s="50" t="str">
        <f aca="false">IF(OR($P366="",$Y366="",$Z366=""),"",IF(ABS($Z366-$Y366)&lt;CFG_DENOMMIN,"",($P366-$Y366)/($Z366-$Y366)))</f>
        <v/>
      </c>
      <c r="AB366" s="48" t="str">
        <f aca="false">IF($A366="","",IF(AND(HOUR($A366)&gt;=CFG_HINI,HOUR($A366)&lt;CFG_HFIM),1,0))</f>
        <v/>
      </c>
      <c r="AC366" s="48" t="str">
        <f aca="false">IF($A366="","",IF($D366="",0,IF($D366&gt;=CFG_RSMIN,1,0)))</f>
        <v/>
      </c>
      <c r="AD366" s="48" t="str">
        <f aca="false">IF($A366="","",IF($E366="",0,IF(AND($E366&gt;=CFG_UMIN,$E366&lt;=CFG_UMAX),1,0)))</f>
        <v/>
      </c>
      <c r="AE366" s="48" t="str">
        <f aca="false">IF($A366="","",IF($L366="",0,IF($L366&gt;=CFG_VPDMIN,1,0)))</f>
        <v/>
      </c>
      <c r="AF366" s="48" t="str">
        <f aca="false">IF($A366="","",IF(CFG_METODO="Teórico (Jackson)",IF(OR($Y366="",$Z366=""),0,IF(ABS($Z366-$Y366)&gt;=CFG_DENOMMIN,1,0)),IF(OR($T366="",$U366=""),0,IF(ABS($U366-$T366)&gt;=CFG_DENOMMIN,1,0))))</f>
        <v/>
      </c>
      <c r="AG366" s="48" t="str">
        <f aca="false">IF($A366="","",IF(AND($B366&lt;&gt;"",$C366&lt;&gt;"",$H366&lt;&gt;""),1,0))</f>
        <v/>
      </c>
      <c r="AH366" s="48" t="str">
        <f aca="false">IF($A366="","",IF(AND($AB366=1,$AC366=1,$AD366=1,$AE366=1,$AF366=1,$AG366=1),1,0))</f>
        <v/>
      </c>
      <c r="AI366" s="50" t="str">
        <f aca="false">IF($A366="","",IF($AH366&lt;&gt;1,"",IF(CFG_METODO="Teórico (Jackson)",$AA366,$V366)))</f>
        <v/>
      </c>
      <c r="AJ366" s="50" t="str">
        <f aca="false">IF($AI366="","",MAX(0,MIN(1,$AI366)))</f>
        <v/>
      </c>
      <c r="AK366" s="52" t="str">
        <f aca="false">IF($A366="","",IF($AG366=0,"Dados incompletos"&amp;IF($I366="SEM PAR"," — sem Tc no mesmo horário",""),IF($AB366=0,"Fora da janela horária",IF($AC366=0,"Radiação abaixo do mínimo",IF($AD366=0,"Vento fora da faixa",IF($AE366=0,"VPD abaixo do mínimo",IF($AF366=0,"Denominador muito pequeno","VÁLIDO")))))))</f>
        <v/>
      </c>
    </row>
    <row r="367" customFormat="false" ht="15" hidden="false" customHeight="false" outlineLevel="0" collapsed="false">
      <c r="A367" s="45" t="str">
        <f aca="false">IF(02_Estacao!A367="","",02_Estacao!A367)</f>
        <v/>
      </c>
      <c r="B367" s="46" t="str">
        <f aca="false">IF(OR($A367="",02_Estacao!B367=""),"",IF(CFG_UT="°F",(02_Estacao!B367-32)*5/9,02_Estacao!B367))</f>
        <v/>
      </c>
      <c r="C367" s="47" t="str">
        <f aca="false">IF(OR($A367="",02_Estacao!C367=""),"",IF(CFG_UUR="fração (0-1)",02_Estacao!C367*100,02_Estacao!C367))</f>
        <v/>
      </c>
      <c r="D367" s="48" t="str">
        <f aca="false">IF(OR($A367="",02_Estacao!D367=""),"",IF(CFG_URS="MJ/m²/h",02_Estacao!D367*277.7778,IF(CFG_URS="kW/m²",02_Estacao!D367*1000,02_Estacao!D367)))</f>
        <v/>
      </c>
      <c r="E367" s="46" t="str">
        <f aca="false">IF(OR($A367="",02_Estacao!E367=""),"",IF(CFG_UVEL="km/h",02_Estacao!E367/3.6,02_Estacao!E367))</f>
        <v/>
      </c>
      <c r="F367" s="46" t="str">
        <f aca="false">IF($A367="","",IF(02_Estacao!F367="",CFG_P,IF(CFG_UP="hPa (mbar)",02_Estacao!F367/10,IF(CFG_UP="Pa",02_Estacao!F367/1000,02_Estacao!F367))))</f>
        <v/>
      </c>
      <c r="G367" s="48" t="str">
        <f aca="false">IF($A367="","",IF(02_Estacao!G367&lt;&gt;"",02_Estacao!G367,IF($D367="","",(1-CFG_ALBEDO)*$D367-CFG_RNL)))</f>
        <v/>
      </c>
      <c r="H367" s="46" t="str">
        <f aca="false">IF($A367="","",IFERROR(IF(ISNUMBER(INDEX(03_Dossel!$F$6:$F$1005,MATCH($A367,03_Dossel!$A$6:$A$1005,0))),INDEX(03_Dossel!$F$6:$F$1005,MATCH($A367,03_Dossel!$A$6:$A$1005,0)),""),""))</f>
        <v/>
      </c>
      <c r="I367" s="49" t="str">
        <f aca="false">IF($A367="","",IF($H367="","SEM PAR","OK"))</f>
        <v/>
      </c>
      <c r="J367" s="50" t="str">
        <f aca="false">IF($B367="","",0.6108*EXP(17.27*$B367/($B367+237.3)))</f>
        <v/>
      </c>
      <c r="K367" s="50" t="str">
        <f aca="false">IF(OR($J367="",$C367=""),"",$J367*$C367/100)</f>
        <v/>
      </c>
      <c r="L367" s="50" t="str">
        <f aca="false">IF(OR($J367="",$K367=""),"",$J367-$K367)</f>
        <v/>
      </c>
      <c r="M367" s="50" t="str">
        <f aca="false">IF($J367="","",4098*$J367/($B367+237.3)^2)</f>
        <v/>
      </c>
      <c r="N367" s="51" t="str">
        <f aca="false">IF($F367="","",0.000665*$F367)</f>
        <v/>
      </c>
      <c r="O367" s="46" t="str">
        <f aca="false">IF($E367="","",IFERROR($E367*4.87/LN(67.8*CFG_ZANEM-5.42),""))</f>
        <v/>
      </c>
      <c r="P367" s="46" t="str">
        <f aca="false">IF(OR($B367="",$H367=""),"",$H367-$B367)</f>
        <v/>
      </c>
      <c r="Q367" s="46" t="str">
        <f aca="false">IF($A367="","",IF(ISNUMBER(CFG_A),CFG_A,""))</f>
        <v/>
      </c>
      <c r="R367" s="46" t="str">
        <f aca="false">IF($A367="","",IF(ISNUMBER(CFG_B),CFG_B,""))</f>
        <v/>
      </c>
      <c r="S367" s="50" t="str">
        <f aca="false">IF(OR($B367="",$Q367=""),"",0.6108*EXP(17.27*$B367/($B367+237.3))-0.6108*EXP(17.27*($B367+$Q367)/($B367+$Q367+237.3)))</f>
        <v/>
      </c>
      <c r="T367" s="46" t="str">
        <f aca="false">IF(OR($Q367="",$R367="",$L367=""),"",$Q367+$R367*$L367)</f>
        <v/>
      </c>
      <c r="U367" s="46" t="str">
        <f aca="false">IF(OR($Q367="",$R367="",$S367=""),"",$Q367+$R367*$S367)</f>
        <v/>
      </c>
      <c r="V367" s="50" t="str">
        <f aca="false">IF(OR($P367="",$T367="",$U367=""),"",IF(ABS($U367-$T367)&lt;CFG_DENOMMIN,"",($P367-$T367)/($U367-$T367)))</f>
        <v/>
      </c>
      <c r="W367" s="47" t="str">
        <f aca="false">IF($E367="","",IFERROR(LN((CFG_ZANEM-0.67*CFG_HDOSSEL)/(0.123*CFG_HDOSSEL))*LN((CFG_ZAR-0.67*CFG_HDOSSEL)/(0.0123*CFG_HDOSSEL))/(CFG_K^2*$E367),""))</f>
        <v/>
      </c>
      <c r="X367" s="50" t="str">
        <f aca="false">IF(OR($N367="",$W367="",$W367=0),"",$N367*(1+CFG_RC/$W367))</f>
        <v/>
      </c>
      <c r="Y367" s="46" t="str">
        <f aca="false">IF(OR($X367="",$M367="",$G367="",$L367=""),"",($W367*$G367/CFG_RHOCP)*($X367/($M367+$X367))-$L367/($M367+$X367))</f>
        <v/>
      </c>
      <c r="Z367" s="46" t="str">
        <f aca="false">IF(OR($W367="",$G367=""),"",$W367*$G367/CFG_RHOCP)</f>
        <v/>
      </c>
      <c r="AA367" s="50" t="str">
        <f aca="false">IF(OR($P367="",$Y367="",$Z367=""),"",IF(ABS($Z367-$Y367)&lt;CFG_DENOMMIN,"",($P367-$Y367)/($Z367-$Y367)))</f>
        <v/>
      </c>
      <c r="AB367" s="48" t="str">
        <f aca="false">IF($A367="","",IF(AND(HOUR($A367)&gt;=CFG_HINI,HOUR($A367)&lt;CFG_HFIM),1,0))</f>
        <v/>
      </c>
      <c r="AC367" s="48" t="str">
        <f aca="false">IF($A367="","",IF($D367="",0,IF($D367&gt;=CFG_RSMIN,1,0)))</f>
        <v/>
      </c>
      <c r="AD367" s="48" t="str">
        <f aca="false">IF($A367="","",IF($E367="",0,IF(AND($E367&gt;=CFG_UMIN,$E367&lt;=CFG_UMAX),1,0)))</f>
        <v/>
      </c>
      <c r="AE367" s="48" t="str">
        <f aca="false">IF($A367="","",IF($L367="",0,IF($L367&gt;=CFG_VPDMIN,1,0)))</f>
        <v/>
      </c>
      <c r="AF367" s="48" t="str">
        <f aca="false">IF($A367="","",IF(CFG_METODO="Teórico (Jackson)",IF(OR($Y367="",$Z367=""),0,IF(ABS($Z367-$Y367)&gt;=CFG_DENOMMIN,1,0)),IF(OR($T367="",$U367=""),0,IF(ABS($U367-$T367)&gt;=CFG_DENOMMIN,1,0))))</f>
        <v/>
      </c>
      <c r="AG367" s="48" t="str">
        <f aca="false">IF($A367="","",IF(AND($B367&lt;&gt;"",$C367&lt;&gt;"",$H367&lt;&gt;""),1,0))</f>
        <v/>
      </c>
      <c r="AH367" s="48" t="str">
        <f aca="false">IF($A367="","",IF(AND($AB367=1,$AC367=1,$AD367=1,$AE367=1,$AF367=1,$AG367=1),1,0))</f>
        <v/>
      </c>
      <c r="AI367" s="50" t="str">
        <f aca="false">IF($A367="","",IF($AH367&lt;&gt;1,"",IF(CFG_METODO="Teórico (Jackson)",$AA367,$V367)))</f>
        <v/>
      </c>
      <c r="AJ367" s="50" t="str">
        <f aca="false">IF($AI367="","",MAX(0,MIN(1,$AI367)))</f>
        <v/>
      </c>
      <c r="AK367" s="52" t="str">
        <f aca="false">IF($A367="","",IF($AG367=0,"Dados incompletos"&amp;IF($I367="SEM PAR"," — sem Tc no mesmo horário",""),IF($AB367=0,"Fora da janela horária",IF($AC367=0,"Radiação abaixo do mínimo",IF($AD367=0,"Vento fora da faixa",IF($AE367=0,"VPD abaixo do mínimo",IF($AF367=0,"Denominador muito pequeno","VÁLIDO")))))))</f>
        <v/>
      </c>
    </row>
    <row r="368" customFormat="false" ht="15" hidden="false" customHeight="false" outlineLevel="0" collapsed="false">
      <c r="A368" s="45" t="str">
        <f aca="false">IF(02_Estacao!A368="","",02_Estacao!A368)</f>
        <v/>
      </c>
      <c r="B368" s="46" t="str">
        <f aca="false">IF(OR($A368="",02_Estacao!B368=""),"",IF(CFG_UT="°F",(02_Estacao!B368-32)*5/9,02_Estacao!B368))</f>
        <v/>
      </c>
      <c r="C368" s="47" t="str">
        <f aca="false">IF(OR($A368="",02_Estacao!C368=""),"",IF(CFG_UUR="fração (0-1)",02_Estacao!C368*100,02_Estacao!C368))</f>
        <v/>
      </c>
      <c r="D368" s="48" t="str">
        <f aca="false">IF(OR($A368="",02_Estacao!D368=""),"",IF(CFG_URS="MJ/m²/h",02_Estacao!D368*277.7778,IF(CFG_URS="kW/m²",02_Estacao!D368*1000,02_Estacao!D368)))</f>
        <v/>
      </c>
      <c r="E368" s="46" t="str">
        <f aca="false">IF(OR($A368="",02_Estacao!E368=""),"",IF(CFG_UVEL="km/h",02_Estacao!E368/3.6,02_Estacao!E368))</f>
        <v/>
      </c>
      <c r="F368" s="46" t="str">
        <f aca="false">IF($A368="","",IF(02_Estacao!F368="",CFG_P,IF(CFG_UP="hPa (mbar)",02_Estacao!F368/10,IF(CFG_UP="Pa",02_Estacao!F368/1000,02_Estacao!F368))))</f>
        <v/>
      </c>
      <c r="G368" s="48" t="str">
        <f aca="false">IF($A368="","",IF(02_Estacao!G368&lt;&gt;"",02_Estacao!G368,IF($D368="","",(1-CFG_ALBEDO)*$D368-CFG_RNL)))</f>
        <v/>
      </c>
      <c r="H368" s="46" t="str">
        <f aca="false">IF($A368="","",IFERROR(IF(ISNUMBER(INDEX(03_Dossel!$F$6:$F$1005,MATCH($A368,03_Dossel!$A$6:$A$1005,0))),INDEX(03_Dossel!$F$6:$F$1005,MATCH($A368,03_Dossel!$A$6:$A$1005,0)),""),""))</f>
        <v/>
      </c>
      <c r="I368" s="49" t="str">
        <f aca="false">IF($A368="","",IF($H368="","SEM PAR","OK"))</f>
        <v/>
      </c>
      <c r="J368" s="50" t="str">
        <f aca="false">IF($B368="","",0.6108*EXP(17.27*$B368/($B368+237.3)))</f>
        <v/>
      </c>
      <c r="K368" s="50" t="str">
        <f aca="false">IF(OR($J368="",$C368=""),"",$J368*$C368/100)</f>
        <v/>
      </c>
      <c r="L368" s="50" t="str">
        <f aca="false">IF(OR($J368="",$K368=""),"",$J368-$K368)</f>
        <v/>
      </c>
      <c r="M368" s="50" t="str">
        <f aca="false">IF($J368="","",4098*$J368/($B368+237.3)^2)</f>
        <v/>
      </c>
      <c r="N368" s="51" t="str">
        <f aca="false">IF($F368="","",0.000665*$F368)</f>
        <v/>
      </c>
      <c r="O368" s="46" t="str">
        <f aca="false">IF($E368="","",IFERROR($E368*4.87/LN(67.8*CFG_ZANEM-5.42),""))</f>
        <v/>
      </c>
      <c r="P368" s="46" t="str">
        <f aca="false">IF(OR($B368="",$H368=""),"",$H368-$B368)</f>
        <v/>
      </c>
      <c r="Q368" s="46" t="str">
        <f aca="false">IF($A368="","",IF(ISNUMBER(CFG_A),CFG_A,""))</f>
        <v/>
      </c>
      <c r="R368" s="46" t="str">
        <f aca="false">IF($A368="","",IF(ISNUMBER(CFG_B),CFG_B,""))</f>
        <v/>
      </c>
      <c r="S368" s="50" t="str">
        <f aca="false">IF(OR($B368="",$Q368=""),"",0.6108*EXP(17.27*$B368/($B368+237.3))-0.6108*EXP(17.27*($B368+$Q368)/($B368+$Q368+237.3)))</f>
        <v/>
      </c>
      <c r="T368" s="46" t="str">
        <f aca="false">IF(OR($Q368="",$R368="",$L368=""),"",$Q368+$R368*$L368)</f>
        <v/>
      </c>
      <c r="U368" s="46" t="str">
        <f aca="false">IF(OR($Q368="",$R368="",$S368=""),"",$Q368+$R368*$S368)</f>
        <v/>
      </c>
      <c r="V368" s="50" t="str">
        <f aca="false">IF(OR($P368="",$T368="",$U368=""),"",IF(ABS($U368-$T368)&lt;CFG_DENOMMIN,"",($P368-$T368)/($U368-$T368)))</f>
        <v/>
      </c>
      <c r="W368" s="47" t="str">
        <f aca="false">IF($E368="","",IFERROR(LN((CFG_ZANEM-0.67*CFG_HDOSSEL)/(0.123*CFG_HDOSSEL))*LN((CFG_ZAR-0.67*CFG_HDOSSEL)/(0.0123*CFG_HDOSSEL))/(CFG_K^2*$E368),""))</f>
        <v/>
      </c>
      <c r="X368" s="50" t="str">
        <f aca="false">IF(OR($N368="",$W368="",$W368=0),"",$N368*(1+CFG_RC/$W368))</f>
        <v/>
      </c>
      <c r="Y368" s="46" t="str">
        <f aca="false">IF(OR($X368="",$M368="",$G368="",$L368=""),"",($W368*$G368/CFG_RHOCP)*($X368/($M368+$X368))-$L368/($M368+$X368))</f>
        <v/>
      </c>
      <c r="Z368" s="46" t="str">
        <f aca="false">IF(OR($W368="",$G368=""),"",$W368*$G368/CFG_RHOCP)</f>
        <v/>
      </c>
      <c r="AA368" s="50" t="str">
        <f aca="false">IF(OR($P368="",$Y368="",$Z368=""),"",IF(ABS($Z368-$Y368)&lt;CFG_DENOMMIN,"",($P368-$Y368)/($Z368-$Y368)))</f>
        <v/>
      </c>
      <c r="AB368" s="48" t="str">
        <f aca="false">IF($A368="","",IF(AND(HOUR($A368)&gt;=CFG_HINI,HOUR($A368)&lt;CFG_HFIM),1,0))</f>
        <v/>
      </c>
      <c r="AC368" s="48" t="str">
        <f aca="false">IF($A368="","",IF($D368="",0,IF($D368&gt;=CFG_RSMIN,1,0)))</f>
        <v/>
      </c>
      <c r="AD368" s="48" t="str">
        <f aca="false">IF($A368="","",IF($E368="",0,IF(AND($E368&gt;=CFG_UMIN,$E368&lt;=CFG_UMAX),1,0)))</f>
        <v/>
      </c>
      <c r="AE368" s="48" t="str">
        <f aca="false">IF($A368="","",IF($L368="",0,IF($L368&gt;=CFG_VPDMIN,1,0)))</f>
        <v/>
      </c>
      <c r="AF368" s="48" t="str">
        <f aca="false">IF($A368="","",IF(CFG_METODO="Teórico (Jackson)",IF(OR($Y368="",$Z368=""),0,IF(ABS($Z368-$Y368)&gt;=CFG_DENOMMIN,1,0)),IF(OR($T368="",$U368=""),0,IF(ABS($U368-$T368)&gt;=CFG_DENOMMIN,1,0))))</f>
        <v/>
      </c>
      <c r="AG368" s="48" t="str">
        <f aca="false">IF($A368="","",IF(AND($B368&lt;&gt;"",$C368&lt;&gt;"",$H368&lt;&gt;""),1,0))</f>
        <v/>
      </c>
      <c r="AH368" s="48" t="str">
        <f aca="false">IF($A368="","",IF(AND($AB368=1,$AC368=1,$AD368=1,$AE368=1,$AF368=1,$AG368=1),1,0))</f>
        <v/>
      </c>
      <c r="AI368" s="50" t="str">
        <f aca="false">IF($A368="","",IF($AH368&lt;&gt;1,"",IF(CFG_METODO="Teórico (Jackson)",$AA368,$V368)))</f>
        <v/>
      </c>
      <c r="AJ368" s="50" t="str">
        <f aca="false">IF($AI368="","",MAX(0,MIN(1,$AI368)))</f>
        <v/>
      </c>
      <c r="AK368" s="52" t="str">
        <f aca="false">IF($A368="","",IF($AG368=0,"Dados incompletos"&amp;IF($I368="SEM PAR"," — sem Tc no mesmo horário",""),IF($AB368=0,"Fora da janela horária",IF($AC368=0,"Radiação abaixo do mínimo",IF($AD368=0,"Vento fora da faixa",IF($AE368=0,"VPD abaixo do mínimo",IF($AF368=0,"Denominador muito pequeno","VÁLIDO")))))))</f>
        <v/>
      </c>
    </row>
    <row r="369" customFormat="false" ht="15" hidden="false" customHeight="false" outlineLevel="0" collapsed="false">
      <c r="A369" s="45" t="str">
        <f aca="false">IF(02_Estacao!A369="","",02_Estacao!A369)</f>
        <v/>
      </c>
      <c r="B369" s="46" t="str">
        <f aca="false">IF(OR($A369="",02_Estacao!B369=""),"",IF(CFG_UT="°F",(02_Estacao!B369-32)*5/9,02_Estacao!B369))</f>
        <v/>
      </c>
      <c r="C369" s="47" t="str">
        <f aca="false">IF(OR($A369="",02_Estacao!C369=""),"",IF(CFG_UUR="fração (0-1)",02_Estacao!C369*100,02_Estacao!C369))</f>
        <v/>
      </c>
      <c r="D369" s="48" t="str">
        <f aca="false">IF(OR($A369="",02_Estacao!D369=""),"",IF(CFG_URS="MJ/m²/h",02_Estacao!D369*277.7778,IF(CFG_URS="kW/m²",02_Estacao!D369*1000,02_Estacao!D369)))</f>
        <v/>
      </c>
      <c r="E369" s="46" t="str">
        <f aca="false">IF(OR($A369="",02_Estacao!E369=""),"",IF(CFG_UVEL="km/h",02_Estacao!E369/3.6,02_Estacao!E369))</f>
        <v/>
      </c>
      <c r="F369" s="46" t="str">
        <f aca="false">IF($A369="","",IF(02_Estacao!F369="",CFG_P,IF(CFG_UP="hPa (mbar)",02_Estacao!F369/10,IF(CFG_UP="Pa",02_Estacao!F369/1000,02_Estacao!F369))))</f>
        <v/>
      </c>
      <c r="G369" s="48" t="str">
        <f aca="false">IF($A369="","",IF(02_Estacao!G369&lt;&gt;"",02_Estacao!G369,IF($D369="","",(1-CFG_ALBEDO)*$D369-CFG_RNL)))</f>
        <v/>
      </c>
      <c r="H369" s="46" t="str">
        <f aca="false">IF($A369="","",IFERROR(IF(ISNUMBER(INDEX(03_Dossel!$F$6:$F$1005,MATCH($A369,03_Dossel!$A$6:$A$1005,0))),INDEX(03_Dossel!$F$6:$F$1005,MATCH($A369,03_Dossel!$A$6:$A$1005,0)),""),""))</f>
        <v/>
      </c>
      <c r="I369" s="49" t="str">
        <f aca="false">IF($A369="","",IF($H369="","SEM PAR","OK"))</f>
        <v/>
      </c>
      <c r="J369" s="50" t="str">
        <f aca="false">IF($B369="","",0.6108*EXP(17.27*$B369/($B369+237.3)))</f>
        <v/>
      </c>
      <c r="K369" s="50" t="str">
        <f aca="false">IF(OR($J369="",$C369=""),"",$J369*$C369/100)</f>
        <v/>
      </c>
      <c r="L369" s="50" t="str">
        <f aca="false">IF(OR($J369="",$K369=""),"",$J369-$K369)</f>
        <v/>
      </c>
      <c r="M369" s="50" t="str">
        <f aca="false">IF($J369="","",4098*$J369/($B369+237.3)^2)</f>
        <v/>
      </c>
      <c r="N369" s="51" t="str">
        <f aca="false">IF($F369="","",0.000665*$F369)</f>
        <v/>
      </c>
      <c r="O369" s="46" t="str">
        <f aca="false">IF($E369="","",IFERROR($E369*4.87/LN(67.8*CFG_ZANEM-5.42),""))</f>
        <v/>
      </c>
      <c r="P369" s="46" t="str">
        <f aca="false">IF(OR($B369="",$H369=""),"",$H369-$B369)</f>
        <v/>
      </c>
      <c r="Q369" s="46" t="str">
        <f aca="false">IF($A369="","",IF(ISNUMBER(CFG_A),CFG_A,""))</f>
        <v/>
      </c>
      <c r="R369" s="46" t="str">
        <f aca="false">IF($A369="","",IF(ISNUMBER(CFG_B),CFG_B,""))</f>
        <v/>
      </c>
      <c r="S369" s="50" t="str">
        <f aca="false">IF(OR($B369="",$Q369=""),"",0.6108*EXP(17.27*$B369/($B369+237.3))-0.6108*EXP(17.27*($B369+$Q369)/($B369+$Q369+237.3)))</f>
        <v/>
      </c>
      <c r="T369" s="46" t="str">
        <f aca="false">IF(OR($Q369="",$R369="",$L369=""),"",$Q369+$R369*$L369)</f>
        <v/>
      </c>
      <c r="U369" s="46" t="str">
        <f aca="false">IF(OR($Q369="",$R369="",$S369=""),"",$Q369+$R369*$S369)</f>
        <v/>
      </c>
      <c r="V369" s="50" t="str">
        <f aca="false">IF(OR($P369="",$T369="",$U369=""),"",IF(ABS($U369-$T369)&lt;CFG_DENOMMIN,"",($P369-$T369)/($U369-$T369)))</f>
        <v/>
      </c>
      <c r="W369" s="47" t="str">
        <f aca="false">IF($E369="","",IFERROR(LN((CFG_ZANEM-0.67*CFG_HDOSSEL)/(0.123*CFG_HDOSSEL))*LN((CFG_ZAR-0.67*CFG_HDOSSEL)/(0.0123*CFG_HDOSSEL))/(CFG_K^2*$E369),""))</f>
        <v/>
      </c>
      <c r="X369" s="50" t="str">
        <f aca="false">IF(OR($N369="",$W369="",$W369=0),"",$N369*(1+CFG_RC/$W369))</f>
        <v/>
      </c>
      <c r="Y369" s="46" t="str">
        <f aca="false">IF(OR($X369="",$M369="",$G369="",$L369=""),"",($W369*$G369/CFG_RHOCP)*($X369/($M369+$X369))-$L369/($M369+$X369))</f>
        <v/>
      </c>
      <c r="Z369" s="46" t="str">
        <f aca="false">IF(OR($W369="",$G369=""),"",$W369*$G369/CFG_RHOCP)</f>
        <v/>
      </c>
      <c r="AA369" s="50" t="str">
        <f aca="false">IF(OR($P369="",$Y369="",$Z369=""),"",IF(ABS($Z369-$Y369)&lt;CFG_DENOMMIN,"",($P369-$Y369)/($Z369-$Y369)))</f>
        <v/>
      </c>
      <c r="AB369" s="48" t="str">
        <f aca="false">IF($A369="","",IF(AND(HOUR($A369)&gt;=CFG_HINI,HOUR($A369)&lt;CFG_HFIM),1,0))</f>
        <v/>
      </c>
      <c r="AC369" s="48" t="str">
        <f aca="false">IF($A369="","",IF($D369="",0,IF($D369&gt;=CFG_RSMIN,1,0)))</f>
        <v/>
      </c>
      <c r="AD369" s="48" t="str">
        <f aca="false">IF($A369="","",IF($E369="",0,IF(AND($E369&gt;=CFG_UMIN,$E369&lt;=CFG_UMAX),1,0)))</f>
        <v/>
      </c>
      <c r="AE369" s="48" t="str">
        <f aca="false">IF($A369="","",IF($L369="",0,IF($L369&gt;=CFG_VPDMIN,1,0)))</f>
        <v/>
      </c>
      <c r="AF369" s="48" t="str">
        <f aca="false">IF($A369="","",IF(CFG_METODO="Teórico (Jackson)",IF(OR($Y369="",$Z369=""),0,IF(ABS($Z369-$Y369)&gt;=CFG_DENOMMIN,1,0)),IF(OR($T369="",$U369=""),0,IF(ABS($U369-$T369)&gt;=CFG_DENOMMIN,1,0))))</f>
        <v/>
      </c>
      <c r="AG369" s="48" t="str">
        <f aca="false">IF($A369="","",IF(AND($B369&lt;&gt;"",$C369&lt;&gt;"",$H369&lt;&gt;""),1,0))</f>
        <v/>
      </c>
      <c r="AH369" s="48" t="str">
        <f aca="false">IF($A369="","",IF(AND($AB369=1,$AC369=1,$AD369=1,$AE369=1,$AF369=1,$AG369=1),1,0))</f>
        <v/>
      </c>
      <c r="AI369" s="50" t="str">
        <f aca="false">IF($A369="","",IF($AH369&lt;&gt;1,"",IF(CFG_METODO="Teórico (Jackson)",$AA369,$V369)))</f>
        <v/>
      </c>
      <c r="AJ369" s="50" t="str">
        <f aca="false">IF($AI369="","",MAX(0,MIN(1,$AI369)))</f>
        <v/>
      </c>
      <c r="AK369" s="52" t="str">
        <f aca="false">IF($A369="","",IF($AG369=0,"Dados incompletos"&amp;IF($I369="SEM PAR"," — sem Tc no mesmo horário",""),IF($AB369=0,"Fora da janela horária",IF($AC369=0,"Radiação abaixo do mínimo",IF($AD369=0,"Vento fora da faixa",IF($AE369=0,"VPD abaixo do mínimo",IF($AF369=0,"Denominador muito pequeno","VÁLIDO")))))))</f>
        <v/>
      </c>
    </row>
    <row r="370" customFormat="false" ht="15" hidden="false" customHeight="false" outlineLevel="0" collapsed="false">
      <c r="A370" s="45" t="str">
        <f aca="false">IF(02_Estacao!A370="","",02_Estacao!A370)</f>
        <v/>
      </c>
      <c r="B370" s="46" t="str">
        <f aca="false">IF(OR($A370="",02_Estacao!B370=""),"",IF(CFG_UT="°F",(02_Estacao!B370-32)*5/9,02_Estacao!B370))</f>
        <v/>
      </c>
      <c r="C370" s="47" t="str">
        <f aca="false">IF(OR($A370="",02_Estacao!C370=""),"",IF(CFG_UUR="fração (0-1)",02_Estacao!C370*100,02_Estacao!C370))</f>
        <v/>
      </c>
      <c r="D370" s="48" t="str">
        <f aca="false">IF(OR($A370="",02_Estacao!D370=""),"",IF(CFG_URS="MJ/m²/h",02_Estacao!D370*277.7778,IF(CFG_URS="kW/m²",02_Estacao!D370*1000,02_Estacao!D370)))</f>
        <v/>
      </c>
      <c r="E370" s="46" t="str">
        <f aca="false">IF(OR($A370="",02_Estacao!E370=""),"",IF(CFG_UVEL="km/h",02_Estacao!E370/3.6,02_Estacao!E370))</f>
        <v/>
      </c>
      <c r="F370" s="46" t="str">
        <f aca="false">IF($A370="","",IF(02_Estacao!F370="",CFG_P,IF(CFG_UP="hPa (mbar)",02_Estacao!F370/10,IF(CFG_UP="Pa",02_Estacao!F370/1000,02_Estacao!F370))))</f>
        <v/>
      </c>
      <c r="G370" s="48" t="str">
        <f aca="false">IF($A370="","",IF(02_Estacao!G370&lt;&gt;"",02_Estacao!G370,IF($D370="","",(1-CFG_ALBEDO)*$D370-CFG_RNL)))</f>
        <v/>
      </c>
      <c r="H370" s="46" t="str">
        <f aca="false">IF($A370="","",IFERROR(IF(ISNUMBER(INDEX(03_Dossel!$F$6:$F$1005,MATCH($A370,03_Dossel!$A$6:$A$1005,0))),INDEX(03_Dossel!$F$6:$F$1005,MATCH($A370,03_Dossel!$A$6:$A$1005,0)),""),""))</f>
        <v/>
      </c>
      <c r="I370" s="49" t="str">
        <f aca="false">IF($A370="","",IF($H370="","SEM PAR","OK"))</f>
        <v/>
      </c>
      <c r="J370" s="50" t="str">
        <f aca="false">IF($B370="","",0.6108*EXP(17.27*$B370/($B370+237.3)))</f>
        <v/>
      </c>
      <c r="K370" s="50" t="str">
        <f aca="false">IF(OR($J370="",$C370=""),"",$J370*$C370/100)</f>
        <v/>
      </c>
      <c r="L370" s="50" t="str">
        <f aca="false">IF(OR($J370="",$K370=""),"",$J370-$K370)</f>
        <v/>
      </c>
      <c r="M370" s="50" t="str">
        <f aca="false">IF($J370="","",4098*$J370/($B370+237.3)^2)</f>
        <v/>
      </c>
      <c r="N370" s="51" t="str">
        <f aca="false">IF($F370="","",0.000665*$F370)</f>
        <v/>
      </c>
      <c r="O370" s="46" t="str">
        <f aca="false">IF($E370="","",IFERROR($E370*4.87/LN(67.8*CFG_ZANEM-5.42),""))</f>
        <v/>
      </c>
      <c r="P370" s="46" t="str">
        <f aca="false">IF(OR($B370="",$H370=""),"",$H370-$B370)</f>
        <v/>
      </c>
      <c r="Q370" s="46" t="str">
        <f aca="false">IF($A370="","",IF(ISNUMBER(CFG_A),CFG_A,""))</f>
        <v/>
      </c>
      <c r="R370" s="46" t="str">
        <f aca="false">IF($A370="","",IF(ISNUMBER(CFG_B),CFG_B,""))</f>
        <v/>
      </c>
      <c r="S370" s="50" t="str">
        <f aca="false">IF(OR($B370="",$Q370=""),"",0.6108*EXP(17.27*$B370/($B370+237.3))-0.6108*EXP(17.27*($B370+$Q370)/($B370+$Q370+237.3)))</f>
        <v/>
      </c>
      <c r="T370" s="46" t="str">
        <f aca="false">IF(OR($Q370="",$R370="",$L370=""),"",$Q370+$R370*$L370)</f>
        <v/>
      </c>
      <c r="U370" s="46" t="str">
        <f aca="false">IF(OR($Q370="",$R370="",$S370=""),"",$Q370+$R370*$S370)</f>
        <v/>
      </c>
      <c r="V370" s="50" t="str">
        <f aca="false">IF(OR($P370="",$T370="",$U370=""),"",IF(ABS($U370-$T370)&lt;CFG_DENOMMIN,"",($P370-$T370)/($U370-$T370)))</f>
        <v/>
      </c>
      <c r="W370" s="47" t="str">
        <f aca="false">IF($E370="","",IFERROR(LN((CFG_ZANEM-0.67*CFG_HDOSSEL)/(0.123*CFG_HDOSSEL))*LN((CFG_ZAR-0.67*CFG_HDOSSEL)/(0.0123*CFG_HDOSSEL))/(CFG_K^2*$E370),""))</f>
        <v/>
      </c>
      <c r="X370" s="50" t="str">
        <f aca="false">IF(OR($N370="",$W370="",$W370=0),"",$N370*(1+CFG_RC/$W370))</f>
        <v/>
      </c>
      <c r="Y370" s="46" t="str">
        <f aca="false">IF(OR($X370="",$M370="",$G370="",$L370=""),"",($W370*$G370/CFG_RHOCP)*($X370/($M370+$X370))-$L370/($M370+$X370))</f>
        <v/>
      </c>
      <c r="Z370" s="46" t="str">
        <f aca="false">IF(OR($W370="",$G370=""),"",$W370*$G370/CFG_RHOCP)</f>
        <v/>
      </c>
      <c r="AA370" s="50" t="str">
        <f aca="false">IF(OR($P370="",$Y370="",$Z370=""),"",IF(ABS($Z370-$Y370)&lt;CFG_DENOMMIN,"",($P370-$Y370)/($Z370-$Y370)))</f>
        <v/>
      </c>
      <c r="AB370" s="48" t="str">
        <f aca="false">IF($A370="","",IF(AND(HOUR($A370)&gt;=CFG_HINI,HOUR($A370)&lt;CFG_HFIM),1,0))</f>
        <v/>
      </c>
      <c r="AC370" s="48" t="str">
        <f aca="false">IF($A370="","",IF($D370="",0,IF($D370&gt;=CFG_RSMIN,1,0)))</f>
        <v/>
      </c>
      <c r="AD370" s="48" t="str">
        <f aca="false">IF($A370="","",IF($E370="",0,IF(AND($E370&gt;=CFG_UMIN,$E370&lt;=CFG_UMAX),1,0)))</f>
        <v/>
      </c>
      <c r="AE370" s="48" t="str">
        <f aca="false">IF($A370="","",IF($L370="",0,IF($L370&gt;=CFG_VPDMIN,1,0)))</f>
        <v/>
      </c>
      <c r="AF370" s="48" t="str">
        <f aca="false">IF($A370="","",IF(CFG_METODO="Teórico (Jackson)",IF(OR($Y370="",$Z370=""),0,IF(ABS($Z370-$Y370)&gt;=CFG_DENOMMIN,1,0)),IF(OR($T370="",$U370=""),0,IF(ABS($U370-$T370)&gt;=CFG_DENOMMIN,1,0))))</f>
        <v/>
      </c>
      <c r="AG370" s="48" t="str">
        <f aca="false">IF($A370="","",IF(AND($B370&lt;&gt;"",$C370&lt;&gt;"",$H370&lt;&gt;""),1,0))</f>
        <v/>
      </c>
      <c r="AH370" s="48" t="str">
        <f aca="false">IF($A370="","",IF(AND($AB370=1,$AC370=1,$AD370=1,$AE370=1,$AF370=1,$AG370=1),1,0))</f>
        <v/>
      </c>
      <c r="AI370" s="50" t="str">
        <f aca="false">IF($A370="","",IF($AH370&lt;&gt;1,"",IF(CFG_METODO="Teórico (Jackson)",$AA370,$V370)))</f>
        <v/>
      </c>
      <c r="AJ370" s="50" t="str">
        <f aca="false">IF($AI370="","",MAX(0,MIN(1,$AI370)))</f>
        <v/>
      </c>
      <c r="AK370" s="52" t="str">
        <f aca="false">IF($A370="","",IF($AG370=0,"Dados incompletos"&amp;IF($I370="SEM PAR"," — sem Tc no mesmo horário",""),IF($AB370=0,"Fora da janela horária",IF($AC370=0,"Radiação abaixo do mínimo",IF($AD370=0,"Vento fora da faixa",IF($AE370=0,"VPD abaixo do mínimo",IF($AF370=0,"Denominador muito pequeno","VÁLIDO")))))))</f>
        <v/>
      </c>
    </row>
    <row r="371" customFormat="false" ht="15" hidden="false" customHeight="false" outlineLevel="0" collapsed="false">
      <c r="A371" s="45" t="str">
        <f aca="false">IF(02_Estacao!A371="","",02_Estacao!A371)</f>
        <v/>
      </c>
      <c r="B371" s="46" t="str">
        <f aca="false">IF(OR($A371="",02_Estacao!B371=""),"",IF(CFG_UT="°F",(02_Estacao!B371-32)*5/9,02_Estacao!B371))</f>
        <v/>
      </c>
      <c r="C371" s="47" t="str">
        <f aca="false">IF(OR($A371="",02_Estacao!C371=""),"",IF(CFG_UUR="fração (0-1)",02_Estacao!C371*100,02_Estacao!C371))</f>
        <v/>
      </c>
      <c r="D371" s="48" t="str">
        <f aca="false">IF(OR($A371="",02_Estacao!D371=""),"",IF(CFG_URS="MJ/m²/h",02_Estacao!D371*277.7778,IF(CFG_URS="kW/m²",02_Estacao!D371*1000,02_Estacao!D371)))</f>
        <v/>
      </c>
      <c r="E371" s="46" t="str">
        <f aca="false">IF(OR($A371="",02_Estacao!E371=""),"",IF(CFG_UVEL="km/h",02_Estacao!E371/3.6,02_Estacao!E371))</f>
        <v/>
      </c>
      <c r="F371" s="46" t="str">
        <f aca="false">IF($A371="","",IF(02_Estacao!F371="",CFG_P,IF(CFG_UP="hPa (mbar)",02_Estacao!F371/10,IF(CFG_UP="Pa",02_Estacao!F371/1000,02_Estacao!F371))))</f>
        <v/>
      </c>
      <c r="G371" s="48" t="str">
        <f aca="false">IF($A371="","",IF(02_Estacao!G371&lt;&gt;"",02_Estacao!G371,IF($D371="","",(1-CFG_ALBEDO)*$D371-CFG_RNL)))</f>
        <v/>
      </c>
      <c r="H371" s="46" t="str">
        <f aca="false">IF($A371="","",IFERROR(IF(ISNUMBER(INDEX(03_Dossel!$F$6:$F$1005,MATCH($A371,03_Dossel!$A$6:$A$1005,0))),INDEX(03_Dossel!$F$6:$F$1005,MATCH($A371,03_Dossel!$A$6:$A$1005,0)),""),""))</f>
        <v/>
      </c>
      <c r="I371" s="49" t="str">
        <f aca="false">IF($A371="","",IF($H371="","SEM PAR","OK"))</f>
        <v/>
      </c>
      <c r="J371" s="50" t="str">
        <f aca="false">IF($B371="","",0.6108*EXP(17.27*$B371/($B371+237.3)))</f>
        <v/>
      </c>
      <c r="K371" s="50" t="str">
        <f aca="false">IF(OR($J371="",$C371=""),"",$J371*$C371/100)</f>
        <v/>
      </c>
      <c r="L371" s="50" t="str">
        <f aca="false">IF(OR($J371="",$K371=""),"",$J371-$K371)</f>
        <v/>
      </c>
      <c r="M371" s="50" t="str">
        <f aca="false">IF($J371="","",4098*$J371/($B371+237.3)^2)</f>
        <v/>
      </c>
      <c r="N371" s="51" t="str">
        <f aca="false">IF($F371="","",0.000665*$F371)</f>
        <v/>
      </c>
      <c r="O371" s="46" t="str">
        <f aca="false">IF($E371="","",IFERROR($E371*4.87/LN(67.8*CFG_ZANEM-5.42),""))</f>
        <v/>
      </c>
      <c r="P371" s="46" t="str">
        <f aca="false">IF(OR($B371="",$H371=""),"",$H371-$B371)</f>
        <v/>
      </c>
      <c r="Q371" s="46" t="str">
        <f aca="false">IF($A371="","",IF(ISNUMBER(CFG_A),CFG_A,""))</f>
        <v/>
      </c>
      <c r="R371" s="46" t="str">
        <f aca="false">IF($A371="","",IF(ISNUMBER(CFG_B),CFG_B,""))</f>
        <v/>
      </c>
      <c r="S371" s="50" t="str">
        <f aca="false">IF(OR($B371="",$Q371=""),"",0.6108*EXP(17.27*$B371/($B371+237.3))-0.6108*EXP(17.27*($B371+$Q371)/($B371+$Q371+237.3)))</f>
        <v/>
      </c>
      <c r="T371" s="46" t="str">
        <f aca="false">IF(OR($Q371="",$R371="",$L371=""),"",$Q371+$R371*$L371)</f>
        <v/>
      </c>
      <c r="U371" s="46" t="str">
        <f aca="false">IF(OR($Q371="",$R371="",$S371=""),"",$Q371+$R371*$S371)</f>
        <v/>
      </c>
      <c r="V371" s="50" t="str">
        <f aca="false">IF(OR($P371="",$T371="",$U371=""),"",IF(ABS($U371-$T371)&lt;CFG_DENOMMIN,"",($P371-$T371)/($U371-$T371)))</f>
        <v/>
      </c>
      <c r="W371" s="47" t="str">
        <f aca="false">IF($E371="","",IFERROR(LN((CFG_ZANEM-0.67*CFG_HDOSSEL)/(0.123*CFG_HDOSSEL))*LN((CFG_ZAR-0.67*CFG_HDOSSEL)/(0.0123*CFG_HDOSSEL))/(CFG_K^2*$E371),""))</f>
        <v/>
      </c>
      <c r="X371" s="50" t="str">
        <f aca="false">IF(OR($N371="",$W371="",$W371=0),"",$N371*(1+CFG_RC/$W371))</f>
        <v/>
      </c>
      <c r="Y371" s="46" t="str">
        <f aca="false">IF(OR($X371="",$M371="",$G371="",$L371=""),"",($W371*$G371/CFG_RHOCP)*($X371/($M371+$X371))-$L371/($M371+$X371))</f>
        <v/>
      </c>
      <c r="Z371" s="46" t="str">
        <f aca="false">IF(OR($W371="",$G371=""),"",$W371*$G371/CFG_RHOCP)</f>
        <v/>
      </c>
      <c r="AA371" s="50" t="str">
        <f aca="false">IF(OR($P371="",$Y371="",$Z371=""),"",IF(ABS($Z371-$Y371)&lt;CFG_DENOMMIN,"",($P371-$Y371)/($Z371-$Y371)))</f>
        <v/>
      </c>
      <c r="AB371" s="48" t="str">
        <f aca="false">IF($A371="","",IF(AND(HOUR($A371)&gt;=CFG_HINI,HOUR($A371)&lt;CFG_HFIM),1,0))</f>
        <v/>
      </c>
      <c r="AC371" s="48" t="str">
        <f aca="false">IF($A371="","",IF($D371="",0,IF($D371&gt;=CFG_RSMIN,1,0)))</f>
        <v/>
      </c>
      <c r="AD371" s="48" t="str">
        <f aca="false">IF($A371="","",IF($E371="",0,IF(AND($E371&gt;=CFG_UMIN,$E371&lt;=CFG_UMAX),1,0)))</f>
        <v/>
      </c>
      <c r="AE371" s="48" t="str">
        <f aca="false">IF($A371="","",IF($L371="",0,IF($L371&gt;=CFG_VPDMIN,1,0)))</f>
        <v/>
      </c>
      <c r="AF371" s="48" t="str">
        <f aca="false">IF($A371="","",IF(CFG_METODO="Teórico (Jackson)",IF(OR($Y371="",$Z371=""),0,IF(ABS($Z371-$Y371)&gt;=CFG_DENOMMIN,1,0)),IF(OR($T371="",$U371=""),0,IF(ABS($U371-$T371)&gt;=CFG_DENOMMIN,1,0))))</f>
        <v/>
      </c>
      <c r="AG371" s="48" t="str">
        <f aca="false">IF($A371="","",IF(AND($B371&lt;&gt;"",$C371&lt;&gt;"",$H371&lt;&gt;""),1,0))</f>
        <v/>
      </c>
      <c r="AH371" s="48" t="str">
        <f aca="false">IF($A371="","",IF(AND($AB371=1,$AC371=1,$AD371=1,$AE371=1,$AF371=1,$AG371=1),1,0))</f>
        <v/>
      </c>
      <c r="AI371" s="50" t="str">
        <f aca="false">IF($A371="","",IF($AH371&lt;&gt;1,"",IF(CFG_METODO="Teórico (Jackson)",$AA371,$V371)))</f>
        <v/>
      </c>
      <c r="AJ371" s="50" t="str">
        <f aca="false">IF($AI371="","",MAX(0,MIN(1,$AI371)))</f>
        <v/>
      </c>
      <c r="AK371" s="52" t="str">
        <f aca="false">IF($A371="","",IF($AG371=0,"Dados incompletos"&amp;IF($I371="SEM PAR"," — sem Tc no mesmo horário",""),IF($AB371=0,"Fora da janela horária",IF($AC371=0,"Radiação abaixo do mínimo",IF($AD371=0,"Vento fora da faixa",IF($AE371=0,"VPD abaixo do mínimo",IF($AF371=0,"Denominador muito pequeno","VÁLIDO")))))))</f>
        <v/>
      </c>
    </row>
    <row r="372" customFormat="false" ht="15" hidden="false" customHeight="false" outlineLevel="0" collapsed="false">
      <c r="A372" s="45" t="str">
        <f aca="false">IF(02_Estacao!A372="","",02_Estacao!A372)</f>
        <v/>
      </c>
      <c r="B372" s="46" t="str">
        <f aca="false">IF(OR($A372="",02_Estacao!B372=""),"",IF(CFG_UT="°F",(02_Estacao!B372-32)*5/9,02_Estacao!B372))</f>
        <v/>
      </c>
      <c r="C372" s="47" t="str">
        <f aca="false">IF(OR($A372="",02_Estacao!C372=""),"",IF(CFG_UUR="fração (0-1)",02_Estacao!C372*100,02_Estacao!C372))</f>
        <v/>
      </c>
      <c r="D372" s="48" t="str">
        <f aca="false">IF(OR($A372="",02_Estacao!D372=""),"",IF(CFG_URS="MJ/m²/h",02_Estacao!D372*277.7778,IF(CFG_URS="kW/m²",02_Estacao!D372*1000,02_Estacao!D372)))</f>
        <v/>
      </c>
      <c r="E372" s="46" t="str">
        <f aca="false">IF(OR($A372="",02_Estacao!E372=""),"",IF(CFG_UVEL="km/h",02_Estacao!E372/3.6,02_Estacao!E372))</f>
        <v/>
      </c>
      <c r="F372" s="46" t="str">
        <f aca="false">IF($A372="","",IF(02_Estacao!F372="",CFG_P,IF(CFG_UP="hPa (mbar)",02_Estacao!F372/10,IF(CFG_UP="Pa",02_Estacao!F372/1000,02_Estacao!F372))))</f>
        <v/>
      </c>
      <c r="G372" s="48" t="str">
        <f aca="false">IF($A372="","",IF(02_Estacao!G372&lt;&gt;"",02_Estacao!G372,IF($D372="","",(1-CFG_ALBEDO)*$D372-CFG_RNL)))</f>
        <v/>
      </c>
      <c r="H372" s="46" t="str">
        <f aca="false">IF($A372="","",IFERROR(IF(ISNUMBER(INDEX(03_Dossel!$F$6:$F$1005,MATCH($A372,03_Dossel!$A$6:$A$1005,0))),INDEX(03_Dossel!$F$6:$F$1005,MATCH($A372,03_Dossel!$A$6:$A$1005,0)),""),""))</f>
        <v/>
      </c>
      <c r="I372" s="49" t="str">
        <f aca="false">IF($A372="","",IF($H372="","SEM PAR","OK"))</f>
        <v/>
      </c>
      <c r="J372" s="50" t="str">
        <f aca="false">IF($B372="","",0.6108*EXP(17.27*$B372/($B372+237.3)))</f>
        <v/>
      </c>
      <c r="K372" s="50" t="str">
        <f aca="false">IF(OR($J372="",$C372=""),"",$J372*$C372/100)</f>
        <v/>
      </c>
      <c r="L372" s="50" t="str">
        <f aca="false">IF(OR($J372="",$K372=""),"",$J372-$K372)</f>
        <v/>
      </c>
      <c r="M372" s="50" t="str">
        <f aca="false">IF($J372="","",4098*$J372/($B372+237.3)^2)</f>
        <v/>
      </c>
      <c r="N372" s="51" t="str">
        <f aca="false">IF($F372="","",0.000665*$F372)</f>
        <v/>
      </c>
      <c r="O372" s="46" t="str">
        <f aca="false">IF($E372="","",IFERROR($E372*4.87/LN(67.8*CFG_ZANEM-5.42),""))</f>
        <v/>
      </c>
      <c r="P372" s="46" t="str">
        <f aca="false">IF(OR($B372="",$H372=""),"",$H372-$B372)</f>
        <v/>
      </c>
      <c r="Q372" s="46" t="str">
        <f aca="false">IF($A372="","",IF(ISNUMBER(CFG_A),CFG_A,""))</f>
        <v/>
      </c>
      <c r="R372" s="46" t="str">
        <f aca="false">IF($A372="","",IF(ISNUMBER(CFG_B),CFG_B,""))</f>
        <v/>
      </c>
      <c r="S372" s="50" t="str">
        <f aca="false">IF(OR($B372="",$Q372=""),"",0.6108*EXP(17.27*$B372/($B372+237.3))-0.6108*EXP(17.27*($B372+$Q372)/($B372+$Q372+237.3)))</f>
        <v/>
      </c>
      <c r="T372" s="46" t="str">
        <f aca="false">IF(OR($Q372="",$R372="",$L372=""),"",$Q372+$R372*$L372)</f>
        <v/>
      </c>
      <c r="U372" s="46" t="str">
        <f aca="false">IF(OR($Q372="",$R372="",$S372=""),"",$Q372+$R372*$S372)</f>
        <v/>
      </c>
      <c r="V372" s="50" t="str">
        <f aca="false">IF(OR($P372="",$T372="",$U372=""),"",IF(ABS($U372-$T372)&lt;CFG_DENOMMIN,"",($P372-$T372)/($U372-$T372)))</f>
        <v/>
      </c>
      <c r="W372" s="47" t="str">
        <f aca="false">IF($E372="","",IFERROR(LN((CFG_ZANEM-0.67*CFG_HDOSSEL)/(0.123*CFG_HDOSSEL))*LN((CFG_ZAR-0.67*CFG_HDOSSEL)/(0.0123*CFG_HDOSSEL))/(CFG_K^2*$E372),""))</f>
        <v/>
      </c>
      <c r="X372" s="50" t="str">
        <f aca="false">IF(OR($N372="",$W372="",$W372=0),"",$N372*(1+CFG_RC/$W372))</f>
        <v/>
      </c>
      <c r="Y372" s="46" t="str">
        <f aca="false">IF(OR($X372="",$M372="",$G372="",$L372=""),"",($W372*$G372/CFG_RHOCP)*($X372/($M372+$X372))-$L372/($M372+$X372))</f>
        <v/>
      </c>
      <c r="Z372" s="46" t="str">
        <f aca="false">IF(OR($W372="",$G372=""),"",$W372*$G372/CFG_RHOCP)</f>
        <v/>
      </c>
      <c r="AA372" s="50" t="str">
        <f aca="false">IF(OR($P372="",$Y372="",$Z372=""),"",IF(ABS($Z372-$Y372)&lt;CFG_DENOMMIN,"",($P372-$Y372)/($Z372-$Y372)))</f>
        <v/>
      </c>
      <c r="AB372" s="48" t="str">
        <f aca="false">IF($A372="","",IF(AND(HOUR($A372)&gt;=CFG_HINI,HOUR($A372)&lt;CFG_HFIM),1,0))</f>
        <v/>
      </c>
      <c r="AC372" s="48" t="str">
        <f aca="false">IF($A372="","",IF($D372="",0,IF($D372&gt;=CFG_RSMIN,1,0)))</f>
        <v/>
      </c>
      <c r="AD372" s="48" t="str">
        <f aca="false">IF($A372="","",IF($E372="",0,IF(AND($E372&gt;=CFG_UMIN,$E372&lt;=CFG_UMAX),1,0)))</f>
        <v/>
      </c>
      <c r="AE372" s="48" t="str">
        <f aca="false">IF($A372="","",IF($L372="",0,IF($L372&gt;=CFG_VPDMIN,1,0)))</f>
        <v/>
      </c>
      <c r="AF372" s="48" t="str">
        <f aca="false">IF($A372="","",IF(CFG_METODO="Teórico (Jackson)",IF(OR($Y372="",$Z372=""),0,IF(ABS($Z372-$Y372)&gt;=CFG_DENOMMIN,1,0)),IF(OR($T372="",$U372=""),0,IF(ABS($U372-$T372)&gt;=CFG_DENOMMIN,1,0))))</f>
        <v/>
      </c>
      <c r="AG372" s="48" t="str">
        <f aca="false">IF($A372="","",IF(AND($B372&lt;&gt;"",$C372&lt;&gt;"",$H372&lt;&gt;""),1,0))</f>
        <v/>
      </c>
      <c r="AH372" s="48" t="str">
        <f aca="false">IF($A372="","",IF(AND($AB372=1,$AC372=1,$AD372=1,$AE372=1,$AF372=1,$AG372=1),1,0))</f>
        <v/>
      </c>
      <c r="AI372" s="50" t="str">
        <f aca="false">IF($A372="","",IF($AH372&lt;&gt;1,"",IF(CFG_METODO="Teórico (Jackson)",$AA372,$V372)))</f>
        <v/>
      </c>
      <c r="AJ372" s="50" t="str">
        <f aca="false">IF($AI372="","",MAX(0,MIN(1,$AI372)))</f>
        <v/>
      </c>
      <c r="AK372" s="52" t="str">
        <f aca="false">IF($A372="","",IF($AG372=0,"Dados incompletos"&amp;IF($I372="SEM PAR"," — sem Tc no mesmo horário",""),IF($AB372=0,"Fora da janela horária",IF($AC372=0,"Radiação abaixo do mínimo",IF($AD372=0,"Vento fora da faixa",IF($AE372=0,"VPD abaixo do mínimo",IF($AF372=0,"Denominador muito pequeno","VÁLIDO")))))))</f>
        <v/>
      </c>
    </row>
    <row r="373" customFormat="false" ht="15" hidden="false" customHeight="false" outlineLevel="0" collapsed="false">
      <c r="A373" s="45" t="str">
        <f aca="false">IF(02_Estacao!A373="","",02_Estacao!A373)</f>
        <v/>
      </c>
      <c r="B373" s="46" t="str">
        <f aca="false">IF(OR($A373="",02_Estacao!B373=""),"",IF(CFG_UT="°F",(02_Estacao!B373-32)*5/9,02_Estacao!B373))</f>
        <v/>
      </c>
      <c r="C373" s="47" t="str">
        <f aca="false">IF(OR($A373="",02_Estacao!C373=""),"",IF(CFG_UUR="fração (0-1)",02_Estacao!C373*100,02_Estacao!C373))</f>
        <v/>
      </c>
      <c r="D373" s="48" t="str">
        <f aca="false">IF(OR($A373="",02_Estacao!D373=""),"",IF(CFG_URS="MJ/m²/h",02_Estacao!D373*277.7778,IF(CFG_URS="kW/m²",02_Estacao!D373*1000,02_Estacao!D373)))</f>
        <v/>
      </c>
      <c r="E373" s="46" t="str">
        <f aca="false">IF(OR($A373="",02_Estacao!E373=""),"",IF(CFG_UVEL="km/h",02_Estacao!E373/3.6,02_Estacao!E373))</f>
        <v/>
      </c>
      <c r="F373" s="46" t="str">
        <f aca="false">IF($A373="","",IF(02_Estacao!F373="",CFG_P,IF(CFG_UP="hPa (mbar)",02_Estacao!F373/10,IF(CFG_UP="Pa",02_Estacao!F373/1000,02_Estacao!F373))))</f>
        <v/>
      </c>
      <c r="G373" s="48" t="str">
        <f aca="false">IF($A373="","",IF(02_Estacao!G373&lt;&gt;"",02_Estacao!G373,IF($D373="","",(1-CFG_ALBEDO)*$D373-CFG_RNL)))</f>
        <v/>
      </c>
      <c r="H373" s="46" t="str">
        <f aca="false">IF($A373="","",IFERROR(IF(ISNUMBER(INDEX(03_Dossel!$F$6:$F$1005,MATCH($A373,03_Dossel!$A$6:$A$1005,0))),INDEX(03_Dossel!$F$6:$F$1005,MATCH($A373,03_Dossel!$A$6:$A$1005,0)),""),""))</f>
        <v/>
      </c>
      <c r="I373" s="49" t="str">
        <f aca="false">IF($A373="","",IF($H373="","SEM PAR","OK"))</f>
        <v/>
      </c>
      <c r="J373" s="50" t="str">
        <f aca="false">IF($B373="","",0.6108*EXP(17.27*$B373/($B373+237.3)))</f>
        <v/>
      </c>
      <c r="K373" s="50" t="str">
        <f aca="false">IF(OR($J373="",$C373=""),"",$J373*$C373/100)</f>
        <v/>
      </c>
      <c r="L373" s="50" t="str">
        <f aca="false">IF(OR($J373="",$K373=""),"",$J373-$K373)</f>
        <v/>
      </c>
      <c r="M373" s="50" t="str">
        <f aca="false">IF($J373="","",4098*$J373/($B373+237.3)^2)</f>
        <v/>
      </c>
      <c r="N373" s="51" t="str">
        <f aca="false">IF($F373="","",0.000665*$F373)</f>
        <v/>
      </c>
      <c r="O373" s="46" t="str">
        <f aca="false">IF($E373="","",IFERROR($E373*4.87/LN(67.8*CFG_ZANEM-5.42),""))</f>
        <v/>
      </c>
      <c r="P373" s="46" t="str">
        <f aca="false">IF(OR($B373="",$H373=""),"",$H373-$B373)</f>
        <v/>
      </c>
      <c r="Q373" s="46" t="str">
        <f aca="false">IF($A373="","",IF(ISNUMBER(CFG_A),CFG_A,""))</f>
        <v/>
      </c>
      <c r="R373" s="46" t="str">
        <f aca="false">IF($A373="","",IF(ISNUMBER(CFG_B),CFG_B,""))</f>
        <v/>
      </c>
      <c r="S373" s="50" t="str">
        <f aca="false">IF(OR($B373="",$Q373=""),"",0.6108*EXP(17.27*$B373/($B373+237.3))-0.6108*EXP(17.27*($B373+$Q373)/($B373+$Q373+237.3)))</f>
        <v/>
      </c>
      <c r="T373" s="46" t="str">
        <f aca="false">IF(OR($Q373="",$R373="",$L373=""),"",$Q373+$R373*$L373)</f>
        <v/>
      </c>
      <c r="U373" s="46" t="str">
        <f aca="false">IF(OR($Q373="",$R373="",$S373=""),"",$Q373+$R373*$S373)</f>
        <v/>
      </c>
      <c r="V373" s="50" t="str">
        <f aca="false">IF(OR($P373="",$T373="",$U373=""),"",IF(ABS($U373-$T373)&lt;CFG_DENOMMIN,"",($P373-$T373)/($U373-$T373)))</f>
        <v/>
      </c>
      <c r="W373" s="47" t="str">
        <f aca="false">IF($E373="","",IFERROR(LN((CFG_ZANEM-0.67*CFG_HDOSSEL)/(0.123*CFG_HDOSSEL))*LN((CFG_ZAR-0.67*CFG_HDOSSEL)/(0.0123*CFG_HDOSSEL))/(CFG_K^2*$E373),""))</f>
        <v/>
      </c>
      <c r="X373" s="50" t="str">
        <f aca="false">IF(OR($N373="",$W373="",$W373=0),"",$N373*(1+CFG_RC/$W373))</f>
        <v/>
      </c>
      <c r="Y373" s="46" t="str">
        <f aca="false">IF(OR($X373="",$M373="",$G373="",$L373=""),"",($W373*$G373/CFG_RHOCP)*($X373/($M373+$X373))-$L373/($M373+$X373))</f>
        <v/>
      </c>
      <c r="Z373" s="46" t="str">
        <f aca="false">IF(OR($W373="",$G373=""),"",$W373*$G373/CFG_RHOCP)</f>
        <v/>
      </c>
      <c r="AA373" s="50" t="str">
        <f aca="false">IF(OR($P373="",$Y373="",$Z373=""),"",IF(ABS($Z373-$Y373)&lt;CFG_DENOMMIN,"",($P373-$Y373)/($Z373-$Y373)))</f>
        <v/>
      </c>
      <c r="AB373" s="48" t="str">
        <f aca="false">IF($A373="","",IF(AND(HOUR($A373)&gt;=CFG_HINI,HOUR($A373)&lt;CFG_HFIM),1,0))</f>
        <v/>
      </c>
      <c r="AC373" s="48" t="str">
        <f aca="false">IF($A373="","",IF($D373="",0,IF($D373&gt;=CFG_RSMIN,1,0)))</f>
        <v/>
      </c>
      <c r="AD373" s="48" t="str">
        <f aca="false">IF($A373="","",IF($E373="",0,IF(AND($E373&gt;=CFG_UMIN,$E373&lt;=CFG_UMAX),1,0)))</f>
        <v/>
      </c>
      <c r="AE373" s="48" t="str">
        <f aca="false">IF($A373="","",IF($L373="",0,IF($L373&gt;=CFG_VPDMIN,1,0)))</f>
        <v/>
      </c>
      <c r="AF373" s="48" t="str">
        <f aca="false">IF($A373="","",IF(CFG_METODO="Teórico (Jackson)",IF(OR($Y373="",$Z373=""),0,IF(ABS($Z373-$Y373)&gt;=CFG_DENOMMIN,1,0)),IF(OR($T373="",$U373=""),0,IF(ABS($U373-$T373)&gt;=CFG_DENOMMIN,1,0))))</f>
        <v/>
      </c>
      <c r="AG373" s="48" t="str">
        <f aca="false">IF($A373="","",IF(AND($B373&lt;&gt;"",$C373&lt;&gt;"",$H373&lt;&gt;""),1,0))</f>
        <v/>
      </c>
      <c r="AH373" s="48" t="str">
        <f aca="false">IF($A373="","",IF(AND($AB373=1,$AC373=1,$AD373=1,$AE373=1,$AF373=1,$AG373=1),1,0))</f>
        <v/>
      </c>
      <c r="AI373" s="50" t="str">
        <f aca="false">IF($A373="","",IF($AH373&lt;&gt;1,"",IF(CFG_METODO="Teórico (Jackson)",$AA373,$V373)))</f>
        <v/>
      </c>
      <c r="AJ373" s="50" t="str">
        <f aca="false">IF($AI373="","",MAX(0,MIN(1,$AI373)))</f>
        <v/>
      </c>
      <c r="AK373" s="52" t="str">
        <f aca="false">IF($A373="","",IF($AG373=0,"Dados incompletos"&amp;IF($I373="SEM PAR"," — sem Tc no mesmo horário",""),IF($AB373=0,"Fora da janela horária",IF($AC373=0,"Radiação abaixo do mínimo",IF($AD373=0,"Vento fora da faixa",IF($AE373=0,"VPD abaixo do mínimo",IF($AF373=0,"Denominador muito pequeno","VÁLIDO")))))))</f>
        <v/>
      </c>
    </row>
    <row r="374" customFormat="false" ht="15" hidden="false" customHeight="false" outlineLevel="0" collapsed="false">
      <c r="A374" s="45" t="str">
        <f aca="false">IF(02_Estacao!A374="","",02_Estacao!A374)</f>
        <v/>
      </c>
      <c r="B374" s="46" t="str">
        <f aca="false">IF(OR($A374="",02_Estacao!B374=""),"",IF(CFG_UT="°F",(02_Estacao!B374-32)*5/9,02_Estacao!B374))</f>
        <v/>
      </c>
      <c r="C374" s="47" t="str">
        <f aca="false">IF(OR($A374="",02_Estacao!C374=""),"",IF(CFG_UUR="fração (0-1)",02_Estacao!C374*100,02_Estacao!C374))</f>
        <v/>
      </c>
      <c r="D374" s="48" t="str">
        <f aca="false">IF(OR($A374="",02_Estacao!D374=""),"",IF(CFG_URS="MJ/m²/h",02_Estacao!D374*277.7778,IF(CFG_URS="kW/m²",02_Estacao!D374*1000,02_Estacao!D374)))</f>
        <v/>
      </c>
      <c r="E374" s="46" t="str">
        <f aca="false">IF(OR($A374="",02_Estacao!E374=""),"",IF(CFG_UVEL="km/h",02_Estacao!E374/3.6,02_Estacao!E374))</f>
        <v/>
      </c>
      <c r="F374" s="46" t="str">
        <f aca="false">IF($A374="","",IF(02_Estacao!F374="",CFG_P,IF(CFG_UP="hPa (mbar)",02_Estacao!F374/10,IF(CFG_UP="Pa",02_Estacao!F374/1000,02_Estacao!F374))))</f>
        <v/>
      </c>
      <c r="G374" s="48" t="str">
        <f aca="false">IF($A374="","",IF(02_Estacao!G374&lt;&gt;"",02_Estacao!G374,IF($D374="","",(1-CFG_ALBEDO)*$D374-CFG_RNL)))</f>
        <v/>
      </c>
      <c r="H374" s="46" t="str">
        <f aca="false">IF($A374="","",IFERROR(IF(ISNUMBER(INDEX(03_Dossel!$F$6:$F$1005,MATCH($A374,03_Dossel!$A$6:$A$1005,0))),INDEX(03_Dossel!$F$6:$F$1005,MATCH($A374,03_Dossel!$A$6:$A$1005,0)),""),""))</f>
        <v/>
      </c>
      <c r="I374" s="49" t="str">
        <f aca="false">IF($A374="","",IF($H374="","SEM PAR","OK"))</f>
        <v/>
      </c>
      <c r="J374" s="50" t="str">
        <f aca="false">IF($B374="","",0.6108*EXP(17.27*$B374/($B374+237.3)))</f>
        <v/>
      </c>
      <c r="K374" s="50" t="str">
        <f aca="false">IF(OR($J374="",$C374=""),"",$J374*$C374/100)</f>
        <v/>
      </c>
      <c r="L374" s="50" t="str">
        <f aca="false">IF(OR($J374="",$K374=""),"",$J374-$K374)</f>
        <v/>
      </c>
      <c r="M374" s="50" t="str">
        <f aca="false">IF($J374="","",4098*$J374/($B374+237.3)^2)</f>
        <v/>
      </c>
      <c r="N374" s="51" t="str">
        <f aca="false">IF($F374="","",0.000665*$F374)</f>
        <v/>
      </c>
      <c r="O374" s="46" t="str">
        <f aca="false">IF($E374="","",IFERROR($E374*4.87/LN(67.8*CFG_ZANEM-5.42),""))</f>
        <v/>
      </c>
      <c r="P374" s="46" t="str">
        <f aca="false">IF(OR($B374="",$H374=""),"",$H374-$B374)</f>
        <v/>
      </c>
      <c r="Q374" s="46" t="str">
        <f aca="false">IF($A374="","",IF(ISNUMBER(CFG_A),CFG_A,""))</f>
        <v/>
      </c>
      <c r="R374" s="46" t="str">
        <f aca="false">IF($A374="","",IF(ISNUMBER(CFG_B),CFG_B,""))</f>
        <v/>
      </c>
      <c r="S374" s="50" t="str">
        <f aca="false">IF(OR($B374="",$Q374=""),"",0.6108*EXP(17.27*$B374/($B374+237.3))-0.6108*EXP(17.27*($B374+$Q374)/($B374+$Q374+237.3)))</f>
        <v/>
      </c>
      <c r="T374" s="46" t="str">
        <f aca="false">IF(OR($Q374="",$R374="",$L374=""),"",$Q374+$R374*$L374)</f>
        <v/>
      </c>
      <c r="U374" s="46" t="str">
        <f aca="false">IF(OR($Q374="",$R374="",$S374=""),"",$Q374+$R374*$S374)</f>
        <v/>
      </c>
      <c r="V374" s="50" t="str">
        <f aca="false">IF(OR($P374="",$T374="",$U374=""),"",IF(ABS($U374-$T374)&lt;CFG_DENOMMIN,"",($P374-$T374)/($U374-$T374)))</f>
        <v/>
      </c>
      <c r="W374" s="47" t="str">
        <f aca="false">IF($E374="","",IFERROR(LN((CFG_ZANEM-0.67*CFG_HDOSSEL)/(0.123*CFG_HDOSSEL))*LN((CFG_ZAR-0.67*CFG_HDOSSEL)/(0.0123*CFG_HDOSSEL))/(CFG_K^2*$E374),""))</f>
        <v/>
      </c>
      <c r="X374" s="50" t="str">
        <f aca="false">IF(OR($N374="",$W374="",$W374=0),"",$N374*(1+CFG_RC/$W374))</f>
        <v/>
      </c>
      <c r="Y374" s="46" t="str">
        <f aca="false">IF(OR($X374="",$M374="",$G374="",$L374=""),"",($W374*$G374/CFG_RHOCP)*($X374/($M374+$X374))-$L374/($M374+$X374))</f>
        <v/>
      </c>
      <c r="Z374" s="46" t="str">
        <f aca="false">IF(OR($W374="",$G374=""),"",$W374*$G374/CFG_RHOCP)</f>
        <v/>
      </c>
      <c r="AA374" s="50" t="str">
        <f aca="false">IF(OR($P374="",$Y374="",$Z374=""),"",IF(ABS($Z374-$Y374)&lt;CFG_DENOMMIN,"",($P374-$Y374)/($Z374-$Y374)))</f>
        <v/>
      </c>
      <c r="AB374" s="48" t="str">
        <f aca="false">IF($A374="","",IF(AND(HOUR($A374)&gt;=CFG_HINI,HOUR($A374)&lt;CFG_HFIM),1,0))</f>
        <v/>
      </c>
      <c r="AC374" s="48" t="str">
        <f aca="false">IF($A374="","",IF($D374="",0,IF($D374&gt;=CFG_RSMIN,1,0)))</f>
        <v/>
      </c>
      <c r="AD374" s="48" t="str">
        <f aca="false">IF($A374="","",IF($E374="",0,IF(AND($E374&gt;=CFG_UMIN,$E374&lt;=CFG_UMAX),1,0)))</f>
        <v/>
      </c>
      <c r="AE374" s="48" t="str">
        <f aca="false">IF($A374="","",IF($L374="",0,IF($L374&gt;=CFG_VPDMIN,1,0)))</f>
        <v/>
      </c>
      <c r="AF374" s="48" t="str">
        <f aca="false">IF($A374="","",IF(CFG_METODO="Teórico (Jackson)",IF(OR($Y374="",$Z374=""),0,IF(ABS($Z374-$Y374)&gt;=CFG_DENOMMIN,1,0)),IF(OR($T374="",$U374=""),0,IF(ABS($U374-$T374)&gt;=CFG_DENOMMIN,1,0))))</f>
        <v/>
      </c>
      <c r="AG374" s="48" t="str">
        <f aca="false">IF($A374="","",IF(AND($B374&lt;&gt;"",$C374&lt;&gt;"",$H374&lt;&gt;""),1,0))</f>
        <v/>
      </c>
      <c r="AH374" s="48" t="str">
        <f aca="false">IF($A374="","",IF(AND($AB374=1,$AC374=1,$AD374=1,$AE374=1,$AF374=1,$AG374=1),1,0))</f>
        <v/>
      </c>
      <c r="AI374" s="50" t="str">
        <f aca="false">IF($A374="","",IF($AH374&lt;&gt;1,"",IF(CFG_METODO="Teórico (Jackson)",$AA374,$V374)))</f>
        <v/>
      </c>
      <c r="AJ374" s="50" t="str">
        <f aca="false">IF($AI374="","",MAX(0,MIN(1,$AI374)))</f>
        <v/>
      </c>
      <c r="AK374" s="52" t="str">
        <f aca="false">IF($A374="","",IF($AG374=0,"Dados incompletos"&amp;IF($I374="SEM PAR"," — sem Tc no mesmo horário",""),IF($AB374=0,"Fora da janela horária",IF($AC374=0,"Radiação abaixo do mínimo",IF($AD374=0,"Vento fora da faixa",IF($AE374=0,"VPD abaixo do mínimo",IF($AF374=0,"Denominador muito pequeno","VÁLIDO")))))))</f>
        <v/>
      </c>
    </row>
    <row r="375" customFormat="false" ht="15" hidden="false" customHeight="false" outlineLevel="0" collapsed="false">
      <c r="A375" s="45" t="str">
        <f aca="false">IF(02_Estacao!A375="","",02_Estacao!A375)</f>
        <v/>
      </c>
      <c r="B375" s="46" t="str">
        <f aca="false">IF(OR($A375="",02_Estacao!B375=""),"",IF(CFG_UT="°F",(02_Estacao!B375-32)*5/9,02_Estacao!B375))</f>
        <v/>
      </c>
      <c r="C375" s="47" t="str">
        <f aca="false">IF(OR($A375="",02_Estacao!C375=""),"",IF(CFG_UUR="fração (0-1)",02_Estacao!C375*100,02_Estacao!C375))</f>
        <v/>
      </c>
      <c r="D375" s="48" t="str">
        <f aca="false">IF(OR($A375="",02_Estacao!D375=""),"",IF(CFG_URS="MJ/m²/h",02_Estacao!D375*277.7778,IF(CFG_URS="kW/m²",02_Estacao!D375*1000,02_Estacao!D375)))</f>
        <v/>
      </c>
      <c r="E375" s="46" t="str">
        <f aca="false">IF(OR($A375="",02_Estacao!E375=""),"",IF(CFG_UVEL="km/h",02_Estacao!E375/3.6,02_Estacao!E375))</f>
        <v/>
      </c>
      <c r="F375" s="46" t="str">
        <f aca="false">IF($A375="","",IF(02_Estacao!F375="",CFG_P,IF(CFG_UP="hPa (mbar)",02_Estacao!F375/10,IF(CFG_UP="Pa",02_Estacao!F375/1000,02_Estacao!F375))))</f>
        <v/>
      </c>
      <c r="G375" s="48" t="str">
        <f aca="false">IF($A375="","",IF(02_Estacao!G375&lt;&gt;"",02_Estacao!G375,IF($D375="","",(1-CFG_ALBEDO)*$D375-CFG_RNL)))</f>
        <v/>
      </c>
      <c r="H375" s="46" t="str">
        <f aca="false">IF($A375="","",IFERROR(IF(ISNUMBER(INDEX(03_Dossel!$F$6:$F$1005,MATCH($A375,03_Dossel!$A$6:$A$1005,0))),INDEX(03_Dossel!$F$6:$F$1005,MATCH($A375,03_Dossel!$A$6:$A$1005,0)),""),""))</f>
        <v/>
      </c>
      <c r="I375" s="49" t="str">
        <f aca="false">IF($A375="","",IF($H375="","SEM PAR","OK"))</f>
        <v/>
      </c>
      <c r="J375" s="50" t="str">
        <f aca="false">IF($B375="","",0.6108*EXP(17.27*$B375/($B375+237.3)))</f>
        <v/>
      </c>
      <c r="K375" s="50" t="str">
        <f aca="false">IF(OR($J375="",$C375=""),"",$J375*$C375/100)</f>
        <v/>
      </c>
      <c r="L375" s="50" t="str">
        <f aca="false">IF(OR($J375="",$K375=""),"",$J375-$K375)</f>
        <v/>
      </c>
      <c r="M375" s="50" t="str">
        <f aca="false">IF($J375="","",4098*$J375/($B375+237.3)^2)</f>
        <v/>
      </c>
      <c r="N375" s="51" t="str">
        <f aca="false">IF($F375="","",0.000665*$F375)</f>
        <v/>
      </c>
      <c r="O375" s="46" t="str">
        <f aca="false">IF($E375="","",IFERROR($E375*4.87/LN(67.8*CFG_ZANEM-5.42),""))</f>
        <v/>
      </c>
      <c r="P375" s="46" t="str">
        <f aca="false">IF(OR($B375="",$H375=""),"",$H375-$B375)</f>
        <v/>
      </c>
      <c r="Q375" s="46" t="str">
        <f aca="false">IF($A375="","",IF(ISNUMBER(CFG_A),CFG_A,""))</f>
        <v/>
      </c>
      <c r="R375" s="46" t="str">
        <f aca="false">IF($A375="","",IF(ISNUMBER(CFG_B),CFG_B,""))</f>
        <v/>
      </c>
      <c r="S375" s="50" t="str">
        <f aca="false">IF(OR($B375="",$Q375=""),"",0.6108*EXP(17.27*$B375/($B375+237.3))-0.6108*EXP(17.27*($B375+$Q375)/($B375+$Q375+237.3)))</f>
        <v/>
      </c>
      <c r="T375" s="46" t="str">
        <f aca="false">IF(OR($Q375="",$R375="",$L375=""),"",$Q375+$R375*$L375)</f>
        <v/>
      </c>
      <c r="U375" s="46" t="str">
        <f aca="false">IF(OR($Q375="",$R375="",$S375=""),"",$Q375+$R375*$S375)</f>
        <v/>
      </c>
      <c r="V375" s="50" t="str">
        <f aca="false">IF(OR($P375="",$T375="",$U375=""),"",IF(ABS($U375-$T375)&lt;CFG_DENOMMIN,"",($P375-$T375)/($U375-$T375)))</f>
        <v/>
      </c>
      <c r="W375" s="47" t="str">
        <f aca="false">IF($E375="","",IFERROR(LN((CFG_ZANEM-0.67*CFG_HDOSSEL)/(0.123*CFG_HDOSSEL))*LN((CFG_ZAR-0.67*CFG_HDOSSEL)/(0.0123*CFG_HDOSSEL))/(CFG_K^2*$E375),""))</f>
        <v/>
      </c>
      <c r="X375" s="50" t="str">
        <f aca="false">IF(OR($N375="",$W375="",$W375=0),"",$N375*(1+CFG_RC/$W375))</f>
        <v/>
      </c>
      <c r="Y375" s="46" t="str">
        <f aca="false">IF(OR($X375="",$M375="",$G375="",$L375=""),"",($W375*$G375/CFG_RHOCP)*($X375/($M375+$X375))-$L375/($M375+$X375))</f>
        <v/>
      </c>
      <c r="Z375" s="46" t="str">
        <f aca="false">IF(OR($W375="",$G375=""),"",$W375*$G375/CFG_RHOCP)</f>
        <v/>
      </c>
      <c r="AA375" s="50" t="str">
        <f aca="false">IF(OR($P375="",$Y375="",$Z375=""),"",IF(ABS($Z375-$Y375)&lt;CFG_DENOMMIN,"",($P375-$Y375)/($Z375-$Y375)))</f>
        <v/>
      </c>
      <c r="AB375" s="48" t="str">
        <f aca="false">IF($A375="","",IF(AND(HOUR($A375)&gt;=CFG_HINI,HOUR($A375)&lt;CFG_HFIM),1,0))</f>
        <v/>
      </c>
      <c r="AC375" s="48" t="str">
        <f aca="false">IF($A375="","",IF($D375="",0,IF($D375&gt;=CFG_RSMIN,1,0)))</f>
        <v/>
      </c>
      <c r="AD375" s="48" t="str">
        <f aca="false">IF($A375="","",IF($E375="",0,IF(AND($E375&gt;=CFG_UMIN,$E375&lt;=CFG_UMAX),1,0)))</f>
        <v/>
      </c>
      <c r="AE375" s="48" t="str">
        <f aca="false">IF($A375="","",IF($L375="",0,IF($L375&gt;=CFG_VPDMIN,1,0)))</f>
        <v/>
      </c>
      <c r="AF375" s="48" t="str">
        <f aca="false">IF($A375="","",IF(CFG_METODO="Teórico (Jackson)",IF(OR($Y375="",$Z375=""),0,IF(ABS($Z375-$Y375)&gt;=CFG_DENOMMIN,1,0)),IF(OR($T375="",$U375=""),0,IF(ABS($U375-$T375)&gt;=CFG_DENOMMIN,1,0))))</f>
        <v/>
      </c>
      <c r="AG375" s="48" t="str">
        <f aca="false">IF($A375="","",IF(AND($B375&lt;&gt;"",$C375&lt;&gt;"",$H375&lt;&gt;""),1,0))</f>
        <v/>
      </c>
      <c r="AH375" s="48" t="str">
        <f aca="false">IF($A375="","",IF(AND($AB375=1,$AC375=1,$AD375=1,$AE375=1,$AF375=1,$AG375=1),1,0))</f>
        <v/>
      </c>
      <c r="AI375" s="50" t="str">
        <f aca="false">IF($A375="","",IF($AH375&lt;&gt;1,"",IF(CFG_METODO="Teórico (Jackson)",$AA375,$V375)))</f>
        <v/>
      </c>
      <c r="AJ375" s="50" t="str">
        <f aca="false">IF($AI375="","",MAX(0,MIN(1,$AI375)))</f>
        <v/>
      </c>
      <c r="AK375" s="52" t="str">
        <f aca="false">IF($A375="","",IF($AG375=0,"Dados incompletos"&amp;IF($I375="SEM PAR"," — sem Tc no mesmo horário",""),IF($AB375=0,"Fora da janela horária",IF($AC375=0,"Radiação abaixo do mínimo",IF($AD375=0,"Vento fora da faixa",IF($AE375=0,"VPD abaixo do mínimo",IF($AF375=0,"Denominador muito pequeno","VÁLIDO")))))))</f>
        <v/>
      </c>
    </row>
    <row r="376" customFormat="false" ht="15" hidden="false" customHeight="false" outlineLevel="0" collapsed="false">
      <c r="A376" s="45" t="str">
        <f aca="false">IF(02_Estacao!A376="","",02_Estacao!A376)</f>
        <v/>
      </c>
      <c r="B376" s="46" t="str">
        <f aca="false">IF(OR($A376="",02_Estacao!B376=""),"",IF(CFG_UT="°F",(02_Estacao!B376-32)*5/9,02_Estacao!B376))</f>
        <v/>
      </c>
      <c r="C376" s="47" t="str">
        <f aca="false">IF(OR($A376="",02_Estacao!C376=""),"",IF(CFG_UUR="fração (0-1)",02_Estacao!C376*100,02_Estacao!C376))</f>
        <v/>
      </c>
      <c r="D376" s="48" t="str">
        <f aca="false">IF(OR($A376="",02_Estacao!D376=""),"",IF(CFG_URS="MJ/m²/h",02_Estacao!D376*277.7778,IF(CFG_URS="kW/m²",02_Estacao!D376*1000,02_Estacao!D376)))</f>
        <v/>
      </c>
      <c r="E376" s="46" t="str">
        <f aca="false">IF(OR($A376="",02_Estacao!E376=""),"",IF(CFG_UVEL="km/h",02_Estacao!E376/3.6,02_Estacao!E376))</f>
        <v/>
      </c>
      <c r="F376" s="46" t="str">
        <f aca="false">IF($A376="","",IF(02_Estacao!F376="",CFG_P,IF(CFG_UP="hPa (mbar)",02_Estacao!F376/10,IF(CFG_UP="Pa",02_Estacao!F376/1000,02_Estacao!F376))))</f>
        <v/>
      </c>
      <c r="G376" s="48" t="str">
        <f aca="false">IF($A376="","",IF(02_Estacao!G376&lt;&gt;"",02_Estacao!G376,IF($D376="","",(1-CFG_ALBEDO)*$D376-CFG_RNL)))</f>
        <v/>
      </c>
      <c r="H376" s="46" t="str">
        <f aca="false">IF($A376="","",IFERROR(IF(ISNUMBER(INDEX(03_Dossel!$F$6:$F$1005,MATCH($A376,03_Dossel!$A$6:$A$1005,0))),INDEX(03_Dossel!$F$6:$F$1005,MATCH($A376,03_Dossel!$A$6:$A$1005,0)),""),""))</f>
        <v/>
      </c>
      <c r="I376" s="49" t="str">
        <f aca="false">IF($A376="","",IF($H376="","SEM PAR","OK"))</f>
        <v/>
      </c>
      <c r="J376" s="50" t="str">
        <f aca="false">IF($B376="","",0.6108*EXP(17.27*$B376/($B376+237.3)))</f>
        <v/>
      </c>
      <c r="K376" s="50" t="str">
        <f aca="false">IF(OR($J376="",$C376=""),"",$J376*$C376/100)</f>
        <v/>
      </c>
      <c r="L376" s="50" t="str">
        <f aca="false">IF(OR($J376="",$K376=""),"",$J376-$K376)</f>
        <v/>
      </c>
      <c r="M376" s="50" t="str">
        <f aca="false">IF($J376="","",4098*$J376/($B376+237.3)^2)</f>
        <v/>
      </c>
      <c r="N376" s="51" t="str">
        <f aca="false">IF($F376="","",0.000665*$F376)</f>
        <v/>
      </c>
      <c r="O376" s="46" t="str">
        <f aca="false">IF($E376="","",IFERROR($E376*4.87/LN(67.8*CFG_ZANEM-5.42),""))</f>
        <v/>
      </c>
      <c r="P376" s="46" t="str">
        <f aca="false">IF(OR($B376="",$H376=""),"",$H376-$B376)</f>
        <v/>
      </c>
      <c r="Q376" s="46" t="str">
        <f aca="false">IF($A376="","",IF(ISNUMBER(CFG_A),CFG_A,""))</f>
        <v/>
      </c>
      <c r="R376" s="46" t="str">
        <f aca="false">IF($A376="","",IF(ISNUMBER(CFG_B),CFG_B,""))</f>
        <v/>
      </c>
      <c r="S376" s="50" t="str">
        <f aca="false">IF(OR($B376="",$Q376=""),"",0.6108*EXP(17.27*$B376/($B376+237.3))-0.6108*EXP(17.27*($B376+$Q376)/($B376+$Q376+237.3)))</f>
        <v/>
      </c>
      <c r="T376" s="46" t="str">
        <f aca="false">IF(OR($Q376="",$R376="",$L376=""),"",$Q376+$R376*$L376)</f>
        <v/>
      </c>
      <c r="U376" s="46" t="str">
        <f aca="false">IF(OR($Q376="",$R376="",$S376=""),"",$Q376+$R376*$S376)</f>
        <v/>
      </c>
      <c r="V376" s="50" t="str">
        <f aca="false">IF(OR($P376="",$T376="",$U376=""),"",IF(ABS($U376-$T376)&lt;CFG_DENOMMIN,"",($P376-$T376)/($U376-$T376)))</f>
        <v/>
      </c>
      <c r="W376" s="47" t="str">
        <f aca="false">IF($E376="","",IFERROR(LN((CFG_ZANEM-0.67*CFG_HDOSSEL)/(0.123*CFG_HDOSSEL))*LN((CFG_ZAR-0.67*CFG_HDOSSEL)/(0.0123*CFG_HDOSSEL))/(CFG_K^2*$E376),""))</f>
        <v/>
      </c>
      <c r="X376" s="50" t="str">
        <f aca="false">IF(OR($N376="",$W376="",$W376=0),"",$N376*(1+CFG_RC/$W376))</f>
        <v/>
      </c>
      <c r="Y376" s="46" t="str">
        <f aca="false">IF(OR($X376="",$M376="",$G376="",$L376=""),"",($W376*$G376/CFG_RHOCP)*($X376/($M376+$X376))-$L376/($M376+$X376))</f>
        <v/>
      </c>
      <c r="Z376" s="46" t="str">
        <f aca="false">IF(OR($W376="",$G376=""),"",$W376*$G376/CFG_RHOCP)</f>
        <v/>
      </c>
      <c r="AA376" s="50" t="str">
        <f aca="false">IF(OR($P376="",$Y376="",$Z376=""),"",IF(ABS($Z376-$Y376)&lt;CFG_DENOMMIN,"",($P376-$Y376)/($Z376-$Y376)))</f>
        <v/>
      </c>
      <c r="AB376" s="48" t="str">
        <f aca="false">IF($A376="","",IF(AND(HOUR($A376)&gt;=CFG_HINI,HOUR($A376)&lt;CFG_HFIM),1,0))</f>
        <v/>
      </c>
      <c r="AC376" s="48" t="str">
        <f aca="false">IF($A376="","",IF($D376="",0,IF($D376&gt;=CFG_RSMIN,1,0)))</f>
        <v/>
      </c>
      <c r="AD376" s="48" t="str">
        <f aca="false">IF($A376="","",IF($E376="",0,IF(AND($E376&gt;=CFG_UMIN,$E376&lt;=CFG_UMAX),1,0)))</f>
        <v/>
      </c>
      <c r="AE376" s="48" t="str">
        <f aca="false">IF($A376="","",IF($L376="",0,IF($L376&gt;=CFG_VPDMIN,1,0)))</f>
        <v/>
      </c>
      <c r="AF376" s="48" t="str">
        <f aca="false">IF($A376="","",IF(CFG_METODO="Teórico (Jackson)",IF(OR($Y376="",$Z376=""),0,IF(ABS($Z376-$Y376)&gt;=CFG_DENOMMIN,1,0)),IF(OR($T376="",$U376=""),0,IF(ABS($U376-$T376)&gt;=CFG_DENOMMIN,1,0))))</f>
        <v/>
      </c>
      <c r="AG376" s="48" t="str">
        <f aca="false">IF($A376="","",IF(AND($B376&lt;&gt;"",$C376&lt;&gt;"",$H376&lt;&gt;""),1,0))</f>
        <v/>
      </c>
      <c r="AH376" s="48" t="str">
        <f aca="false">IF($A376="","",IF(AND($AB376=1,$AC376=1,$AD376=1,$AE376=1,$AF376=1,$AG376=1),1,0))</f>
        <v/>
      </c>
      <c r="AI376" s="50" t="str">
        <f aca="false">IF($A376="","",IF($AH376&lt;&gt;1,"",IF(CFG_METODO="Teórico (Jackson)",$AA376,$V376)))</f>
        <v/>
      </c>
      <c r="AJ376" s="50" t="str">
        <f aca="false">IF($AI376="","",MAX(0,MIN(1,$AI376)))</f>
        <v/>
      </c>
      <c r="AK376" s="52" t="str">
        <f aca="false">IF($A376="","",IF($AG376=0,"Dados incompletos"&amp;IF($I376="SEM PAR"," — sem Tc no mesmo horário",""),IF($AB376=0,"Fora da janela horária",IF($AC376=0,"Radiação abaixo do mínimo",IF($AD376=0,"Vento fora da faixa",IF($AE376=0,"VPD abaixo do mínimo",IF($AF376=0,"Denominador muito pequeno","VÁLIDO")))))))</f>
        <v/>
      </c>
    </row>
    <row r="377" customFormat="false" ht="15" hidden="false" customHeight="false" outlineLevel="0" collapsed="false">
      <c r="A377" s="45" t="str">
        <f aca="false">IF(02_Estacao!A377="","",02_Estacao!A377)</f>
        <v/>
      </c>
      <c r="B377" s="46" t="str">
        <f aca="false">IF(OR($A377="",02_Estacao!B377=""),"",IF(CFG_UT="°F",(02_Estacao!B377-32)*5/9,02_Estacao!B377))</f>
        <v/>
      </c>
      <c r="C377" s="47" t="str">
        <f aca="false">IF(OR($A377="",02_Estacao!C377=""),"",IF(CFG_UUR="fração (0-1)",02_Estacao!C377*100,02_Estacao!C377))</f>
        <v/>
      </c>
      <c r="D377" s="48" t="str">
        <f aca="false">IF(OR($A377="",02_Estacao!D377=""),"",IF(CFG_URS="MJ/m²/h",02_Estacao!D377*277.7778,IF(CFG_URS="kW/m²",02_Estacao!D377*1000,02_Estacao!D377)))</f>
        <v/>
      </c>
      <c r="E377" s="46" t="str">
        <f aca="false">IF(OR($A377="",02_Estacao!E377=""),"",IF(CFG_UVEL="km/h",02_Estacao!E377/3.6,02_Estacao!E377))</f>
        <v/>
      </c>
      <c r="F377" s="46" t="str">
        <f aca="false">IF($A377="","",IF(02_Estacao!F377="",CFG_P,IF(CFG_UP="hPa (mbar)",02_Estacao!F377/10,IF(CFG_UP="Pa",02_Estacao!F377/1000,02_Estacao!F377))))</f>
        <v/>
      </c>
      <c r="G377" s="48" t="str">
        <f aca="false">IF($A377="","",IF(02_Estacao!G377&lt;&gt;"",02_Estacao!G377,IF($D377="","",(1-CFG_ALBEDO)*$D377-CFG_RNL)))</f>
        <v/>
      </c>
      <c r="H377" s="46" t="str">
        <f aca="false">IF($A377="","",IFERROR(IF(ISNUMBER(INDEX(03_Dossel!$F$6:$F$1005,MATCH($A377,03_Dossel!$A$6:$A$1005,0))),INDEX(03_Dossel!$F$6:$F$1005,MATCH($A377,03_Dossel!$A$6:$A$1005,0)),""),""))</f>
        <v/>
      </c>
      <c r="I377" s="49" t="str">
        <f aca="false">IF($A377="","",IF($H377="","SEM PAR","OK"))</f>
        <v/>
      </c>
      <c r="J377" s="50" t="str">
        <f aca="false">IF($B377="","",0.6108*EXP(17.27*$B377/($B377+237.3)))</f>
        <v/>
      </c>
      <c r="K377" s="50" t="str">
        <f aca="false">IF(OR($J377="",$C377=""),"",$J377*$C377/100)</f>
        <v/>
      </c>
      <c r="L377" s="50" t="str">
        <f aca="false">IF(OR($J377="",$K377=""),"",$J377-$K377)</f>
        <v/>
      </c>
      <c r="M377" s="50" t="str">
        <f aca="false">IF($J377="","",4098*$J377/($B377+237.3)^2)</f>
        <v/>
      </c>
      <c r="N377" s="51" t="str">
        <f aca="false">IF($F377="","",0.000665*$F377)</f>
        <v/>
      </c>
      <c r="O377" s="46" t="str">
        <f aca="false">IF($E377="","",IFERROR($E377*4.87/LN(67.8*CFG_ZANEM-5.42),""))</f>
        <v/>
      </c>
      <c r="P377" s="46" t="str">
        <f aca="false">IF(OR($B377="",$H377=""),"",$H377-$B377)</f>
        <v/>
      </c>
      <c r="Q377" s="46" t="str">
        <f aca="false">IF($A377="","",IF(ISNUMBER(CFG_A),CFG_A,""))</f>
        <v/>
      </c>
      <c r="R377" s="46" t="str">
        <f aca="false">IF($A377="","",IF(ISNUMBER(CFG_B),CFG_B,""))</f>
        <v/>
      </c>
      <c r="S377" s="50" t="str">
        <f aca="false">IF(OR($B377="",$Q377=""),"",0.6108*EXP(17.27*$B377/($B377+237.3))-0.6108*EXP(17.27*($B377+$Q377)/($B377+$Q377+237.3)))</f>
        <v/>
      </c>
      <c r="T377" s="46" t="str">
        <f aca="false">IF(OR($Q377="",$R377="",$L377=""),"",$Q377+$R377*$L377)</f>
        <v/>
      </c>
      <c r="U377" s="46" t="str">
        <f aca="false">IF(OR($Q377="",$R377="",$S377=""),"",$Q377+$R377*$S377)</f>
        <v/>
      </c>
      <c r="V377" s="50" t="str">
        <f aca="false">IF(OR($P377="",$T377="",$U377=""),"",IF(ABS($U377-$T377)&lt;CFG_DENOMMIN,"",($P377-$T377)/($U377-$T377)))</f>
        <v/>
      </c>
      <c r="W377" s="47" t="str">
        <f aca="false">IF($E377="","",IFERROR(LN((CFG_ZANEM-0.67*CFG_HDOSSEL)/(0.123*CFG_HDOSSEL))*LN((CFG_ZAR-0.67*CFG_HDOSSEL)/(0.0123*CFG_HDOSSEL))/(CFG_K^2*$E377),""))</f>
        <v/>
      </c>
      <c r="X377" s="50" t="str">
        <f aca="false">IF(OR($N377="",$W377="",$W377=0),"",$N377*(1+CFG_RC/$W377))</f>
        <v/>
      </c>
      <c r="Y377" s="46" t="str">
        <f aca="false">IF(OR($X377="",$M377="",$G377="",$L377=""),"",($W377*$G377/CFG_RHOCP)*($X377/($M377+$X377))-$L377/($M377+$X377))</f>
        <v/>
      </c>
      <c r="Z377" s="46" t="str">
        <f aca="false">IF(OR($W377="",$G377=""),"",$W377*$G377/CFG_RHOCP)</f>
        <v/>
      </c>
      <c r="AA377" s="50" t="str">
        <f aca="false">IF(OR($P377="",$Y377="",$Z377=""),"",IF(ABS($Z377-$Y377)&lt;CFG_DENOMMIN,"",($P377-$Y377)/($Z377-$Y377)))</f>
        <v/>
      </c>
      <c r="AB377" s="48" t="str">
        <f aca="false">IF($A377="","",IF(AND(HOUR($A377)&gt;=CFG_HINI,HOUR($A377)&lt;CFG_HFIM),1,0))</f>
        <v/>
      </c>
      <c r="AC377" s="48" t="str">
        <f aca="false">IF($A377="","",IF($D377="",0,IF($D377&gt;=CFG_RSMIN,1,0)))</f>
        <v/>
      </c>
      <c r="AD377" s="48" t="str">
        <f aca="false">IF($A377="","",IF($E377="",0,IF(AND($E377&gt;=CFG_UMIN,$E377&lt;=CFG_UMAX),1,0)))</f>
        <v/>
      </c>
      <c r="AE377" s="48" t="str">
        <f aca="false">IF($A377="","",IF($L377="",0,IF($L377&gt;=CFG_VPDMIN,1,0)))</f>
        <v/>
      </c>
      <c r="AF377" s="48" t="str">
        <f aca="false">IF($A377="","",IF(CFG_METODO="Teórico (Jackson)",IF(OR($Y377="",$Z377=""),0,IF(ABS($Z377-$Y377)&gt;=CFG_DENOMMIN,1,0)),IF(OR($T377="",$U377=""),0,IF(ABS($U377-$T377)&gt;=CFG_DENOMMIN,1,0))))</f>
        <v/>
      </c>
      <c r="AG377" s="48" t="str">
        <f aca="false">IF($A377="","",IF(AND($B377&lt;&gt;"",$C377&lt;&gt;"",$H377&lt;&gt;""),1,0))</f>
        <v/>
      </c>
      <c r="AH377" s="48" t="str">
        <f aca="false">IF($A377="","",IF(AND($AB377=1,$AC377=1,$AD377=1,$AE377=1,$AF377=1,$AG377=1),1,0))</f>
        <v/>
      </c>
      <c r="AI377" s="50" t="str">
        <f aca="false">IF($A377="","",IF($AH377&lt;&gt;1,"",IF(CFG_METODO="Teórico (Jackson)",$AA377,$V377)))</f>
        <v/>
      </c>
      <c r="AJ377" s="50" t="str">
        <f aca="false">IF($AI377="","",MAX(0,MIN(1,$AI377)))</f>
        <v/>
      </c>
      <c r="AK377" s="52" t="str">
        <f aca="false">IF($A377="","",IF($AG377=0,"Dados incompletos"&amp;IF($I377="SEM PAR"," — sem Tc no mesmo horário",""),IF($AB377=0,"Fora da janela horária",IF($AC377=0,"Radiação abaixo do mínimo",IF($AD377=0,"Vento fora da faixa",IF($AE377=0,"VPD abaixo do mínimo",IF($AF377=0,"Denominador muito pequeno","VÁLIDO")))))))</f>
        <v/>
      </c>
    </row>
    <row r="378" customFormat="false" ht="15" hidden="false" customHeight="false" outlineLevel="0" collapsed="false">
      <c r="A378" s="45" t="str">
        <f aca="false">IF(02_Estacao!A378="","",02_Estacao!A378)</f>
        <v/>
      </c>
      <c r="B378" s="46" t="str">
        <f aca="false">IF(OR($A378="",02_Estacao!B378=""),"",IF(CFG_UT="°F",(02_Estacao!B378-32)*5/9,02_Estacao!B378))</f>
        <v/>
      </c>
      <c r="C378" s="47" t="str">
        <f aca="false">IF(OR($A378="",02_Estacao!C378=""),"",IF(CFG_UUR="fração (0-1)",02_Estacao!C378*100,02_Estacao!C378))</f>
        <v/>
      </c>
      <c r="D378" s="48" t="str">
        <f aca="false">IF(OR($A378="",02_Estacao!D378=""),"",IF(CFG_URS="MJ/m²/h",02_Estacao!D378*277.7778,IF(CFG_URS="kW/m²",02_Estacao!D378*1000,02_Estacao!D378)))</f>
        <v/>
      </c>
      <c r="E378" s="46" t="str">
        <f aca="false">IF(OR($A378="",02_Estacao!E378=""),"",IF(CFG_UVEL="km/h",02_Estacao!E378/3.6,02_Estacao!E378))</f>
        <v/>
      </c>
      <c r="F378" s="46" t="str">
        <f aca="false">IF($A378="","",IF(02_Estacao!F378="",CFG_P,IF(CFG_UP="hPa (mbar)",02_Estacao!F378/10,IF(CFG_UP="Pa",02_Estacao!F378/1000,02_Estacao!F378))))</f>
        <v/>
      </c>
      <c r="G378" s="48" t="str">
        <f aca="false">IF($A378="","",IF(02_Estacao!G378&lt;&gt;"",02_Estacao!G378,IF($D378="","",(1-CFG_ALBEDO)*$D378-CFG_RNL)))</f>
        <v/>
      </c>
      <c r="H378" s="46" t="str">
        <f aca="false">IF($A378="","",IFERROR(IF(ISNUMBER(INDEX(03_Dossel!$F$6:$F$1005,MATCH($A378,03_Dossel!$A$6:$A$1005,0))),INDEX(03_Dossel!$F$6:$F$1005,MATCH($A378,03_Dossel!$A$6:$A$1005,0)),""),""))</f>
        <v/>
      </c>
      <c r="I378" s="49" t="str">
        <f aca="false">IF($A378="","",IF($H378="","SEM PAR","OK"))</f>
        <v/>
      </c>
      <c r="J378" s="50" t="str">
        <f aca="false">IF($B378="","",0.6108*EXP(17.27*$B378/($B378+237.3)))</f>
        <v/>
      </c>
      <c r="K378" s="50" t="str">
        <f aca="false">IF(OR($J378="",$C378=""),"",$J378*$C378/100)</f>
        <v/>
      </c>
      <c r="L378" s="50" t="str">
        <f aca="false">IF(OR($J378="",$K378=""),"",$J378-$K378)</f>
        <v/>
      </c>
      <c r="M378" s="50" t="str">
        <f aca="false">IF($J378="","",4098*$J378/($B378+237.3)^2)</f>
        <v/>
      </c>
      <c r="N378" s="51" t="str">
        <f aca="false">IF($F378="","",0.000665*$F378)</f>
        <v/>
      </c>
      <c r="O378" s="46" t="str">
        <f aca="false">IF($E378="","",IFERROR($E378*4.87/LN(67.8*CFG_ZANEM-5.42),""))</f>
        <v/>
      </c>
      <c r="P378" s="46" t="str">
        <f aca="false">IF(OR($B378="",$H378=""),"",$H378-$B378)</f>
        <v/>
      </c>
      <c r="Q378" s="46" t="str">
        <f aca="false">IF($A378="","",IF(ISNUMBER(CFG_A),CFG_A,""))</f>
        <v/>
      </c>
      <c r="R378" s="46" t="str">
        <f aca="false">IF($A378="","",IF(ISNUMBER(CFG_B),CFG_B,""))</f>
        <v/>
      </c>
      <c r="S378" s="50" t="str">
        <f aca="false">IF(OR($B378="",$Q378=""),"",0.6108*EXP(17.27*$B378/($B378+237.3))-0.6108*EXP(17.27*($B378+$Q378)/($B378+$Q378+237.3)))</f>
        <v/>
      </c>
      <c r="T378" s="46" t="str">
        <f aca="false">IF(OR($Q378="",$R378="",$L378=""),"",$Q378+$R378*$L378)</f>
        <v/>
      </c>
      <c r="U378" s="46" t="str">
        <f aca="false">IF(OR($Q378="",$R378="",$S378=""),"",$Q378+$R378*$S378)</f>
        <v/>
      </c>
      <c r="V378" s="50" t="str">
        <f aca="false">IF(OR($P378="",$T378="",$U378=""),"",IF(ABS($U378-$T378)&lt;CFG_DENOMMIN,"",($P378-$T378)/($U378-$T378)))</f>
        <v/>
      </c>
      <c r="W378" s="47" t="str">
        <f aca="false">IF($E378="","",IFERROR(LN((CFG_ZANEM-0.67*CFG_HDOSSEL)/(0.123*CFG_HDOSSEL))*LN((CFG_ZAR-0.67*CFG_HDOSSEL)/(0.0123*CFG_HDOSSEL))/(CFG_K^2*$E378),""))</f>
        <v/>
      </c>
      <c r="X378" s="50" t="str">
        <f aca="false">IF(OR($N378="",$W378="",$W378=0),"",$N378*(1+CFG_RC/$W378))</f>
        <v/>
      </c>
      <c r="Y378" s="46" t="str">
        <f aca="false">IF(OR($X378="",$M378="",$G378="",$L378=""),"",($W378*$G378/CFG_RHOCP)*($X378/($M378+$X378))-$L378/($M378+$X378))</f>
        <v/>
      </c>
      <c r="Z378" s="46" t="str">
        <f aca="false">IF(OR($W378="",$G378=""),"",$W378*$G378/CFG_RHOCP)</f>
        <v/>
      </c>
      <c r="AA378" s="50" t="str">
        <f aca="false">IF(OR($P378="",$Y378="",$Z378=""),"",IF(ABS($Z378-$Y378)&lt;CFG_DENOMMIN,"",($P378-$Y378)/($Z378-$Y378)))</f>
        <v/>
      </c>
      <c r="AB378" s="48" t="str">
        <f aca="false">IF($A378="","",IF(AND(HOUR($A378)&gt;=CFG_HINI,HOUR($A378)&lt;CFG_HFIM),1,0))</f>
        <v/>
      </c>
      <c r="AC378" s="48" t="str">
        <f aca="false">IF($A378="","",IF($D378="",0,IF($D378&gt;=CFG_RSMIN,1,0)))</f>
        <v/>
      </c>
      <c r="AD378" s="48" t="str">
        <f aca="false">IF($A378="","",IF($E378="",0,IF(AND($E378&gt;=CFG_UMIN,$E378&lt;=CFG_UMAX),1,0)))</f>
        <v/>
      </c>
      <c r="AE378" s="48" t="str">
        <f aca="false">IF($A378="","",IF($L378="",0,IF($L378&gt;=CFG_VPDMIN,1,0)))</f>
        <v/>
      </c>
      <c r="AF378" s="48" t="str">
        <f aca="false">IF($A378="","",IF(CFG_METODO="Teórico (Jackson)",IF(OR($Y378="",$Z378=""),0,IF(ABS($Z378-$Y378)&gt;=CFG_DENOMMIN,1,0)),IF(OR($T378="",$U378=""),0,IF(ABS($U378-$T378)&gt;=CFG_DENOMMIN,1,0))))</f>
        <v/>
      </c>
      <c r="AG378" s="48" t="str">
        <f aca="false">IF($A378="","",IF(AND($B378&lt;&gt;"",$C378&lt;&gt;"",$H378&lt;&gt;""),1,0))</f>
        <v/>
      </c>
      <c r="AH378" s="48" t="str">
        <f aca="false">IF($A378="","",IF(AND($AB378=1,$AC378=1,$AD378=1,$AE378=1,$AF378=1,$AG378=1),1,0))</f>
        <v/>
      </c>
      <c r="AI378" s="50" t="str">
        <f aca="false">IF($A378="","",IF($AH378&lt;&gt;1,"",IF(CFG_METODO="Teórico (Jackson)",$AA378,$V378)))</f>
        <v/>
      </c>
      <c r="AJ378" s="50" t="str">
        <f aca="false">IF($AI378="","",MAX(0,MIN(1,$AI378)))</f>
        <v/>
      </c>
      <c r="AK378" s="52" t="str">
        <f aca="false">IF($A378="","",IF($AG378=0,"Dados incompletos"&amp;IF($I378="SEM PAR"," — sem Tc no mesmo horário",""),IF($AB378=0,"Fora da janela horária",IF($AC378=0,"Radiação abaixo do mínimo",IF($AD378=0,"Vento fora da faixa",IF($AE378=0,"VPD abaixo do mínimo",IF($AF378=0,"Denominador muito pequeno","VÁLIDO")))))))</f>
        <v/>
      </c>
    </row>
    <row r="379" customFormat="false" ht="15" hidden="false" customHeight="false" outlineLevel="0" collapsed="false">
      <c r="A379" s="45" t="str">
        <f aca="false">IF(02_Estacao!A379="","",02_Estacao!A379)</f>
        <v/>
      </c>
      <c r="B379" s="46" t="str">
        <f aca="false">IF(OR($A379="",02_Estacao!B379=""),"",IF(CFG_UT="°F",(02_Estacao!B379-32)*5/9,02_Estacao!B379))</f>
        <v/>
      </c>
      <c r="C379" s="47" t="str">
        <f aca="false">IF(OR($A379="",02_Estacao!C379=""),"",IF(CFG_UUR="fração (0-1)",02_Estacao!C379*100,02_Estacao!C379))</f>
        <v/>
      </c>
      <c r="D379" s="48" t="str">
        <f aca="false">IF(OR($A379="",02_Estacao!D379=""),"",IF(CFG_URS="MJ/m²/h",02_Estacao!D379*277.7778,IF(CFG_URS="kW/m²",02_Estacao!D379*1000,02_Estacao!D379)))</f>
        <v/>
      </c>
      <c r="E379" s="46" t="str">
        <f aca="false">IF(OR($A379="",02_Estacao!E379=""),"",IF(CFG_UVEL="km/h",02_Estacao!E379/3.6,02_Estacao!E379))</f>
        <v/>
      </c>
      <c r="F379" s="46" t="str">
        <f aca="false">IF($A379="","",IF(02_Estacao!F379="",CFG_P,IF(CFG_UP="hPa (mbar)",02_Estacao!F379/10,IF(CFG_UP="Pa",02_Estacao!F379/1000,02_Estacao!F379))))</f>
        <v/>
      </c>
      <c r="G379" s="48" t="str">
        <f aca="false">IF($A379="","",IF(02_Estacao!G379&lt;&gt;"",02_Estacao!G379,IF($D379="","",(1-CFG_ALBEDO)*$D379-CFG_RNL)))</f>
        <v/>
      </c>
      <c r="H379" s="46" t="str">
        <f aca="false">IF($A379="","",IFERROR(IF(ISNUMBER(INDEX(03_Dossel!$F$6:$F$1005,MATCH($A379,03_Dossel!$A$6:$A$1005,0))),INDEX(03_Dossel!$F$6:$F$1005,MATCH($A379,03_Dossel!$A$6:$A$1005,0)),""),""))</f>
        <v/>
      </c>
      <c r="I379" s="49" t="str">
        <f aca="false">IF($A379="","",IF($H379="","SEM PAR","OK"))</f>
        <v/>
      </c>
      <c r="J379" s="50" t="str">
        <f aca="false">IF($B379="","",0.6108*EXP(17.27*$B379/($B379+237.3)))</f>
        <v/>
      </c>
      <c r="K379" s="50" t="str">
        <f aca="false">IF(OR($J379="",$C379=""),"",$J379*$C379/100)</f>
        <v/>
      </c>
      <c r="L379" s="50" t="str">
        <f aca="false">IF(OR($J379="",$K379=""),"",$J379-$K379)</f>
        <v/>
      </c>
      <c r="M379" s="50" t="str">
        <f aca="false">IF($J379="","",4098*$J379/($B379+237.3)^2)</f>
        <v/>
      </c>
      <c r="N379" s="51" t="str">
        <f aca="false">IF($F379="","",0.000665*$F379)</f>
        <v/>
      </c>
      <c r="O379" s="46" t="str">
        <f aca="false">IF($E379="","",IFERROR($E379*4.87/LN(67.8*CFG_ZANEM-5.42),""))</f>
        <v/>
      </c>
      <c r="P379" s="46" t="str">
        <f aca="false">IF(OR($B379="",$H379=""),"",$H379-$B379)</f>
        <v/>
      </c>
      <c r="Q379" s="46" t="str">
        <f aca="false">IF($A379="","",IF(ISNUMBER(CFG_A),CFG_A,""))</f>
        <v/>
      </c>
      <c r="R379" s="46" t="str">
        <f aca="false">IF($A379="","",IF(ISNUMBER(CFG_B),CFG_B,""))</f>
        <v/>
      </c>
      <c r="S379" s="50" t="str">
        <f aca="false">IF(OR($B379="",$Q379=""),"",0.6108*EXP(17.27*$B379/($B379+237.3))-0.6108*EXP(17.27*($B379+$Q379)/($B379+$Q379+237.3)))</f>
        <v/>
      </c>
      <c r="T379" s="46" t="str">
        <f aca="false">IF(OR($Q379="",$R379="",$L379=""),"",$Q379+$R379*$L379)</f>
        <v/>
      </c>
      <c r="U379" s="46" t="str">
        <f aca="false">IF(OR($Q379="",$R379="",$S379=""),"",$Q379+$R379*$S379)</f>
        <v/>
      </c>
      <c r="V379" s="50" t="str">
        <f aca="false">IF(OR($P379="",$T379="",$U379=""),"",IF(ABS($U379-$T379)&lt;CFG_DENOMMIN,"",($P379-$T379)/($U379-$T379)))</f>
        <v/>
      </c>
      <c r="W379" s="47" t="str">
        <f aca="false">IF($E379="","",IFERROR(LN((CFG_ZANEM-0.67*CFG_HDOSSEL)/(0.123*CFG_HDOSSEL))*LN((CFG_ZAR-0.67*CFG_HDOSSEL)/(0.0123*CFG_HDOSSEL))/(CFG_K^2*$E379),""))</f>
        <v/>
      </c>
      <c r="X379" s="50" t="str">
        <f aca="false">IF(OR($N379="",$W379="",$W379=0),"",$N379*(1+CFG_RC/$W379))</f>
        <v/>
      </c>
      <c r="Y379" s="46" t="str">
        <f aca="false">IF(OR($X379="",$M379="",$G379="",$L379=""),"",($W379*$G379/CFG_RHOCP)*($X379/($M379+$X379))-$L379/($M379+$X379))</f>
        <v/>
      </c>
      <c r="Z379" s="46" t="str">
        <f aca="false">IF(OR($W379="",$G379=""),"",$W379*$G379/CFG_RHOCP)</f>
        <v/>
      </c>
      <c r="AA379" s="50" t="str">
        <f aca="false">IF(OR($P379="",$Y379="",$Z379=""),"",IF(ABS($Z379-$Y379)&lt;CFG_DENOMMIN,"",($P379-$Y379)/($Z379-$Y379)))</f>
        <v/>
      </c>
      <c r="AB379" s="48" t="str">
        <f aca="false">IF($A379="","",IF(AND(HOUR($A379)&gt;=CFG_HINI,HOUR($A379)&lt;CFG_HFIM),1,0))</f>
        <v/>
      </c>
      <c r="AC379" s="48" t="str">
        <f aca="false">IF($A379="","",IF($D379="",0,IF($D379&gt;=CFG_RSMIN,1,0)))</f>
        <v/>
      </c>
      <c r="AD379" s="48" t="str">
        <f aca="false">IF($A379="","",IF($E379="",0,IF(AND($E379&gt;=CFG_UMIN,$E379&lt;=CFG_UMAX),1,0)))</f>
        <v/>
      </c>
      <c r="AE379" s="48" t="str">
        <f aca="false">IF($A379="","",IF($L379="",0,IF($L379&gt;=CFG_VPDMIN,1,0)))</f>
        <v/>
      </c>
      <c r="AF379" s="48" t="str">
        <f aca="false">IF($A379="","",IF(CFG_METODO="Teórico (Jackson)",IF(OR($Y379="",$Z379=""),0,IF(ABS($Z379-$Y379)&gt;=CFG_DENOMMIN,1,0)),IF(OR($T379="",$U379=""),0,IF(ABS($U379-$T379)&gt;=CFG_DENOMMIN,1,0))))</f>
        <v/>
      </c>
      <c r="AG379" s="48" t="str">
        <f aca="false">IF($A379="","",IF(AND($B379&lt;&gt;"",$C379&lt;&gt;"",$H379&lt;&gt;""),1,0))</f>
        <v/>
      </c>
      <c r="AH379" s="48" t="str">
        <f aca="false">IF($A379="","",IF(AND($AB379=1,$AC379=1,$AD379=1,$AE379=1,$AF379=1,$AG379=1),1,0))</f>
        <v/>
      </c>
      <c r="AI379" s="50" t="str">
        <f aca="false">IF($A379="","",IF($AH379&lt;&gt;1,"",IF(CFG_METODO="Teórico (Jackson)",$AA379,$V379)))</f>
        <v/>
      </c>
      <c r="AJ379" s="50" t="str">
        <f aca="false">IF($AI379="","",MAX(0,MIN(1,$AI379)))</f>
        <v/>
      </c>
      <c r="AK379" s="52" t="str">
        <f aca="false">IF($A379="","",IF($AG379=0,"Dados incompletos"&amp;IF($I379="SEM PAR"," — sem Tc no mesmo horário",""),IF($AB379=0,"Fora da janela horária",IF($AC379=0,"Radiação abaixo do mínimo",IF($AD379=0,"Vento fora da faixa",IF($AE379=0,"VPD abaixo do mínimo",IF($AF379=0,"Denominador muito pequeno","VÁLIDO")))))))</f>
        <v/>
      </c>
    </row>
    <row r="380" customFormat="false" ht="15" hidden="false" customHeight="false" outlineLevel="0" collapsed="false">
      <c r="A380" s="45" t="str">
        <f aca="false">IF(02_Estacao!A380="","",02_Estacao!A380)</f>
        <v/>
      </c>
      <c r="B380" s="46" t="str">
        <f aca="false">IF(OR($A380="",02_Estacao!B380=""),"",IF(CFG_UT="°F",(02_Estacao!B380-32)*5/9,02_Estacao!B380))</f>
        <v/>
      </c>
      <c r="C380" s="47" t="str">
        <f aca="false">IF(OR($A380="",02_Estacao!C380=""),"",IF(CFG_UUR="fração (0-1)",02_Estacao!C380*100,02_Estacao!C380))</f>
        <v/>
      </c>
      <c r="D380" s="48" t="str">
        <f aca="false">IF(OR($A380="",02_Estacao!D380=""),"",IF(CFG_URS="MJ/m²/h",02_Estacao!D380*277.7778,IF(CFG_URS="kW/m²",02_Estacao!D380*1000,02_Estacao!D380)))</f>
        <v/>
      </c>
      <c r="E380" s="46" t="str">
        <f aca="false">IF(OR($A380="",02_Estacao!E380=""),"",IF(CFG_UVEL="km/h",02_Estacao!E380/3.6,02_Estacao!E380))</f>
        <v/>
      </c>
      <c r="F380" s="46" t="str">
        <f aca="false">IF($A380="","",IF(02_Estacao!F380="",CFG_P,IF(CFG_UP="hPa (mbar)",02_Estacao!F380/10,IF(CFG_UP="Pa",02_Estacao!F380/1000,02_Estacao!F380))))</f>
        <v/>
      </c>
      <c r="G380" s="48" t="str">
        <f aca="false">IF($A380="","",IF(02_Estacao!G380&lt;&gt;"",02_Estacao!G380,IF($D380="","",(1-CFG_ALBEDO)*$D380-CFG_RNL)))</f>
        <v/>
      </c>
      <c r="H380" s="46" t="str">
        <f aca="false">IF($A380="","",IFERROR(IF(ISNUMBER(INDEX(03_Dossel!$F$6:$F$1005,MATCH($A380,03_Dossel!$A$6:$A$1005,0))),INDEX(03_Dossel!$F$6:$F$1005,MATCH($A380,03_Dossel!$A$6:$A$1005,0)),""),""))</f>
        <v/>
      </c>
      <c r="I380" s="49" t="str">
        <f aca="false">IF($A380="","",IF($H380="","SEM PAR","OK"))</f>
        <v/>
      </c>
      <c r="J380" s="50" t="str">
        <f aca="false">IF($B380="","",0.6108*EXP(17.27*$B380/($B380+237.3)))</f>
        <v/>
      </c>
      <c r="K380" s="50" t="str">
        <f aca="false">IF(OR($J380="",$C380=""),"",$J380*$C380/100)</f>
        <v/>
      </c>
      <c r="L380" s="50" t="str">
        <f aca="false">IF(OR($J380="",$K380=""),"",$J380-$K380)</f>
        <v/>
      </c>
      <c r="M380" s="50" t="str">
        <f aca="false">IF($J380="","",4098*$J380/($B380+237.3)^2)</f>
        <v/>
      </c>
      <c r="N380" s="51" t="str">
        <f aca="false">IF($F380="","",0.000665*$F380)</f>
        <v/>
      </c>
      <c r="O380" s="46" t="str">
        <f aca="false">IF($E380="","",IFERROR($E380*4.87/LN(67.8*CFG_ZANEM-5.42),""))</f>
        <v/>
      </c>
      <c r="P380" s="46" t="str">
        <f aca="false">IF(OR($B380="",$H380=""),"",$H380-$B380)</f>
        <v/>
      </c>
      <c r="Q380" s="46" t="str">
        <f aca="false">IF($A380="","",IF(ISNUMBER(CFG_A),CFG_A,""))</f>
        <v/>
      </c>
      <c r="R380" s="46" t="str">
        <f aca="false">IF($A380="","",IF(ISNUMBER(CFG_B),CFG_B,""))</f>
        <v/>
      </c>
      <c r="S380" s="50" t="str">
        <f aca="false">IF(OR($B380="",$Q380=""),"",0.6108*EXP(17.27*$B380/($B380+237.3))-0.6108*EXP(17.27*($B380+$Q380)/($B380+$Q380+237.3)))</f>
        <v/>
      </c>
      <c r="T380" s="46" t="str">
        <f aca="false">IF(OR($Q380="",$R380="",$L380=""),"",$Q380+$R380*$L380)</f>
        <v/>
      </c>
      <c r="U380" s="46" t="str">
        <f aca="false">IF(OR($Q380="",$R380="",$S380=""),"",$Q380+$R380*$S380)</f>
        <v/>
      </c>
      <c r="V380" s="50" t="str">
        <f aca="false">IF(OR($P380="",$T380="",$U380=""),"",IF(ABS($U380-$T380)&lt;CFG_DENOMMIN,"",($P380-$T380)/($U380-$T380)))</f>
        <v/>
      </c>
      <c r="W380" s="47" t="str">
        <f aca="false">IF($E380="","",IFERROR(LN((CFG_ZANEM-0.67*CFG_HDOSSEL)/(0.123*CFG_HDOSSEL))*LN((CFG_ZAR-0.67*CFG_HDOSSEL)/(0.0123*CFG_HDOSSEL))/(CFG_K^2*$E380),""))</f>
        <v/>
      </c>
      <c r="X380" s="50" t="str">
        <f aca="false">IF(OR($N380="",$W380="",$W380=0),"",$N380*(1+CFG_RC/$W380))</f>
        <v/>
      </c>
      <c r="Y380" s="46" t="str">
        <f aca="false">IF(OR($X380="",$M380="",$G380="",$L380=""),"",($W380*$G380/CFG_RHOCP)*($X380/($M380+$X380))-$L380/($M380+$X380))</f>
        <v/>
      </c>
      <c r="Z380" s="46" t="str">
        <f aca="false">IF(OR($W380="",$G380=""),"",$W380*$G380/CFG_RHOCP)</f>
        <v/>
      </c>
      <c r="AA380" s="50" t="str">
        <f aca="false">IF(OR($P380="",$Y380="",$Z380=""),"",IF(ABS($Z380-$Y380)&lt;CFG_DENOMMIN,"",($P380-$Y380)/($Z380-$Y380)))</f>
        <v/>
      </c>
      <c r="AB380" s="48" t="str">
        <f aca="false">IF($A380="","",IF(AND(HOUR($A380)&gt;=CFG_HINI,HOUR($A380)&lt;CFG_HFIM),1,0))</f>
        <v/>
      </c>
      <c r="AC380" s="48" t="str">
        <f aca="false">IF($A380="","",IF($D380="",0,IF($D380&gt;=CFG_RSMIN,1,0)))</f>
        <v/>
      </c>
      <c r="AD380" s="48" t="str">
        <f aca="false">IF($A380="","",IF($E380="",0,IF(AND($E380&gt;=CFG_UMIN,$E380&lt;=CFG_UMAX),1,0)))</f>
        <v/>
      </c>
      <c r="AE380" s="48" t="str">
        <f aca="false">IF($A380="","",IF($L380="",0,IF($L380&gt;=CFG_VPDMIN,1,0)))</f>
        <v/>
      </c>
      <c r="AF380" s="48" t="str">
        <f aca="false">IF($A380="","",IF(CFG_METODO="Teórico (Jackson)",IF(OR($Y380="",$Z380=""),0,IF(ABS($Z380-$Y380)&gt;=CFG_DENOMMIN,1,0)),IF(OR($T380="",$U380=""),0,IF(ABS($U380-$T380)&gt;=CFG_DENOMMIN,1,0))))</f>
        <v/>
      </c>
      <c r="AG380" s="48" t="str">
        <f aca="false">IF($A380="","",IF(AND($B380&lt;&gt;"",$C380&lt;&gt;"",$H380&lt;&gt;""),1,0))</f>
        <v/>
      </c>
      <c r="AH380" s="48" t="str">
        <f aca="false">IF($A380="","",IF(AND($AB380=1,$AC380=1,$AD380=1,$AE380=1,$AF380=1,$AG380=1),1,0))</f>
        <v/>
      </c>
      <c r="AI380" s="50" t="str">
        <f aca="false">IF($A380="","",IF($AH380&lt;&gt;1,"",IF(CFG_METODO="Teórico (Jackson)",$AA380,$V380)))</f>
        <v/>
      </c>
      <c r="AJ380" s="50" t="str">
        <f aca="false">IF($AI380="","",MAX(0,MIN(1,$AI380)))</f>
        <v/>
      </c>
      <c r="AK380" s="52" t="str">
        <f aca="false">IF($A380="","",IF($AG380=0,"Dados incompletos"&amp;IF($I380="SEM PAR"," — sem Tc no mesmo horário",""),IF($AB380=0,"Fora da janela horária",IF($AC380=0,"Radiação abaixo do mínimo",IF($AD380=0,"Vento fora da faixa",IF($AE380=0,"VPD abaixo do mínimo",IF($AF380=0,"Denominador muito pequeno","VÁLIDO")))))))</f>
        <v/>
      </c>
    </row>
    <row r="381" customFormat="false" ht="15" hidden="false" customHeight="false" outlineLevel="0" collapsed="false">
      <c r="A381" s="45" t="str">
        <f aca="false">IF(02_Estacao!A381="","",02_Estacao!A381)</f>
        <v/>
      </c>
      <c r="B381" s="46" t="str">
        <f aca="false">IF(OR($A381="",02_Estacao!B381=""),"",IF(CFG_UT="°F",(02_Estacao!B381-32)*5/9,02_Estacao!B381))</f>
        <v/>
      </c>
      <c r="C381" s="47" t="str">
        <f aca="false">IF(OR($A381="",02_Estacao!C381=""),"",IF(CFG_UUR="fração (0-1)",02_Estacao!C381*100,02_Estacao!C381))</f>
        <v/>
      </c>
      <c r="D381" s="48" t="str">
        <f aca="false">IF(OR($A381="",02_Estacao!D381=""),"",IF(CFG_URS="MJ/m²/h",02_Estacao!D381*277.7778,IF(CFG_URS="kW/m²",02_Estacao!D381*1000,02_Estacao!D381)))</f>
        <v/>
      </c>
      <c r="E381" s="46" t="str">
        <f aca="false">IF(OR($A381="",02_Estacao!E381=""),"",IF(CFG_UVEL="km/h",02_Estacao!E381/3.6,02_Estacao!E381))</f>
        <v/>
      </c>
      <c r="F381" s="46" t="str">
        <f aca="false">IF($A381="","",IF(02_Estacao!F381="",CFG_P,IF(CFG_UP="hPa (mbar)",02_Estacao!F381/10,IF(CFG_UP="Pa",02_Estacao!F381/1000,02_Estacao!F381))))</f>
        <v/>
      </c>
      <c r="G381" s="48" t="str">
        <f aca="false">IF($A381="","",IF(02_Estacao!G381&lt;&gt;"",02_Estacao!G381,IF($D381="","",(1-CFG_ALBEDO)*$D381-CFG_RNL)))</f>
        <v/>
      </c>
      <c r="H381" s="46" t="str">
        <f aca="false">IF($A381="","",IFERROR(IF(ISNUMBER(INDEX(03_Dossel!$F$6:$F$1005,MATCH($A381,03_Dossel!$A$6:$A$1005,0))),INDEX(03_Dossel!$F$6:$F$1005,MATCH($A381,03_Dossel!$A$6:$A$1005,0)),""),""))</f>
        <v/>
      </c>
      <c r="I381" s="49" t="str">
        <f aca="false">IF($A381="","",IF($H381="","SEM PAR","OK"))</f>
        <v/>
      </c>
      <c r="J381" s="50" t="str">
        <f aca="false">IF($B381="","",0.6108*EXP(17.27*$B381/($B381+237.3)))</f>
        <v/>
      </c>
      <c r="K381" s="50" t="str">
        <f aca="false">IF(OR($J381="",$C381=""),"",$J381*$C381/100)</f>
        <v/>
      </c>
      <c r="L381" s="50" t="str">
        <f aca="false">IF(OR($J381="",$K381=""),"",$J381-$K381)</f>
        <v/>
      </c>
      <c r="M381" s="50" t="str">
        <f aca="false">IF($J381="","",4098*$J381/($B381+237.3)^2)</f>
        <v/>
      </c>
      <c r="N381" s="51" t="str">
        <f aca="false">IF($F381="","",0.000665*$F381)</f>
        <v/>
      </c>
      <c r="O381" s="46" t="str">
        <f aca="false">IF($E381="","",IFERROR($E381*4.87/LN(67.8*CFG_ZANEM-5.42),""))</f>
        <v/>
      </c>
      <c r="P381" s="46" t="str">
        <f aca="false">IF(OR($B381="",$H381=""),"",$H381-$B381)</f>
        <v/>
      </c>
      <c r="Q381" s="46" t="str">
        <f aca="false">IF($A381="","",IF(ISNUMBER(CFG_A),CFG_A,""))</f>
        <v/>
      </c>
      <c r="R381" s="46" t="str">
        <f aca="false">IF($A381="","",IF(ISNUMBER(CFG_B),CFG_B,""))</f>
        <v/>
      </c>
      <c r="S381" s="50" t="str">
        <f aca="false">IF(OR($B381="",$Q381=""),"",0.6108*EXP(17.27*$B381/($B381+237.3))-0.6108*EXP(17.27*($B381+$Q381)/($B381+$Q381+237.3)))</f>
        <v/>
      </c>
      <c r="T381" s="46" t="str">
        <f aca="false">IF(OR($Q381="",$R381="",$L381=""),"",$Q381+$R381*$L381)</f>
        <v/>
      </c>
      <c r="U381" s="46" t="str">
        <f aca="false">IF(OR($Q381="",$R381="",$S381=""),"",$Q381+$R381*$S381)</f>
        <v/>
      </c>
      <c r="V381" s="50" t="str">
        <f aca="false">IF(OR($P381="",$T381="",$U381=""),"",IF(ABS($U381-$T381)&lt;CFG_DENOMMIN,"",($P381-$T381)/($U381-$T381)))</f>
        <v/>
      </c>
      <c r="W381" s="47" t="str">
        <f aca="false">IF($E381="","",IFERROR(LN((CFG_ZANEM-0.67*CFG_HDOSSEL)/(0.123*CFG_HDOSSEL))*LN((CFG_ZAR-0.67*CFG_HDOSSEL)/(0.0123*CFG_HDOSSEL))/(CFG_K^2*$E381),""))</f>
        <v/>
      </c>
      <c r="X381" s="50" t="str">
        <f aca="false">IF(OR($N381="",$W381="",$W381=0),"",$N381*(1+CFG_RC/$W381))</f>
        <v/>
      </c>
      <c r="Y381" s="46" t="str">
        <f aca="false">IF(OR($X381="",$M381="",$G381="",$L381=""),"",($W381*$G381/CFG_RHOCP)*($X381/($M381+$X381))-$L381/($M381+$X381))</f>
        <v/>
      </c>
      <c r="Z381" s="46" t="str">
        <f aca="false">IF(OR($W381="",$G381=""),"",$W381*$G381/CFG_RHOCP)</f>
        <v/>
      </c>
      <c r="AA381" s="50" t="str">
        <f aca="false">IF(OR($P381="",$Y381="",$Z381=""),"",IF(ABS($Z381-$Y381)&lt;CFG_DENOMMIN,"",($P381-$Y381)/($Z381-$Y381)))</f>
        <v/>
      </c>
      <c r="AB381" s="48" t="str">
        <f aca="false">IF($A381="","",IF(AND(HOUR($A381)&gt;=CFG_HINI,HOUR($A381)&lt;CFG_HFIM),1,0))</f>
        <v/>
      </c>
      <c r="AC381" s="48" t="str">
        <f aca="false">IF($A381="","",IF($D381="",0,IF($D381&gt;=CFG_RSMIN,1,0)))</f>
        <v/>
      </c>
      <c r="AD381" s="48" t="str">
        <f aca="false">IF($A381="","",IF($E381="",0,IF(AND($E381&gt;=CFG_UMIN,$E381&lt;=CFG_UMAX),1,0)))</f>
        <v/>
      </c>
      <c r="AE381" s="48" t="str">
        <f aca="false">IF($A381="","",IF($L381="",0,IF($L381&gt;=CFG_VPDMIN,1,0)))</f>
        <v/>
      </c>
      <c r="AF381" s="48" t="str">
        <f aca="false">IF($A381="","",IF(CFG_METODO="Teórico (Jackson)",IF(OR($Y381="",$Z381=""),0,IF(ABS($Z381-$Y381)&gt;=CFG_DENOMMIN,1,0)),IF(OR($T381="",$U381=""),0,IF(ABS($U381-$T381)&gt;=CFG_DENOMMIN,1,0))))</f>
        <v/>
      </c>
      <c r="AG381" s="48" t="str">
        <f aca="false">IF($A381="","",IF(AND($B381&lt;&gt;"",$C381&lt;&gt;"",$H381&lt;&gt;""),1,0))</f>
        <v/>
      </c>
      <c r="AH381" s="48" t="str">
        <f aca="false">IF($A381="","",IF(AND($AB381=1,$AC381=1,$AD381=1,$AE381=1,$AF381=1,$AG381=1),1,0))</f>
        <v/>
      </c>
      <c r="AI381" s="50" t="str">
        <f aca="false">IF($A381="","",IF($AH381&lt;&gt;1,"",IF(CFG_METODO="Teórico (Jackson)",$AA381,$V381)))</f>
        <v/>
      </c>
      <c r="AJ381" s="50" t="str">
        <f aca="false">IF($AI381="","",MAX(0,MIN(1,$AI381)))</f>
        <v/>
      </c>
      <c r="AK381" s="52" t="str">
        <f aca="false">IF($A381="","",IF($AG381=0,"Dados incompletos"&amp;IF($I381="SEM PAR"," — sem Tc no mesmo horário",""),IF($AB381=0,"Fora da janela horária",IF($AC381=0,"Radiação abaixo do mínimo",IF($AD381=0,"Vento fora da faixa",IF($AE381=0,"VPD abaixo do mínimo",IF($AF381=0,"Denominador muito pequeno","VÁLIDO")))))))</f>
        <v/>
      </c>
    </row>
    <row r="382" customFormat="false" ht="15" hidden="false" customHeight="false" outlineLevel="0" collapsed="false">
      <c r="A382" s="45" t="str">
        <f aca="false">IF(02_Estacao!A382="","",02_Estacao!A382)</f>
        <v/>
      </c>
      <c r="B382" s="46" t="str">
        <f aca="false">IF(OR($A382="",02_Estacao!B382=""),"",IF(CFG_UT="°F",(02_Estacao!B382-32)*5/9,02_Estacao!B382))</f>
        <v/>
      </c>
      <c r="C382" s="47" t="str">
        <f aca="false">IF(OR($A382="",02_Estacao!C382=""),"",IF(CFG_UUR="fração (0-1)",02_Estacao!C382*100,02_Estacao!C382))</f>
        <v/>
      </c>
      <c r="D382" s="48" t="str">
        <f aca="false">IF(OR($A382="",02_Estacao!D382=""),"",IF(CFG_URS="MJ/m²/h",02_Estacao!D382*277.7778,IF(CFG_URS="kW/m²",02_Estacao!D382*1000,02_Estacao!D382)))</f>
        <v/>
      </c>
      <c r="E382" s="46" t="str">
        <f aca="false">IF(OR($A382="",02_Estacao!E382=""),"",IF(CFG_UVEL="km/h",02_Estacao!E382/3.6,02_Estacao!E382))</f>
        <v/>
      </c>
      <c r="F382" s="46" t="str">
        <f aca="false">IF($A382="","",IF(02_Estacao!F382="",CFG_P,IF(CFG_UP="hPa (mbar)",02_Estacao!F382/10,IF(CFG_UP="Pa",02_Estacao!F382/1000,02_Estacao!F382))))</f>
        <v/>
      </c>
      <c r="G382" s="48" t="str">
        <f aca="false">IF($A382="","",IF(02_Estacao!G382&lt;&gt;"",02_Estacao!G382,IF($D382="","",(1-CFG_ALBEDO)*$D382-CFG_RNL)))</f>
        <v/>
      </c>
      <c r="H382" s="46" t="str">
        <f aca="false">IF($A382="","",IFERROR(IF(ISNUMBER(INDEX(03_Dossel!$F$6:$F$1005,MATCH($A382,03_Dossel!$A$6:$A$1005,0))),INDEX(03_Dossel!$F$6:$F$1005,MATCH($A382,03_Dossel!$A$6:$A$1005,0)),""),""))</f>
        <v/>
      </c>
      <c r="I382" s="49" t="str">
        <f aca="false">IF($A382="","",IF($H382="","SEM PAR","OK"))</f>
        <v/>
      </c>
      <c r="J382" s="50" t="str">
        <f aca="false">IF($B382="","",0.6108*EXP(17.27*$B382/($B382+237.3)))</f>
        <v/>
      </c>
      <c r="K382" s="50" t="str">
        <f aca="false">IF(OR($J382="",$C382=""),"",$J382*$C382/100)</f>
        <v/>
      </c>
      <c r="L382" s="50" t="str">
        <f aca="false">IF(OR($J382="",$K382=""),"",$J382-$K382)</f>
        <v/>
      </c>
      <c r="M382" s="50" t="str">
        <f aca="false">IF($J382="","",4098*$J382/($B382+237.3)^2)</f>
        <v/>
      </c>
      <c r="N382" s="51" t="str">
        <f aca="false">IF($F382="","",0.000665*$F382)</f>
        <v/>
      </c>
      <c r="O382" s="46" t="str">
        <f aca="false">IF($E382="","",IFERROR($E382*4.87/LN(67.8*CFG_ZANEM-5.42),""))</f>
        <v/>
      </c>
      <c r="P382" s="46" t="str">
        <f aca="false">IF(OR($B382="",$H382=""),"",$H382-$B382)</f>
        <v/>
      </c>
      <c r="Q382" s="46" t="str">
        <f aca="false">IF($A382="","",IF(ISNUMBER(CFG_A),CFG_A,""))</f>
        <v/>
      </c>
      <c r="R382" s="46" t="str">
        <f aca="false">IF($A382="","",IF(ISNUMBER(CFG_B),CFG_B,""))</f>
        <v/>
      </c>
      <c r="S382" s="50" t="str">
        <f aca="false">IF(OR($B382="",$Q382=""),"",0.6108*EXP(17.27*$B382/($B382+237.3))-0.6108*EXP(17.27*($B382+$Q382)/($B382+$Q382+237.3)))</f>
        <v/>
      </c>
      <c r="T382" s="46" t="str">
        <f aca="false">IF(OR($Q382="",$R382="",$L382=""),"",$Q382+$R382*$L382)</f>
        <v/>
      </c>
      <c r="U382" s="46" t="str">
        <f aca="false">IF(OR($Q382="",$R382="",$S382=""),"",$Q382+$R382*$S382)</f>
        <v/>
      </c>
      <c r="V382" s="50" t="str">
        <f aca="false">IF(OR($P382="",$T382="",$U382=""),"",IF(ABS($U382-$T382)&lt;CFG_DENOMMIN,"",($P382-$T382)/($U382-$T382)))</f>
        <v/>
      </c>
      <c r="W382" s="47" t="str">
        <f aca="false">IF($E382="","",IFERROR(LN((CFG_ZANEM-0.67*CFG_HDOSSEL)/(0.123*CFG_HDOSSEL))*LN((CFG_ZAR-0.67*CFG_HDOSSEL)/(0.0123*CFG_HDOSSEL))/(CFG_K^2*$E382),""))</f>
        <v/>
      </c>
      <c r="X382" s="50" t="str">
        <f aca="false">IF(OR($N382="",$W382="",$W382=0),"",$N382*(1+CFG_RC/$W382))</f>
        <v/>
      </c>
      <c r="Y382" s="46" t="str">
        <f aca="false">IF(OR($X382="",$M382="",$G382="",$L382=""),"",($W382*$G382/CFG_RHOCP)*($X382/($M382+$X382))-$L382/($M382+$X382))</f>
        <v/>
      </c>
      <c r="Z382" s="46" t="str">
        <f aca="false">IF(OR($W382="",$G382=""),"",$W382*$G382/CFG_RHOCP)</f>
        <v/>
      </c>
      <c r="AA382" s="50" t="str">
        <f aca="false">IF(OR($P382="",$Y382="",$Z382=""),"",IF(ABS($Z382-$Y382)&lt;CFG_DENOMMIN,"",($P382-$Y382)/($Z382-$Y382)))</f>
        <v/>
      </c>
      <c r="AB382" s="48" t="str">
        <f aca="false">IF($A382="","",IF(AND(HOUR($A382)&gt;=CFG_HINI,HOUR($A382)&lt;CFG_HFIM),1,0))</f>
        <v/>
      </c>
      <c r="AC382" s="48" t="str">
        <f aca="false">IF($A382="","",IF($D382="",0,IF($D382&gt;=CFG_RSMIN,1,0)))</f>
        <v/>
      </c>
      <c r="AD382" s="48" t="str">
        <f aca="false">IF($A382="","",IF($E382="",0,IF(AND($E382&gt;=CFG_UMIN,$E382&lt;=CFG_UMAX),1,0)))</f>
        <v/>
      </c>
      <c r="AE382" s="48" t="str">
        <f aca="false">IF($A382="","",IF($L382="",0,IF($L382&gt;=CFG_VPDMIN,1,0)))</f>
        <v/>
      </c>
      <c r="AF382" s="48" t="str">
        <f aca="false">IF($A382="","",IF(CFG_METODO="Teórico (Jackson)",IF(OR($Y382="",$Z382=""),0,IF(ABS($Z382-$Y382)&gt;=CFG_DENOMMIN,1,0)),IF(OR($T382="",$U382=""),0,IF(ABS($U382-$T382)&gt;=CFG_DENOMMIN,1,0))))</f>
        <v/>
      </c>
      <c r="AG382" s="48" t="str">
        <f aca="false">IF($A382="","",IF(AND($B382&lt;&gt;"",$C382&lt;&gt;"",$H382&lt;&gt;""),1,0))</f>
        <v/>
      </c>
      <c r="AH382" s="48" t="str">
        <f aca="false">IF($A382="","",IF(AND($AB382=1,$AC382=1,$AD382=1,$AE382=1,$AF382=1,$AG382=1),1,0))</f>
        <v/>
      </c>
      <c r="AI382" s="50" t="str">
        <f aca="false">IF($A382="","",IF($AH382&lt;&gt;1,"",IF(CFG_METODO="Teórico (Jackson)",$AA382,$V382)))</f>
        <v/>
      </c>
      <c r="AJ382" s="50" t="str">
        <f aca="false">IF($AI382="","",MAX(0,MIN(1,$AI382)))</f>
        <v/>
      </c>
      <c r="AK382" s="52" t="str">
        <f aca="false">IF($A382="","",IF($AG382=0,"Dados incompletos"&amp;IF($I382="SEM PAR"," — sem Tc no mesmo horário",""),IF($AB382=0,"Fora da janela horária",IF($AC382=0,"Radiação abaixo do mínimo",IF($AD382=0,"Vento fora da faixa",IF($AE382=0,"VPD abaixo do mínimo",IF($AF382=0,"Denominador muito pequeno","VÁLIDO")))))))</f>
        <v/>
      </c>
    </row>
    <row r="383" customFormat="false" ht="15" hidden="false" customHeight="false" outlineLevel="0" collapsed="false">
      <c r="A383" s="45" t="str">
        <f aca="false">IF(02_Estacao!A383="","",02_Estacao!A383)</f>
        <v/>
      </c>
      <c r="B383" s="46" t="str">
        <f aca="false">IF(OR($A383="",02_Estacao!B383=""),"",IF(CFG_UT="°F",(02_Estacao!B383-32)*5/9,02_Estacao!B383))</f>
        <v/>
      </c>
      <c r="C383" s="47" t="str">
        <f aca="false">IF(OR($A383="",02_Estacao!C383=""),"",IF(CFG_UUR="fração (0-1)",02_Estacao!C383*100,02_Estacao!C383))</f>
        <v/>
      </c>
      <c r="D383" s="48" t="str">
        <f aca="false">IF(OR($A383="",02_Estacao!D383=""),"",IF(CFG_URS="MJ/m²/h",02_Estacao!D383*277.7778,IF(CFG_URS="kW/m²",02_Estacao!D383*1000,02_Estacao!D383)))</f>
        <v/>
      </c>
      <c r="E383" s="46" t="str">
        <f aca="false">IF(OR($A383="",02_Estacao!E383=""),"",IF(CFG_UVEL="km/h",02_Estacao!E383/3.6,02_Estacao!E383))</f>
        <v/>
      </c>
      <c r="F383" s="46" t="str">
        <f aca="false">IF($A383="","",IF(02_Estacao!F383="",CFG_P,IF(CFG_UP="hPa (mbar)",02_Estacao!F383/10,IF(CFG_UP="Pa",02_Estacao!F383/1000,02_Estacao!F383))))</f>
        <v/>
      </c>
      <c r="G383" s="48" t="str">
        <f aca="false">IF($A383="","",IF(02_Estacao!G383&lt;&gt;"",02_Estacao!G383,IF($D383="","",(1-CFG_ALBEDO)*$D383-CFG_RNL)))</f>
        <v/>
      </c>
      <c r="H383" s="46" t="str">
        <f aca="false">IF($A383="","",IFERROR(IF(ISNUMBER(INDEX(03_Dossel!$F$6:$F$1005,MATCH($A383,03_Dossel!$A$6:$A$1005,0))),INDEX(03_Dossel!$F$6:$F$1005,MATCH($A383,03_Dossel!$A$6:$A$1005,0)),""),""))</f>
        <v/>
      </c>
      <c r="I383" s="49" t="str">
        <f aca="false">IF($A383="","",IF($H383="","SEM PAR","OK"))</f>
        <v/>
      </c>
      <c r="J383" s="50" t="str">
        <f aca="false">IF($B383="","",0.6108*EXP(17.27*$B383/($B383+237.3)))</f>
        <v/>
      </c>
      <c r="K383" s="50" t="str">
        <f aca="false">IF(OR($J383="",$C383=""),"",$J383*$C383/100)</f>
        <v/>
      </c>
      <c r="L383" s="50" t="str">
        <f aca="false">IF(OR($J383="",$K383=""),"",$J383-$K383)</f>
        <v/>
      </c>
      <c r="M383" s="50" t="str">
        <f aca="false">IF($J383="","",4098*$J383/($B383+237.3)^2)</f>
        <v/>
      </c>
      <c r="N383" s="51" t="str">
        <f aca="false">IF($F383="","",0.000665*$F383)</f>
        <v/>
      </c>
      <c r="O383" s="46" t="str">
        <f aca="false">IF($E383="","",IFERROR($E383*4.87/LN(67.8*CFG_ZANEM-5.42),""))</f>
        <v/>
      </c>
      <c r="P383" s="46" t="str">
        <f aca="false">IF(OR($B383="",$H383=""),"",$H383-$B383)</f>
        <v/>
      </c>
      <c r="Q383" s="46" t="str">
        <f aca="false">IF($A383="","",IF(ISNUMBER(CFG_A),CFG_A,""))</f>
        <v/>
      </c>
      <c r="R383" s="46" t="str">
        <f aca="false">IF($A383="","",IF(ISNUMBER(CFG_B),CFG_B,""))</f>
        <v/>
      </c>
      <c r="S383" s="50" t="str">
        <f aca="false">IF(OR($B383="",$Q383=""),"",0.6108*EXP(17.27*$B383/($B383+237.3))-0.6108*EXP(17.27*($B383+$Q383)/($B383+$Q383+237.3)))</f>
        <v/>
      </c>
      <c r="T383" s="46" t="str">
        <f aca="false">IF(OR($Q383="",$R383="",$L383=""),"",$Q383+$R383*$L383)</f>
        <v/>
      </c>
      <c r="U383" s="46" t="str">
        <f aca="false">IF(OR($Q383="",$R383="",$S383=""),"",$Q383+$R383*$S383)</f>
        <v/>
      </c>
      <c r="V383" s="50" t="str">
        <f aca="false">IF(OR($P383="",$T383="",$U383=""),"",IF(ABS($U383-$T383)&lt;CFG_DENOMMIN,"",($P383-$T383)/($U383-$T383)))</f>
        <v/>
      </c>
      <c r="W383" s="47" t="str">
        <f aca="false">IF($E383="","",IFERROR(LN((CFG_ZANEM-0.67*CFG_HDOSSEL)/(0.123*CFG_HDOSSEL))*LN((CFG_ZAR-0.67*CFG_HDOSSEL)/(0.0123*CFG_HDOSSEL))/(CFG_K^2*$E383),""))</f>
        <v/>
      </c>
      <c r="X383" s="50" t="str">
        <f aca="false">IF(OR($N383="",$W383="",$W383=0),"",$N383*(1+CFG_RC/$W383))</f>
        <v/>
      </c>
      <c r="Y383" s="46" t="str">
        <f aca="false">IF(OR($X383="",$M383="",$G383="",$L383=""),"",($W383*$G383/CFG_RHOCP)*($X383/($M383+$X383))-$L383/($M383+$X383))</f>
        <v/>
      </c>
      <c r="Z383" s="46" t="str">
        <f aca="false">IF(OR($W383="",$G383=""),"",$W383*$G383/CFG_RHOCP)</f>
        <v/>
      </c>
      <c r="AA383" s="50" t="str">
        <f aca="false">IF(OR($P383="",$Y383="",$Z383=""),"",IF(ABS($Z383-$Y383)&lt;CFG_DENOMMIN,"",($P383-$Y383)/($Z383-$Y383)))</f>
        <v/>
      </c>
      <c r="AB383" s="48" t="str">
        <f aca="false">IF($A383="","",IF(AND(HOUR($A383)&gt;=CFG_HINI,HOUR($A383)&lt;CFG_HFIM),1,0))</f>
        <v/>
      </c>
      <c r="AC383" s="48" t="str">
        <f aca="false">IF($A383="","",IF($D383="",0,IF($D383&gt;=CFG_RSMIN,1,0)))</f>
        <v/>
      </c>
      <c r="AD383" s="48" t="str">
        <f aca="false">IF($A383="","",IF($E383="",0,IF(AND($E383&gt;=CFG_UMIN,$E383&lt;=CFG_UMAX),1,0)))</f>
        <v/>
      </c>
      <c r="AE383" s="48" t="str">
        <f aca="false">IF($A383="","",IF($L383="",0,IF($L383&gt;=CFG_VPDMIN,1,0)))</f>
        <v/>
      </c>
      <c r="AF383" s="48" t="str">
        <f aca="false">IF($A383="","",IF(CFG_METODO="Teórico (Jackson)",IF(OR($Y383="",$Z383=""),0,IF(ABS($Z383-$Y383)&gt;=CFG_DENOMMIN,1,0)),IF(OR($T383="",$U383=""),0,IF(ABS($U383-$T383)&gt;=CFG_DENOMMIN,1,0))))</f>
        <v/>
      </c>
      <c r="AG383" s="48" t="str">
        <f aca="false">IF($A383="","",IF(AND($B383&lt;&gt;"",$C383&lt;&gt;"",$H383&lt;&gt;""),1,0))</f>
        <v/>
      </c>
      <c r="AH383" s="48" t="str">
        <f aca="false">IF($A383="","",IF(AND($AB383=1,$AC383=1,$AD383=1,$AE383=1,$AF383=1,$AG383=1),1,0))</f>
        <v/>
      </c>
      <c r="AI383" s="50" t="str">
        <f aca="false">IF($A383="","",IF($AH383&lt;&gt;1,"",IF(CFG_METODO="Teórico (Jackson)",$AA383,$V383)))</f>
        <v/>
      </c>
      <c r="AJ383" s="50" t="str">
        <f aca="false">IF($AI383="","",MAX(0,MIN(1,$AI383)))</f>
        <v/>
      </c>
      <c r="AK383" s="52" t="str">
        <f aca="false">IF($A383="","",IF($AG383=0,"Dados incompletos"&amp;IF($I383="SEM PAR"," — sem Tc no mesmo horário",""),IF($AB383=0,"Fora da janela horária",IF($AC383=0,"Radiação abaixo do mínimo",IF($AD383=0,"Vento fora da faixa",IF($AE383=0,"VPD abaixo do mínimo",IF($AF383=0,"Denominador muito pequeno","VÁLIDO")))))))</f>
        <v/>
      </c>
    </row>
    <row r="384" customFormat="false" ht="15" hidden="false" customHeight="false" outlineLevel="0" collapsed="false">
      <c r="A384" s="45" t="str">
        <f aca="false">IF(02_Estacao!A384="","",02_Estacao!A384)</f>
        <v/>
      </c>
      <c r="B384" s="46" t="str">
        <f aca="false">IF(OR($A384="",02_Estacao!B384=""),"",IF(CFG_UT="°F",(02_Estacao!B384-32)*5/9,02_Estacao!B384))</f>
        <v/>
      </c>
      <c r="C384" s="47" t="str">
        <f aca="false">IF(OR($A384="",02_Estacao!C384=""),"",IF(CFG_UUR="fração (0-1)",02_Estacao!C384*100,02_Estacao!C384))</f>
        <v/>
      </c>
      <c r="D384" s="48" t="str">
        <f aca="false">IF(OR($A384="",02_Estacao!D384=""),"",IF(CFG_URS="MJ/m²/h",02_Estacao!D384*277.7778,IF(CFG_URS="kW/m²",02_Estacao!D384*1000,02_Estacao!D384)))</f>
        <v/>
      </c>
      <c r="E384" s="46" t="str">
        <f aca="false">IF(OR($A384="",02_Estacao!E384=""),"",IF(CFG_UVEL="km/h",02_Estacao!E384/3.6,02_Estacao!E384))</f>
        <v/>
      </c>
      <c r="F384" s="46" t="str">
        <f aca="false">IF($A384="","",IF(02_Estacao!F384="",CFG_P,IF(CFG_UP="hPa (mbar)",02_Estacao!F384/10,IF(CFG_UP="Pa",02_Estacao!F384/1000,02_Estacao!F384))))</f>
        <v/>
      </c>
      <c r="G384" s="48" t="str">
        <f aca="false">IF($A384="","",IF(02_Estacao!G384&lt;&gt;"",02_Estacao!G384,IF($D384="","",(1-CFG_ALBEDO)*$D384-CFG_RNL)))</f>
        <v/>
      </c>
      <c r="H384" s="46" t="str">
        <f aca="false">IF($A384="","",IFERROR(IF(ISNUMBER(INDEX(03_Dossel!$F$6:$F$1005,MATCH($A384,03_Dossel!$A$6:$A$1005,0))),INDEX(03_Dossel!$F$6:$F$1005,MATCH($A384,03_Dossel!$A$6:$A$1005,0)),""),""))</f>
        <v/>
      </c>
      <c r="I384" s="49" t="str">
        <f aca="false">IF($A384="","",IF($H384="","SEM PAR","OK"))</f>
        <v/>
      </c>
      <c r="J384" s="50" t="str">
        <f aca="false">IF($B384="","",0.6108*EXP(17.27*$B384/($B384+237.3)))</f>
        <v/>
      </c>
      <c r="K384" s="50" t="str">
        <f aca="false">IF(OR($J384="",$C384=""),"",$J384*$C384/100)</f>
        <v/>
      </c>
      <c r="L384" s="50" t="str">
        <f aca="false">IF(OR($J384="",$K384=""),"",$J384-$K384)</f>
        <v/>
      </c>
      <c r="M384" s="50" t="str">
        <f aca="false">IF($J384="","",4098*$J384/($B384+237.3)^2)</f>
        <v/>
      </c>
      <c r="N384" s="51" t="str">
        <f aca="false">IF($F384="","",0.000665*$F384)</f>
        <v/>
      </c>
      <c r="O384" s="46" t="str">
        <f aca="false">IF($E384="","",IFERROR($E384*4.87/LN(67.8*CFG_ZANEM-5.42),""))</f>
        <v/>
      </c>
      <c r="P384" s="46" t="str">
        <f aca="false">IF(OR($B384="",$H384=""),"",$H384-$B384)</f>
        <v/>
      </c>
      <c r="Q384" s="46" t="str">
        <f aca="false">IF($A384="","",IF(ISNUMBER(CFG_A),CFG_A,""))</f>
        <v/>
      </c>
      <c r="R384" s="46" t="str">
        <f aca="false">IF($A384="","",IF(ISNUMBER(CFG_B),CFG_B,""))</f>
        <v/>
      </c>
      <c r="S384" s="50" t="str">
        <f aca="false">IF(OR($B384="",$Q384=""),"",0.6108*EXP(17.27*$B384/($B384+237.3))-0.6108*EXP(17.27*($B384+$Q384)/($B384+$Q384+237.3)))</f>
        <v/>
      </c>
      <c r="T384" s="46" t="str">
        <f aca="false">IF(OR($Q384="",$R384="",$L384=""),"",$Q384+$R384*$L384)</f>
        <v/>
      </c>
      <c r="U384" s="46" t="str">
        <f aca="false">IF(OR($Q384="",$R384="",$S384=""),"",$Q384+$R384*$S384)</f>
        <v/>
      </c>
      <c r="V384" s="50" t="str">
        <f aca="false">IF(OR($P384="",$T384="",$U384=""),"",IF(ABS($U384-$T384)&lt;CFG_DENOMMIN,"",($P384-$T384)/($U384-$T384)))</f>
        <v/>
      </c>
      <c r="W384" s="47" t="str">
        <f aca="false">IF($E384="","",IFERROR(LN((CFG_ZANEM-0.67*CFG_HDOSSEL)/(0.123*CFG_HDOSSEL))*LN((CFG_ZAR-0.67*CFG_HDOSSEL)/(0.0123*CFG_HDOSSEL))/(CFG_K^2*$E384),""))</f>
        <v/>
      </c>
      <c r="X384" s="50" t="str">
        <f aca="false">IF(OR($N384="",$W384="",$W384=0),"",$N384*(1+CFG_RC/$W384))</f>
        <v/>
      </c>
      <c r="Y384" s="46" t="str">
        <f aca="false">IF(OR($X384="",$M384="",$G384="",$L384=""),"",($W384*$G384/CFG_RHOCP)*($X384/($M384+$X384))-$L384/($M384+$X384))</f>
        <v/>
      </c>
      <c r="Z384" s="46" t="str">
        <f aca="false">IF(OR($W384="",$G384=""),"",$W384*$G384/CFG_RHOCP)</f>
        <v/>
      </c>
      <c r="AA384" s="50" t="str">
        <f aca="false">IF(OR($P384="",$Y384="",$Z384=""),"",IF(ABS($Z384-$Y384)&lt;CFG_DENOMMIN,"",($P384-$Y384)/($Z384-$Y384)))</f>
        <v/>
      </c>
      <c r="AB384" s="48" t="str">
        <f aca="false">IF($A384="","",IF(AND(HOUR($A384)&gt;=CFG_HINI,HOUR($A384)&lt;CFG_HFIM),1,0))</f>
        <v/>
      </c>
      <c r="AC384" s="48" t="str">
        <f aca="false">IF($A384="","",IF($D384="",0,IF($D384&gt;=CFG_RSMIN,1,0)))</f>
        <v/>
      </c>
      <c r="AD384" s="48" t="str">
        <f aca="false">IF($A384="","",IF($E384="",0,IF(AND($E384&gt;=CFG_UMIN,$E384&lt;=CFG_UMAX),1,0)))</f>
        <v/>
      </c>
      <c r="AE384" s="48" t="str">
        <f aca="false">IF($A384="","",IF($L384="",0,IF($L384&gt;=CFG_VPDMIN,1,0)))</f>
        <v/>
      </c>
      <c r="AF384" s="48" t="str">
        <f aca="false">IF($A384="","",IF(CFG_METODO="Teórico (Jackson)",IF(OR($Y384="",$Z384=""),0,IF(ABS($Z384-$Y384)&gt;=CFG_DENOMMIN,1,0)),IF(OR($T384="",$U384=""),0,IF(ABS($U384-$T384)&gt;=CFG_DENOMMIN,1,0))))</f>
        <v/>
      </c>
      <c r="AG384" s="48" t="str">
        <f aca="false">IF($A384="","",IF(AND($B384&lt;&gt;"",$C384&lt;&gt;"",$H384&lt;&gt;""),1,0))</f>
        <v/>
      </c>
      <c r="AH384" s="48" t="str">
        <f aca="false">IF($A384="","",IF(AND($AB384=1,$AC384=1,$AD384=1,$AE384=1,$AF384=1,$AG384=1),1,0))</f>
        <v/>
      </c>
      <c r="AI384" s="50" t="str">
        <f aca="false">IF($A384="","",IF($AH384&lt;&gt;1,"",IF(CFG_METODO="Teórico (Jackson)",$AA384,$V384)))</f>
        <v/>
      </c>
      <c r="AJ384" s="50" t="str">
        <f aca="false">IF($AI384="","",MAX(0,MIN(1,$AI384)))</f>
        <v/>
      </c>
      <c r="AK384" s="52" t="str">
        <f aca="false">IF($A384="","",IF($AG384=0,"Dados incompletos"&amp;IF($I384="SEM PAR"," — sem Tc no mesmo horário",""),IF($AB384=0,"Fora da janela horária",IF($AC384=0,"Radiação abaixo do mínimo",IF($AD384=0,"Vento fora da faixa",IF($AE384=0,"VPD abaixo do mínimo",IF($AF384=0,"Denominador muito pequeno","VÁLIDO")))))))</f>
        <v/>
      </c>
    </row>
    <row r="385" customFormat="false" ht="15" hidden="false" customHeight="false" outlineLevel="0" collapsed="false">
      <c r="A385" s="45" t="str">
        <f aca="false">IF(02_Estacao!A385="","",02_Estacao!A385)</f>
        <v/>
      </c>
      <c r="B385" s="46" t="str">
        <f aca="false">IF(OR($A385="",02_Estacao!B385=""),"",IF(CFG_UT="°F",(02_Estacao!B385-32)*5/9,02_Estacao!B385))</f>
        <v/>
      </c>
      <c r="C385" s="47" t="str">
        <f aca="false">IF(OR($A385="",02_Estacao!C385=""),"",IF(CFG_UUR="fração (0-1)",02_Estacao!C385*100,02_Estacao!C385))</f>
        <v/>
      </c>
      <c r="D385" s="48" t="str">
        <f aca="false">IF(OR($A385="",02_Estacao!D385=""),"",IF(CFG_URS="MJ/m²/h",02_Estacao!D385*277.7778,IF(CFG_URS="kW/m²",02_Estacao!D385*1000,02_Estacao!D385)))</f>
        <v/>
      </c>
      <c r="E385" s="46" t="str">
        <f aca="false">IF(OR($A385="",02_Estacao!E385=""),"",IF(CFG_UVEL="km/h",02_Estacao!E385/3.6,02_Estacao!E385))</f>
        <v/>
      </c>
      <c r="F385" s="46" t="str">
        <f aca="false">IF($A385="","",IF(02_Estacao!F385="",CFG_P,IF(CFG_UP="hPa (mbar)",02_Estacao!F385/10,IF(CFG_UP="Pa",02_Estacao!F385/1000,02_Estacao!F385))))</f>
        <v/>
      </c>
      <c r="G385" s="48" t="str">
        <f aca="false">IF($A385="","",IF(02_Estacao!G385&lt;&gt;"",02_Estacao!G385,IF($D385="","",(1-CFG_ALBEDO)*$D385-CFG_RNL)))</f>
        <v/>
      </c>
      <c r="H385" s="46" t="str">
        <f aca="false">IF($A385="","",IFERROR(IF(ISNUMBER(INDEX(03_Dossel!$F$6:$F$1005,MATCH($A385,03_Dossel!$A$6:$A$1005,0))),INDEX(03_Dossel!$F$6:$F$1005,MATCH($A385,03_Dossel!$A$6:$A$1005,0)),""),""))</f>
        <v/>
      </c>
      <c r="I385" s="49" t="str">
        <f aca="false">IF($A385="","",IF($H385="","SEM PAR","OK"))</f>
        <v/>
      </c>
      <c r="J385" s="50" t="str">
        <f aca="false">IF($B385="","",0.6108*EXP(17.27*$B385/($B385+237.3)))</f>
        <v/>
      </c>
      <c r="K385" s="50" t="str">
        <f aca="false">IF(OR($J385="",$C385=""),"",$J385*$C385/100)</f>
        <v/>
      </c>
      <c r="L385" s="50" t="str">
        <f aca="false">IF(OR($J385="",$K385=""),"",$J385-$K385)</f>
        <v/>
      </c>
      <c r="M385" s="50" t="str">
        <f aca="false">IF($J385="","",4098*$J385/($B385+237.3)^2)</f>
        <v/>
      </c>
      <c r="N385" s="51" t="str">
        <f aca="false">IF($F385="","",0.000665*$F385)</f>
        <v/>
      </c>
      <c r="O385" s="46" t="str">
        <f aca="false">IF($E385="","",IFERROR($E385*4.87/LN(67.8*CFG_ZANEM-5.42),""))</f>
        <v/>
      </c>
      <c r="P385" s="46" t="str">
        <f aca="false">IF(OR($B385="",$H385=""),"",$H385-$B385)</f>
        <v/>
      </c>
      <c r="Q385" s="46" t="str">
        <f aca="false">IF($A385="","",IF(ISNUMBER(CFG_A),CFG_A,""))</f>
        <v/>
      </c>
      <c r="R385" s="46" t="str">
        <f aca="false">IF($A385="","",IF(ISNUMBER(CFG_B),CFG_B,""))</f>
        <v/>
      </c>
      <c r="S385" s="50" t="str">
        <f aca="false">IF(OR($B385="",$Q385=""),"",0.6108*EXP(17.27*$B385/($B385+237.3))-0.6108*EXP(17.27*($B385+$Q385)/($B385+$Q385+237.3)))</f>
        <v/>
      </c>
      <c r="T385" s="46" t="str">
        <f aca="false">IF(OR($Q385="",$R385="",$L385=""),"",$Q385+$R385*$L385)</f>
        <v/>
      </c>
      <c r="U385" s="46" t="str">
        <f aca="false">IF(OR($Q385="",$R385="",$S385=""),"",$Q385+$R385*$S385)</f>
        <v/>
      </c>
      <c r="V385" s="50" t="str">
        <f aca="false">IF(OR($P385="",$T385="",$U385=""),"",IF(ABS($U385-$T385)&lt;CFG_DENOMMIN,"",($P385-$T385)/($U385-$T385)))</f>
        <v/>
      </c>
      <c r="W385" s="47" t="str">
        <f aca="false">IF($E385="","",IFERROR(LN((CFG_ZANEM-0.67*CFG_HDOSSEL)/(0.123*CFG_HDOSSEL))*LN((CFG_ZAR-0.67*CFG_HDOSSEL)/(0.0123*CFG_HDOSSEL))/(CFG_K^2*$E385),""))</f>
        <v/>
      </c>
      <c r="X385" s="50" t="str">
        <f aca="false">IF(OR($N385="",$W385="",$W385=0),"",$N385*(1+CFG_RC/$W385))</f>
        <v/>
      </c>
      <c r="Y385" s="46" t="str">
        <f aca="false">IF(OR($X385="",$M385="",$G385="",$L385=""),"",($W385*$G385/CFG_RHOCP)*($X385/($M385+$X385))-$L385/($M385+$X385))</f>
        <v/>
      </c>
      <c r="Z385" s="46" t="str">
        <f aca="false">IF(OR($W385="",$G385=""),"",$W385*$G385/CFG_RHOCP)</f>
        <v/>
      </c>
      <c r="AA385" s="50" t="str">
        <f aca="false">IF(OR($P385="",$Y385="",$Z385=""),"",IF(ABS($Z385-$Y385)&lt;CFG_DENOMMIN,"",($P385-$Y385)/($Z385-$Y385)))</f>
        <v/>
      </c>
      <c r="AB385" s="48" t="str">
        <f aca="false">IF($A385="","",IF(AND(HOUR($A385)&gt;=CFG_HINI,HOUR($A385)&lt;CFG_HFIM),1,0))</f>
        <v/>
      </c>
      <c r="AC385" s="48" t="str">
        <f aca="false">IF($A385="","",IF($D385="",0,IF($D385&gt;=CFG_RSMIN,1,0)))</f>
        <v/>
      </c>
      <c r="AD385" s="48" t="str">
        <f aca="false">IF($A385="","",IF($E385="",0,IF(AND($E385&gt;=CFG_UMIN,$E385&lt;=CFG_UMAX),1,0)))</f>
        <v/>
      </c>
      <c r="AE385" s="48" t="str">
        <f aca="false">IF($A385="","",IF($L385="",0,IF($L385&gt;=CFG_VPDMIN,1,0)))</f>
        <v/>
      </c>
      <c r="AF385" s="48" t="str">
        <f aca="false">IF($A385="","",IF(CFG_METODO="Teórico (Jackson)",IF(OR($Y385="",$Z385=""),0,IF(ABS($Z385-$Y385)&gt;=CFG_DENOMMIN,1,0)),IF(OR($T385="",$U385=""),0,IF(ABS($U385-$T385)&gt;=CFG_DENOMMIN,1,0))))</f>
        <v/>
      </c>
      <c r="AG385" s="48" t="str">
        <f aca="false">IF($A385="","",IF(AND($B385&lt;&gt;"",$C385&lt;&gt;"",$H385&lt;&gt;""),1,0))</f>
        <v/>
      </c>
      <c r="AH385" s="48" t="str">
        <f aca="false">IF($A385="","",IF(AND($AB385=1,$AC385=1,$AD385=1,$AE385=1,$AF385=1,$AG385=1),1,0))</f>
        <v/>
      </c>
      <c r="AI385" s="50" t="str">
        <f aca="false">IF($A385="","",IF($AH385&lt;&gt;1,"",IF(CFG_METODO="Teórico (Jackson)",$AA385,$V385)))</f>
        <v/>
      </c>
      <c r="AJ385" s="50" t="str">
        <f aca="false">IF($AI385="","",MAX(0,MIN(1,$AI385)))</f>
        <v/>
      </c>
      <c r="AK385" s="52" t="str">
        <f aca="false">IF($A385="","",IF($AG385=0,"Dados incompletos"&amp;IF($I385="SEM PAR"," — sem Tc no mesmo horário",""),IF($AB385=0,"Fora da janela horária",IF($AC385=0,"Radiação abaixo do mínimo",IF($AD385=0,"Vento fora da faixa",IF($AE385=0,"VPD abaixo do mínimo",IF($AF385=0,"Denominador muito pequeno","VÁLIDO")))))))</f>
        <v/>
      </c>
    </row>
    <row r="386" customFormat="false" ht="15" hidden="false" customHeight="false" outlineLevel="0" collapsed="false">
      <c r="A386" s="45" t="str">
        <f aca="false">IF(02_Estacao!A386="","",02_Estacao!A386)</f>
        <v/>
      </c>
      <c r="B386" s="46" t="str">
        <f aca="false">IF(OR($A386="",02_Estacao!B386=""),"",IF(CFG_UT="°F",(02_Estacao!B386-32)*5/9,02_Estacao!B386))</f>
        <v/>
      </c>
      <c r="C386" s="47" t="str">
        <f aca="false">IF(OR($A386="",02_Estacao!C386=""),"",IF(CFG_UUR="fração (0-1)",02_Estacao!C386*100,02_Estacao!C386))</f>
        <v/>
      </c>
      <c r="D386" s="48" t="str">
        <f aca="false">IF(OR($A386="",02_Estacao!D386=""),"",IF(CFG_URS="MJ/m²/h",02_Estacao!D386*277.7778,IF(CFG_URS="kW/m²",02_Estacao!D386*1000,02_Estacao!D386)))</f>
        <v/>
      </c>
      <c r="E386" s="46" t="str">
        <f aca="false">IF(OR($A386="",02_Estacao!E386=""),"",IF(CFG_UVEL="km/h",02_Estacao!E386/3.6,02_Estacao!E386))</f>
        <v/>
      </c>
      <c r="F386" s="46" t="str">
        <f aca="false">IF($A386="","",IF(02_Estacao!F386="",CFG_P,IF(CFG_UP="hPa (mbar)",02_Estacao!F386/10,IF(CFG_UP="Pa",02_Estacao!F386/1000,02_Estacao!F386))))</f>
        <v/>
      </c>
      <c r="G386" s="48" t="str">
        <f aca="false">IF($A386="","",IF(02_Estacao!G386&lt;&gt;"",02_Estacao!G386,IF($D386="","",(1-CFG_ALBEDO)*$D386-CFG_RNL)))</f>
        <v/>
      </c>
      <c r="H386" s="46" t="str">
        <f aca="false">IF($A386="","",IFERROR(IF(ISNUMBER(INDEX(03_Dossel!$F$6:$F$1005,MATCH($A386,03_Dossel!$A$6:$A$1005,0))),INDEX(03_Dossel!$F$6:$F$1005,MATCH($A386,03_Dossel!$A$6:$A$1005,0)),""),""))</f>
        <v/>
      </c>
      <c r="I386" s="49" t="str">
        <f aca="false">IF($A386="","",IF($H386="","SEM PAR","OK"))</f>
        <v/>
      </c>
      <c r="J386" s="50" t="str">
        <f aca="false">IF($B386="","",0.6108*EXP(17.27*$B386/($B386+237.3)))</f>
        <v/>
      </c>
      <c r="K386" s="50" t="str">
        <f aca="false">IF(OR($J386="",$C386=""),"",$J386*$C386/100)</f>
        <v/>
      </c>
      <c r="L386" s="50" t="str">
        <f aca="false">IF(OR($J386="",$K386=""),"",$J386-$K386)</f>
        <v/>
      </c>
      <c r="M386" s="50" t="str">
        <f aca="false">IF($J386="","",4098*$J386/($B386+237.3)^2)</f>
        <v/>
      </c>
      <c r="N386" s="51" t="str">
        <f aca="false">IF($F386="","",0.000665*$F386)</f>
        <v/>
      </c>
      <c r="O386" s="46" t="str">
        <f aca="false">IF($E386="","",IFERROR($E386*4.87/LN(67.8*CFG_ZANEM-5.42),""))</f>
        <v/>
      </c>
      <c r="P386" s="46" t="str">
        <f aca="false">IF(OR($B386="",$H386=""),"",$H386-$B386)</f>
        <v/>
      </c>
      <c r="Q386" s="46" t="str">
        <f aca="false">IF($A386="","",IF(ISNUMBER(CFG_A),CFG_A,""))</f>
        <v/>
      </c>
      <c r="R386" s="46" t="str">
        <f aca="false">IF($A386="","",IF(ISNUMBER(CFG_B),CFG_B,""))</f>
        <v/>
      </c>
      <c r="S386" s="50" t="str">
        <f aca="false">IF(OR($B386="",$Q386=""),"",0.6108*EXP(17.27*$B386/($B386+237.3))-0.6108*EXP(17.27*($B386+$Q386)/($B386+$Q386+237.3)))</f>
        <v/>
      </c>
      <c r="T386" s="46" t="str">
        <f aca="false">IF(OR($Q386="",$R386="",$L386=""),"",$Q386+$R386*$L386)</f>
        <v/>
      </c>
      <c r="U386" s="46" t="str">
        <f aca="false">IF(OR($Q386="",$R386="",$S386=""),"",$Q386+$R386*$S386)</f>
        <v/>
      </c>
      <c r="V386" s="50" t="str">
        <f aca="false">IF(OR($P386="",$T386="",$U386=""),"",IF(ABS($U386-$T386)&lt;CFG_DENOMMIN,"",($P386-$T386)/($U386-$T386)))</f>
        <v/>
      </c>
      <c r="W386" s="47" t="str">
        <f aca="false">IF($E386="","",IFERROR(LN((CFG_ZANEM-0.67*CFG_HDOSSEL)/(0.123*CFG_HDOSSEL))*LN((CFG_ZAR-0.67*CFG_HDOSSEL)/(0.0123*CFG_HDOSSEL))/(CFG_K^2*$E386),""))</f>
        <v/>
      </c>
      <c r="X386" s="50" t="str">
        <f aca="false">IF(OR($N386="",$W386="",$W386=0),"",$N386*(1+CFG_RC/$W386))</f>
        <v/>
      </c>
      <c r="Y386" s="46" t="str">
        <f aca="false">IF(OR($X386="",$M386="",$G386="",$L386=""),"",($W386*$G386/CFG_RHOCP)*($X386/($M386+$X386))-$L386/($M386+$X386))</f>
        <v/>
      </c>
      <c r="Z386" s="46" t="str">
        <f aca="false">IF(OR($W386="",$G386=""),"",$W386*$G386/CFG_RHOCP)</f>
        <v/>
      </c>
      <c r="AA386" s="50" t="str">
        <f aca="false">IF(OR($P386="",$Y386="",$Z386=""),"",IF(ABS($Z386-$Y386)&lt;CFG_DENOMMIN,"",($P386-$Y386)/($Z386-$Y386)))</f>
        <v/>
      </c>
      <c r="AB386" s="48" t="str">
        <f aca="false">IF($A386="","",IF(AND(HOUR($A386)&gt;=CFG_HINI,HOUR($A386)&lt;CFG_HFIM),1,0))</f>
        <v/>
      </c>
      <c r="AC386" s="48" t="str">
        <f aca="false">IF($A386="","",IF($D386="",0,IF($D386&gt;=CFG_RSMIN,1,0)))</f>
        <v/>
      </c>
      <c r="AD386" s="48" t="str">
        <f aca="false">IF($A386="","",IF($E386="",0,IF(AND($E386&gt;=CFG_UMIN,$E386&lt;=CFG_UMAX),1,0)))</f>
        <v/>
      </c>
      <c r="AE386" s="48" t="str">
        <f aca="false">IF($A386="","",IF($L386="",0,IF($L386&gt;=CFG_VPDMIN,1,0)))</f>
        <v/>
      </c>
      <c r="AF386" s="48" t="str">
        <f aca="false">IF($A386="","",IF(CFG_METODO="Teórico (Jackson)",IF(OR($Y386="",$Z386=""),0,IF(ABS($Z386-$Y386)&gt;=CFG_DENOMMIN,1,0)),IF(OR($T386="",$U386=""),0,IF(ABS($U386-$T386)&gt;=CFG_DENOMMIN,1,0))))</f>
        <v/>
      </c>
      <c r="AG386" s="48" t="str">
        <f aca="false">IF($A386="","",IF(AND($B386&lt;&gt;"",$C386&lt;&gt;"",$H386&lt;&gt;""),1,0))</f>
        <v/>
      </c>
      <c r="AH386" s="48" t="str">
        <f aca="false">IF($A386="","",IF(AND($AB386=1,$AC386=1,$AD386=1,$AE386=1,$AF386=1,$AG386=1),1,0))</f>
        <v/>
      </c>
      <c r="AI386" s="50" t="str">
        <f aca="false">IF($A386="","",IF($AH386&lt;&gt;1,"",IF(CFG_METODO="Teórico (Jackson)",$AA386,$V386)))</f>
        <v/>
      </c>
      <c r="AJ386" s="50" t="str">
        <f aca="false">IF($AI386="","",MAX(0,MIN(1,$AI386)))</f>
        <v/>
      </c>
      <c r="AK386" s="52" t="str">
        <f aca="false">IF($A386="","",IF($AG386=0,"Dados incompletos"&amp;IF($I386="SEM PAR"," — sem Tc no mesmo horário",""),IF($AB386=0,"Fora da janela horária",IF($AC386=0,"Radiação abaixo do mínimo",IF($AD386=0,"Vento fora da faixa",IF($AE386=0,"VPD abaixo do mínimo",IF($AF386=0,"Denominador muito pequeno","VÁLIDO")))))))</f>
        <v/>
      </c>
    </row>
    <row r="387" customFormat="false" ht="15" hidden="false" customHeight="false" outlineLevel="0" collapsed="false">
      <c r="A387" s="45" t="str">
        <f aca="false">IF(02_Estacao!A387="","",02_Estacao!A387)</f>
        <v/>
      </c>
      <c r="B387" s="46" t="str">
        <f aca="false">IF(OR($A387="",02_Estacao!B387=""),"",IF(CFG_UT="°F",(02_Estacao!B387-32)*5/9,02_Estacao!B387))</f>
        <v/>
      </c>
      <c r="C387" s="47" t="str">
        <f aca="false">IF(OR($A387="",02_Estacao!C387=""),"",IF(CFG_UUR="fração (0-1)",02_Estacao!C387*100,02_Estacao!C387))</f>
        <v/>
      </c>
      <c r="D387" s="48" t="str">
        <f aca="false">IF(OR($A387="",02_Estacao!D387=""),"",IF(CFG_URS="MJ/m²/h",02_Estacao!D387*277.7778,IF(CFG_URS="kW/m²",02_Estacao!D387*1000,02_Estacao!D387)))</f>
        <v/>
      </c>
      <c r="E387" s="46" t="str">
        <f aca="false">IF(OR($A387="",02_Estacao!E387=""),"",IF(CFG_UVEL="km/h",02_Estacao!E387/3.6,02_Estacao!E387))</f>
        <v/>
      </c>
      <c r="F387" s="46" t="str">
        <f aca="false">IF($A387="","",IF(02_Estacao!F387="",CFG_P,IF(CFG_UP="hPa (mbar)",02_Estacao!F387/10,IF(CFG_UP="Pa",02_Estacao!F387/1000,02_Estacao!F387))))</f>
        <v/>
      </c>
      <c r="G387" s="48" t="str">
        <f aca="false">IF($A387="","",IF(02_Estacao!G387&lt;&gt;"",02_Estacao!G387,IF($D387="","",(1-CFG_ALBEDO)*$D387-CFG_RNL)))</f>
        <v/>
      </c>
      <c r="H387" s="46" t="str">
        <f aca="false">IF($A387="","",IFERROR(IF(ISNUMBER(INDEX(03_Dossel!$F$6:$F$1005,MATCH($A387,03_Dossel!$A$6:$A$1005,0))),INDEX(03_Dossel!$F$6:$F$1005,MATCH($A387,03_Dossel!$A$6:$A$1005,0)),""),""))</f>
        <v/>
      </c>
      <c r="I387" s="49" t="str">
        <f aca="false">IF($A387="","",IF($H387="","SEM PAR","OK"))</f>
        <v/>
      </c>
      <c r="J387" s="50" t="str">
        <f aca="false">IF($B387="","",0.6108*EXP(17.27*$B387/($B387+237.3)))</f>
        <v/>
      </c>
      <c r="K387" s="50" t="str">
        <f aca="false">IF(OR($J387="",$C387=""),"",$J387*$C387/100)</f>
        <v/>
      </c>
      <c r="L387" s="50" t="str">
        <f aca="false">IF(OR($J387="",$K387=""),"",$J387-$K387)</f>
        <v/>
      </c>
      <c r="M387" s="50" t="str">
        <f aca="false">IF($J387="","",4098*$J387/($B387+237.3)^2)</f>
        <v/>
      </c>
      <c r="N387" s="51" t="str">
        <f aca="false">IF($F387="","",0.000665*$F387)</f>
        <v/>
      </c>
      <c r="O387" s="46" t="str">
        <f aca="false">IF($E387="","",IFERROR($E387*4.87/LN(67.8*CFG_ZANEM-5.42),""))</f>
        <v/>
      </c>
      <c r="P387" s="46" t="str">
        <f aca="false">IF(OR($B387="",$H387=""),"",$H387-$B387)</f>
        <v/>
      </c>
      <c r="Q387" s="46" t="str">
        <f aca="false">IF($A387="","",IF(ISNUMBER(CFG_A),CFG_A,""))</f>
        <v/>
      </c>
      <c r="R387" s="46" t="str">
        <f aca="false">IF($A387="","",IF(ISNUMBER(CFG_B),CFG_B,""))</f>
        <v/>
      </c>
      <c r="S387" s="50" t="str">
        <f aca="false">IF(OR($B387="",$Q387=""),"",0.6108*EXP(17.27*$B387/($B387+237.3))-0.6108*EXP(17.27*($B387+$Q387)/($B387+$Q387+237.3)))</f>
        <v/>
      </c>
      <c r="T387" s="46" t="str">
        <f aca="false">IF(OR($Q387="",$R387="",$L387=""),"",$Q387+$R387*$L387)</f>
        <v/>
      </c>
      <c r="U387" s="46" t="str">
        <f aca="false">IF(OR($Q387="",$R387="",$S387=""),"",$Q387+$R387*$S387)</f>
        <v/>
      </c>
      <c r="V387" s="50" t="str">
        <f aca="false">IF(OR($P387="",$T387="",$U387=""),"",IF(ABS($U387-$T387)&lt;CFG_DENOMMIN,"",($P387-$T387)/($U387-$T387)))</f>
        <v/>
      </c>
      <c r="W387" s="47" t="str">
        <f aca="false">IF($E387="","",IFERROR(LN((CFG_ZANEM-0.67*CFG_HDOSSEL)/(0.123*CFG_HDOSSEL))*LN((CFG_ZAR-0.67*CFG_HDOSSEL)/(0.0123*CFG_HDOSSEL))/(CFG_K^2*$E387),""))</f>
        <v/>
      </c>
      <c r="X387" s="50" t="str">
        <f aca="false">IF(OR($N387="",$W387="",$W387=0),"",$N387*(1+CFG_RC/$W387))</f>
        <v/>
      </c>
      <c r="Y387" s="46" t="str">
        <f aca="false">IF(OR($X387="",$M387="",$G387="",$L387=""),"",($W387*$G387/CFG_RHOCP)*($X387/($M387+$X387))-$L387/($M387+$X387))</f>
        <v/>
      </c>
      <c r="Z387" s="46" t="str">
        <f aca="false">IF(OR($W387="",$G387=""),"",$W387*$G387/CFG_RHOCP)</f>
        <v/>
      </c>
      <c r="AA387" s="50" t="str">
        <f aca="false">IF(OR($P387="",$Y387="",$Z387=""),"",IF(ABS($Z387-$Y387)&lt;CFG_DENOMMIN,"",($P387-$Y387)/($Z387-$Y387)))</f>
        <v/>
      </c>
      <c r="AB387" s="48" t="str">
        <f aca="false">IF($A387="","",IF(AND(HOUR($A387)&gt;=CFG_HINI,HOUR($A387)&lt;CFG_HFIM),1,0))</f>
        <v/>
      </c>
      <c r="AC387" s="48" t="str">
        <f aca="false">IF($A387="","",IF($D387="",0,IF($D387&gt;=CFG_RSMIN,1,0)))</f>
        <v/>
      </c>
      <c r="AD387" s="48" t="str">
        <f aca="false">IF($A387="","",IF($E387="",0,IF(AND($E387&gt;=CFG_UMIN,$E387&lt;=CFG_UMAX),1,0)))</f>
        <v/>
      </c>
      <c r="AE387" s="48" t="str">
        <f aca="false">IF($A387="","",IF($L387="",0,IF($L387&gt;=CFG_VPDMIN,1,0)))</f>
        <v/>
      </c>
      <c r="AF387" s="48" t="str">
        <f aca="false">IF($A387="","",IF(CFG_METODO="Teórico (Jackson)",IF(OR($Y387="",$Z387=""),0,IF(ABS($Z387-$Y387)&gt;=CFG_DENOMMIN,1,0)),IF(OR($T387="",$U387=""),0,IF(ABS($U387-$T387)&gt;=CFG_DENOMMIN,1,0))))</f>
        <v/>
      </c>
      <c r="AG387" s="48" t="str">
        <f aca="false">IF($A387="","",IF(AND($B387&lt;&gt;"",$C387&lt;&gt;"",$H387&lt;&gt;""),1,0))</f>
        <v/>
      </c>
      <c r="AH387" s="48" t="str">
        <f aca="false">IF($A387="","",IF(AND($AB387=1,$AC387=1,$AD387=1,$AE387=1,$AF387=1,$AG387=1),1,0))</f>
        <v/>
      </c>
      <c r="AI387" s="50" t="str">
        <f aca="false">IF($A387="","",IF($AH387&lt;&gt;1,"",IF(CFG_METODO="Teórico (Jackson)",$AA387,$V387)))</f>
        <v/>
      </c>
      <c r="AJ387" s="50" t="str">
        <f aca="false">IF($AI387="","",MAX(0,MIN(1,$AI387)))</f>
        <v/>
      </c>
      <c r="AK387" s="52" t="str">
        <f aca="false">IF($A387="","",IF($AG387=0,"Dados incompletos"&amp;IF($I387="SEM PAR"," — sem Tc no mesmo horário",""),IF($AB387=0,"Fora da janela horária",IF($AC387=0,"Radiação abaixo do mínimo",IF($AD387=0,"Vento fora da faixa",IF($AE387=0,"VPD abaixo do mínimo",IF($AF387=0,"Denominador muito pequeno","VÁLIDO")))))))</f>
        <v/>
      </c>
    </row>
    <row r="388" customFormat="false" ht="15" hidden="false" customHeight="false" outlineLevel="0" collapsed="false">
      <c r="A388" s="45" t="str">
        <f aca="false">IF(02_Estacao!A388="","",02_Estacao!A388)</f>
        <v/>
      </c>
      <c r="B388" s="46" t="str">
        <f aca="false">IF(OR($A388="",02_Estacao!B388=""),"",IF(CFG_UT="°F",(02_Estacao!B388-32)*5/9,02_Estacao!B388))</f>
        <v/>
      </c>
      <c r="C388" s="47" t="str">
        <f aca="false">IF(OR($A388="",02_Estacao!C388=""),"",IF(CFG_UUR="fração (0-1)",02_Estacao!C388*100,02_Estacao!C388))</f>
        <v/>
      </c>
      <c r="D388" s="48" t="str">
        <f aca="false">IF(OR($A388="",02_Estacao!D388=""),"",IF(CFG_URS="MJ/m²/h",02_Estacao!D388*277.7778,IF(CFG_URS="kW/m²",02_Estacao!D388*1000,02_Estacao!D388)))</f>
        <v/>
      </c>
      <c r="E388" s="46" t="str">
        <f aca="false">IF(OR($A388="",02_Estacao!E388=""),"",IF(CFG_UVEL="km/h",02_Estacao!E388/3.6,02_Estacao!E388))</f>
        <v/>
      </c>
      <c r="F388" s="46" t="str">
        <f aca="false">IF($A388="","",IF(02_Estacao!F388="",CFG_P,IF(CFG_UP="hPa (mbar)",02_Estacao!F388/10,IF(CFG_UP="Pa",02_Estacao!F388/1000,02_Estacao!F388))))</f>
        <v/>
      </c>
      <c r="G388" s="48" t="str">
        <f aca="false">IF($A388="","",IF(02_Estacao!G388&lt;&gt;"",02_Estacao!G388,IF($D388="","",(1-CFG_ALBEDO)*$D388-CFG_RNL)))</f>
        <v/>
      </c>
      <c r="H388" s="46" t="str">
        <f aca="false">IF($A388="","",IFERROR(IF(ISNUMBER(INDEX(03_Dossel!$F$6:$F$1005,MATCH($A388,03_Dossel!$A$6:$A$1005,0))),INDEX(03_Dossel!$F$6:$F$1005,MATCH($A388,03_Dossel!$A$6:$A$1005,0)),""),""))</f>
        <v/>
      </c>
      <c r="I388" s="49" t="str">
        <f aca="false">IF($A388="","",IF($H388="","SEM PAR","OK"))</f>
        <v/>
      </c>
      <c r="J388" s="50" t="str">
        <f aca="false">IF($B388="","",0.6108*EXP(17.27*$B388/($B388+237.3)))</f>
        <v/>
      </c>
      <c r="K388" s="50" t="str">
        <f aca="false">IF(OR($J388="",$C388=""),"",$J388*$C388/100)</f>
        <v/>
      </c>
      <c r="L388" s="50" t="str">
        <f aca="false">IF(OR($J388="",$K388=""),"",$J388-$K388)</f>
        <v/>
      </c>
      <c r="M388" s="50" t="str">
        <f aca="false">IF($J388="","",4098*$J388/($B388+237.3)^2)</f>
        <v/>
      </c>
      <c r="N388" s="51" t="str">
        <f aca="false">IF($F388="","",0.000665*$F388)</f>
        <v/>
      </c>
      <c r="O388" s="46" t="str">
        <f aca="false">IF($E388="","",IFERROR($E388*4.87/LN(67.8*CFG_ZANEM-5.42),""))</f>
        <v/>
      </c>
      <c r="P388" s="46" t="str">
        <f aca="false">IF(OR($B388="",$H388=""),"",$H388-$B388)</f>
        <v/>
      </c>
      <c r="Q388" s="46" t="str">
        <f aca="false">IF($A388="","",IF(ISNUMBER(CFG_A),CFG_A,""))</f>
        <v/>
      </c>
      <c r="R388" s="46" t="str">
        <f aca="false">IF($A388="","",IF(ISNUMBER(CFG_B),CFG_B,""))</f>
        <v/>
      </c>
      <c r="S388" s="50" t="str">
        <f aca="false">IF(OR($B388="",$Q388=""),"",0.6108*EXP(17.27*$B388/($B388+237.3))-0.6108*EXP(17.27*($B388+$Q388)/($B388+$Q388+237.3)))</f>
        <v/>
      </c>
      <c r="T388" s="46" t="str">
        <f aca="false">IF(OR($Q388="",$R388="",$L388=""),"",$Q388+$R388*$L388)</f>
        <v/>
      </c>
      <c r="U388" s="46" t="str">
        <f aca="false">IF(OR($Q388="",$R388="",$S388=""),"",$Q388+$R388*$S388)</f>
        <v/>
      </c>
      <c r="V388" s="50" t="str">
        <f aca="false">IF(OR($P388="",$T388="",$U388=""),"",IF(ABS($U388-$T388)&lt;CFG_DENOMMIN,"",($P388-$T388)/($U388-$T388)))</f>
        <v/>
      </c>
      <c r="W388" s="47" t="str">
        <f aca="false">IF($E388="","",IFERROR(LN((CFG_ZANEM-0.67*CFG_HDOSSEL)/(0.123*CFG_HDOSSEL))*LN((CFG_ZAR-0.67*CFG_HDOSSEL)/(0.0123*CFG_HDOSSEL))/(CFG_K^2*$E388),""))</f>
        <v/>
      </c>
      <c r="X388" s="50" t="str">
        <f aca="false">IF(OR($N388="",$W388="",$W388=0),"",$N388*(1+CFG_RC/$W388))</f>
        <v/>
      </c>
      <c r="Y388" s="46" t="str">
        <f aca="false">IF(OR($X388="",$M388="",$G388="",$L388=""),"",($W388*$G388/CFG_RHOCP)*($X388/($M388+$X388))-$L388/($M388+$X388))</f>
        <v/>
      </c>
      <c r="Z388" s="46" t="str">
        <f aca="false">IF(OR($W388="",$G388=""),"",$W388*$G388/CFG_RHOCP)</f>
        <v/>
      </c>
      <c r="AA388" s="50" t="str">
        <f aca="false">IF(OR($P388="",$Y388="",$Z388=""),"",IF(ABS($Z388-$Y388)&lt;CFG_DENOMMIN,"",($P388-$Y388)/($Z388-$Y388)))</f>
        <v/>
      </c>
      <c r="AB388" s="48" t="str">
        <f aca="false">IF($A388="","",IF(AND(HOUR($A388)&gt;=CFG_HINI,HOUR($A388)&lt;CFG_HFIM),1,0))</f>
        <v/>
      </c>
      <c r="AC388" s="48" t="str">
        <f aca="false">IF($A388="","",IF($D388="",0,IF($D388&gt;=CFG_RSMIN,1,0)))</f>
        <v/>
      </c>
      <c r="AD388" s="48" t="str">
        <f aca="false">IF($A388="","",IF($E388="",0,IF(AND($E388&gt;=CFG_UMIN,$E388&lt;=CFG_UMAX),1,0)))</f>
        <v/>
      </c>
      <c r="AE388" s="48" t="str">
        <f aca="false">IF($A388="","",IF($L388="",0,IF($L388&gt;=CFG_VPDMIN,1,0)))</f>
        <v/>
      </c>
      <c r="AF388" s="48" t="str">
        <f aca="false">IF($A388="","",IF(CFG_METODO="Teórico (Jackson)",IF(OR($Y388="",$Z388=""),0,IF(ABS($Z388-$Y388)&gt;=CFG_DENOMMIN,1,0)),IF(OR($T388="",$U388=""),0,IF(ABS($U388-$T388)&gt;=CFG_DENOMMIN,1,0))))</f>
        <v/>
      </c>
      <c r="AG388" s="48" t="str">
        <f aca="false">IF($A388="","",IF(AND($B388&lt;&gt;"",$C388&lt;&gt;"",$H388&lt;&gt;""),1,0))</f>
        <v/>
      </c>
      <c r="AH388" s="48" t="str">
        <f aca="false">IF($A388="","",IF(AND($AB388=1,$AC388=1,$AD388=1,$AE388=1,$AF388=1,$AG388=1),1,0))</f>
        <v/>
      </c>
      <c r="AI388" s="50" t="str">
        <f aca="false">IF($A388="","",IF($AH388&lt;&gt;1,"",IF(CFG_METODO="Teórico (Jackson)",$AA388,$V388)))</f>
        <v/>
      </c>
      <c r="AJ388" s="50" t="str">
        <f aca="false">IF($AI388="","",MAX(0,MIN(1,$AI388)))</f>
        <v/>
      </c>
      <c r="AK388" s="52" t="str">
        <f aca="false">IF($A388="","",IF($AG388=0,"Dados incompletos"&amp;IF($I388="SEM PAR"," — sem Tc no mesmo horário",""),IF($AB388=0,"Fora da janela horária",IF($AC388=0,"Radiação abaixo do mínimo",IF($AD388=0,"Vento fora da faixa",IF($AE388=0,"VPD abaixo do mínimo",IF($AF388=0,"Denominador muito pequeno","VÁLIDO")))))))</f>
        <v/>
      </c>
    </row>
    <row r="389" customFormat="false" ht="15" hidden="false" customHeight="false" outlineLevel="0" collapsed="false">
      <c r="A389" s="45" t="str">
        <f aca="false">IF(02_Estacao!A389="","",02_Estacao!A389)</f>
        <v/>
      </c>
      <c r="B389" s="46" t="str">
        <f aca="false">IF(OR($A389="",02_Estacao!B389=""),"",IF(CFG_UT="°F",(02_Estacao!B389-32)*5/9,02_Estacao!B389))</f>
        <v/>
      </c>
      <c r="C389" s="47" t="str">
        <f aca="false">IF(OR($A389="",02_Estacao!C389=""),"",IF(CFG_UUR="fração (0-1)",02_Estacao!C389*100,02_Estacao!C389))</f>
        <v/>
      </c>
      <c r="D389" s="48" t="str">
        <f aca="false">IF(OR($A389="",02_Estacao!D389=""),"",IF(CFG_URS="MJ/m²/h",02_Estacao!D389*277.7778,IF(CFG_URS="kW/m²",02_Estacao!D389*1000,02_Estacao!D389)))</f>
        <v/>
      </c>
      <c r="E389" s="46" t="str">
        <f aca="false">IF(OR($A389="",02_Estacao!E389=""),"",IF(CFG_UVEL="km/h",02_Estacao!E389/3.6,02_Estacao!E389))</f>
        <v/>
      </c>
      <c r="F389" s="46" t="str">
        <f aca="false">IF($A389="","",IF(02_Estacao!F389="",CFG_P,IF(CFG_UP="hPa (mbar)",02_Estacao!F389/10,IF(CFG_UP="Pa",02_Estacao!F389/1000,02_Estacao!F389))))</f>
        <v/>
      </c>
      <c r="G389" s="48" t="str">
        <f aca="false">IF($A389="","",IF(02_Estacao!G389&lt;&gt;"",02_Estacao!G389,IF($D389="","",(1-CFG_ALBEDO)*$D389-CFG_RNL)))</f>
        <v/>
      </c>
      <c r="H389" s="46" t="str">
        <f aca="false">IF($A389="","",IFERROR(IF(ISNUMBER(INDEX(03_Dossel!$F$6:$F$1005,MATCH($A389,03_Dossel!$A$6:$A$1005,0))),INDEX(03_Dossel!$F$6:$F$1005,MATCH($A389,03_Dossel!$A$6:$A$1005,0)),""),""))</f>
        <v/>
      </c>
      <c r="I389" s="49" t="str">
        <f aca="false">IF($A389="","",IF($H389="","SEM PAR","OK"))</f>
        <v/>
      </c>
      <c r="J389" s="50" t="str">
        <f aca="false">IF($B389="","",0.6108*EXP(17.27*$B389/($B389+237.3)))</f>
        <v/>
      </c>
      <c r="K389" s="50" t="str">
        <f aca="false">IF(OR($J389="",$C389=""),"",$J389*$C389/100)</f>
        <v/>
      </c>
      <c r="L389" s="50" t="str">
        <f aca="false">IF(OR($J389="",$K389=""),"",$J389-$K389)</f>
        <v/>
      </c>
      <c r="M389" s="50" t="str">
        <f aca="false">IF($J389="","",4098*$J389/($B389+237.3)^2)</f>
        <v/>
      </c>
      <c r="N389" s="51" t="str">
        <f aca="false">IF($F389="","",0.000665*$F389)</f>
        <v/>
      </c>
      <c r="O389" s="46" t="str">
        <f aca="false">IF($E389="","",IFERROR($E389*4.87/LN(67.8*CFG_ZANEM-5.42),""))</f>
        <v/>
      </c>
      <c r="P389" s="46" t="str">
        <f aca="false">IF(OR($B389="",$H389=""),"",$H389-$B389)</f>
        <v/>
      </c>
      <c r="Q389" s="46" t="str">
        <f aca="false">IF($A389="","",IF(ISNUMBER(CFG_A),CFG_A,""))</f>
        <v/>
      </c>
      <c r="R389" s="46" t="str">
        <f aca="false">IF($A389="","",IF(ISNUMBER(CFG_B),CFG_B,""))</f>
        <v/>
      </c>
      <c r="S389" s="50" t="str">
        <f aca="false">IF(OR($B389="",$Q389=""),"",0.6108*EXP(17.27*$B389/($B389+237.3))-0.6108*EXP(17.27*($B389+$Q389)/($B389+$Q389+237.3)))</f>
        <v/>
      </c>
      <c r="T389" s="46" t="str">
        <f aca="false">IF(OR($Q389="",$R389="",$L389=""),"",$Q389+$R389*$L389)</f>
        <v/>
      </c>
      <c r="U389" s="46" t="str">
        <f aca="false">IF(OR($Q389="",$R389="",$S389=""),"",$Q389+$R389*$S389)</f>
        <v/>
      </c>
      <c r="V389" s="50" t="str">
        <f aca="false">IF(OR($P389="",$T389="",$U389=""),"",IF(ABS($U389-$T389)&lt;CFG_DENOMMIN,"",($P389-$T389)/($U389-$T389)))</f>
        <v/>
      </c>
      <c r="W389" s="47" t="str">
        <f aca="false">IF($E389="","",IFERROR(LN((CFG_ZANEM-0.67*CFG_HDOSSEL)/(0.123*CFG_HDOSSEL))*LN((CFG_ZAR-0.67*CFG_HDOSSEL)/(0.0123*CFG_HDOSSEL))/(CFG_K^2*$E389),""))</f>
        <v/>
      </c>
      <c r="X389" s="50" t="str">
        <f aca="false">IF(OR($N389="",$W389="",$W389=0),"",$N389*(1+CFG_RC/$W389))</f>
        <v/>
      </c>
      <c r="Y389" s="46" t="str">
        <f aca="false">IF(OR($X389="",$M389="",$G389="",$L389=""),"",($W389*$G389/CFG_RHOCP)*($X389/($M389+$X389))-$L389/($M389+$X389))</f>
        <v/>
      </c>
      <c r="Z389" s="46" t="str">
        <f aca="false">IF(OR($W389="",$G389=""),"",$W389*$G389/CFG_RHOCP)</f>
        <v/>
      </c>
      <c r="AA389" s="50" t="str">
        <f aca="false">IF(OR($P389="",$Y389="",$Z389=""),"",IF(ABS($Z389-$Y389)&lt;CFG_DENOMMIN,"",($P389-$Y389)/($Z389-$Y389)))</f>
        <v/>
      </c>
      <c r="AB389" s="48" t="str">
        <f aca="false">IF($A389="","",IF(AND(HOUR($A389)&gt;=CFG_HINI,HOUR($A389)&lt;CFG_HFIM),1,0))</f>
        <v/>
      </c>
      <c r="AC389" s="48" t="str">
        <f aca="false">IF($A389="","",IF($D389="",0,IF($D389&gt;=CFG_RSMIN,1,0)))</f>
        <v/>
      </c>
      <c r="AD389" s="48" t="str">
        <f aca="false">IF($A389="","",IF($E389="",0,IF(AND($E389&gt;=CFG_UMIN,$E389&lt;=CFG_UMAX),1,0)))</f>
        <v/>
      </c>
      <c r="AE389" s="48" t="str">
        <f aca="false">IF($A389="","",IF($L389="",0,IF($L389&gt;=CFG_VPDMIN,1,0)))</f>
        <v/>
      </c>
      <c r="AF389" s="48" t="str">
        <f aca="false">IF($A389="","",IF(CFG_METODO="Teórico (Jackson)",IF(OR($Y389="",$Z389=""),0,IF(ABS($Z389-$Y389)&gt;=CFG_DENOMMIN,1,0)),IF(OR($T389="",$U389=""),0,IF(ABS($U389-$T389)&gt;=CFG_DENOMMIN,1,0))))</f>
        <v/>
      </c>
      <c r="AG389" s="48" t="str">
        <f aca="false">IF($A389="","",IF(AND($B389&lt;&gt;"",$C389&lt;&gt;"",$H389&lt;&gt;""),1,0))</f>
        <v/>
      </c>
      <c r="AH389" s="48" t="str">
        <f aca="false">IF($A389="","",IF(AND($AB389=1,$AC389=1,$AD389=1,$AE389=1,$AF389=1,$AG389=1),1,0))</f>
        <v/>
      </c>
      <c r="AI389" s="50" t="str">
        <f aca="false">IF($A389="","",IF($AH389&lt;&gt;1,"",IF(CFG_METODO="Teórico (Jackson)",$AA389,$V389)))</f>
        <v/>
      </c>
      <c r="AJ389" s="50" t="str">
        <f aca="false">IF($AI389="","",MAX(0,MIN(1,$AI389)))</f>
        <v/>
      </c>
      <c r="AK389" s="52" t="str">
        <f aca="false">IF($A389="","",IF($AG389=0,"Dados incompletos"&amp;IF($I389="SEM PAR"," — sem Tc no mesmo horário",""),IF($AB389=0,"Fora da janela horária",IF($AC389=0,"Radiação abaixo do mínimo",IF($AD389=0,"Vento fora da faixa",IF($AE389=0,"VPD abaixo do mínimo",IF($AF389=0,"Denominador muito pequeno","VÁLIDO")))))))</f>
        <v/>
      </c>
    </row>
    <row r="390" customFormat="false" ht="15" hidden="false" customHeight="false" outlineLevel="0" collapsed="false">
      <c r="A390" s="45" t="str">
        <f aca="false">IF(02_Estacao!A390="","",02_Estacao!A390)</f>
        <v/>
      </c>
      <c r="B390" s="46" t="str">
        <f aca="false">IF(OR($A390="",02_Estacao!B390=""),"",IF(CFG_UT="°F",(02_Estacao!B390-32)*5/9,02_Estacao!B390))</f>
        <v/>
      </c>
      <c r="C390" s="47" t="str">
        <f aca="false">IF(OR($A390="",02_Estacao!C390=""),"",IF(CFG_UUR="fração (0-1)",02_Estacao!C390*100,02_Estacao!C390))</f>
        <v/>
      </c>
      <c r="D390" s="48" t="str">
        <f aca="false">IF(OR($A390="",02_Estacao!D390=""),"",IF(CFG_URS="MJ/m²/h",02_Estacao!D390*277.7778,IF(CFG_URS="kW/m²",02_Estacao!D390*1000,02_Estacao!D390)))</f>
        <v/>
      </c>
      <c r="E390" s="46" t="str">
        <f aca="false">IF(OR($A390="",02_Estacao!E390=""),"",IF(CFG_UVEL="km/h",02_Estacao!E390/3.6,02_Estacao!E390))</f>
        <v/>
      </c>
      <c r="F390" s="46" t="str">
        <f aca="false">IF($A390="","",IF(02_Estacao!F390="",CFG_P,IF(CFG_UP="hPa (mbar)",02_Estacao!F390/10,IF(CFG_UP="Pa",02_Estacao!F390/1000,02_Estacao!F390))))</f>
        <v/>
      </c>
      <c r="G390" s="48" t="str">
        <f aca="false">IF($A390="","",IF(02_Estacao!G390&lt;&gt;"",02_Estacao!G390,IF($D390="","",(1-CFG_ALBEDO)*$D390-CFG_RNL)))</f>
        <v/>
      </c>
      <c r="H390" s="46" t="str">
        <f aca="false">IF($A390="","",IFERROR(IF(ISNUMBER(INDEX(03_Dossel!$F$6:$F$1005,MATCH($A390,03_Dossel!$A$6:$A$1005,0))),INDEX(03_Dossel!$F$6:$F$1005,MATCH($A390,03_Dossel!$A$6:$A$1005,0)),""),""))</f>
        <v/>
      </c>
      <c r="I390" s="49" t="str">
        <f aca="false">IF($A390="","",IF($H390="","SEM PAR","OK"))</f>
        <v/>
      </c>
      <c r="J390" s="50" t="str">
        <f aca="false">IF($B390="","",0.6108*EXP(17.27*$B390/($B390+237.3)))</f>
        <v/>
      </c>
      <c r="K390" s="50" t="str">
        <f aca="false">IF(OR($J390="",$C390=""),"",$J390*$C390/100)</f>
        <v/>
      </c>
      <c r="L390" s="50" t="str">
        <f aca="false">IF(OR($J390="",$K390=""),"",$J390-$K390)</f>
        <v/>
      </c>
      <c r="M390" s="50" t="str">
        <f aca="false">IF($J390="","",4098*$J390/($B390+237.3)^2)</f>
        <v/>
      </c>
      <c r="N390" s="51" t="str">
        <f aca="false">IF($F390="","",0.000665*$F390)</f>
        <v/>
      </c>
      <c r="O390" s="46" t="str">
        <f aca="false">IF($E390="","",IFERROR($E390*4.87/LN(67.8*CFG_ZANEM-5.42),""))</f>
        <v/>
      </c>
      <c r="P390" s="46" t="str">
        <f aca="false">IF(OR($B390="",$H390=""),"",$H390-$B390)</f>
        <v/>
      </c>
      <c r="Q390" s="46" t="str">
        <f aca="false">IF($A390="","",IF(ISNUMBER(CFG_A),CFG_A,""))</f>
        <v/>
      </c>
      <c r="R390" s="46" t="str">
        <f aca="false">IF($A390="","",IF(ISNUMBER(CFG_B),CFG_B,""))</f>
        <v/>
      </c>
      <c r="S390" s="50" t="str">
        <f aca="false">IF(OR($B390="",$Q390=""),"",0.6108*EXP(17.27*$B390/($B390+237.3))-0.6108*EXP(17.27*($B390+$Q390)/($B390+$Q390+237.3)))</f>
        <v/>
      </c>
      <c r="T390" s="46" t="str">
        <f aca="false">IF(OR($Q390="",$R390="",$L390=""),"",$Q390+$R390*$L390)</f>
        <v/>
      </c>
      <c r="U390" s="46" t="str">
        <f aca="false">IF(OR($Q390="",$R390="",$S390=""),"",$Q390+$R390*$S390)</f>
        <v/>
      </c>
      <c r="V390" s="50" t="str">
        <f aca="false">IF(OR($P390="",$T390="",$U390=""),"",IF(ABS($U390-$T390)&lt;CFG_DENOMMIN,"",($P390-$T390)/($U390-$T390)))</f>
        <v/>
      </c>
      <c r="W390" s="47" t="str">
        <f aca="false">IF($E390="","",IFERROR(LN((CFG_ZANEM-0.67*CFG_HDOSSEL)/(0.123*CFG_HDOSSEL))*LN((CFG_ZAR-0.67*CFG_HDOSSEL)/(0.0123*CFG_HDOSSEL))/(CFG_K^2*$E390),""))</f>
        <v/>
      </c>
      <c r="X390" s="50" t="str">
        <f aca="false">IF(OR($N390="",$W390="",$W390=0),"",$N390*(1+CFG_RC/$W390))</f>
        <v/>
      </c>
      <c r="Y390" s="46" t="str">
        <f aca="false">IF(OR($X390="",$M390="",$G390="",$L390=""),"",($W390*$G390/CFG_RHOCP)*($X390/($M390+$X390))-$L390/($M390+$X390))</f>
        <v/>
      </c>
      <c r="Z390" s="46" t="str">
        <f aca="false">IF(OR($W390="",$G390=""),"",$W390*$G390/CFG_RHOCP)</f>
        <v/>
      </c>
      <c r="AA390" s="50" t="str">
        <f aca="false">IF(OR($P390="",$Y390="",$Z390=""),"",IF(ABS($Z390-$Y390)&lt;CFG_DENOMMIN,"",($P390-$Y390)/($Z390-$Y390)))</f>
        <v/>
      </c>
      <c r="AB390" s="48" t="str">
        <f aca="false">IF($A390="","",IF(AND(HOUR($A390)&gt;=CFG_HINI,HOUR($A390)&lt;CFG_HFIM),1,0))</f>
        <v/>
      </c>
      <c r="AC390" s="48" t="str">
        <f aca="false">IF($A390="","",IF($D390="",0,IF($D390&gt;=CFG_RSMIN,1,0)))</f>
        <v/>
      </c>
      <c r="AD390" s="48" t="str">
        <f aca="false">IF($A390="","",IF($E390="",0,IF(AND($E390&gt;=CFG_UMIN,$E390&lt;=CFG_UMAX),1,0)))</f>
        <v/>
      </c>
      <c r="AE390" s="48" t="str">
        <f aca="false">IF($A390="","",IF($L390="",0,IF($L390&gt;=CFG_VPDMIN,1,0)))</f>
        <v/>
      </c>
      <c r="AF390" s="48" t="str">
        <f aca="false">IF($A390="","",IF(CFG_METODO="Teórico (Jackson)",IF(OR($Y390="",$Z390=""),0,IF(ABS($Z390-$Y390)&gt;=CFG_DENOMMIN,1,0)),IF(OR($T390="",$U390=""),0,IF(ABS($U390-$T390)&gt;=CFG_DENOMMIN,1,0))))</f>
        <v/>
      </c>
      <c r="AG390" s="48" t="str">
        <f aca="false">IF($A390="","",IF(AND($B390&lt;&gt;"",$C390&lt;&gt;"",$H390&lt;&gt;""),1,0))</f>
        <v/>
      </c>
      <c r="AH390" s="48" t="str">
        <f aca="false">IF($A390="","",IF(AND($AB390=1,$AC390=1,$AD390=1,$AE390=1,$AF390=1,$AG390=1),1,0))</f>
        <v/>
      </c>
      <c r="AI390" s="50" t="str">
        <f aca="false">IF($A390="","",IF($AH390&lt;&gt;1,"",IF(CFG_METODO="Teórico (Jackson)",$AA390,$V390)))</f>
        <v/>
      </c>
      <c r="AJ390" s="50" t="str">
        <f aca="false">IF($AI390="","",MAX(0,MIN(1,$AI390)))</f>
        <v/>
      </c>
      <c r="AK390" s="52" t="str">
        <f aca="false">IF($A390="","",IF($AG390=0,"Dados incompletos"&amp;IF($I390="SEM PAR"," — sem Tc no mesmo horário",""),IF($AB390=0,"Fora da janela horária",IF($AC390=0,"Radiação abaixo do mínimo",IF($AD390=0,"Vento fora da faixa",IF($AE390=0,"VPD abaixo do mínimo",IF($AF390=0,"Denominador muito pequeno","VÁLIDO")))))))</f>
        <v/>
      </c>
    </row>
    <row r="391" customFormat="false" ht="15" hidden="false" customHeight="false" outlineLevel="0" collapsed="false">
      <c r="A391" s="45" t="str">
        <f aca="false">IF(02_Estacao!A391="","",02_Estacao!A391)</f>
        <v/>
      </c>
      <c r="B391" s="46" t="str">
        <f aca="false">IF(OR($A391="",02_Estacao!B391=""),"",IF(CFG_UT="°F",(02_Estacao!B391-32)*5/9,02_Estacao!B391))</f>
        <v/>
      </c>
      <c r="C391" s="47" t="str">
        <f aca="false">IF(OR($A391="",02_Estacao!C391=""),"",IF(CFG_UUR="fração (0-1)",02_Estacao!C391*100,02_Estacao!C391))</f>
        <v/>
      </c>
      <c r="D391" s="48" t="str">
        <f aca="false">IF(OR($A391="",02_Estacao!D391=""),"",IF(CFG_URS="MJ/m²/h",02_Estacao!D391*277.7778,IF(CFG_URS="kW/m²",02_Estacao!D391*1000,02_Estacao!D391)))</f>
        <v/>
      </c>
      <c r="E391" s="46" t="str">
        <f aca="false">IF(OR($A391="",02_Estacao!E391=""),"",IF(CFG_UVEL="km/h",02_Estacao!E391/3.6,02_Estacao!E391))</f>
        <v/>
      </c>
      <c r="F391" s="46" t="str">
        <f aca="false">IF($A391="","",IF(02_Estacao!F391="",CFG_P,IF(CFG_UP="hPa (mbar)",02_Estacao!F391/10,IF(CFG_UP="Pa",02_Estacao!F391/1000,02_Estacao!F391))))</f>
        <v/>
      </c>
      <c r="G391" s="48" t="str">
        <f aca="false">IF($A391="","",IF(02_Estacao!G391&lt;&gt;"",02_Estacao!G391,IF($D391="","",(1-CFG_ALBEDO)*$D391-CFG_RNL)))</f>
        <v/>
      </c>
      <c r="H391" s="46" t="str">
        <f aca="false">IF($A391="","",IFERROR(IF(ISNUMBER(INDEX(03_Dossel!$F$6:$F$1005,MATCH($A391,03_Dossel!$A$6:$A$1005,0))),INDEX(03_Dossel!$F$6:$F$1005,MATCH($A391,03_Dossel!$A$6:$A$1005,0)),""),""))</f>
        <v/>
      </c>
      <c r="I391" s="49" t="str">
        <f aca="false">IF($A391="","",IF($H391="","SEM PAR","OK"))</f>
        <v/>
      </c>
      <c r="J391" s="50" t="str">
        <f aca="false">IF($B391="","",0.6108*EXP(17.27*$B391/($B391+237.3)))</f>
        <v/>
      </c>
      <c r="K391" s="50" t="str">
        <f aca="false">IF(OR($J391="",$C391=""),"",$J391*$C391/100)</f>
        <v/>
      </c>
      <c r="L391" s="50" t="str">
        <f aca="false">IF(OR($J391="",$K391=""),"",$J391-$K391)</f>
        <v/>
      </c>
      <c r="M391" s="50" t="str">
        <f aca="false">IF($J391="","",4098*$J391/($B391+237.3)^2)</f>
        <v/>
      </c>
      <c r="N391" s="51" t="str">
        <f aca="false">IF($F391="","",0.000665*$F391)</f>
        <v/>
      </c>
      <c r="O391" s="46" t="str">
        <f aca="false">IF($E391="","",IFERROR($E391*4.87/LN(67.8*CFG_ZANEM-5.42),""))</f>
        <v/>
      </c>
      <c r="P391" s="46" t="str">
        <f aca="false">IF(OR($B391="",$H391=""),"",$H391-$B391)</f>
        <v/>
      </c>
      <c r="Q391" s="46" t="str">
        <f aca="false">IF($A391="","",IF(ISNUMBER(CFG_A),CFG_A,""))</f>
        <v/>
      </c>
      <c r="R391" s="46" t="str">
        <f aca="false">IF($A391="","",IF(ISNUMBER(CFG_B),CFG_B,""))</f>
        <v/>
      </c>
      <c r="S391" s="50" t="str">
        <f aca="false">IF(OR($B391="",$Q391=""),"",0.6108*EXP(17.27*$B391/($B391+237.3))-0.6108*EXP(17.27*($B391+$Q391)/($B391+$Q391+237.3)))</f>
        <v/>
      </c>
      <c r="T391" s="46" t="str">
        <f aca="false">IF(OR($Q391="",$R391="",$L391=""),"",$Q391+$R391*$L391)</f>
        <v/>
      </c>
      <c r="U391" s="46" t="str">
        <f aca="false">IF(OR($Q391="",$R391="",$S391=""),"",$Q391+$R391*$S391)</f>
        <v/>
      </c>
      <c r="V391" s="50" t="str">
        <f aca="false">IF(OR($P391="",$T391="",$U391=""),"",IF(ABS($U391-$T391)&lt;CFG_DENOMMIN,"",($P391-$T391)/($U391-$T391)))</f>
        <v/>
      </c>
      <c r="W391" s="47" t="str">
        <f aca="false">IF($E391="","",IFERROR(LN((CFG_ZANEM-0.67*CFG_HDOSSEL)/(0.123*CFG_HDOSSEL))*LN((CFG_ZAR-0.67*CFG_HDOSSEL)/(0.0123*CFG_HDOSSEL))/(CFG_K^2*$E391),""))</f>
        <v/>
      </c>
      <c r="X391" s="50" t="str">
        <f aca="false">IF(OR($N391="",$W391="",$W391=0),"",$N391*(1+CFG_RC/$W391))</f>
        <v/>
      </c>
      <c r="Y391" s="46" t="str">
        <f aca="false">IF(OR($X391="",$M391="",$G391="",$L391=""),"",($W391*$G391/CFG_RHOCP)*($X391/($M391+$X391))-$L391/($M391+$X391))</f>
        <v/>
      </c>
      <c r="Z391" s="46" t="str">
        <f aca="false">IF(OR($W391="",$G391=""),"",$W391*$G391/CFG_RHOCP)</f>
        <v/>
      </c>
      <c r="AA391" s="50" t="str">
        <f aca="false">IF(OR($P391="",$Y391="",$Z391=""),"",IF(ABS($Z391-$Y391)&lt;CFG_DENOMMIN,"",($P391-$Y391)/($Z391-$Y391)))</f>
        <v/>
      </c>
      <c r="AB391" s="48" t="str">
        <f aca="false">IF($A391="","",IF(AND(HOUR($A391)&gt;=CFG_HINI,HOUR($A391)&lt;CFG_HFIM),1,0))</f>
        <v/>
      </c>
      <c r="AC391" s="48" t="str">
        <f aca="false">IF($A391="","",IF($D391="",0,IF($D391&gt;=CFG_RSMIN,1,0)))</f>
        <v/>
      </c>
      <c r="AD391" s="48" t="str">
        <f aca="false">IF($A391="","",IF($E391="",0,IF(AND($E391&gt;=CFG_UMIN,$E391&lt;=CFG_UMAX),1,0)))</f>
        <v/>
      </c>
      <c r="AE391" s="48" t="str">
        <f aca="false">IF($A391="","",IF($L391="",0,IF($L391&gt;=CFG_VPDMIN,1,0)))</f>
        <v/>
      </c>
      <c r="AF391" s="48" t="str">
        <f aca="false">IF($A391="","",IF(CFG_METODO="Teórico (Jackson)",IF(OR($Y391="",$Z391=""),0,IF(ABS($Z391-$Y391)&gt;=CFG_DENOMMIN,1,0)),IF(OR($T391="",$U391=""),0,IF(ABS($U391-$T391)&gt;=CFG_DENOMMIN,1,0))))</f>
        <v/>
      </c>
      <c r="AG391" s="48" t="str">
        <f aca="false">IF($A391="","",IF(AND($B391&lt;&gt;"",$C391&lt;&gt;"",$H391&lt;&gt;""),1,0))</f>
        <v/>
      </c>
      <c r="AH391" s="48" t="str">
        <f aca="false">IF($A391="","",IF(AND($AB391=1,$AC391=1,$AD391=1,$AE391=1,$AF391=1,$AG391=1),1,0))</f>
        <v/>
      </c>
      <c r="AI391" s="50" t="str">
        <f aca="false">IF($A391="","",IF($AH391&lt;&gt;1,"",IF(CFG_METODO="Teórico (Jackson)",$AA391,$V391)))</f>
        <v/>
      </c>
      <c r="AJ391" s="50" t="str">
        <f aca="false">IF($AI391="","",MAX(0,MIN(1,$AI391)))</f>
        <v/>
      </c>
      <c r="AK391" s="52" t="str">
        <f aca="false">IF($A391="","",IF($AG391=0,"Dados incompletos"&amp;IF($I391="SEM PAR"," — sem Tc no mesmo horário",""),IF($AB391=0,"Fora da janela horária",IF($AC391=0,"Radiação abaixo do mínimo",IF($AD391=0,"Vento fora da faixa",IF($AE391=0,"VPD abaixo do mínimo",IF($AF391=0,"Denominador muito pequeno","VÁLIDO")))))))</f>
        <v/>
      </c>
    </row>
    <row r="392" customFormat="false" ht="15" hidden="false" customHeight="false" outlineLevel="0" collapsed="false">
      <c r="A392" s="45" t="str">
        <f aca="false">IF(02_Estacao!A392="","",02_Estacao!A392)</f>
        <v/>
      </c>
      <c r="B392" s="46" t="str">
        <f aca="false">IF(OR($A392="",02_Estacao!B392=""),"",IF(CFG_UT="°F",(02_Estacao!B392-32)*5/9,02_Estacao!B392))</f>
        <v/>
      </c>
      <c r="C392" s="47" t="str">
        <f aca="false">IF(OR($A392="",02_Estacao!C392=""),"",IF(CFG_UUR="fração (0-1)",02_Estacao!C392*100,02_Estacao!C392))</f>
        <v/>
      </c>
      <c r="D392" s="48" t="str">
        <f aca="false">IF(OR($A392="",02_Estacao!D392=""),"",IF(CFG_URS="MJ/m²/h",02_Estacao!D392*277.7778,IF(CFG_URS="kW/m²",02_Estacao!D392*1000,02_Estacao!D392)))</f>
        <v/>
      </c>
      <c r="E392" s="46" t="str">
        <f aca="false">IF(OR($A392="",02_Estacao!E392=""),"",IF(CFG_UVEL="km/h",02_Estacao!E392/3.6,02_Estacao!E392))</f>
        <v/>
      </c>
      <c r="F392" s="46" t="str">
        <f aca="false">IF($A392="","",IF(02_Estacao!F392="",CFG_P,IF(CFG_UP="hPa (mbar)",02_Estacao!F392/10,IF(CFG_UP="Pa",02_Estacao!F392/1000,02_Estacao!F392))))</f>
        <v/>
      </c>
      <c r="G392" s="48" t="str">
        <f aca="false">IF($A392="","",IF(02_Estacao!G392&lt;&gt;"",02_Estacao!G392,IF($D392="","",(1-CFG_ALBEDO)*$D392-CFG_RNL)))</f>
        <v/>
      </c>
      <c r="H392" s="46" t="str">
        <f aca="false">IF($A392="","",IFERROR(IF(ISNUMBER(INDEX(03_Dossel!$F$6:$F$1005,MATCH($A392,03_Dossel!$A$6:$A$1005,0))),INDEX(03_Dossel!$F$6:$F$1005,MATCH($A392,03_Dossel!$A$6:$A$1005,0)),""),""))</f>
        <v/>
      </c>
      <c r="I392" s="49" t="str">
        <f aca="false">IF($A392="","",IF($H392="","SEM PAR","OK"))</f>
        <v/>
      </c>
      <c r="J392" s="50" t="str">
        <f aca="false">IF($B392="","",0.6108*EXP(17.27*$B392/($B392+237.3)))</f>
        <v/>
      </c>
      <c r="K392" s="50" t="str">
        <f aca="false">IF(OR($J392="",$C392=""),"",$J392*$C392/100)</f>
        <v/>
      </c>
      <c r="L392" s="50" t="str">
        <f aca="false">IF(OR($J392="",$K392=""),"",$J392-$K392)</f>
        <v/>
      </c>
      <c r="M392" s="50" t="str">
        <f aca="false">IF($J392="","",4098*$J392/($B392+237.3)^2)</f>
        <v/>
      </c>
      <c r="N392" s="51" t="str">
        <f aca="false">IF($F392="","",0.000665*$F392)</f>
        <v/>
      </c>
      <c r="O392" s="46" t="str">
        <f aca="false">IF($E392="","",IFERROR($E392*4.87/LN(67.8*CFG_ZANEM-5.42),""))</f>
        <v/>
      </c>
      <c r="P392" s="46" t="str">
        <f aca="false">IF(OR($B392="",$H392=""),"",$H392-$B392)</f>
        <v/>
      </c>
      <c r="Q392" s="46" t="str">
        <f aca="false">IF($A392="","",IF(ISNUMBER(CFG_A),CFG_A,""))</f>
        <v/>
      </c>
      <c r="R392" s="46" t="str">
        <f aca="false">IF($A392="","",IF(ISNUMBER(CFG_B),CFG_B,""))</f>
        <v/>
      </c>
      <c r="S392" s="50" t="str">
        <f aca="false">IF(OR($B392="",$Q392=""),"",0.6108*EXP(17.27*$B392/($B392+237.3))-0.6108*EXP(17.27*($B392+$Q392)/($B392+$Q392+237.3)))</f>
        <v/>
      </c>
      <c r="T392" s="46" t="str">
        <f aca="false">IF(OR($Q392="",$R392="",$L392=""),"",$Q392+$R392*$L392)</f>
        <v/>
      </c>
      <c r="U392" s="46" t="str">
        <f aca="false">IF(OR($Q392="",$R392="",$S392=""),"",$Q392+$R392*$S392)</f>
        <v/>
      </c>
      <c r="V392" s="50" t="str">
        <f aca="false">IF(OR($P392="",$T392="",$U392=""),"",IF(ABS($U392-$T392)&lt;CFG_DENOMMIN,"",($P392-$T392)/($U392-$T392)))</f>
        <v/>
      </c>
      <c r="W392" s="47" t="str">
        <f aca="false">IF($E392="","",IFERROR(LN((CFG_ZANEM-0.67*CFG_HDOSSEL)/(0.123*CFG_HDOSSEL))*LN((CFG_ZAR-0.67*CFG_HDOSSEL)/(0.0123*CFG_HDOSSEL))/(CFG_K^2*$E392),""))</f>
        <v/>
      </c>
      <c r="X392" s="50" t="str">
        <f aca="false">IF(OR($N392="",$W392="",$W392=0),"",$N392*(1+CFG_RC/$W392))</f>
        <v/>
      </c>
      <c r="Y392" s="46" t="str">
        <f aca="false">IF(OR($X392="",$M392="",$G392="",$L392=""),"",($W392*$G392/CFG_RHOCP)*($X392/($M392+$X392))-$L392/($M392+$X392))</f>
        <v/>
      </c>
      <c r="Z392" s="46" t="str">
        <f aca="false">IF(OR($W392="",$G392=""),"",$W392*$G392/CFG_RHOCP)</f>
        <v/>
      </c>
      <c r="AA392" s="50" t="str">
        <f aca="false">IF(OR($P392="",$Y392="",$Z392=""),"",IF(ABS($Z392-$Y392)&lt;CFG_DENOMMIN,"",($P392-$Y392)/($Z392-$Y392)))</f>
        <v/>
      </c>
      <c r="AB392" s="48" t="str">
        <f aca="false">IF($A392="","",IF(AND(HOUR($A392)&gt;=CFG_HINI,HOUR($A392)&lt;CFG_HFIM),1,0))</f>
        <v/>
      </c>
      <c r="AC392" s="48" t="str">
        <f aca="false">IF($A392="","",IF($D392="",0,IF($D392&gt;=CFG_RSMIN,1,0)))</f>
        <v/>
      </c>
      <c r="AD392" s="48" t="str">
        <f aca="false">IF($A392="","",IF($E392="",0,IF(AND($E392&gt;=CFG_UMIN,$E392&lt;=CFG_UMAX),1,0)))</f>
        <v/>
      </c>
      <c r="AE392" s="48" t="str">
        <f aca="false">IF($A392="","",IF($L392="",0,IF($L392&gt;=CFG_VPDMIN,1,0)))</f>
        <v/>
      </c>
      <c r="AF392" s="48" t="str">
        <f aca="false">IF($A392="","",IF(CFG_METODO="Teórico (Jackson)",IF(OR($Y392="",$Z392=""),0,IF(ABS($Z392-$Y392)&gt;=CFG_DENOMMIN,1,0)),IF(OR($T392="",$U392=""),0,IF(ABS($U392-$T392)&gt;=CFG_DENOMMIN,1,0))))</f>
        <v/>
      </c>
      <c r="AG392" s="48" t="str">
        <f aca="false">IF($A392="","",IF(AND($B392&lt;&gt;"",$C392&lt;&gt;"",$H392&lt;&gt;""),1,0))</f>
        <v/>
      </c>
      <c r="AH392" s="48" t="str">
        <f aca="false">IF($A392="","",IF(AND($AB392=1,$AC392=1,$AD392=1,$AE392=1,$AF392=1,$AG392=1),1,0))</f>
        <v/>
      </c>
      <c r="AI392" s="50" t="str">
        <f aca="false">IF($A392="","",IF($AH392&lt;&gt;1,"",IF(CFG_METODO="Teórico (Jackson)",$AA392,$V392)))</f>
        <v/>
      </c>
      <c r="AJ392" s="50" t="str">
        <f aca="false">IF($AI392="","",MAX(0,MIN(1,$AI392)))</f>
        <v/>
      </c>
      <c r="AK392" s="52" t="str">
        <f aca="false">IF($A392="","",IF($AG392=0,"Dados incompletos"&amp;IF($I392="SEM PAR"," — sem Tc no mesmo horário",""),IF($AB392=0,"Fora da janela horária",IF($AC392=0,"Radiação abaixo do mínimo",IF($AD392=0,"Vento fora da faixa",IF($AE392=0,"VPD abaixo do mínimo",IF($AF392=0,"Denominador muito pequeno","VÁLIDO")))))))</f>
        <v/>
      </c>
    </row>
    <row r="393" customFormat="false" ht="15" hidden="false" customHeight="false" outlineLevel="0" collapsed="false">
      <c r="A393" s="45" t="str">
        <f aca="false">IF(02_Estacao!A393="","",02_Estacao!A393)</f>
        <v/>
      </c>
      <c r="B393" s="46" t="str">
        <f aca="false">IF(OR($A393="",02_Estacao!B393=""),"",IF(CFG_UT="°F",(02_Estacao!B393-32)*5/9,02_Estacao!B393))</f>
        <v/>
      </c>
      <c r="C393" s="47" t="str">
        <f aca="false">IF(OR($A393="",02_Estacao!C393=""),"",IF(CFG_UUR="fração (0-1)",02_Estacao!C393*100,02_Estacao!C393))</f>
        <v/>
      </c>
      <c r="D393" s="48" t="str">
        <f aca="false">IF(OR($A393="",02_Estacao!D393=""),"",IF(CFG_URS="MJ/m²/h",02_Estacao!D393*277.7778,IF(CFG_URS="kW/m²",02_Estacao!D393*1000,02_Estacao!D393)))</f>
        <v/>
      </c>
      <c r="E393" s="46" t="str">
        <f aca="false">IF(OR($A393="",02_Estacao!E393=""),"",IF(CFG_UVEL="km/h",02_Estacao!E393/3.6,02_Estacao!E393))</f>
        <v/>
      </c>
      <c r="F393" s="46" t="str">
        <f aca="false">IF($A393="","",IF(02_Estacao!F393="",CFG_P,IF(CFG_UP="hPa (mbar)",02_Estacao!F393/10,IF(CFG_UP="Pa",02_Estacao!F393/1000,02_Estacao!F393))))</f>
        <v/>
      </c>
      <c r="G393" s="48" t="str">
        <f aca="false">IF($A393="","",IF(02_Estacao!G393&lt;&gt;"",02_Estacao!G393,IF($D393="","",(1-CFG_ALBEDO)*$D393-CFG_RNL)))</f>
        <v/>
      </c>
      <c r="H393" s="46" t="str">
        <f aca="false">IF($A393="","",IFERROR(IF(ISNUMBER(INDEX(03_Dossel!$F$6:$F$1005,MATCH($A393,03_Dossel!$A$6:$A$1005,0))),INDEX(03_Dossel!$F$6:$F$1005,MATCH($A393,03_Dossel!$A$6:$A$1005,0)),""),""))</f>
        <v/>
      </c>
      <c r="I393" s="49" t="str">
        <f aca="false">IF($A393="","",IF($H393="","SEM PAR","OK"))</f>
        <v/>
      </c>
      <c r="J393" s="50" t="str">
        <f aca="false">IF($B393="","",0.6108*EXP(17.27*$B393/($B393+237.3)))</f>
        <v/>
      </c>
      <c r="K393" s="50" t="str">
        <f aca="false">IF(OR($J393="",$C393=""),"",$J393*$C393/100)</f>
        <v/>
      </c>
      <c r="L393" s="50" t="str">
        <f aca="false">IF(OR($J393="",$K393=""),"",$J393-$K393)</f>
        <v/>
      </c>
      <c r="M393" s="50" t="str">
        <f aca="false">IF($J393="","",4098*$J393/($B393+237.3)^2)</f>
        <v/>
      </c>
      <c r="N393" s="51" t="str">
        <f aca="false">IF($F393="","",0.000665*$F393)</f>
        <v/>
      </c>
      <c r="O393" s="46" t="str">
        <f aca="false">IF($E393="","",IFERROR($E393*4.87/LN(67.8*CFG_ZANEM-5.42),""))</f>
        <v/>
      </c>
      <c r="P393" s="46" t="str">
        <f aca="false">IF(OR($B393="",$H393=""),"",$H393-$B393)</f>
        <v/>
      </c>
      <c r="Q393" s="46" t="str">
        <f aca="false">IF($A393="","",IF(ISNUMBER(CFG_A),CFG_A,""))</f>
        <v/>
      </c>
      <c r="R393" s="46" t="str">
        <f aca="false">IF($A393="","",IF(ISNUMBER(CFG_B),CFG_B,""))</f>
        <v/>
      </c>
      <c r="S393" s="50" t="str">
        <f aca="false">IF(OR($B393="",$Q393=""),"",0.6108*EXP(17.27*$B393/($B393+237.3))-0.6108*EXP(17.27*($B393+$Q393)/($B393+$Q393+237.3)))</f>
        <v/>
      </c>
      <c r="T393" s="46" t="str">
        <f aca="false">IF(OR($Q393="",$R393="",$L393=""),"",$Q393+$R393*$L393)</f>
        <v/>
      </c>
      <c r="U393" s="46" t="str">
        <f aca="false">IF(OR($Q393="",$R393="",$S393=""),"",$Q393+$R393*$S393)</f>
        <v/>
      </c>
      <c r="V393" s="50" t="str">
        <f aca="false">IF(OR($P393="",$T393="",$U393=""),"",IF(ABS($U393-$T393)&lt;CFG_DENOMMIN,"",($P393-$T393)/($U393-$T393)))</f>
        <v/>
      </c>
      <c r="W393" s="47" t="str">
        <f aca="false">IF($E393="","",IFERROR(LN((CFG_ZANEM-0.67*CFG_HDOSSEL)/(0.123*CFG_HDOSSEL))*LN((CFG_ZAR-0.67*CFG_HDOSSEL)/(0.0123*CFG_HDOSSEL))/(CFG_K^2*$E393),""))</f>
        <v/>
      </c>
      <c r="X393" s="50" t="str">
        <f aca="false">IF(OR($N393="",$W393="",$W393=0),"",$N393*(1+CFG_RC/$W393))</f>
        <v/>
      </c>
      <c r="Y393" s="46" t="str">
        <f aca="false">IF(OR($X393="",$M393="",$G393="",$L393=""),"",($W393*$G393/CFG_RHOCP)*($X393/($M393+$X393))-$L393/($M393+$X393))</f>
        <v/>
      </c>
      <c r="Z393" s="46" t="str">
        <f aca="false">IF(OR($W393="",$G393=""),"",$W393*$G393/CFG_RHOCP)</f>
        <v/>
      </c>
      <c r="AA393" s="50" t="str">
        <f aca="false">IF(OR($P393="",$Y393="",$Z393=""),"",IF(ABS($Z393-$Y393)&lt;CFG_DENOMMIN,"",($P393-$Y393)/($Z393-$Y393)))</f>
        <v/>
      </c>
      <c r="AB393" s="48" t="str">
        <f aca="false">IF($A393="","",IF(AND(HOUR($A393)&gt;=CFG_HINI,HOUR($A393)&lt;CFG_HFIM),1,0))</f>
        <v/>
      </c>
      <c r="AC393" s="48" t="str">
        <f aca="false">IF($A393="","",IF($D393="",0,IF($D393&gt;=CFG_RSMIN,1,0)))</f>
        <v/>
      </c>
      <c r="AD393" s="48" t="str">
        <f aca="false">IF($A393="","",IF($E393="",0,IF(AND($E393&gt;=CFG_UMIN,$E393&lt;=CFG_UMAX),1,0)))</f>
        <v/>
      </c>
      <c r="AE393" s="48" t="str">
        <f aca="false">IF($A393="","",IF($L393="",0,IF($L393&gt;=CFG_VPDMIN,1,0)))</f>
        <v/>
      </c>
      <c r="AF393" s="48" t="str">
        <f aca="false">IF($A393="","",IF(CFG_METODO="Teórico (Jackson)",IF(OR($Y393="",$Z393=""),0,IF(ABS($Z393-$Y393)&gt;=CFG_DENOMMIN,1,0)),IF(OR($T393="",$U393=""),0,IF(ABS($U393-$T393)&gt;=CFG_DENOMMIN,1,0))))</f>
        <v/>
      </c>
      <c r="AG393" s="48" t="str">
        <f aca="false">IF($A393="","",IF(AND($B393&lt;&gt;"",$C393&lt;&gt;"",$H393&lt;&gt;""),1,0))</f>
        <v/>
      </c>
      <c r="AH393" s="48" t="str">
        <f aca="false">IF($A393="","",IF(AND($AB393=1,$AC393=1,$AD393=1,$AE393=1,$AF393=1,$AG393=1),1,0))</f>
        <v/>
      </c>
      <c r="AI393" s="50" t="str">
        <f aca="false">IF($A393="","",IF($AH393&lt;&gt;1,"",IF(CFG_METODO="Teórico (Jackson)",$AA393,$V393)))</f>
        <v/>
      </c>
      <c r="AJ393" s="50" t="str">
        <f aca="false">IF($AI393="","",MAX(0,MIN(1,$AI393)))</f>
        <v/>
      </c>
      <c r="AK393" s="52" t="str">
        <f aca="false">IF($A393="","",IF($AG393=0,"Dados incompletos"&amp;IF($I393="SEM PAR"," — sem Tc no mesmo horário",""),IF($AB393=0,"Fora da janela horária",IF($AC393=0,"Radiação abaixo do mínimo",IF($AD393=0,"Vento fora da faixa",IF($AE393=0,"VPD abaixo do mínimo",IF($AF393=0,"Denominador muito pequeno","VÁLIDO")))))))</f>
        <v/>
      </c>
    </row>
    <row r="394" customFormat="false" ht="15" hidden="false" customHeight="false" outlineLevel="0" collapsed="false">
      <c r="A394" s="45" t="str">
        <f aca="false">IF(02_Estacao!A394="","",02_Estacao!A394)</f>
        <v/>
      </c>
      <c r="B394" s="46" t="str">
        <f aca="false">IF(OR($A394="",02_Estacao!B394=""),"",IF(CFG_UT="°F",(02_Estacao!B394-32)*5/9,02_Estacao!B394))</f>
        <v/>
      </c>
      <c r="C394" s="47" t="str">
        <f aca="false">IF(OR($A394="",02_Estacao!C394=""),"",IF(CFG_UUR="fração (0-1)",02_Estacao!C394*100,02_Estacao!C394))</f>
        <v/>
      </c>
      <c r="D394" s="48" t="str">
        <f aca="false">IF(OR($A394="",02_Estacao!D394=""),"",IF(CFG_URS="MJ/m²/h",02_Estacao!D394*277.7778,IF(CFG_URS="kW/m²",02_Estacao!D394*1000,02_Estacao!D394)))</f>
        <v/>
      </c>
      <c r="E394" s="46" t="str">
        <f aca="false">IF(OR($A394="",02_Estacao!E394=""),"",IF(CFG_UVEL="km/h",02_Estacao!E394/3.6,02_Estacao!E394))</f>
        <v/>
      </c>
      <c r="F394" s="46" t="str">
        <f aca="false">IF($A394="","",IF(02_Estacao!F394="",CFG_P,IF(CFG_UP="hPa (mbar)",02_Estacao!F394/10,IF(CFG_UP="Pa",02_Estacao!F394/1000,02_Estacao!F394))))</f>
        <v/>
      </c>
      <c r="G394" s="48" t="str">
        <f aca="false">IF($A394="","",IF(02_Estacao!G394&lt;&gt;"",02_Estacao!G394,IF($D394="","",(1-CFG_ALBEDO)*$D394-CFG_RNL)))</f>
        <v/>
      </c>
      <c r="H394" s="46" t="str">
        <f aca="false">IF($A394="","",IFERROR(IF(ISNUMBER(INDEX(03_Dossel!$F$6:$F$1005,MATCH($A394,03_Dossel!$A$6:$A$1005,0))),INDEX(03_Dossel!$F$6:$F$1005,MATCH($A394,03_Dossel!$A$6:$A$1005,0)),""),""))</f>
        <v/>
      </c>
      <c r="I394" s="49" t="str">
        <f aca="false">IF($A394="","",IF($H394="","SEM PAR","OK"))</f>
        <v/>
      </c>
      <c r="J394" s="50" t="str">
        <f aca="false">IF($B394="","",0.6108*EXP(17.27*$B394/($B394+237.3)))</f>
        <v/>
      </c>
      <c r="K394" s="50" t="str">
        <f aca="false">IF(OR($J394="",$C394=""),"",$J394*$C394/100)</f>
        <v/>
      </c>
      <c r="L394" s="50" t="str">
        <f aca="false">IF(OR($J394="",$K394=""),"",$J394-$K394)</f>
        <v/>
      </c>
      <c r="M394" s="50" t="str">
        <f aca="false">IF($J394="","",4098*$J394/($B394+237.3)^2)</f>
        <v/>
      </c>
      <c r="N394" s="51" t="str">
        <f aca="false">IF($F394="","",0.000665*$F394)</f>
        <v/>
      </c>
      <c r="O394" s="46" t="str">
        <f aca="false">IF($E394="","",IFERROR($E394*4.87/LN(67.8*CFG_ZANEM-5.42),""))</f>
        <v/>
      </c>
      <c r="P394" s="46" t="str">
        <f aca="false">IF(OR($B394="",$H394=""),"",$H394-$B394)</f>
        <v/>
      </c>
      <c r="Q394" s="46" t="str">
        <f aca="false">IF($A394="","",IF(ISNUMBER(CFG_A),CFG_A,""))</f>
        <v/>
      </c>
      <c r="R394" s="46" t="str">
        <f aca="false">IF($A394="","",IF(ISNUMBER(CFG_B),CFG_B,""))</f>
        <v/>
      </c>
      <c r="S394" s="50" t="str">
        <f aca="false">IF(OR($B394="",$Q394=""),"",0.6108*EXP(17.27*$B394/($B394+237.3))-0.6108*EXP(17.27*($B394+$Q394)/($B394+$Q394+237.3)))</f>
        <v/>
      </c>
      <c r="T394" s="46" t="str">
        <f aca="false">IF(OR($Q394="",$R394="",$L394=""),"",$Q394+$R394*$L394)</f>
        <v/>
      </c>
      <c r="U394" s="46" t="str">
        <f aca="false">IF(OR($Q394="",$R394="",$S394=""),"",$Q394+$R394*$S394)</f>
        <v/>
      </c>
      <c r="V394" s="50" t="str">
        <f aca="false">IF(OR($P394="",$T394="",$U394=""),"",IF(ABS($U394-$T394)&lt;CFG_DENOMMIN,"",($P394-$T394)/($U394-$T394)))</f>
        <v/>
      </c>
      <c r="W394" s="47" t="str">
        <f aca="false">IF($E394="","",IFERROR(LN((CFG_ZANEM-0.67*CFG_HDOSSEL)/(0.123*CFG_HDOSSEL))*LN((CFG_ZAR-0.67*CFG_HDOSSEL)/(0.0123*CFG_HDOSSEL))/(CFG_K^2*$E394),""))</f>
        <v/>
      </c>
      <c r="X394" s="50" t="str">
        <f aca="false">IF(OR($N394="",$W394="",$W394=0),"",$N394*(1+CFG_RC/$W394))</f>
        <v/>
      </c>
      <c r="Y394" s="46" t="str">
        <f aca="false">IF(OR($X394="",$M394="",$G394="",$L394=""),"",($W394*$G394/CFG_RHOCP)*($X394/($M394+$X394))-$L394/($M394+$X394))</f>
        <v/>
      </c>
      <c r="Z394" s="46" t="str">
        <f aca="false">IF(OR($W394="",$G394=""),"",$W394*$G394/CFG_RHOCP)</f>
        <v/>
      </c>
      <c r="AA394" s="50" t="str">
        <f aca="false">IF(OR($P394="",$Y394="",$Z394=""),"",IF(ABS($Z394-$Y394)&lt;CFG_DENOMMIN,"",($P394-$Y394)/($Z394-$Y394)))</f>
        <v/>
      </c>
      <c r="AB394" s="48" t="str">
        <f aca="false">IF($A394="","",IF(AND(HOUR($A394)&gt;=CFG_HINI,HOUR($A394)&lt;CFG_HFIM),1,0))</f>
        <v/>
      </c>
      <c r="AC394" s="48" t="str">
        <f aca="false">IF($A394="","",IF($D394="",0,IF($D394&gt;=CFG_RSMIN,1,0)))</f>
        <v/>
      </c>
      <c r="AD394" s="48" t="str">
        <f aca="false">IF($A394="","",IF($E394="",0,IF(AND($E394&gt;=CFG_UMIN,$E394&lt;=CFG_UMAX),1,0)))</f>
        <v/>
      </c>
      <c r="AE394" s="48" t="str">
        <f aca="false">IF($A394="","",IF($L394="",0,IF($L394&gt;=CFG_VPDMIN,1,0)))</f>
        <v/>
      </c>
      <c r="AF394" s="48" t="str">
        <f aca="false">IF($A394="","",IF(CFG_METODO="Teórico (Jackson)",IF(OR($Y394="",$Z394=""),0,IF(ABS($Z394-$Y394)&gt;=CFG_DENOMMIN,1,0)),IF(OR($T394="",$U394=""),0,IF(ABS($U394-$T394)&gt;=CFG_DENOMMIN,1,0))))</f>
        <v/>
      </c>
      <c r="AG394" s="48" t="str">
        <f aca="false">IF($A394="","",IF(AND($B394&lt;&gt;"",$C394&lt;&gt;"",$H394&lt;&gt;""),1,0))</f>
        <v/>
      </c>
      <c r="AH394" s="48" t="str">
        <f aca="false">IF($A394="","",IF(AND($AB394=1,$AC394=1,$AD394=1,$AE394=1,$AF394=1,$AG394=1),1,0))</f>
        <v/>
      </c>
      <c r="AI394" s="50" t="str">
        <f aca="false">IF($A394="","",IF($AH394&lt;&gt;1,"",IF(CFG_METODO="Teórico (Jackson)",$AA394,$V394)))</f>
        <v/>
      </c>
      <c r="AJ394" s="50" t="str">
        <f aca="false">IF($AI394="","",MAX(0,MIN(1,$AI394)))</f>
        <v/>
      </c>
      <c r="AK394" s="52" t="str">
        <f aca="false">IF($A394="","",IF($AG394=0,"Dados incompletos"&amp;IF($I394="SEM PAR"," — sem Tc no mesmo horário",""),IF($AB394=0,"Fora da janela horária",IF($AC394=0,"Radiação abaixo do mínimo",IF($AD394=0,"Vento fora da faixa",IF($AE394=0,"VPD abaixo do mínimo",IF($AF394=0,"Denominador muito pequeno","VÁLIDO")))))))</f>
        <v/>
      </c>
    </row>
    <row r="395" customFormat="false" ht="15" hidden="false" customHeight="false" outlineLevel="0" collapsed="false">
      <c r="A395" s="45" t="str">
        <f aca="false">IF(02_Estacao!A395="","",02_Estacao!A395)</f>
        <v/>
      </c>
      <c r="B395" s="46" t="str">
        <f aca="false">IF(OR($A395="",02_Estacao!B395=""),"",IF(CFG_UT="°F",(02_Estacao!B395-32)*5/9,02_Estacao!B395))</f>
        <v/>
      </c>
      <c r="C395" s="47" t="str">
        <f aca="false">IF(OR($A395="",02_Estacao!C395=""),"",IF(CFG_UUR="fração (0-1)",02_Estacao!C395*100,02_Estacao!C395))</f>
        <v/>
      </c>
      <c r="D395" s="48" t="str">
        <f aca="false">IF(OR($A395="",02_Estacao!D395=""),"",IF(CFG_URS="MJ/m²/h",02_Estacao!D395*277.7778,IF(CFG_URS="kW/m²",02_Estacao!D395*1000,02_Estacao!D395)))</f>
        <v/>
      </c>
      <c r="E395" s="46" t="str">
        <f aca="false">IF(OR($A395="",02_Estacao!E395=""),"",IF(CFG_UVEL="km/h",02_Estacao!E395/3.6,02_Estacao!E395))</f>
        <v/>
      </c>
      <c r="F395" s="46" t="str">
        <f aca="false">IF($A395="","",IF(02_Estacao!F395="",CFG_P,IF(CFG_UP="hPa (mbar)",02_Estacao!F395/10,IF(CFG_UP="Pa",02_Estacao!F395/1000,02_Estacao!F395))))</f>
        <v/>
      </c>
      <c r="G395" s="48" t="str">
        <f aca="false">IF($A395="","",IF(02_Estacao!G395&lt;&gt;"",02_Estacao!G395,IF($D395="","",(1-CFG_ALBEDO)*$D395-CFG_RNL)))</f>
        <v/>
      </c>
      <c r="H395" s="46" t="str">
        <f aca="false">IF($A395="","",IFERROR(IF(ISNUMBER(INDEX(03_Dossel!$F$6:$F$1005,MATCH($A395,03_Dossel!$A$6:$A$1005,0))),INDEX(03_Dossel!$F$6:$F$1005,MATCH($A395,03_Dossel!$A$6:$A$1005,0)),""),""))</f>
        <v/>
      </c>
      <c r="I395" s="49" t="str">
        <f aca="false">IF($A395="","",IF($H395="","SEM PAR","OK"))</f>
        <v/>
      </c>
      <c r="J395" s="50" t="str">
        <f aca="false">IF($B395="","",0.6108*EXP(17.27*$B395/($B395+237.3)))</f>
        <v/>
      </c>
      <c r="K395" s="50" t="str">
        <f aca="false">IF(OR($J395="",$C395=""),"",$J395*$C395/100)</f>
        <v/>
      </c>
      <c r="L395" s="50" t="str">
        <f aca="false">IF(OR($J395="",$K395=""),"",$J395-$K395)</f>
        <v/>
      </c>
      <c r="M395" s="50" t="str">
        <f aca="false">IF($J395="","",4098*$J395/($B395+237.3)^2)</f>
        <v/>
      </c>
      <c r="N395" s="51" t="str">
        <f aca="false">IF($F395="","",0.000665*$F395)</f>
        <v/>
      </c>
      <c r="O395" s="46" t="str">
        <f aca="false">IF($E395="","",IFERROR($E395*4.87/LN(67.8*CFG_ZANEM-5.42),""))</f>
        <v/>
      </c>
      <c r="P395" s="46" t="str">
        <f aca="false">IF(OR($B395="",$H395=""),"",$H395-$B395)</f>
        <v/>
      </c>
      <c r="Q395" s="46" t="str">
        <f aca="false">IF($A395="","",IF(ISNUMBER(CFG_A),CFG_A,""))</f>
        <v/>
      </c>
      <c r="R395" s="46" t="str">
        <f aca="false">IF($A395="","",IF(ISNUMBER(CFG_B),CFG_B,""))</f>
        <v/>
      </c>
      <c r="S395" s="50" t="str">
        <f aca="false">IF(OR($B395="",$Q395=""),"",0.6108*EXP(17.27*$B395/($B395+237.3))-0.6108*EXP(17.27*($B395+$Q395)/($B395+$Q395+237.3)))</f>
        <v/>
      </c>
      <c r="T395" s="46" t="str">
        <f aca="false">IF(OR($Q395="",$R395="",$L395=""),"",$Q395+$R395*$L395)</f>
        <v/>
      </c>
      <c r="U395" s="46" t="str">
        <f aca="false">IF(OR($Q395="",$R395="",$S395=""),"",$Q395+$R395*$S395)</f>
        <v/>
      </c>
      <c r="V395" s="50" t="str">
        <f aca="false">IF(OR($P395="",$T395="",$U395=""),"",IF(ABS($U395-$T395)&lt;CFG_DENOMMIN,"",($P395-$T395)/($U395-$T395)))</f>
        <v/>
      </c>
      <c r="W395" s="47" t="str">
        <f aca="false">IF($E395="","",IFERROR(LN((CFG_ZANEM-0.67*CFG_HDOSSEL)/(0.123*CFG_HDOSSEL))*LN((CFG_ZAR-0.67*CFG_HDOSSEL)/(0.0123*CFG_HDOSSEL))/(CFG_K^2*$E395),""))</f>
        <v/>
      </c>
      <c r="X395" s="50" t="str">
        <f aca="false">IF(OR($N395="",$W395="",$W395=0),"",$N395*(1+CFG_RC/$W395))</f>
        <v/>
      </c>
      <c r="Y395" s="46" t="str">
        <f aca="false">IF(OR($X395="",$M395="",$G395="",$L395=""),"",($W395*$G395/CFG_RHOCP)*($X395/($M395+$X395))-$L395/($M395+$X395))</f>
        <v/>
      </c>
      <c r="Z395" s="46" t="str">
        <f aca="false">IF(OR($W395="",$G395=""),"",$W395*$G395/CFG_RHOCP)</f>
        <v/>
      </c>
      <c r="AA395" s="50" t="str">
        <f aca="false">IF(OR($P395="",$Y395="",$Z395=""),"",IF(ABS($Z395-$Y395)&lt;CFG_DENOMMIN,"",($P395-$Y395)/($Z395-$Y395)))</f>
        <v/>
      </c>
      <c r="AB395" s="48" t="str">
        <f aca="false">IF($A395="","",IF(AND(HOUR($A395)&gt;=CFG_HINI,HOUR($A395)&lt;CFG_HFIM),1,0))</f>
        <v/>
      </c>
      <c r="AC395" s="48" t="str">
        <f aca="false">IF($A395="","",IF($D395="",0,IF($D395&gt;=CFG_RSMIN,1,0)))</f>
        <v/>
      </c>
      <c r="AD395" s="48" t="str">
        <f aca="false">IF($A395="","",IF($E395="",0,IF(AND($E395&gt;=CFG_UMIN,$E395&lt;=CFG_UMAX),1,0)))</f>
        <v/>
      </c>
      <c r="AE395" s="48" t="str">
        <f aca="false">IF($A395="","",IF($L395="",0,IF($L395&gt;=CFG_VPDMIN,1,0)))</f>
        <v/>
      </c>
      <c r="AF395" s="48" t="str">
        <f aca="false">IF($A395="","",IF(CFG_METODO="Teórico (Jackson)",IF(OR($Y395="",$Z395=""),0,IF(ABS($Z395-$Y395)&gt;=CFG_DENOMMIN,1,0)),IF(OR($T395="",$U395=""),0,IF(ABS($U395-$T395)&gt;=CFG_DENOMMIN,1,0))))</f>
        <v/>
      </c>
      <c r="AG395" s="48" t="str">
        <f aca="false">IF($A395="","",IF(AND($B395&lt;&gt;"",$C395&lt;&gt;"",$H395&lt;&gt;""),1,0))</f>
        <v/>
      </c>
      <c r="AH395" s="48" t="str">
        <f aca="false">IF($A395="","",IF(AND($AB395=1,$AC395=1,$AD395=1,$AE395=1,$AF395=1,$AG395=1),1,0))</f>
        <v/>
      </c>
      <c r="AI395" s="50" t="str">
        <f aca="false">IF($A395="","",IF($AH395&lt;&gt;1,"",IF(CFG_METODO="Teórico (Jackson)",$AA395,$V395)))</f>
        <v/>
      </c>
      <c r="AJ395" s="50" t="str">
        <f aca="false">IF($AI395="","",MAX(0,MIN(1,$AI395)))</f>
        <v/>
      </c>
      <c r="AK395" s="52" t="str">
        <f aca="false">IF($A395="","",IF($AG395=0,"Dados incompletos"&amp;IF($I395="SEM PAR"," — sem Tc no mesmo horário",""),IF($AB395=0,"Fora da janela horária",IF($AC395=0,"Radiação abaixo do mínimo",IF($AD395=0,"Vento fora da faixa",IF($AE395=0,"VPD abaixo do mínimo",IF($AF395=0,"Denominador muito pequeno","VÁLIDO")))))))</f>
        <v/>
      </c>
    </row>
    <row r="396" customFormat="false" ht="15" hidden="false" customHeight="false" outlineLevel="0" collapsed="false">
      <c r="A396" s="45" t="str">
        <f aca="false">IF(02_Estacao!A396="","",02_Estacao!A396)</f>
        <v/>
      </c>
      <c r="B396" s="46" t="str">
        <f aca="false">IF(OR($A396="",02_Estacao!B396=""),"",IF(CFG_UT="°F",(02_Estacao!B396-32)*5/9,02_Estacao!B396))</f>
        <v/>
      </c>
      <c r="C396" s="47" t="str">
        <f aca="false">IF(OR($A396="",02_Estacao!C396=""),"",IF(CFG_UUR="fração (0-1)",02_Estacao!C396*100,02_Estacao!C396))</f>
        <v/>
      </c>
      <c r="D396" s="48" t="str">
        <f aca="false">IF(OR($A396="",02_Estacao!D396=""),"",IF(CFG_URS="MJ/m²/h",02_Estacao!D396*277.7778,IF(CFG_URS="kW/m²",02_Estacao!D396*1000,02_Estacao!D396)))</f>
        <v/>
      </c>
      <c r="E396" s="46" t="str">
        <f aca="false">IF(OR($A396="",02_Estacao!E396=""),"",IF(CFG_UVEL="km/h",02_Estacao!E396/3.6,02_Estacao!E396))</f>
        <v/>
      </c>
      <c r="F396" s="46" t="str">
        <f aca="false">IF($A396="","",IF(02_Estacao!F396="",CFG_P,IF(CFG_UP="hPa (mbar)",02_Estacao!F396/10,IF(CFG_UP="Pa",02_Estacao!F396/1000,02_Estacao!F396))))</f>
        <v/>
      </c>
      <c r="G396" s="48" t="str">
        <f aca="false">IF($A396="","",IF(02_Estacao!G396&lt;&gt;"",02_Estacao!G396,IF($D396="","",(1-CFG_ALBEDO)*$D396-CFG_RNL)))</f>
        <v/>
      </c>
      <c r="H396" s="46" t="str">
        <f aca="false">IF($A396="","",IFERROR(IF(ISNUMBER(INDEX(03_Dossel!$F$6:$F$1005,MATCH($A396,03_Dossel!$A$6:$A$1005,0))),INDEX(03_Dossel!$F$6:$F$1005,MATCH($A396,03_Dossel!$A$6:$A$1005,0)),""),""))</f>
        <v/>
      </c>
      <c r="I396" s="49" t="str">
        <f aca="false">IF($A396="","",IF($H396="","SEM PAR","OK"))</f>
        <v/>
      </c>
      <c r="J396" s="50" t="str">
        <f aca="false">IF($B396="","",0.6108*EXP(17.27*$B396/($B396+237.3)))</f>
        <v/>
      </c>
      <c r="K396" s="50" t="str">
        <f aca="false">IF(OR($J396="",$C396=""),"",$J396*$C396/100)</f>
        <v/>
      </c>
      <c r="L396" s="50" t="str">
        <f aca="false">IF(OR($J396="",$K396=""),"",$J396-$K396)</f>
        <v/>
      </c>
      <c r="M396" s="50" t="str">
        <f aca="false">IF($J396="","",4098*$J396/($B396+237.3)^2)</f>
        <v/>
      </c>
      <c r="N396" s="51" t="str">
        <f aca="false">IF($F396="","",0.000665*$F396)</f>
        <v/>
      </c>
      <c r="O396" s="46" t="str">
        <f aca="false">IF($E396="","",IFERROR($E396*4.87/LN(67.8*CFG_ZANEM-5.42),""))</f>
        <v/>
      </c>
      <c r="P396" s="46" t="str">
        <f aca="false">IF(OR($B396="",$H396=""),"",$H396-$B396)</f>
        <v/>
      </c>
      <c r="Q396" s="46" t="str">
        <f aca="false">IF($A396="","",IF(ISNUMBER(CFG_A),CFG_A,""))</f>
        <v/>
      </c>
      <c r="R396" s="46" t="str">
        <f aca="false">IF($A396="","",IF(ISNUMBER(CFG_B),CFG_B,""))</f>
        <v/>
      </c>
      <c r="S396" s="50" t="str">
        <f aca="false">IF(OR($B396="",$Q396=""),"",0.6108*EXP(17.27*$B396/($B396+237.3))-0.6108*EXP(17.27*($B396+$Q396)/($B396+$Q396+237.3)))</f>
        <v/>
      </c>
      <c r="T396" s="46" t="str">
        <f aca="false">IF(OR($Q396="",$R396="",$L396=""),"",$Q396+$R396*$L396)</f>
        <v/>
      </c>
      <c r="U396" s="46" t="str">
        <f aca="false">IF(OR($Q396="",$R396="",$S396=""),"",$Q396+$R396*$S396)</f>
        <v/>
      </c>
      <c r="V396" s="50" t="str">
        <f aca="false">IF(OR($P396="",$T396="",$U396=""),"",IF(ABS($U396-$T396)&lt;CFG_DENOMMIN,"",($P396-$T396)/($U396-$T396)))</f>
        <v/>
      </c>
      <c r="W396" s="47" t="str">
        <f aca="false">IF($E396="","",IFERROR(LN((CFG_ZANEM-0.67*CFG_HDOSSEL)/(0.123*CFG_HDOSSEL))*LN((CFG_ZAR-0.67*CFG_HDOSSEL)/(0.0123*CFG_HDOSSEL))/(CFG_K^2*$E396),""))</f>
        <v/>
      </c>
      <c r="X396" s="50" t="str">
        <f aca="false">IF(OR($N396="",$W396="",$W396=0),"",$N396*(1+CFG_RC/$W396))</f>
        <v/>
      </c>
      <c r="Y396" s="46" t="str">
        <f aca="false">IF(OR($X396="",$M396="",$G396="",$L396=""),"",($W396*$G396/CFG_RHOCP)*($X396/($M396+$X396))-$L396/($M396+$X396))</f>
        <v/>
      </c>
      <c r="Z396" s="46" t="str">
        <f aca="false">IF(OR($W396="",$G396=""),"",$W396*$G396/CFG_RHOCP)</f>
        <v/>
      </c>
      <c r="AA396" s="50" t="str">
        <f aca="false">IF(OR($P396="",$Y396="",$Z396=""),"",IF(ABS($Z396-$Y396)&lt;CFG_DENOMMIN,"",($P396-$Y396)/($Z396-$Y396)))</f>
        <v/>
      </c>
      <c r="AB396" s="48" t="str">
        <f aca="false">IF($A396="","",IF(AND(HOUR($A396)&gt;=CFG_HINI,HOUR($A396)&lt;CFG_HFIM),1,0))</f>
        <v/>
      </c>
      <c r="AC396" s="48" t="str">
        <f aca="false">IF($A396="","",IF($D396="",0,IF($D396&gt;=CFG_RSMIN,1,0)))</f>
        <v/>
      </c>
      <c r="AD396" s="48" t="str">
        <f aca="false">IF($A396="","",IF($E396="",0,IF(AND($E396&gt;=CFG_UMIN,$E396&lt;=CFG_UMAX),1,0)))</f>
        <v/>
      </c>
      <c r="AE396" s="48" t="str">
        <f aca="false">IF($A396="","",IF($L396="",0,IF($L396&gt;=CFG_VPDMIN,1,0)))</f>
        <v/>
      </c>
      <c r="AF396" s="48" t="str">
        <f aca="false">IF($A396="","",IF(CFG_METODO="Teórico (Jackson)",IF(OR($Y396="",$Z396=""),0,IF(ABS($Z396-$Y396)&gt;=CFG_DENOMMIN,1,0)),IF(OR($T396="",$U396=""),0,IF(ABS($U396-$T396)&gt;=CFG_DENOMMIN,1,0))))</f>
        <v/>
      </c>
      <c r="AG396" s="48" t="str">
        <f aca="false">IF($A396="","",IF(AND($B396&lt;&gt;"",$C396&lt;&gt;"",$H396&lt;&gt;""),1,0))</f>
        <v/>
      </c>
      <c r="AH396" s="48" t="str">
        <f aca="false">IF($A396="","",IF(AND($AB396=1,$AC396=1,$AD396=1,$AE396=1,$AF396=1,$AG396=1),1,0))</f>
        <v/>
      </c>
      <c r="AI396" s="50" t="str">
        <f aca="false">IF($A396="","",IF($AH396&lt;&gt;1,"",IF(CFG_METODO="Teórico (Jackson)",$AA396,$V396)))</f>
        <v/>
      </c>
      <c r="AJ396" s="50" t="str">
        <f aca="false">IF($AI396="","",MAX(0,MIN(1,$AI396)))</f>
        <v/>
      </c>
      <c r="AK396" s="52" t="str">
        <f aca="false">IF($A396="","",IF($AG396=0,"Dados incompletos"&amp;IF($I396="SEM PAR"," — sem Tc no mesmo horário",""),IF($AB396=0,"Fora da janela horária",IF($AC396=0,"Radiação abaixo do mínimo",IF($AD396=0,"Vento fora da faixa",IF($AE396=0,"VPD abaixo do mínimo",IF($AF396=0,"Denominador muito pequeno","VÁLIDO")))))))</f>
        <v/>
      </c>
    </row>
    <row r="397" customFormat="false" ht="15" hidden="false" customHeight="false" outlineLevel="0" collapsed="false">
      <c r="A397" s="45" t="str">
        <f aca="false">IF(02_Estacao!A397="","",02_Estacao!A397)</f>
        <v/>
      </c>
      <c r="B397" s="46" t="str">
        <f aca="false">IF(OR($A397="",02_Estacao!B397=""),"",IF(CFG_UT="°F",(02_Estacao!B397-32)*5/9,02_Estacao!B397))</f>
        <v/>
      </c>
      <c r="C397" s="47" t="str">
        <f aca="false">IF(OR($A397="",02_Estacao!C397=""),"",IF(CFG_UUR="fração (0-1)",02_Estacao!C397*100,02_Estacao!C397))</f>
        <v/>
      </c>
      <c r="D397" s="48" t="str">
        <f aca="false">IF(OR($A397="",02_Estacao!D397=""),"",IF(CFG_URS="MJ/m²/h",02_Estacao!D397*277.7778,IF(CFG_URS="kW/m²",02_Estacao!D397*1000,02_Estacao!D397)))</f>
        <v/>
      </c>
      <c r="E397" s="46" t="str">
        <f aca="false">IF(OR($A397="",02_Estacao!E397=""),"",IF(CFG_UVEL="km/h",02_Estacao!E397/3.6,02_Estacao!E397))</f>
        <v/>
      </c>
      <c r="F397" s="46" t="str">
        <f aca="false">IF($A397="","",IF(02_Estacao!F397="",CFG_P,IF(CFG_UP="hPa (mbar)",02_Estacao!F397/10,IF(CFG_UP="Pa",02_Estacao!F397/1000,02_Estacao!F397))))</f>
        <v/>
      </c>
      <c r="G397" s="48" t="str">
        <f aca="false">IF($A397="","",IF(02_Estacao!G397&lt;&gt;"",02_Estacao!G397,IF($D397="","",(1-CFG_ALBEDO)*$D397-CFG_RNL)))</f>
        <v/>
      </c>
      <c r="H397" s="46" t="str">
        <f aca="false">IF($A397="","",IFERROR(IF(ISNUMBER(INDEX(03_Dossel!$F$6:$F$1005,MATCH($A397,03_Dossel!$A$6:$A$1005,0))),INDEX(03_Dossel!$F$6:$F$1005,MATCH($A397,03_Dossel!$A$6:$A$1005,0)),""),""))</f>
        <v/>
      </c>
      <c r="I397" s="49" t="str">
        <f aca="false">IF($A397="","",IF($H397="","SEM PAR","OK"))</f>
        <v/>
      </c>
      <c r="J397" s="50" t="str">
        <f aca="false">IF($B397="","",0.6108*EXP(17.27*$B397/($B397+237.3)))</f>
        <v/>
      </c>
      <c r="K397" s="50" t="str">
        <f aca="false">IF(OR($J397="",$C397=""),"",$J397*$C397/100)</f>
        <v/>
      </c>
      <c r="L397" s="50" t="str">
        <f aca="false">IF(OR($J397="",$K397=""),"",$J397-$K397)</f>
        <v/>
      </c>
      <c r="M397" s="50" t="str">
        <f aca="false">IF($J397="","",4098*$J397/($B397+237.3)^2)</f>
        <v/>
      </c>
      <c r="N397" s="51" t="str">
        <f aca="false">IF($F397="","",0.000665*$F397)</f>
        <v/>
      </c>
      <c r="O397" s="46" t="str">
        <f aca="false">IF($E397="","",IFERROR($E397*4.87/LN(67.8*CFG_ZANEM-5.42),""))</f>
        <v/>
      </c>
      <c r="P397" s="46" t="str">
        <f aca="false">IF(OR($B397="",$H397=""),"",$H397-$B397)</f>
        <v/>
      </c>
      <c r="Q397" s="46" t="str">
        <f aca="false">IF($A397="","",IF(ISNUMBER(CFG_A),CFG_A,""))</f>
        <v/>
      </c>
      <c r="R397" s="46" t="str">
        <f aca="false">IF($A397="","",IF(ISNUMBER(CFG_B),CFG_B,""))</f>
        <v/>
      </c>
      <c r="S397" s="50" t="str">
        <f aca="false">IF(OR($B397="",$Q397=""),"",0.6108*EXP(17.27*$B397/($B397+237.3))-0.6108*EXP(17.27*($B397+$Q397)/($B397+$Q397+237.3)))</f>
        <v/>
      </c>
      <c r="T397" s="46" t="str">
        <f aca="false">IF(OR($Q397="",$R397="",$L397=""),"",$Q397+$R397*$L397)</f>
        <v/>
      </c>
      <c r="U397" s="46" t="str">
        <f aca="false">IF(OR($Q397="",$R397="",$S397=""),"",$Q397+$R397*$S397)</f>
        <v/>
      </c>
      <c r="V397" s="50" t="str">
        <f aca="false">IF(OR($P397="",$T397="",$U397=""),"",IF(ABS($U397-$T397)&lt;CFG_DENOMMIN,"",($P397-$T397)/($U397-$T397)))</f>
        <v/>
      </c>
      <c r="W397" s="47" t="str">
        <f aca="false">IF($E397="","",IFERROR(LN((CFG_ZANEM-0.67*CFG_HDOSSEL)/(0.123*CFG_HDOSSEL))*LN((CFG_ZAR-0.67*CFG_HDOSSEL)/(0.0123*CFG_HDOSSEL))/(CFG_K^2*$E397),""))</f>
        <v/>
      </c>
      <c r="X397" s="50" t="str">
        <f aca="false">IF(OR($N397="",$W397="",$W397=0),"",$N397*(1+CFG_RC/$W397))</f>
        <v/>
      </c>
      <c r="Y397" s="46" t="str">
        <f aca="false">IF(OR($X397="",$M397="",$G397="",$L397=""),"",($W397*$G397/CFG_RHOCP)*($X397/($M397+$X397))-$L397/($M397+$X397))</f>
        <v/>
      </c>
      <c r="Z397" s="46" t="str">
        <f aca="false">IF(OR($W397="",$G397=""),"",$W397*$G397/CFG_RHOCP)</f>
        <v/>
      </c>
      <c r="AA397" s="50" t="str">
        <f aca="false">IF(OR($P397="",$Y397="",$Z397=""),"",IF(ABS($Z397-$Y397)&lt;CFG_DENOMMIN,"",($P397-$Y397)/($Z397-$Y397)))</f>
        <v/>
      </c>
      <c r="AB397" s="48" t="str">
        <f aca="false">IF($A397="","",IF(AND(HOUR($A397)&gt;=CFG_HINI,HOUR($A397)&lt;CFG_HFIM),1,0))</f>
        <v/>
      </c>
      <c r="AC397" s="48" t="str">
        <f aca="false">IF($A397="","",IF($D397="",0,IF($D397&gt;=CFG_RSMIN,1,0)))</f>
        <v/>
      </c>
      <c r="AD397" s="48" t="str">
        <f aca="false">IF($A397="","",IF($E397="",0,IF(AND($E397&gt;=CFG_UMIN,$E397&lt;=CFG_UMAX),1,0)))</f>
        <v/>
      </c>
      <c r="AE397" s="48" t="str">
        <f aca="false">IF($A397="","",IF($L397="",0,IF($L397&gt;=CFG_VPDMIN,1,0)))</f>
        <v/>
      </c>
      <c r="AF397" s="48" t="str">
        <f aca="false">IF($A397="","",IF(CFG_METODO="Teórico (Jackson)",IF(OR($Y397="",$Z397=""),0,IF(ABS($Z397-$Y397)&gt;=CFG_DENOMMIN,1,0)),IF(OR($T397="",$U397=""),0,IF(ABS($U397-$T397)&gt;=CFG_DENOMMIN,1,0))))</f>
        <v/>
      </c>
      <c r="AG397" s="48" t="str">
        <f aca="false">IF($A397="","",IF(AND($B397&lt;&gt;"",$C397&lt;&gt;"",$H397&lt;&gt;""),1,0))</f>
        <v/>
      </c>
      <c r="AH397" s="48" t="str">
        <f aca="false">IF($A397="","",IF(AND($AB397=1,$AC397=1,$AD397=1,$AE397=1,$AF397=1,$AG397=1),1,0))</f>
        <v/>
      </c>
      <c r="AI397" s="50" t="str">
        <f aca="false">IF($A397="","",IF($AH397&lt;&gt;1,"",IF(CFG_METODO="Teórico (Jackson)",$AA397,$V397)))</f>
        <v/>
      </c>
      <c r="AJ397" s="50" t="str">
        <f aca="false">IF($AI397="","",MAX(0,MIN(1,$AI397)))</f>
        <v/>
      </c>
      <c r="AK397" s="52" t="str">
        <f aca="false">IF($A397="","",IF($AG397=0,"Dados incompletos"&amp;IF($I397="SEM PAR"," — sem Tc no mesmo horário",""),IF($AB397=0,"Fora da janela horária",IF($AC397=0,"Radiação abaixo do mínimo",IF($AD397=0,"Vento fora da faixa",IF($AE397=0,"VPD abaixo do mínimo",IF($AF397=0,"Denominador muito pequeno","VÁLIDO")))))))</f>
        <v/>
      </c>
    </row>
    <row r="398" customFormat="false" ht="15" hidden="false" customHeight="false" outlineLevel="0" collapsed="false">
      <c r="A398" s="45" t="str">
        <f aca="false">IF(02_Estacao!A398="","",02_Estacao!A398)</f>
        <v/>
      </c>
      <c r="B398" s="46" t="str">
        <f aca="false">IF(OR($A398="",02_Estacao!B398=""),"",IF(CFG_UT="°F",(02_Estacao!B398-32)*5/9,02_Estacao!B398))</f>
        <v/>
      </c>
      <c r="C398" s="47" t="str">
        <f aca="false">IF(OR($A398="",02_Estacao!C398=""),"",IF(CFG_UUR="fração (0-1)",02_Estacao!C398*100,02_Estacao!C398))</f>
        <v/>
      </c>
      <c r="D398" s="48" t="str">
        <f aca="false">IF(OR($A398="",02_Estacao!D398=""),"",IF(CFG_URS="MJ/m²/h",02_Estacao!D398*277.7778,IF(CFG_URS="kW/m²",02_Estacao!D398*1000,02_Estacao!D398)))</f>
        <v/>
      </c>
      <c r="E398" s="46" t="str">
        <f aca="false">IF(OR($A398="",02_Estacao!E398=""),"",IF(CFG_UVEL="km/h",02_Estacao!E398/3.6,02_Estacao!E398))</f>
        <v/>
      </c>
      <c r="F398" s="46" t="str">
        <f aca="false">IF($A398="","",IF(02_Estacao!F398="",CFG_P,IF(CFG_UP="hPa (mbar)",02_Estacao!F398/10,IF(CFG_UP="Pa",02_Estacao!F398/1000,02_Estacao!F398))))</f>
        <v/>
      </c>
      <c r="G398" s="48" t="str">
        <f aca="false">IF($A398="","",IF(02_Estacao!G398&lt;&gt;"",02_Estacao!G398,IF($D398="","",(1-CFG_ALBEDO)*$D398-CFG_RNL)))</f>
        <v/>
      </c>
      <c r="H398" s="46" t="str">
        <f aca="false">IF($A398="","",IFERROR(IF(ISNUMBER(INDEX(03_Dossel!$F$6:$F$1005,MATCH($A398,03_Dossel!$A$6:$A$1005,0))),INDEX(03_Dossel!$F$6:$F$1005,MATCH($A398,03_Dossel!$A$6:$A$1005,0)),""),""))</f>
        <v/>
      </c>
      <c r="I398" s="49" t="str">
        <f aca="false">IF($A398="","",IF($H398="","SEM PAR","OK"))</f>
        <v/>
      </c>
      <c r="J398" s="50" t="str">
        <f aca="false">IF($B398="","",0.6108*EXP(17.27*$B398/($B398+237.3)))</f>
        <v/>
      </c>
      <c r="K398" s="50" t="str">
        <f aca="false">IF(OR($J398="",$C398=""),"",$J398*$C398/100)</f>
        <v/>
      </c>
      <c r="L398" s="50" t="str">
        <f aca="false">IF(OR($J398="",$K398=""),"",$J398-$K398)</f>
        <v/>
      </c>
      <c r="M398" s="50" t="str">
        <f aca="false">IF($J398="","",4098*$J398/($B398+237.3)^2)</f>
        <v/>
      </c>
      <c r="N398" s="51" t="str">
        <f aca="false">IF($F398="","",0.000665*$F398)</f>
        <v/>
      </c>
      <c r="O398" s="46" t="str">
        <f aca="false">IF($E398="","",IFERROR($E398*4.87/LN(67.8*CFG_ZANEM-5.42),""))</f>
        <v/>
      </c>
      <c r="P398" s="46" t="str">
        <f aca="false">IF(OR($B398="",$H398=""),"",$H398-$B398)</f>
        <v/>
      </c>
      <c r="Q398" s="46" t="str">
        <f aca="false">IF($A398="","",IF(ISNUMBER(CFG_A),CFG_A,""))</f>
        <v/>
      </c>
      <c r="R398" s="46" t="str">
        <f aca="false">IF($A398="","",IF(ISNUMBER(CFG_B),CFG_B,""))</f>
        <v/>
      </c>
      <c r="S398" s="50" t="str">
        <f aca="false">IF(OR($B398="",$Q398=""),"",0.6108*EXP(17.27*$B398/($B398+237.3))-0.6108*EXP(17.27*($B398+$Q398)/($B398+$Q398+237.3)))</f>
        <v/>
      </c>
      <c r="T398" s="46" t="str">
        <f aca="false">IF(OR($Q398="",$R398="",$L398=""),"",$Q398+$R398*$L398)</f>
        <v/>
      </c>
      <c r="U398" s="46" t="str">
        <f aca="false">IF(OR($Q398="",$R398="",$S398=""),"",$Q398+$R398*$S398)</f>
        <v/>
      </c>
      <c r="V398" s="50" t="str">
        <f aca="false">IF(OR($P398="",$T398="",$U398=""),"",IF(ABS($U398-$T398)&lt;CFG_DENOMMIN,"",($P398-$T398)/($U398-$T398)))</f>
        <v/>
      </c>
      <c r="W398" s="47" t="str">
        <f aca="false">IF($E398="","",IFERROR(LN((CFG_ZANEM-0.67*CFG_HDOSSEL)/(0.123*CFG_HDOSSEL))*LN((CFG_ZAR-0.67*CFG_HDOSSEL)/(0.0123*CFG_HDOSSEL))/(CFG_K^2*$E398),""))</f>
        <v/>
      </c>
      <c r="X398" s="50" t="str">
        <f aca="false">IF(OR($N398="",$W398="",$W398=0),"",$N398*(1+CFG_RC/$W398))</f>
        <v/>
      </c>
      <c r="Y398" s="46" t="str">
        <f aca="false">IF(OR($X398="",$M398="",$G398="",$L398=""),"",($W398*$G398/CFG_RHOCP)*($X398/($M398+$X398))-$L398/($M398+$X398))</f>
        <v/>
      </c>
      <c r="Z398" s="46" t="str">
        <f aca="false">IF(OR($W398="",$G398=""),"",$W398*$G398/CFG_RHOCP)</f>
        <v/>
      </c>
      <c r="AA398" s="50" t="str">
        <f aca="false">IF(OR($P398="",$Y398="",$Z398=""),"",IF(ABS($Z398-$Y398)&lt;CFG_DENOMMIN,"",($P398-$Y398)/($Z398-$Y398)))</f>
        <v/>
      </c>
      <c r="AB398" s="48" t="str">
        <f aca="false">IF($A398="","",IF(AND(HOUR($A398)&gt;=CFG_HINI,HOUR($A398)&lt;CFG_HFIM),1,0))</f>
        <v/>
      </c>
      <c r="AC398" s="48" t="str">
        <f aca="false">IF($A398="","",IF($D398="",0,IF($D398&gt;=CFG_RSMIN,1,0)))</f>
        <v/>
      </c>
      <c r="AD398" s="48" t="str">
        <f aca="false">IF($A398="","",IF($E398="",0,IF(AND($E398&gt;=CFG_UMIN,$E398&lt;=CFG_UMAX),1,0)))</f>
        <v/>
      </c>
      <c r="AE398" s="48" t="str">
        <f aca="false">IF($A398="","",IF($L398="",0,IF($L398&gt;=CFG_VPDMIN,1,0)))</f>
        <v/>
      </c>
      <c r="AF398" s="48" t="str">
        <f aca="false">IF($A398="","",IF(CFG_METODO="Teórico (Jackson)",IF(OR($Y398="",$Z398=""),0,IF(ABS($Z398-$Y398)&gt;=CFG_DENOMMIN,1,0)),IF(OR($T398="",$U398=""),0,IF(ABS($U398-$T398)&gt;=CFG_DENOMMIN,1,0))))</f>
        <v/>
      </c>
      <c r="AG398" s="48" t="str">
        <f aca="false">IF($A398="","",IF(AND($B398&lt;&gt;"",$C398&lt;&gt;"",$H398&lt;&gt;""),1,0))</f>
        <v/>
      </c>
      <c r="AH398" s="48" t="str">
        <f aca="false">IF($A398="","",IF(AND($AB398=1,$AC398=1,$AD398=1,$AE398=1,$AF398=1,$AG398=1),1,0))</f>
        <v/>
      </c>
      <c r="AI398" s="50" t="str">
        <f aca="false">IF($A398="","",IF($AH398&lt;&gt;1,"",IF(CFG_METODO="Teórico (Jackson)",$AA398,$V398)))</f>
        <v/>
      </c>
      <c r="AJ398" s="50" t="str">
        <f aca="false">IF($AI398="","",MAX(0,MIN(1,$AI398)))</f>
        <v/>
      </c>
      <c r="AK398" s="52" t="str">
        <f aca="false">IF($A398="","",IF($AG398=0,"Dados incompletos"&amp;IF($I398="SEM PAR"," — sem Tc no mesmo horário",""),IF($AB398=0,"Fora da janela horária",IF($AC398=0,"Radiação abaixo do mínimo",IF($AD398=0,"Vento fora da faixa",IF($AE398=0,"VPD abaixo do mínimo",IF($AF398=0,"Denominador muito pequeno","VÁLIDO")))))))</f>
        <v/>
      </c>
    </row>
    <row r="399" customFormat="false" ht="15" hidden="false" customHeight="false" outlineLevel="0" collapsed="false">
      <c r="A399" s="45" t="str">
        <f aca="false">IF(02_Estacao!A399="","",02_Estacao!A399)</f>
        <v/>
      </c>
      <c r="B399" s="46" t="str">
        <f aca="false">IF(OR($A399="",02_Estacao!B399=""),"",IF(CFG_UT="°F",(02_Estacao!B399-32)*5/9,02_Estacao!B399))</f>
        <v/>
      </c>
      <c r="C399" s="47" t="str">
        <f aca="false">IF(OR($A399="",02_Estacao!C399=""),"",IF(CFG_UUR="fração (0-1)",02_Estacao!C399*100,02_Estacao!C399))</f>
        <v/>
      </c>
      <c r="D399" s="48" t="str">
        <f aca="false">IF(OR($A399="",02_Estacao!D399=""),"",IF(CFG_URS="MJ/m²/h",02_Estacao!D399*277.7778,IF(CFG_URS="kW/m²",02_Estacao!D399*1000,02_Estacao!D399)))</f>
        <v/>
      </c>
      <c r="E399" s="46" t="str">
        <f aca="false">IF(OR($A399="",02_Estacao!E399=""),"",IF(CFG_UVEL="km/h",02_Estacao!E399/3.6,02_Estacao!E399))</f>
        <v/>
      </c>
      <c r="F399" s="46" t="str">
        <f aca="false">IF($A399="","",IF(02_Estacao!F399="",CFG_P,IF(CFG_UP="hPa (mbar)",02_Estacao!F399/10,IF(CFG_UP="Pa",02_Estacao!F399/1000,02_Estacao!F399))))</f>
        <v/>
      </c>
      <c r="G399" s="48" t="str">
        <f aca="false">IF($A399="","",IF(02_Estacao!G399&lt;&gt;"",02_Estacao!G399,IF($D399="","",(1-CFG_ALBEDO)*$D399-CFG_RNL)))</f>
        <v/>
      </c>
      <c r="H399" s="46" t="str">
        <f aca="false">IF($A399="","",IFERROR(IF(ISNUMBER(INDEX(03_Dossel!$F$6:$F$1005,MATCH($A399,03_Dossel!$A$6:$A$1005,0))),INDEX(03_Dossel!$F$6:$F$1005,MATCH($A399,03_Dossel!$A$6:$A$1005,0)),""),""))</f>
        <v/>
      </c>
      <c r="I399" s="49" t="str">
        <f aca="false">IF($A399="","",IF($H399="","SEM PAR","OK"))</f>
        <v/>
      </c>
      <c r="J399" s="50" t="str">
        <f aca="false">IF($B399="","",0.6108*EXP(17.27*$B399/($B399+237.3)))</f>
        <v/>
      </c>
      <c r="K399" s="50" t="str">
        <f aca="false">IF(OR($J399="",$C399=""),"",$J399*$C399/100)</f>
        <v/>
      </c>
      <c r="L399" s="50" t="str">
        <f aca="false">IF(OR($J399="",$K399=""),"",$J399-$K399)</f>
        <v/>
      </c>
      <c r="M399" s="50" t="str">
        <f aca="false">IF($J399="","",4098*$J399/($B399+237.3)^2)</f>
        <v/>
      </c>
      <c r="N399" s="51" t="str">
        <f aca="false">IF($F399="","",0.000665*$F399)</f>
        <v/>
      </c>
      <c r="O399" s="46" t="str">
        <f aca="false">IF($E399="","",IFERROR($E399*4.87/LN(67.8*CFG_ZANEM-5.42),""))</f>
        <v/>
      </c>
      <c r="P399" s="46" t="str">
        <f aca="false">IF(OR($B399="",$H399=""),"",$H399-$B399)</f>
        <v/>
      </c>
      <c r="Q399" s="46" t="str">
        <f aca="false">IF($A399="","",IF(ISNUMBER(CFG_A),CFG_A,""))</f>
        <v/>
      </c>
      <c r="R399" s="46" t="str">
        <f aca="false">IF($A399="","",IF(ISNUMBER(CFG_B),CFG_B,""))</f>
        <v/>
      </c>
      <c r="S399" s="50" t="str">
        <f aca="false">IF(OR($B399="",$Q399=""),"",0.6108*EXP(17.27*$B399/($B399+237.3))-0.6108*EXP(17.27*($B399+$Q399)/($B399+$Q399+237.3)))</f>
        <v/>
      </c>
      <c r="T399" s="46" t="str">
        <f aca="false">IF(OR($Q399="",$R399="",$L399=""),"",$Q399+$R399*$L399)</f>
        <v/>
      </c>
      <c r="U399" s="46" t="str">
        <f aca="false">IF(OR($Q399="",$R399="",$S399=""),"",$Q399+$R399*$S399)</f>
        <v/>
      </c>
      <c r="V399" s="50" t="str">
        <f aca="false">IF(OR($P399="",$T399="",$U399=""),"",IF(ABS($U399-$T399)&lt;CFG_DENOMMIN,"",($P399-$T399)/($U399-$T399)))</f>
        <v/>
      </c>
      <c r="W399" s="47" t="str">
        <f aca="false">IF($E399="","",IFERROR(LN((CFG_ZANEM-0.67*CFG_HDOSSEL)/(0.123*CFG_HDOSSEL))*LN((CFG_ZAR-0.67*CFG_HDOSSEL)/(0.0123*CFG_HDOSSEL))/(CFG_K^2*$E399),""))</f>
        <v/>
      </c>
      <c r="X399" s="50" t="str">
        <f aca="false">IF(OR($N399="",$W399="",$W399=0),"",$N399*(1+CFG_RC/$W399))</f>
        <v/>
      </c>
      <c r="Y399" s="46" t="str">
        <f aca="false">IF(OR($X399="",$M399="",$G399="",$L399=""),"",($W399*$G399/CFG_RHOCP)*($X399/($M399+$X399))-$L399/($M399+$X399))</f>
        <v/>
      </c>
      <c r="Z399" s="46" t="str">
        <f aca="false">IF(OR($W399="",$G399=""),"",$W399*$G399/CFG_RHOCP)</f>
        <v/>
      </c>
      <c r="AA399" s="50" t="str">
        <f aca="false">IF(OR($P399="",$Y399="",$Z399=""),"",IF(ABS($Z399-$Y399)&lt;CFG_DENOMMIN,"",($P399-$Y399)/($Z399-$Y399)))</f>
        <v/>
      </c>
      <c r="AB399" s="48" t="str">
        <f aca="false">IF($A399="","",IF(AND(HOUR($A399)&gt;=CFG_HINI,HOUR($A399)&lt;CFG_HFIM),1,0))</f>
        <v/>
      </c>
      <c r="AC399" s="48" t="str">
        <f aca="false">IF($A399="","",IF($D399="",0,IF($D399&gt;=CFG_RSMIN,1,0)))</f>
        <v/>
      </c>
      <c r="AD399" s="48" t="str">
        <f aca="false">IF($A399="","",IF($E399="",0,IF(AND($E399&gt;=CFG_UMIN,$E399&lt;=CFG_UMAX),1,0)))</f>
        <v/>
      </c>
      <c r="AE399" s="48" t="str">
        <f aca="false">IF($A399="","",IF($L399="",0,IF($L399&gt;=CFG_VPDMIN,1,0)))</f>
        <v/>
      </c>
      <c r="AF399" s="48" t="str">
        <f aca="false">IF($A399="","",IF(CFG_METODO="Teórico (Jackson)",IF(OR($Y399="",$Z399=""),0,IF(ABS($Z399-$Y399)&gt;=CFG_DENOMMIN,1,0)),IF(OR($T399="",$U399=""),0,IF(ABS($U399-$T399)&gt;=CFG_DENOMMIN,1,0))))</f>
        <v/>
      </c>
      <c r="AG399" s="48" t="str">
        <f aca="false">IF($A399="","",IF(AND($B399&lt;&gt;"",$C399&lt;&gt;"",$H399&lt;&gt;""),1,0))</f>
        <v/>
      </c>
      <c r="AH399" s="48" t="str">
        <f aca="false">IF($A399="","",IF(AND($AB399=1,$AC399=1,$AD399=1,$AE399=1,$AF399=1,$AG399=1),1,0))</f>
        <v/>
      </c>
      <c r="AI399" s="50" t="str">
        <f aca="false">IF($A399="","",IF($AH399&lt;&gt;1,"",IF(CFG_METODO="Teórico (Jackson)",$AA399,$V399)))</f>
        <v/>
      </c>
      <c r="AJ399" s="50" t="str">
        <f aca="false">IF($AI399="","",MAX(0,MIN(1,$AI399)))</f>
        <v/>
      </c>
      <c r="AK399" s="52" t="str">
        <f aca="false">IF($A399="","",IF($AG399=0,"Dados incompletos"&amp;IF($I399="SEM PAR"," — sem Tc no mesmo horário",""),IF($AB399=0,"Fora da janela horária",IF($AC399=0,"Radiação abaixo do mínimo",IF($AD399=0,"Vento fora da faixa",IF($AE399=0,"VPD abaixo do mínimo",IF($AF399=0,"Denominador muito pequeno","VÁLIDO")))))))</f>
        <v/>
      </c>
    </row>
    <row r="400" customFormat="false" ht="15" hidden="false" customHeight="false" outlineLevel="0" collapsed="false">
      <c r="A400" s="45" t="str">
        <f aca="false">IF(02_Estacao!A400="","",02_Estacao!A400)</f>
        <v/>
      </c>
      <c r="B400" s="46" t="str">
        <f aca="false">IF(OR($A400="",02_Estacao!B400=""),"",IF(CFG_UT="°F",(02_Estacao!B400-32)*5/9,02_Estacao!B400))</f>
        <v/>
      </c>
      <c r="C400" s="47" t="str">
        <f aca="false">IF(OR($A400="",02_Estacao!C400=""),"",IF(CFG_UUR="fração (0-1)",02_Estacao!C400*100,02_Estacao!C400))</f>
        <v/>
      </c>
      <c r="D400" s="48" t="str">
        <f aca="false">IF(OR($A400="",02_Estacao!D400=""),"",IF(CFG_URS="MJ/m²/h",02_Estacao!D400*277.7778,IF(CFG_URS="kW/m²",02_Estacao!D400*1000,02_Estacao!D400)))</f>
        <v/>
      </c>
      <c r="E400" s="46" t="str">
        <f aca="false">IF(OR($A400="",02_Estacao!E400=""),"",IF(CFG_UVEL="km/h",02_Estacao!E400/3.6,02_Estacao!E400))</f>
        <v/>
      </c>
      <c r="F400" s="46" t="str">
        <f aca="false">IF($A400="","",IF(02_Estacao!F400="",CFG_P,IF(CFG_UP="hPa (mbar)",02_Estacao!F400/10,IF(CFG_UP="Pa",02_Estacao!F400/1000,02_Estacao!F400))))</f>
        <v/>
      </c>
      <c r="G400" s="48" t="str">
        <f aca="false">IF($A400="","",IF(02_Estacao!G400&lt;&gt;"",02_Estacao!G400,IF($D400="","",(1-CFG_ALBEDO)*$D400-CFG_RNL)))</f>
        <v/>
      </c>
      <c r="H400" s="46" t="str">
        <f aca="false">IF($A400="","",IFERROR(IF(ISNUMBER(INDEX(03_Dossel!$F$6:$F$1005,MATCH($A400,03_Dossel!$A$6:$A$1005,0))),INDEX(03_Dossel!$F$6:$F$1005,MATCH($A400,03_Dossel!$A$6:$A$1005,0)),""),""))</f>
        <v/>
      </c>
      <c r="I400" s="49" t="str">
        <f aca="false">IF($A400="","",IF($H400="","SEM PAR","OK"))</f>
        <v/>
      </c>
      <c r="J400" s="50" t="str">
        <f aca="false">IF($B400="","",0.6108*EXP(17.27*$B400/($B400+237.3)))</f>
        <v/>
      </c>
      <c r="K400" s="50" t="str">
        <f aca="false">IF(OR($J400="",$C400=""),"",$J400*$C400/100)</f>
        <v/>
      </c>
      <c r="L400" s="50" t="str">
        <f aca="false">IF(OR($J400="",$K400=""),"",$J400-$K400)</f>
        <v/>
      </c>
      <c r="M400" s="50" t="str">
        <f aca="false">IF($J400="","",4098*$J400/($B400+237.3)^2)</f>
        <v/>
      </c>
      <c r="N400" s="51" t="str">
        <f aca="false">IF($F400="","",0.000665*$F400)</f>
        <v/>
      </c>
      <c r="O400" s="46" t="str">
        <f aca="false">IF($E400="","",IFERROR($E400*4.87/LN(67.8*CFG_ZANEM-5.42),""))</f>
        <v/>
      </c>
      <c r="P400" s="46" t="str">
        <f aca="false">IF(OR($B400="",$H400=""),"",$H400-$B400)</f>
        <v/>
      </c>
      <c r="Q400" s="46" t="str">
        <f aca="false">IF($A400="","",IF(ISNUMBER(CFG_A),CFG_A,""))</f>
        <v/>
      </c>
      <c r="R400" s="46" t="str">
        <f aca="false">IF($A400="","",IF(ISNUMBER(CFG_B),CFG_B,""))</f>
        <v/>
      </c>
      <c r="S400" s="50" t="str">
        <f aca="false">IF(OR($B400="",$Q400=""),"",0.6108*EXP(17.27*$B400/($B400+237.3))-0.6108*EXP(17.27*($B400+$Q400)/($B400+$Q400+237.3)))</f>
        <v/>
      </c>
      <c r="T400" s="46" t="str">
        <f aca="false">IF(OR($Q400="",$R400="",$L400=""),"",$Q400+$R400*$L400)</f>
        <v/>
      </c>
      <c r="U400" s="46" t="str">
        <f aca="false">IF(OR($Q400="",$R400="",$S400=""),"",$Q400+$R400*$S400)</f>
        <v/>
      </c>
      <c r="V400" s="50" t="str">
        <f aca="false">IF(OR($P400="",$T400="",$U400=""),"",IF(ABS($U400-$T400)&lt;CFG_DENOMMIN,"",($P400-$T400)/($U400-$T400)))</f>
        <v/>
      </c>
      <c r="W400" s="47" t="str">
        <f aca="false">IF($E400="","",IFERROR(LN((CFG_ZANEM-0.67*CFG_HDOSSEL)/(0.123*CFG_HDOSSEL))*LN((CFG_ZAR-0.67*CFG_HDOSSEL)/(0.0123*CFG_HDOSSEL))/(CFG_K^2*$E400),""))</f>
        <v/>
      </c>
      <c r="X400" s="50" t="str">
        <f aca="false">IF(OR($N400="",$W400="",$W400=0),"",$N400*(1+CFG_RC/$W400))</f>
        <v/>
      </c>
      <c r="Y400" s="46" t="str">
        <f aca="false">IF(OR($X400="",$M400="",$G400="",$L400=""),"",($W400*$G400/CFG_RHOCP)*($X400/($M400+$X400))-$L400/($M400+$X400))</f>
        <v/>
      </c>
      <c r="Z400" s="46" t="str">
        <f aca="false">IF(OR($W400="",$G400=""),"",$W400*$G400/CFG_RHOCP)</f>
        <v/>
      </c>
      <c r="AA400" s="50" t="str">
        <f aca="false">IF(OR($P400="",$Y400="",$Z400=""),"",IF(ABS($Z400-$Y400)&lt;CFG_DENOMMIN,"",($P400-$Y400)/($Z400-$Y400)))</f>
        <v/>
      </c>
      <c r="AB400" s="48" t="str">
        <f aca="false">IF($A400="","",IF(AND(HOUR($A400)&gt;=CFG_HINI,HOUR($A400)&lt;CFG_HFIM),1,0))</f>
        <v/>
      </c>
      <c r="AC400" s="48" t="str">
        <f aca="false">IF($A400="","",IF($D400="",0,IF($D400&gt;=CFG_RSMIN,1,0)))</f>
        <v/>
      </c>
      <c r="AD400" s="48" t="str">
        <f aca="false">IF($A400="","",IF($E400="",0,IF(AND($E400&gt;=CFG_UMIN,$E400&lt;=CFG_UMAX),1,0)))</f>
        <v/>
      </c>
      <c r="AE400" s="48" t="str">
        <f aca="false">IF($A400="","",IF($L400="",0,IF($L400&gt;=CFG_VPDMIN,1,0)))</f>
        <v/>
      </c>
      <c r="AF400" s="48" t="str">
        <f aca="false">IF($A400="","",IF(CFG_METODO="Teórico (Jackson)",IF(OR($Y400="",$Z400=""),0,IF(ABS($Z400-$Y400)&gt;=CFG_DENOMMIN,1,0)),IF(OR($T400="",$U400=""),0,IF(ABS($U400-$T400)&gt;=CFG_DENOMMIN,1,0))))</f>
        <v/>
      </c>
      <c r="AG400" s="48" t="str">
        <f aca="false">IF($A400="","",IF(AND($B400&lt;&gt;"",$C400&lt;&gt;"",$H400&lt;&gt;""),1,0))</f>
        <v/>
      </c>
      <c r="AH400" s="48" t="str">
        <f aca="false">IF($A400="","",IF(AND($AB400=1,$AC400=1,$AD400=1,$AE400=1,$AF400=1,$AG400=1),1,0))</f>
        <v/>
      </c>
      <c r="AI400" s="50" t="str">
        <f aca="false">IF($A400="","",IF($AH400&lt;&gt;1,"",IF(CFG_METODO="Teórico (Jackson)",$AA400,$V400)))</f>
        <v/>
      </c>
      <c r="AJ400" s="50" t="str">
        <f aca="false">IF($AI400="","",MAX(0,MIN(1,$AI400)))</f>
        <v/>
      </c>
      <c r="AK400" s="52" t="str">
        <f aca="false">IF($A400="","",IF($AG400=0,"Dados incompletos"&amp;IF($I400="SEM PAR"," — sem Tc no mesmo horário",""),IF($AB400=0,"Fora da janela horária",IF($AC400=0,"Radiação abaixo do mínimo",IF($AD400=0,"Vento fora da faixa",IF($AE400=0,"VPD abaixo do mínimo",IF($AF400=0,"Denominador muito pequeno","VÁLIDO")))))))</f>
        <v/>
      </c>
    </row>
    <row r="401" customFormat="false" ht="15" hidden="false" customHeight="false" outlineLevel="0" collapsed="false">
      <c r="A401" s="45" t="str">
        <f aca="false">IF(02_Estacao!A401="","",02_Estacao!A401)</f>
        <v/>
      </c>
      <c r="B401" s="46" t="str">
        <f aca="false">IF(OR($A401="",02_Estacao!B401=""),"",IF(CFG_UT="°F",(02_Estacao!B401-32)*5/9,02_Estacao!B401))</f>
        <v/>
      </c>
      <c r="C401" s="47" t="str">
        <f aca="false">IF(OR($A401="",02_Estacao!C401=""),"",IF(CFG_UUR="fração (0-1)",02_Estacao!C401*100,02_Estacao!C401))</f>
        <v/>
      </c>
      <c r="D401" s="48" t="str">
        <f aca="false">IF(OR($A401="",02_Estacao!D401=""),"",IF(CFG_URS="MJ/m²/h",02_Estacao!D401*277.7778,IF(CFG_URS="kW/m²",02_Estacao!D401*1000,02_Estacao!D401)))</f>
        <v/>
      </c>
      <c r="E401" s="46" t="str">
        <f aca="false">IF(OR($A401="",02_Estacao!E401=""),"",IF(CFG_UVEL="km/h",02_Estacao!E401/3.6,02_Estacao!E401))</f>
        <v/>
      </c>
      <c r="F401" s="46" t="str">
        <f aca="false">IF($A401="","",IF(02_Estacao!F401="",CFG_P,IF(CFG_UP="hPa (mbar)",02_Estacao!F401/10,IF(CFG_UP="Pa",02_Estacao!F401/1000,02_Estacao!F401))))</f>
        <v/>
      </c>
      <c r="G401" s="48" t="str">
        <f aca="false">IF($A401="","",IF(02_Estacao!G401&lt;&gt;"",02_Estacao!G401,IF($D401="","",(1-CFG_ALBEDO)*$D401-CFG_RNL)))</f>
        <v/>
      </c>
      <c r="H401" s="46" t="str">
        <f aca="false">IF($A401="","",IFERROR(IF(ISNUMBER(INDEX(03_Dossel!$F$6:$F$1005,MATCH($A401,03_Dossel!$A$6:$A$1005,0))),INDEX(03_Dossel!$F$6:$F$1005,MATCH($A401,03_Dossel!$A$6:$A$1005,0)),""),""))</f>
        <v/>
      </c>
      <c r="I401" s="49" t="str">
        <f aca="false">IF($A401="","",IF($H401="","SEM PAR","OK"))</f>
        <v/>
      </c>
      <c r="J401" s="50" t="str">
        <f aca="false">IF($B401="","",0.6108*EXP(17.27*$B401/($B401+237.3)))</f>
        <v/>
      </c>
      <c r="K401" s="50" t="str">
        <f aca="false">IF(OR($J401="",$C401=""),"",$J401*$C401/100)</f>
        <v/>
      </c>
      <c r="L401" s="50" t="str">
        <f aca="false">IF(OR($J401="",$K401=""),"",$J401-$K401)</f>
        <v/>
      </c>
      <c r="M401" s="50" t="str">
        <f aca="false">IF($J401="","",4098*$J401/($B401+237.3)^2)</f>
        <v/>
      </c>
      <c r="N401" s="51" t="str">
        <f aca="false">IF($F401="","",0.000665*$F401)</f>
        <v/>
      </c>
      <c r="O401" s="46" t="str">
        <f aca="false">IF($E401="","",IFERROR($E401*4.87/LN(67.8*CFG_ZANEM-5.42),""))</f>
        <v/>
      </c>
      <c r="P401" s="46" t="str">
        <f aca="false">IF(OR($B401="",$H401=""),"",$H401-$B401)</f>
        <v/>
      </c>
      <c r="Q401" s="46" t="str">
        <f aca="false">IF($A401="","",IF(ISNUMBER(CFG_A),CFG_A,""))</f>
        <v/>
      </c>
      <c r="R401" s="46" t="str">
        <f aca="false">IF($A401="","",IF(ISNUMBER(CFG_B),CFG_B,""))</f>
        <v/>
      </c>
      <c r="S401" s="50" t="str">
        <f aca="false">IF(OR($B401="",$Q401=""),"",0.6108*EXP(17.27*$B401/($B401+237.3))-0.6108*EXP(17.27*($B401+$Q401)/($B401+$Q401+237.3)))</f>
        <v/>
      </c>
      <c r="T401" s="46" t="str">
        <f aca="false">IF(OR($Q401="",$R401="",$L401=""),"",$Q401+$R401*$L401)</f>
        <v/>
      </c>
      <c r="U401" s="46" t="str">
        <f aca="false">IF(OR($Q401="",$R401="",$S401=""),"",$Q401+$R401*$S401)</f>
        <v/>
      </c>
      <c r="V401" s="50" t="str">
        <f aca="false">IF(OR($P401="",$T401="",$U401=""),"",IF(ABS($U401-$T401)&lt;CFG_DENOMMIN,"",($P401-$T401)/($U401-$T401)))</f>
        <v/>
      </c>
      <c r="W401" s="47" t="str">
        <f aca="false">IF($E401="","",IFERROR(LN((CFG_ZANEM-0.67*CFG_HDOSSEL)/(0.123*CFG_HDOSSEL))*LN((CFG_ZAR-0.67*CFG_HDOSSEL)/(0.0123*CFG_HDOSSEL))/(CFG_K^2*$E401),""))</f>
        <v/>
      </c>
      <c r="X401" s="50" t="str">
        <f aca="false">IF(OR($N401="",$W401="",$W401=0),"",$N401*(1+CFG_RC/$W401))</f>
        <v/>
      </c>
      <c r="Y401" s="46" t="str">
        <f aca="false">IF(OR($X401="",$M401="",$G401="",$L401=""),"",($W401*$G401/CFG_RHOCP)*($X401/($M401+$X401))-$L401/($M401+$X401))</f>
        <v/>
      </c>
      <c r="Z401" s="46" t="str">
        <f aca="false">IF(OR($W401="",$G401=""),"",$W401*$G401/CFG_RHOCP)</f>
        <v/>
      </c>
      <c r="AA401" s="50" t="str">
        <f aca="false">IF(OR($P401="",$Y401="",$Z401=""),"",IF(ABS($Z401-$Y401)&lt;CFG_DENOMMIN,"",($P401-$Y401)/($Z401-$Y401)))</f>
        <v/>
      </c>
      <c r="AB401" s="48" t="str">
        <f aca="false">IF($A401="","",IF(AND(HOUR($A401)&gt;=CFG_HINI,HOUR($A401)&lt;CFG_HFIM),1,0))</f>
        <v/>
      </c>
      <c r="AC401" s="48" t="str">
        <f aca="false">IF($A401="","",IF($D401="",0,IF($D401&gt;=CFG_RSMIN,1,0)))</f>
        <v/>
      </c>
      <c r="AD401" s="48" t="str">
        <f aca="false">IF($A401="","",IF($E401="",0,IF(AND($E401&gt;=CFG_UMIN,$E401&lt;=CFG_UMAX),1,0)))</f>
        <v/>
      </c>
      <c r="AE401" s="48" t="str">
        <f aca="false">IF($A401="","",IF($L401="",0,IF($L401&gt;=CFG_VPDMIN,1,0)))</f>
        <v/>
      </c>
      <c r="AF401" s="48" t="str">
        <f aca="false">IF($A401="","",IF(CFG_METODO="Teórico (Jackson)",IF(OR($Y401="",$Z401=""),0,IF(ABS($Z401-$Y401)&gt;=CFG_DENOMMIN,1,0)),IF(OR($T401="",$U401=""),0,IF(ABS($U401-$T401)&gt;=CFG_DENOMMIN,1,0))))</f>
        <v/>
      </c>
      <c r="AG401" s="48" t="str">
        <f aca="false">IF($A401="","",IF(AND($B401&lt;&gt;"",$C401&lt;&gt;"",$H401&lt;&gt;""),1,0))</f>
        <v/>
      </c>
      <c r="AH401" s="48" t="str">
        <f aca="false">IF($A401="","",IF(AND($AB401=1,$AC401=1,$AD401=1,$AE401=1,$AF401=1,$AG401=1),1,0))</f>
        <v/>
      </c>
      <c r="AI401" s="50" t="str">
        <f aca="false">IF($A401="","",IF($AH401&lt;&gt;1,"",IF(CFG_METODO="Teórico (Jackson)",$AA401,$V401)))</f>
        <v/>
      </c>
      <c r="AJ401" s="50" t="str">
        <f aca="false">IF($AI401="","",MAX(0,MIN(1,$AI401)))</f>
        <v/>
      </c>
      <c r="AK401" s="52" t="str">
        <f aca="false">IF($A401="","",IF($AG401=0,"Dados incompletos"&amp;IF($I401="SEM PAR"," — sem Tc no mesmo horário",""),IF($AB401=0,"Fora da janela horária",IF($AC401=0,"Radiação abaixo do mínimo",IF($AD401=0,"Vento fora da faixa",IF($AE401=0,"VPD abaixo do mínimo",IF($AF401=0,"Denominador muito pequeno","VÁLIDO")))))))</f>
        <v/>
      </c>
    </row>
    <row r="402" customFormat="false" ht="15" hidden="false" customHeight="false" outlineLevel="0" collapsed="false">
      <c r="A402" s="45" t="str">
        <f aca="false">IF(02_Estacao!A402="","",02_Estacao!A402)</f>
        <v/>
      </c>
      <c r="B402" s="46" t="str">
        <f aca="false">IF(OR($A402="",02_Estacao!B402=""),"",IF(CFG_UT="°F",(02_Estacao!B402-32)*5/9,02_Estacao!B402))</f>
        <v/>
      </c>
      <c r="C402" s="47" t="str">
        <f aca="false">IF(OR($A402="",02_Estacao!C402=""),"",IF(CFG_UUR="fração (0-1)",02_Estacao!C402*100,02_Estacao!C402))</f>
        <v/>
      </c>
      <c r="D402" s="48" t="str">
        <f aca="false">IF(OR($A402="",02_Estacao!D402=""),"",IF(CFG_URS="MJ/m²/h",02_Estacao!D402*277.7778,IF(CFG_URS="kW/m²",02_Estacao!D402*1000,02_Estacao!D402)))</f>
        <v/>
      </c>
      <c r="E402" s="46" t="str">
        <f aca="false">IF(OR($A402="",02_Estacao!E402=""),"",IF(CFG_UVEL="km/h",02_Estacao!E402/3.6,02_Estacao!E402))</f>
        <v/>
      </c>
      <c r="F402" s="46" t="str">
        <f aca="false">IF($A402="","",IF(02_Estacao!F402="",CFG_P,IF(CFG_UP="hPa (mbar)",02_Estacao!F402/10,IF(CFG_UP="Pa",02_Estacao!F402/1000,02_Estacao!F402))))</f>
        <v/>
      </c>
      <c r="G402" s="48" t="str">
        <f aca="false">IF($A402="","",IF(02_Estacao!G402&lt;&gt;"",02_Estacao!G402,IF($D402="","",(1-CFG_ALBEDO)*$D402-CFG_RNL)))</f>
        <v/>
      </c>
      <c r="H402" s="46" t="str">
        <f aca="false">IF($A402="","",IFERROR(IF(ISNUMBER(INDEX(03_Dossel!$F$6:$F$1005,MATCH($A402,03_Dossel!$A$6:$A$1005,0))),INDEX(03_Dossel!$F$6:$F$1005,MATCH($A402,03_Dossel!$A$6:$A$1005,0)),""),""))</f>
        <v/>
      </c>
      <c r="I402" s="49" t="str">
        <f aca="false">IF($A402="","",IF($H402="","SEM PAR","OK"))</f>
        <v/>
      </c>
      <c r="J402" s="50" t="str">
        <f aca="false">IF($B402="","",0.6108*EXP(17.27*$B402/($B402+237.3)))</f>
        <v/>
      </c>
      <c r="K402" s="50" t="str">
        <f aca="false">IF(OR($J402="",$C402=""),"",$J402*$C402/100)</f>
        <v/>
      </c>
      <c r="L402" s="50" t="str">
        <f aca="false">IF(OR($J402="",$K402=""),"",$J402-$K402)</f>
        <v/>
      </c>
      <c r="M402" s="50" t="str">
        <f aca="false">IF($J402="","",4098*$J402/($B402+237.3)^2)</f>
        <v/>
      </c>
      <c r="N402" s="51" t="str">
        <f aca="false">IF($F402="","",0.000665*$F402)</f>
        <v/>
      </c>
      <c r="O402" s="46" t="str">
        <f aca="false">IF($E402="","",IFERROR($E402*4.87/LN(67.8*CFG_ZANEM-5.42),""))</f>
        <v/>
      </c>
      <c r="P402" s="46" t="str">
        <f aca="false">IF(OR($B402="",$H402=""),"",$H402-$B402)</f>
        <v/>
      </c>
      <c r="Q402" s="46" t="str">
        <f aca="false">IF($A402="","",IF(ISNUMBER(CFG_A),CFG_A,""))</f>
        <v/>
      </c>
      <c r="R402" s="46" t="str">
        <f aca="false">IF($A402="","",IF(ISNUMBER(CFG_B),CFG_B,""))</f>
        <v/>
      </c>
      <c r="S402" s="50" t="str">
        <f aca="false">IF(OR($B402="",$Q402=""),"",0.6108*EXP(17.27*$B402/($B402+237.3))-0.6108*EXP(17.27*($B402+$Q402)/($B402+$Q402+237.3)))</f>
        <v/>
      </c>
      <c r="T402" s="46" t="str">
        <f aca="false">IF(OR($Q402="",$R402="",$L402=""),"",$Q402+$R402*$L402)</f>
        <v/>
      </c>
      <c r="U402" s="46" t="str">
        <f aca="false">IF(OR($Q402="",$R402="",$S402=""),"",$Q402+$R402*$S402)</f>
        <v/>
      </c>
      <c r="V402" s="50" t="str">
        <f aca="false">IF(OR($P402="",$T402="",$U402=""),"",IF(ABS($U402-$T402)&lt;CFG_DENOMMIN,"",($P402-$T402)/($U402-$T402)))</f>
        <v/>
      </c>
      <c r="W402" s="47" t="str">
        <f aca="false">IF($E402="","",IFERROR(LN((CFG_ZANEM-0.67*CFG_HDOSSEL)/(0.123*CFG_HDOSSEL))*LN((CFG_ZAR-0.67*CFG_HDOSSEL)/(0.0123*CFG_HDOSSEL))/(CFG_K^2*$E402),""))</f>
        <v/>
      </c>
      <c r="X402" s="50" t="str">
        <f aca="false">IF(OR($N402="",$W402="",$W402=0),"",$N402*(1+CFG_RC/$W402))</f>
        <v/>
      </c>
      <c r="Y402" s="46" t="str">
        <f aca="false">IF(OR($X402="",$M402="",$G402="",$L402=""),"",($W402*$G402/CFG_RHOCP)*($X402/($M402+$X402))-$L402/($M402+$X402))</f>
        <v/>
      </c>
      <c r="Z402" s="46" t="str">
        <f aca="false">IF(OR($W402="",$G402=""),"",$W402*$G402/CFG_RHOCP)</f>
        <v/>
      </c>
      <c r="AA402" s="50" t="str">
        <f aca="false">IF(OR($P402="",$Y402="",$Z402=""),"",IF(ABS($Z402-$Y402)&lt;CFG_DENOMMIN,"",($P402-$Y402)/($Z402-$Y402)))</f>
        <v/>
      </c>
      <c r="AB402" s="48" t="str">
        <f aca="false">IF($A402="","",IF(AND(HOUR($A402)&gt;=CFG_HINI,HOUR($A402)&lt;CFG_HFIM),1,0))</f>
        <v/>
      </c>
      <c r="AC402" s="48" t="str">
        <f aca="false">IF($A402="","",IF($D402="",0,IF($D402&gt;=CFG_RSMIN,1,0)))</f>
        <v/>
      </c>
      <c r="AD402" s="48" t="str">
        <f aca="false">IF($A402="","",IF($E402="",0,IF(AND($E402&gt;=CFG_UMIN,$E402&lt;=CFG_UMAX),1,0)))</f>
        <v/>
      </c>
      <c r="AE402" s="48" t="str">
        <f aca="false">IF($A402="","",IF($L402="",0,IF($L402&gt;=CFG_VPDMIN,1,0)))</f>
        <v/>
      </c>
      <c r="AF402" s="48" t="str">
        <f aca="false">IF($A402="","",IF(CFG_METODO="Teórico (Jackson)",IF(OR($Y402="",$Z402=""),0,IF(ABS($Z402-$Y402)&gt;=CFG_DENOMMIN,1,0)),IF(OR($T402="",$U402=""),0,IF(ABS($U402-$T402)&gt;=CFG_DENOMMIN,1,0))))</f>
        <v/>
      </c>
      <c r="AG402" s="48" t="str">
        <f aca="false">IF($A402="","",IF(AND($B402&lt;&gt;"",$C402&lt;&gt;"",$H402&lt;&gt;""),1,0))</f>
        <v/>
      </c>
      <c r="AH402" s="48" t="str">
        <f aca="false">IF($A402="","",IF(AND($AB402=1,$AC402=1,$AD402=1,$AE402=1,$AF402=1,$AG402=1),1,0))</f>
        <v/>
      </c>
      <c r="AI402" s="50" t="str">
        <f aca="false">IF($A402="","",IF($AH402&lt;&gt;1,"",IF(CFG_METODO="Teórico (Jackson)",$AA402,$V402)))</f>
        <v/>
      </c>
      <c r="AJ402" s="50" t="str">
        <f aca="false">IF($AI402="","",MAX(0,MIN(1,$AI402)))</f>
        <v/>
      </c>
      <c r="AK402" s="52" t="str">
        <f aca="false">IF($A402="","",IF($AG402=0,"Dados incompletos"&amp;IF($I402="SEM PAR"," — sem Tc no mesmo horário",""),IF($AB402=0,"Fora da janela horária",IF($AC402=0,"Radiação abaixo do mínimo",IF($AD402=0,"Vento fora da faixa",IF($AE402=0,"VPD abaixo do mínimo",IF($AF402=0,"Denominador muito pequeno","VÁLIDO")))))))</f>
        <v/>
      </c>
    </row>
    <row r="403" customFormat="false" ht="15" hidden="false" customHeight="false" outlineLevel="0" collapsed="false">
      <c r="A403" s="45" t="str">
        <f aca="false">IF(02_Estacao!A403="","",02_Estacao!A403)</f>
        <v/>
      </c>
      <c r="B403" s="46" t="str">
        <f aca="false">IF(OR($A403="",02_Estacao!B403=""),"",IF(CFG_UT="°F",(02_Estacao!B403-32)*5/9,02_Estacao!B403))</f>
        <v/>
      </c>
      <c r="C403" s="47" t="str">
        <f aca="false">IF(OR($A403="",02_Estacao!C403=""),"",IF(CFG_UUR="fração (0-1)",02_Estacao!C403*100,02_Estacao!C403))</f>
        <v/>
      </c>
      <c r="D403" s="48" t="str">
        <f aca="false">IF(OR($A403="",02_Estacao!D403=""),"",IF(CFG_URS="MJ/m²/h",02_Estacao!D403*277.7778,IF(CFG_URS="kW/m²",02_Estacao!D403*1000,02_Estacao!D403)))</f>
        <v/>
      </c>
      <c r="E403" s="46" t="str">
        <f aca="false">IF(OR($A403="",02_Estacao!E403=""),"",IF(CFG_UVEL="km/h",02_Estacao!E403/3.6,02_Estacao!E403))</f>
        <v/>
      </c>
      <c r="F403" s="46" t="str">
        <f aca="false">IF($A403="","",IF(02_Estacao!F403="",CFG_P,IF(CFG_UP="hPa (mbar)",02_Estacao!F403/10,IF(CFG_UP="Pa",02_Estacao!F403/1000,02_Estacao!F403))))</f>
        <v/>
      </c>
      <c r="G403" s="48" t="str">
        <f aca="false">IF($A403="","",IF(02_Estacao!G403&lt;&gt;"",02_Estacao!G403,IF($D403="","",(1-CFG_ALBEDO)*$D403-CFG_RNL)))</f>
        <v/>
      </c>
      <c r="H403" s="46" t="str">
        <f aca="false">IF($A403="","",IFERROR(IF(ISNUMBER(INDEX(03_Dossel!$F$6:$F$1005,MATCH($A403,03_Dossel!$A$6:$A$1005,0))),INDEX(03_Dossel!$F$6:$F$1005,MATCH($A403,03_Dossel!$A$6:$A$1005,0)),""),""))</f>
        <v/>
      </c>
      <c r="I403" s="49" t="str">
        <f aca="false">IF($A403="","",IF($H403="","SEM PAR","OK"))</f>
        <v/>
      </c>
      <c r="J403" s="50" t="str">
        <f aca="false">IF($B403="","",0.6108*EXP(17.27*$B403/($B403+237.3)))</f>
        <v/>
      </c>
      <c r="K403" s="50" t="str">
        <f aca="false">IF(OR($J403="",$C403=""),"",$J403*$C403/100)</f>
        <v/>
      </c>
      <c r="L403" s="50" t="str">
        <f aca="false">IF(OR($J403="",$K403=""),"",$J403-$K403)</f>
        <v/>
      </c>
      <c r="M403" s="50" t="str">
        <f aca="false">IF($J403="","",4098*$J403/($B403+237.3)^2)</f>
        <v/>
      </c>
      <c r="N403" s="51" t="str">
        <f aca="false">IF($F403="","",0.000665*$F403)</f>
        <v/>
      </c>
      <c r="O403" s="46" t="str">
        <f aca="false">IF($E403="","",IFERROR($E403*4.87/LN(67.8*CFG_ZANEM-5.42),""))</f>
        <v/>
      </c>
      <c r="P403" s="46" t="str">
        <f aca="false">IF(OR($B403="",$H403=""),"",$H403-$B403)</f>
        <v/>
      </c>
      <c r="Q403" s="46" t="str">
        <f aca="false">IF($A403="","",IF(ISNUMBER(CFG_A),CFG_A,""))</f>
        <v/>
      </c>
      <c r="R403" s="46" t="str">
        <f aca="false">IF($A403="","",IF(ISNUMBER(CFG_B),CFG_B,""))</f>
        <v/>
      </c>
      <c r="S403" s="50" t="str">
        <f aca="false">IF(OR($B403="",$Q403=""),"",0.6108*EXP(17.27*$B403/($B403+237.3))-0.6108*EXP(17.27*($B403+$Q403)/($B403+$Q403+237.3)))</f>
        <v/>
      </c>
      <c r="T403" s="46" t="str">
        <f aca="false">IF(OR($Q403="",$R403="",$L403=""),"",$Q403+$R403*$L403)</f>
        <v/>
      </c>
      <c r="U403" s="46" t="str">
        <f aca="false">IF(OR($Q403="",$R403="",$S403=""),"",$Q403+$R403*$S403)</f>
        <v/>
      </c>
      <c r="V403" s="50" t="str">
        <f aca="false">IF(OR($P403="",$T403="",$U403=""),"",IF(ABS($U403-$T403)&lt;CFG_DENOMMIN,"",($P403-$T403)/($U403-$T403)))</f>
        <v/>
      </c>
      <c r="W403" s="47" t="str">
        <f aca="false">IF($E403="","",IFERROR(LN((CFG_ZANEM-0.67*CFG_HDOSSEL)/(0.123*CFG_HDOSSEL))*LN((CFG_ZAR-0.67*CFG_HDOSSEL)/(0.0123*CFG_HDOSSEL))/(CFG_K^2*$E403),""))</f>
        <v/>
      </c>
      <c r="X403" s="50" t="str">
        <f aca="false">IF(OR($N403="",$W403="",$W403=0),"",$N403*(1+CFG_RC/$W403))</f>
        <v/>
      </c>
      <c r="Y403" s="46" t="str">
        <f aca="false">IF(OR($X403="",$M403="",$G403="",$L403=""),"",($W403*$G403/CFG_RHOCP)*($X403/($M403+$X403))-$L403/($M403+$X403))</f>
        <v/>
      </c>
      <c r="Z403" s="46" t="str">
        <f aca="false">IF(OR($W403="",$G403=""),"",$W403*$G403/CFG_RHOCP)</f>
        <v/>
      </c>
      <c r="AA403" s="50" t="str">
        <f aca="false">IF(OR($P403="",$Y403="",$Z403=""),"",IF(ABS($Z403-$Y403)&lt;CFG_DENOMMIN,"",($P403-$Y403)/($Z403-$Y403)))</f>
        <v/>
      </c>
      <c r="AB403" s="48" t="str">
        <f aca="false">IF($A403="","",IF(AND(HOUR($A403)&gt;=CFG_HINI,HOUR($A403)&lt;CFG_HFIM),1,0))</f>
        <v/>
      </c>
      <c r="AC403" s="48" t="str">
        <f aca="false">IF($A403="","",IF($D403="",0,IF($D403&gt;=CFG_RSMIN,1,0)))</f>
        <v/>
      </c>
      <c r="AD403" s="48" t="str">
        <f aca="false">IF($A403="","",IF($E403="",0,IF(AND($E403&gt;=CFG_UMIN,$E403&lt;=CFG_UMAX),1,0)))</f>
        <v/>
      </c>
      <c r="AE403" s="48" t="str">
        <f aca="false">IF($A403="","",IF($L403="",0,IF($L403&gt;=CFG_VPDMIN,1,0)))</f>
        <v/>
      </c>
      <c r="AF403" s="48" t="str">
        <f aca="false">IF($A403="","",IF(CFG_METODO="Teórico (Jackson)",IF(OR($Y403="",$Z403=""),0,IF(ABS($Z403-$Y403)&gt;=CFG_DENOMMIN,1,0)),IF(OR($T403="",$U403=""),0,IF(ABS($U403-$T403)&gt;=CFG_DENOMMIN,1,0))))</f>
        <v/>
      </c>
      <c r="AG403" s="48" t="str">
        <f aca="false">IF($A403="","",IF(AND($B403&lt;&gt;"",$C403&lt;&gt;"",$H403&lt;&gt;""),1,0))</f>
        <v/>
      </c>
      <c r="AH403" s="48" t="str">
        <f aca="false">IF($A403="","",IF(AND($AB403=1,$AC403=1,$AD403=1,$AE403=1,$AF403=1,$AG403=1),1,0))</f>
        <v/>
      </c>
      <c r="AI403" s="50" t="str">
        <f aca="false">IF($A403="","",IF($AH403&lt;&gt;1,"",IF(CFG_METODO="Teórico (Jackson)",$AA403,$V403)))</f>
        <v/>
      </c>
      <c r="AJ403" s="50" t="str">
        <f aca="false">IF($AI403="","",MAX(0,MIN(1,$AI403)))</f>
        <v/>
      </c>
      <c r="AK403" s="52" t="str">
        <f aca="false">IF($A403="","",IF($AG403=0,"Dados incompletos"&amp;IF($I403="SEM PAR"," — sem Tc no mesmo horário",""),IF($AB403=0,"Fora da janela horária",IF($AC403=0,"Radiação abaixo do mínimo",IF($AD403=0,"Vento fora da faixa",IF($AE403=0,"VPD abaixo do mínimo",IF($AF403=0,"Denominador muito pequeno","VÁLIDO")))))))</f>
        <v/>
      </c>
    </row>
    <row r="404" customFormat="false" ht="15" hidden="false" customHeight="false" outlineLevel="0" collapsed="false">
      <c r="A404" s="45" t="str">
        <f aca="false">IF(02_Estacao!A404="","",02_Estacao!A404)</f>
        <v/>
      </c>
      <c r="B404" s="46" t="str">
        <f aca="false">IF(OR($A404="",02_Estacao!B404=""),"",IF(CFG_UT="°F",(02_Estacao!B404-32)*5/9,02_Estacao!B404))</f>
        <v/>
      </c>
      <c r="C404" s="47" t="str">
        <f aca="false">IF(OR($A404="",02_Estacao!C404=""),"",IF(CFG_UUR="fração (0-1)",02_Estacao!C404*100,02_Estacao!C404))</f>
        <v/>
      </c>
      <c r="D404" s="48" t="str">
        <f aca="false">IF(OR($A404="",02_Estacao!D404=""),"",IF(CFG_URS="MJ/m²/h",02_Estacao!D404*277.7778,IF(CFG_URS="kW/m²",02_Estacao!D404*1000,02_Estacao!D404)))</f>
        <v/>
      </c>
      <c r="E404" s="46" t="str">
        <f aca="false">IF(OR($A404="",02_Estacao!E404=""),"",IF(CFG_UVEL="km/h",02_Estacao!E404/3.6,02_Estacao!E404))</f>
        <v/>
      </c>
      <c r="F404" s="46" t="str">
        <f aca="false">IF($A404="","",IF(02_Estacao!F404="",CFG_P,IF(CFG_UP="hPa (mbar)",02_Estacao!F404/10,IF(CFG_UP="Pa",02_Estacao!F404/1000,02_Estacao!F404))))</f>
        <v/>
      </c>
      <c r="G404" s="48" t="str">
        <f aca="false">IF($A404="","",IF(02_Estacao!G404&lt;&gt;"",02_Estacao!G404,IF($D404="","",(1-CFG_ALBEDO)*$D404-CFG_RNL)))</f>
        <v/>
      </c>
      <c r="H404" s="46" t="str">
        <f aca="false">IF($A404="","",IFERROR(IF(ISNUMBER(INDEX(03_Dossel!$F$6:$F$1005,MATCH($A404,03_Dossel!$A$6:$A$1005,0))),INDEX(03_Dossel!$F$6:$F$1005,MATCH($A404,03_Dossel!$A$6:$A$1005,0)),""),""))</f>
        <v/>
      </c>
      <c r="I404" s="49" t="str">
        <f aca="false">IF($A404="","",IF($H404="","SEM PAR","OK"))</f>
        <v/>
      </c>
      <c r="J404" s="50" t="str">
        <f aca="false">IF($B404="","",0.6108*EXP(17.27*$B404/($B404+237.3)))</f>
        <v/>
      </c>
      <c r="K404" s="50" t="str">
        <f aca="false">IF(OR($J404="",$C404=""),"",$J404*$C404/100)</f>
        <v/>
      </c>
      <c r="L404" s="50" t="str">
        <f aca="false">IF(OR($J404="",$K404=""),"",$J404-$K404)</f>
        <v/>
      </c>
      <c r="M404" s="50" t="str">
        <f aca="false">IF($J404="","",4098*$J404/($B404+237.3)^2)</f>
        <v/>
      </c>
      <c r="N404" s="51" t="str">
        <f aca="false">IF($F404="","",0.000665*$F404)</f>
        <v/>
      </c>
      <c r="O404" s="46" t="str">
        <f aca="false">IF($E404="","",IFERROR($E404*4.87/LN(67.8*CFG_ZANEM-5.42),""))</f>
        <v/>
      </c>
      <c r="P404" s="46" t="str">
        <f aca="false">IF(OR($B404="",$H404=""),"",$H404-$B404)</f>
        <v/>
      </c>
      <c r="Q404" s="46" t="str">
        <f aca="false">IF($A404="","",IF(ISNUMBER(CFG_A),CFG_A,""))</f>
        <v/>
      </c>
      <c r="R404" s="46" t="str">
        <f aca="false">IF($A404="","",IF(ISNUMBER(CFG_B),CFG_B,""))</f>
        <v/>
      </c>
      <c r="S404" s="50" t="str">
        <f aca="false">IF(OR($B404="",$Q404=""),"",0.6108*EXP(17.27*$B404/($B404+237.3))-0.6108*EXP(17.27*($B404+$Q404)/($B404+$Q404+237.3)))</f>
        <v/>
      </c>
      <c r="T404" s="46" t="str">
        <f aca="false">IF(OR($Q404="",$R404="",$L404=""),"",$Q404+$R404*$L404)</f>
        <v/>
      </c>
      <c r="U404" s="46" t="str">
        <f aca="false">IF(OR($Q404="",$R404="",$S404=""),"",$Q404+$R404*$S404)</f>
        <v/>
      </c>
      <c r="V404" s="50" t="str">
        <f aca="false">IF(OR($P404="",$T404="",$U404=""),"",IF(ABS($U404-$T404)&lt;CFG_DENOMMIN,"",($P404-$T404)/($U404-$T404)))</f>
        <v/>
      </c>
      <c r="W404" s="47" t="str">
        <f aca="false">IF($E404="","",IFERROR(LN((CFG_ZANEM-0.67*CFG_HDOSSEL)/(0.123*CFG_HDOSSEL))*LN((CFG_ZAR-0.67*CFG_HDOSSEL)/(0.0123*CFG_HDOSSEL))/(CFG_K^2*$E404),""))</f>
        <v/>
      </c>
      <c r="X404" s="50" t="str">
        <f aca="false">IF(OR($N404="",$W404="",$W404=0),"",$N404*(1+CFG_RC/$W404))</f>
        <v/>
      </c>
      <c r="Y404" s="46" t="str">
        <f aca="false">IF(OR($X404="",$M404="",$G404="",$L404=""),"",($W404*$G404/CFG_RHOCP)*($X404/($M404+$X404))-$L404/($M404+$X404))</f>
        <v/>
      </c>
      <c r="Z404" s="46" t="str">
        <f aca="false">IF(OR($W404="",$G404=""),"",$W404*$G404/CFG_RHOCP)</f>
        <v/>
      </c>
      <c r="AA404" s="50" t="str">
        <f aca="false">IF(OR($P404="",$Y404="",$Z404=""),"",IF(ABS($Z404-$Y404)&lt;CFG_DENOMMIN,"",($P404-$Y404)/($Z404-$Y404)))</f>
        <v/>
      </c>
      <c r="AB404" s="48" t="str">
        <f aca="false">IF($A404="","",IF(AND(HOUR($A404)&gt;=CFG_HINI,HOUR($A404)&lt;CFG_HFIM),1,0))</f>
        <v/>
      </c>
      <c r="AC404" s="48" t="str">
        <f aca="false">IF($A404="","",IF($D404="",0,IF($D404&gt;=CFG_RSMIN,1,0)))</f>
        <v/>
      </c>
      <c r="AD404" s="48" t="str">
        <f aca="false">IF($A404="","",IF($E404="",0,IF(AND($E404&gt;=CFG_UMIN,$E404&lt;=CFG_UMAX),1,0)))</f>
        <v/>
      </c>
      <c r="AE404" s="48" t="str">
        <f aca="false">IF($A404="","",IF($L404="",0,IF($L404&gt;=CFG_VPDMIN,1,0)))</f>
        <v/>
      </c>
      <c r="AF404" s="48" t="str">
        <f aca="false">IF($A404="","",IF(CFG_METODO="Teórico (Jackson)",IF(OR($Y404="",$Z404=""),0,IF(ABS($Z404-$Y404)&gt;=CFG_DENOMMIN,1,0)),IF(OR($T404="",$U404=""),0,IF(ABS($U404-$T404)&gt;=CFG_DENOMMIN,1,0))))</f>
        <v/>
      </c>
      <c r="AG404" s="48" t="str">
        <f aca="false">IF($A404="","",IF(AND($B404&lt;&gt;"",$C404&lt;&gt;"",$H404&lt;&gt;""),1,0))</f>
        <v/>
      </c>
      <c r="AH404" s="48" t="str">
        <f aca="false">IF($A404="","",IF(AND($AB404=1,$AC404=1,$AD404=1,$AE404=1,$AF404=1,$AG404=1),1,0))</f>
        <v/>
      </c>
      <c r="AI404" s="50" t="str">
        <f aca="false">IF($A404="","",IF($AH404&lt;&gt;1,"",IF(CFG_METODO="Teórico (Jackson)",$AA404,$V404)))</f>
        <v/>
      </c>
      <c r="AJ404" s="50" t="str">
        <f aca="false">IF($AI404="","",MAX(0,MIN(1,$AI404)))</f>
        <v/>
      </c>
      <c r="AK404" s="52" t="str">
        <f aca="false">IF($A404="","",IF($AG404=0,"Dados incompletos"&amp;IF($I404="SEM PAR"," — sem Tc no mesmo horário",""),IF($AB404=0,"Fora da janela horária",IF($AC404=0,"Radiação abaixo do mínimo",IF($AD404=0,"Vento fora da faixa",IF($AE404=0,"VPD abaixo do mínimo",IF($AF404=0,"Denominador muito pequeno","VÁLIDO")))))))</f>
        <v/>
      </c>
    </row>
    <row r="405" customFormat="false" ht="15" hidden="false" customHeight="false" outlineLevel="0" collapsed="false">
      <c r="A405" s="45" t="str">
        <f aca="false">IF(02_Estacao!A405="","",02_Estacao!A405)</f>
        <v/>
      </c>
      <c r="B405" s="46" t="str">
        <f aca="false">IF(OR($A405="",02_Estacao!B405=""),"",IF(CFG_UT="°F",(02_Estacao!B405-32)*5/9,02_Estacao!B405))</f>
        <v/>
      </c>
      <c r="C405" s="47" t="str">
        <f aca="false">IF(OR($A405="",02_Estacao!C405=""),"",IF(CFG_UUR="fração (0-1)",02_Estacao!C405*100,02_Estacao!C405))</f>
        <v/>
      </c>
      <c r="D405" s="48" t="str">
        <f aca="false">IF(OR($A405="",02_Estacao!D405=""),"",IF(CFG_URS="MJ/m²/h",02_Estacao!D405*277.7778,IF(CFG_URS="kW/m²",02_Estacao!D405*1000,02_Estacao!D405)))</f>
        <v/>
      </c>
      <c r="E405" s="46" t="str">
        <f aca="false">IF(OR($A405="",02_Estacao!E405=""),"",IF(CFG_UVEL="km/h",02_Estacao!E405/3.6,02_Estacao!E405))</f>
        <v/>
      </c>
      <c r="F405" s="46" t="str">
        <f aca="false">IF($A405="","",IF(02_Estacao!F405="",CFG_P,IF(CFG_UP="hPa (mbar)",02_Estacao!F405/10,IF(CFG_UP="Pa",02_Estacao!F405/1000,02_Estacao!F405))))</f>
        <v/>
      </c>
      <c r="G405" s="48" t="str">
        <f aca="false">IF($A405="","",IF(02_Estacao!G405&lt;&gt;"",02_Estacao!G405,IF($D405="","",(1-CFG_ALBEDO)*$D405-CFG_RNL)))</f>
        <v/>
      </c>
      <c r="H405" s="46" t="str">
        <f aca="false">IF($A405="","",IFERROR(IF(ISNUMBER(INDEX(03_Dossel!$F$6:$F$1005,MATCH($A405,03_Dossel!$A$6:$A$1005,0))),INDEX(03_Dossel!$F$6:$F$1005,MATCH($A405,03_Dossel!$A$6:$A$1005,0)),""),""))</f>
        <v/>
      </c>
      <c r="I405" s="49" t="str">
        <f aca="false">IF($A405="","",IF($H405="","SEM PAR","OK"))</f>
        <v/>
      </c>
      <c r="J405" s="50" t="str">
        <f aca="false">IF($B405="","",0.6108*EXP(17.27*$B405/($B405+237.3)))</f>
        <v/>
      </c>
      <c r="K405" s="50" t="str">
        <f aca="false">IF(OR($J405="",$C405=""),"",$J405*$C405/100)</f>
        <v/>
      </c>
      <c r="L405" s="50" t="str">
        <f aca="false">IF(OR($J405="",$K405=""),"",$J405-$K405)</f>
        <v/>
      </c>
      <c r="M405" s="50" t="str">
        <f aca="false">IF($J405="","",4098*$J405/($B405+237.3)^2)</f>
        <v/>
      </c>
      <c r="N405" s="51" t="str">
        <f aca="false">IF($F405="","",0.000665*$F405)</f>
        <v/>
      </c>
      <c r="O405" s="46" t="str">
        <f aca="false">IF($E405="","",IFERROR($E405*4.87/LN(67.8*CFG_ZANEM-5.42),""))</f>
        <v/>
      </c>
      <c r="P405" s="46" t="str">
        <f aca="false">IF(OR($B405="",$H405=""),"",$H405-$B405)</f>
        <v/>
      </c>
      <c r="Q405" s="46" t="str">
        <f aca="false">IF($A405="","",IF(ISNUMBER(CFG_A),CFG_A,""))</f>
        <v/>
      </c>
      <c r="R405" s="46" t="str">
        <f aca="false">IF($A405="","",IF(ISNUMBER(CFG_B),CFG_B,""))</f>
        <v/>
      </c>
      <c r="S405" s="50" t="str">
        <f aca="false">IF(OR($B405="",$Q405=""),"",0.6108*EXP(17.27*$B405/($B405+237.3))-0.6108*EXP(17.27*($B405+$Q405)/($B405+$Q405+237.3)))</f>
        <v/>
      </c>
      <c r="T405" s="46" t="str">
        <f aca="false">IF(OR($Q405="",$R405="",$L405=""),"",$Q405+$R405*$L405)</f>
        <v/>
      </c>
      <c r="U405" s="46" t="str">
        <f aca="false">IF(OR($Q405="",$R405="",$S405=""),"",$Q405+$R405*$S405)</f>
        <v/>
      </c>
      <c r="V405" s="50" t="str">
        <f aca="false">IF(OR($P405="",$T405="",$U405=""),"",IF(ABS($U405-$T405)&lt;CFG_DENOMMIN,"",($P405-$T405)/($U405-$T405)))</f>
        <v/>
      </c>
      <c r="W405" s="47" t="str">
        <f aca="false">IF($E405="","",IFERROR(LN((CFG_ZANEM-0.67*CFG_HDOSSEL)/(0.123*CFG_HDOSSEL))*LN((CFG_ZAR-0.67*CFG_HDOSSEL)/(0.0123*CFG_HDOSSEL))/(CFG_K^2*$E405),""))</f>
        <v/>
      </c>
      <c r="X405" s="50" t="str">
        <f aca="false">IF(OR($N405="",$W405="",$W405=0),"",$N405*(1+CFG_RC/$W405))</f>
        <v/>
      </c>
      <c r="Y405" s="46" t="str">
        <f aca="false">IF(OR($X405="",$M405="",$G405="",$L405=""),"",($W405*$G405/CFG_RHOCP)*($X405/($M405+$X405))-$L405/($M405+$X405))</f>
        <v/>
      </c>
      <c r="Z405" s="46" t="str">
        <f aca="false">IF(OR($W405="",$G405=""),"",$W405*$G405/CFG_RHOCP)</f>
        <v/>
      </c>
      <c r="AA405" s="50" t="str">
        <f aca="false">IF(OR($P405="",$Y405="",$Z405=""),"",IF(ABS($Z405-$Y405)&lt;CFG_DENOMMIN,"",($P405-$Y405)/($Z405-$Y405)))</f>
        <v/>
      </c>
      <c r="AB405" s="48" t="str">
        <f aca="false">IF($A405="","",IF(AND(HOUR($A405)&gt;=CFG_HINI,HOUR($A405)&lt;CFG_HFIM),1,0))</f>
        <v/>
      </c>
      <c r="AC405" s="48" t="str">
        <f aca="false">IF($A405="","",IF($D405="",0,IF($D405&gt;=CFG_RSMIN,1,0)))</f>
        <v/>
      </c>
      <c r="AD405" s="48" t="str">
        <f aca="false">IF($A405="","",IF($E405="",0,IF(AND($E405&gt;=CFG_UMIN,$E405&lt;=CFG_UMAX),1,0)))</f>
        <v/>
      </c>
      <c r="AE405" s="48" t="str">
        <f aca="false">IF($A405="","",IF($L405="",0,IF($L405&gt;=CFG_VPDMIN,1,0)))</f>
        <v/>
      </c>
      <c r="AF405" s="48" t="str">
        <f aca="false">IF($A405="","",IF(CFG_METODO="Teórico (Jackson)",IF(OR($Y405="",$Z405=""),0,IF(ABS($Z405-$Y405)&gt;=CFG_DENOMMIN,1,0)),IF(OR($T405="",$U405=""),0,IF(ABS($U405-$T405)&gt;=CFG_DENOMMIN,1,0))))</f>
        <v/>
      </c>
      <c r="AG405" s="48" t="str">
        <f aca="false">IF($A405="","",IF(AND($B405&lt;&gt;"",$C405&lt;&gt;"",$H405&lt;&gt;""),1,0))</f>
        <v/>
      </c>
      <c r="AH405" s="48" t="str">
        <f aca="false">IF($A405="","",IF(AND($AB405=1,$AC405=1,$AD405=1,$AE405=1,$AF405=1,$AG405=1),1,0))</f>
        <v/>
      </c>
      <c r="AI405" s="50" t="str">
        <f aca="false">IF($A405="","",IF($AH405&lt;&gt;1,"",IF(CFG_METODO="Teórico (Jackson)",$AA405,$V405)))</f>
        <v/>
      </c>
      <c r="AJ405" s="50" t="str">
        <f aca="false">IF($AI405="","",MAX(0,MIN(1,$AI405)))</f>
        <v/>
      </c>
      <c r="AK405" s="52" t="str">
        <f aca="false">IF($A405="","",IF($AG405=0,"Dados incompletos"&amp;IF($I405="SEM PAR"," — sem Tc no mesmo horário",""),IF($AB405=0,"Fora da janela horária",IF($AC405=0,"Radiação abaixo do mínimo",IF($AD405=0,"Vento fora da faixa",IF($AE405=0,"VPD abaixo do mínimo",IF($AF405=0,"Denominador muito pequeno","VÁLIDO")))))))</f>
        <v/>
      </c>
    </row>
    <row r="406" customFormat="false" ht="15" hidden="false" customHeight="false" outlineLevel="0" collapsed="false">
      <c r="A406" s="45" t="str">
        <f aca="false">IF(02_Estacao!A406="","",02_Estacao!A406)</f>
        <v/>
      </c>
      <c r="B406" s="46" t="str">
        <f aca="false">IF(OR($A406="",02_Estacao!B406=""),"",IF(CFG_UT="°F",(02_Estacao!B406-32)*5/9,02_Estacao!B406))</f>
        <v/>
      </c>
      <c r="C406" s="47" t="str">
        <f aca="false">IF(OR($A406="",02_Estacao!C406=""),"",IF(CFG_UUR="fração (0-1)",02_Estacao!C406*100,02_Estacao!C406))</f>
        <v/>
      </c>
      <c r="D406" s="48" t="str">
        <f aca="false">IF(OR($A406="",02_Estacao!D406=""),"",IF(CFG_URS="MJ/m²/h",02_Estacao!D406*277.7778,IF(CFG_URS="kW/m²",02_Estacao!D406*1000,02_Estacao!D406)))</f>
        <v/>
      </c>
      <c r="E406" s="46" t="str">
        <f aca="false">IF(OR($A406="",02_Estacao!E406=""),"",IF(CFG_UVEL="km/h",02_Estacao!E406/3.6,02_Estacao!E406))</f>
        <v/>
      </c>
      <c r="F406" s="46" t="str">
        <f aca="false">IF($A406="","",IF(02_Estacao!F406="",CFG_P,IF(CFG_UP="hPa (mbar)",02_Estacao!F406/10,IF(CFG_UP="Pa",02_Estacao!F406/1000,02_Estacao!F406))))</f>
        <v/>
      </c>
      <c r="G406" s="48" t="str">
        <f aca="false">IF($A406="","",IF(02_Estacao!G406&lt;&gt;"",02_Estacao!G406,IF($D406="","",(1-CFG_ALBEDO)*$D406-CFG_RNL)))</f>
        <v/>
      </c>
      <c r="H406" s="46" t="str">
        <f aca="false">IF($A406="","",IFERROR(IF(ISNUMBER(INDEX(03_Dossel!$F$6:$F$1005,MATCH($A406,03_Dossel!$A$6:$A$1005,0))),INDEX(03_Dossel!$F$6:$F$1005,MATCH($A406,03_Dossel!$A$6:$A$1005,0)),""),""))</f>
        <v/>
      </c>
      <c r="I406" s="49" t="str">
        <f aca="false">IF($A406="","",IF($H406="","SEM PAR","OK"))</f>
        <v/>
      </c>
      <c r="J406" s="50" t="str">
        <f aca="false">IF($B406="","",0.6108*EXP(17.27*$B406/($B406+237.3)))</f>
        <v/>
      </c>
      <c r="K406" s="50" t="str">
        <f aca="false">IF(OR($J406="",$C406=""),"",$J406*$C406/100)</f>
        <v/>
      </c>
      <c r="L406" s="50" t="str">
        <f aca="false">IF(OR($J406="",$K406=""),"",$J406-$K406)</f>
        <v/>
      </c>
      <c r="M406" s="50" t="str">
        <f aca="false">IF($J406="","",4098*$J406/($B406+237.3)^2)</f>
        <v/>
      </c>
      <c r="N406" s="51" t="str">
        <f aca="false">IF($F406="","",0.000665*$F406)</f>
        <v/>
      </c>
      <c r="O406" s="46" t="str">
        <f aca="false">IF($E406="","",IFERROR($E406*4.87/LN(67.8*CFG_ZANEM-5.42),""))</f>
        <v/>
      </c>
      <c r="P406" s="46" t="str">
        <f aca="false">IF(OR($B406="",$H406=""),"",$H406-$B406)</f>
        <v/>
      </c>
      <c r="Q406" s="46" t="str">
        <f aca="false">IF($A406="","",IF(ISNUMBER(CFG_A),CFG_A,""))</f>
        <v/>
      </c>
      <c r="R406" s="46" t="str">
        <f aca="false">IF($A406="","",IF(ISNUMBER(CFG_B),CFG_B,""))</f>
        <v/>
      </c>
      <c r="S406" s="50" t="str">
        <f aca="false">IF(OR($B406="",$Q406=""),"",0.6108*EXP(17.27*$B406/($B406+237.3))-0.6108*EXP(17.27*($B406+$Q406)/($B406+$Q406+237.3)))</f>
        <v/>
      </c>
      <c r="T406" s="46" t="str">
        <f aca="false">IF(OR($Q406="",$R406="",$L406=""),"",$Q406+$R406*$L406)</f>
        <v/>
      </c>
      <c r="U406" s="46" t="str">
        <f aca="false">IF(OR($Q406="",$R406="",$S406=""),"",$Q406+$R406*$S406)</f>
        <v/>
      </c>
      <c r="V406" s="50" t="str">
        <f aca="false">IF(OR($P406="",$T406="",$U406=""),"",IF(ABS($U406-$T406)&lt;CFG_DENOMMIN,"",($P406-$T406)/($U406-$T406)))</f>
        <v/>
      </c>
      <c r="W406" s="47" t="str">
        <f aca="false">IF($E406="","",IFERROR(LN((CFG_ZANEM-0.67*CFG_HDOSSEL)/(0.123*CFG_HDOSSEL))*LN((CFG_ZAR-0.67*CFG_HDOSSEL)/(0.0123*CFG_HDOSSEL))/(CFG_K^2*$E406),""))</f>
        <v/>
      </c>
      <c r="X406" s="50" t="str">
        <f aca="false">IF(OR($N406="",$W406="",$W406=0),"",$N406*(1+CFG_RC/$W406))</f>
        <v/>
      </c>
      <c r="Y406" s="46" t="str">
        <f aca="false">IF(OR($X406="",$M406="",$G406="",$L406=""),"",($W406*$G406/CFG_RHOCP)*($X406/($M406+$X406))-$L406/($M406+$X406))</f>
        <v/>
      </c>
      <c r="Z406" s="46" t="str">
        <f aca="false">IF(OR($W406="",$G406=""),"",$W406*$G406/CFG_RHOCP)</f>
        <v/>
      </c>
      <c r="AA406" s="50" t="str">
        <f aca="false">IF(OR($P406="",$Y406="",$Z406=""),"",IF(ABS($Z406-$Y406)&lt;CFG_DENOMMIN,"",($P406-$Y406)/($Z406-$Y406)))</f>
        <v/>
      </c>
      <c r="AB406" s="48" t="str">
        <f aca="false">IF($A406="","",IF(AND(HOUR($A406)&gt;=CFG_HINI,HOUR($A406)&lt;CFG_HFIM),1,0))</f>
        <v/>
      </c>
      <c r="AC406" s="48" t="str">
        <f aca="false">IF($A406="","",IF($D406="",0,IF($D406&gt;=CFG_RSMIN,1,0)))</f>
        <v/>
      </c>
      <c r="AD406" s="48" t="str">
        <f aca="false">IF($A406="","",IF($E406="",0,IF(AND($E406&gt;=CFG_UMIN,$E406&lt;=CFG_UMAX),1,0)))</f>
        <v/>
      </c>
      <c r="AE406" s="48" t="str">
        <f aca="false">IF($A406="","",IF($L406="",0,IF($L406&gt;=CFG_VPDMIN,1,0)))</f>
        <v/>
      </c>
      <c r="AF406" s="48" t="str">
        <f aca="false">IF($A406="","",IF(CFG_METODO="Teórico (Jackson)",IF(OR($Y406="",$Z406=""),0,IF(ABS($Z406-$Y406)&gt;=CFG_DENOMMIN,1,0)),IF(OR($T406="",$U406=""),0,IF(ABS($U406-$T406)&gt;=CFG_DENOMMIN,1,0))))</f>
        <v/>
      </c>
      <c r="AG406" s="48" t="str">
        <f aca="false">IF($A406="","",IF(AND($B406&lt;&gt;"",$C406&lt;&gt;"",$H406&lt;&gt;""),1,0))</f>
        <v/>
      </c>
      <c r="AH406" s="48" t="str">
        <f aca="false">IF($A406="","",IF(AND($AB406=1,$AC406=1,$AD406=1,$AE406=1,$AF406=1,$AG406=1),1,0))</f>
        <v/>
      </c>
      <c r="AI406" s="50" t="str">
        <f aca="false">IF($A406="","",IF($AH406&lt;&gt;1,"",IF(CFG_METODO="Teórico (Jackson)",$AA406,$V406)))</f>
        <v/>
      </c>
      <c r="AJ406" s="50" t="str">
        <f aca="false">IF($AI406="","",MAX(0,MIN(1,$AI406)))</f>
        <v/>
      </c>
      <c r="AK406" s="52" t="str">
        <f aca="false">IF($A406="","",IF($AG406=0,"Dados incompletos"&amp;IF($I406="SEM PAR"," — sem Tc no mesmo horário",""),IF($AB406=0,"Fora da janela horária",IF($AC406=0,"Radiação abaixo do mínimo",IF($AD406=0,"Vento fora da faixa",IF($AE406=0,"VPD abaixo do mínimo",IF($AF406=0,"Denominador muito pequeno","VÁLIDO")))))))</f>
        <v/>
      </c>
    </row>
    <row r="407" customFormat="false" ht="15" hidden="false" customHeight="false" outlineLevel="0" collapsed="false">
      <c r="A407" s="45" t="str">
        <f aca="false">IF(02_Estacao!A407="","",02_Estacao!A407)</f>
        <v/>
      </c>
      <c r="B407" s="46" t="str">
        <f aca="false">IF(OR($A407="",02_Estacao!B407=""),"",IF(CFG_UT="°F",(02_Estacao!B407-32)*5/9,02_Estacao!B407))</f>
        <v/>
      </c>
      <c r="C407" s="47" t="str">
        <f aca="false">IF(OR($A407="",02_Estacao!C407=""),"",IF(CFG_UUR="fração (0-1)",02_Estacao!C407*100,02_Estacao!C407))</f>
        <v/>
      </c>
      <c r="D407" s="48" t="str">
        <f aca="false">IF(OR($A407="",02_Estacao!D407=""),"",IF(CFG_URS="MJ/m²/h",02_Estacao!D407*277.7778,IF(CFG_URS="kW/m²",02_Estacao!D407*1000,02_Estacao!D407)))</f>
        <v/>
      </c>
      <c r="E407" s="46" t="str">
        <f aca="false">IF(OR($A407="",02_Estacao!E407=""),"",IF(CFG_UVEL="km/h",02_Estacao!E407/3.6,02_Estacao!E407))</f>
        <v/>
      </c>
      <c r="F407" s="46" t="str">
        <f aca="false">IF($A407="","",IF(02_Estacao!F407="",CFG_P,IF(CFG_UP="hPa (mbar)",02_Estacao!F407/10,IF(CFG_UP="Pa",02_Estacao!F407/1000,02_Estacao!F407))))</f>
        <v/>
      </c>
      <c r="G407" s="48" t="str">
        <f aca="false">IF($A407="","",IF(02_Estacao!G407&lt;&gt;"",02_Estacao!G407,IF($D407="","",(1-CFG_ALBEDO)*$D407-CFG_RNL)))</f>
        <v/>
      </c>
      <c r="H407" s="46" t="str">
        <f aca="false">IF($A407="","",IFERROR(IF(ISNUMBER(INDEX(03_Dossel!$F$6:$F$1005,MATCH($A407,03_Dossel!$A$6:$A$1005,0))),INDEX(03_Dossel!$F$6:$F$1005,MATCH($A407,03_Dossel!$A$6:$A$1005,0)),""),""))</f>
        <v/>
      </c>
      <c r="I407" s="49" t="str">
        <f aca="false">IF($A407="","",IF($H407="","SEM PAR","OK"))</f>
        <v/>
      </c>
      <c r="J407" s="50" t="str">
        <f aca="false">IF($B407="","",0.6108*EXP(17.27*$B407/($B407+237.3)))</f>
        <v/>
      </c>
      <c r="K407" s="50" t="str">
        <f aca="false">IF(OR($J407="",$C407=""),"",$J407*$C407/100)</f>
        <v/>
      </c>
      <c r="L407" s="50" t="str">
        <f aca="false">IF(OR($J407="",$K407=""),"",$J407-$K407)</f>
        <v/>
      </c>
      <c r="M407" s="50" t="str">
        <f aca="false">IF($J407="","",4098*$J407/($B407+237.3)^2)</f>
        <v/>
      </c>
      <c r="N407" s="51" t="str">
        <f aca="false">IF($F407="","",0.000665*$F407)</f>
        <v/>
      </c>
      <c r="O407" s="46" t="str">
        <f aca="false">IF($E407="","",IFERROR($E407*4.87/LN(67.8*CFG_ZANEM-5.42),""))</f>
        <v/>
      </c>
      <c r="P407" s="46" t="str">
        <f aca="false">IF(OR($B407="",$H407=""),"",$H407-$B407)</f>
        <v/>
      </c>
      <c r="Q407" s="46" t="str">
        <f aca="false">IF($A407="","",IF(ISNUMBER(CFG_A),CFG_A,""))</f>
        <v/>
      </c>
      <c r="R407" s="46" t="str">
        <f aca="false">IF($A407="","",IF(ISNUMBER(CFG_B),CFG_B,""))</f>
        <v/>
      </c>
      <c r="S407" s="50" t="str">
        <f aca="false">IF(OR($B407="",$Q407=""),"",0.6108*EXP(17.27*$B407/($B407+237.3))-0.6108*EXP(17.27*($B407+$Q407)/($B407+$Q407+237.3)))</f>
        <v/>
      </c>
      <c r="T407" s="46" t="str">
        <f aca="false">IF(OR($Q407="",$R407="",$L407=""),"",$Q407+$R407*$L407)</f>
        <v/>
      </c>
      <c r="U407" s="46" t="str">
        <f aca="false">IF(OR($Q407="",$R407="",$S407=""),"",$Q407+$R407*$S407)</f>
        <v/>
      </c>
      <c r="V407" s="50" t="str">
        <f aca="false">IF(OR($P407="",$T407="",$U407=""),"",IF(ABS($U407-$T407)&lt;CFG_DENOMMIN,"",($P407-$T407)/($U407-$T407)))</f>
        <v/>
      </c>
      <c r="W407" s="47" t="str">
        <f aca="false">IF($E407="","",IFERROR(LN((CFG_ZANEM-0.67*CFG_HDOSSEL)/(0.123*CFG_HDOSSEL))*LN((CFG_ZAR-0.67*CFG_HDOSSEL)/(0.0123*CFG_HDOSSEL))/(CFG_K^2*$E407),""))</f>
        <v/>
      </c>
      <c r="X407" s="50" t="str">
        <f aca="false">IF(OR($N407="",$W407="",$W407=0),"",$N407*(1+CFG_RC/$W407))</f>
        <v/>
      </c>
      <c r="Y407" s="46" t="str">
        <f aca="false">IF(OR($X407="",$M407="",$G407="",$L407=""),"",($W407*$G407/CFG_RHOCP)*($X407/($M407+$X407))-$L407/($M407+$X407))</f>
        <v/>
      </c>
      <c r="Z407" s="46" t="str">
        <f aca="false">IF(OR($W407="",$G407=""),"",$W407*$G407/CFG_RHOCP)</f>
        <v/>
      </c>
      <c r="AA407" s="50" t="str">
        <f aca="false">IF(OR($P407="",$Y407="",$Z407=""),"",IF(ABS($Z407-$Y407)&lt;CFG_DENOMMIN,"",($P407-$Y407)/($Z407-$Y407)))</f>
        <v/>
      </c>
      <c r="AB407" s="48" t="str">
        <f aca="false">IF($A407="","",IF(AND(HOUR($A407)&gt;=CFG_HINI,HOUR($A407)&lt;CFG_HFIM),1,0))</f>
        <v/>
      </c>
      <c r="AC407" s="48" t="str">
        <f aca="false">IF($A407="","",IF($D407="",0,IF($D407&gt;=CFG_RSMIN,1,0)))</f>
        <v/>
      </c>
      <c r="AD407" s="48" t="str">
        <f aca="false">IF($A407="","",IF($E407="",0,IF(AND($E407&gt;=CFG_UMIN,$E407&lt;=CFG_UMAX),1,0)))</f>
        <v/>
      </c>
      <c r="AE407" s="48" t="str">
        <f aca="false">IF($A407="","",IF($L407="",0,IF($L407&gt;=CFG_VPDMIN,1,0)))</f>
        <v/>
      </c>
      <c r="AF407" s="48" t="str">
        <f aca="false">IF($A407="","",IF(CFG_METODO="Teórico (Jackson)",IF(OR($Y407="",$Z407=""),0,IF(ABS($Z407-$Y407)&gt;=CFG_DENOMMIN,1,0)),IF(OR($T407="",$U407=""),0,IF(ABS($U407-$T407)&gt;=CFG_DENOMMIN,1,0))))</f>
        <v/>
      </c>
      <c r="AG407" s="48" t="str">
        <f aca="false">IF($A407="","",IF(AND($B407&lt;&gt;"",$C407&lt;&gt;"",$H407&lt;&gt;""),1,0))</f>
        <v/>
      </c>
      <c r="AH407" s="48" t="str">
        <f aca="false">IF($A407="","",IF(AND($AB407=1,$AC407=1,$AD407=1,$AE407=1,$AF407=1,$AG407=1),1,0))</f>
        <v/>
      </c>
      <c r="AI407" s="50" t="str">
        <f aca="false">IF($A407="","",IF($AH407&lt;&gt;1,"",IF(CFG_METODO="Teórico (Jackson)",$AA407,$V407)))</f>
        <v/>
      </c>
      <c r="AJ407" s="50" t="str">
        <f aca="false">IF($AI407="","",MAX(0,MIN(1,$AI407)))</f>
        <v/>
      </c>
      <c r="AK407" s="52" t="str">
        <f aca="false">IF($A407="","",IF($AG407=0,"Dados incompletos"&amp;IF($I407="SEM PAR"," — sem Tc no mesmo horário",""),IF($AB407=0,"Fora da janela horária",IF($AC407=0,"Radiação abaixo do mínimo",IF($AD407=0,"Vento fora da faixa",IF($AE407=0,"VPD abaixo do mínimo",IF($AF407=0,"Denominador muito pequeno","VÁLIDO")))))))</f>
        <v/>
      </c>
    </row>
    <row r="408" customFormat="false" ht="15" hidden="false" customHeight="false" outlineLevel="0" collapsed="false">
      <c r="A408" s="45" t="str">
        <f aca="false">IF(02_Estacao!A408="","",02_Estacao!A408)</f>
        <v/>
      </c>
      <c r="B408" s="46" t="str">
        <f aca="false">IF(OR($A408="",02_Estacao!B408=""),"",IF(CFG_UT="°F",(02_Estacao!B408-32)*5/9,02_Estacao!B408))</f>
        <v/>
      </c>
      <c r="C408" s="47" t="str">
        <f aca="false">IF(OR($A408="",02_Estacao!C408=""),"",IF(CFG_UUR="fração (0-1)",02_Estacao!C408*100,02_Estacao!C408))</f>
        <v/>
      </c>
      <c r="D408" s="48" t="str">
        <f aca="false">IF(OR($A408="",02_Estacao!D408=""),"",IF(CFG_URS="MJ/m²/h",02_Estacao!D408*277.7778,IF(CFG_URS="kW/m²",02_Estacao!D408*1000,02_Estacao!D408)))</f>
        <v/>
      </c>
      <c r="E408" s="46" t="str">
        <f aca="false">IF(OR($A408="",02_Estacao!E408=""),"",IF(CFG_UVEL="km/h",02_Estacao!E408/3.6,02_Estacao!E408))</f>
        <v/>
      </c>
      <c r="F408" s="46" t="str">
        <f aca="false">IF($A408="","",IF(02_Estacao!F408="",CFG_P,IF(CFG_UP="hPa (mbar)",02_Estacao!F408/10,IF(CFG_UP="Pa",02_Estacao!F408/1000,02_Estacao!F408))))</f>
        <v/>
      </c>
      <c r="G408" s="48" t="str">
        <f aca="false">IF($A408="","",IF(02_Estacao!G408&lt;&gt;"",02_Estacao!G408,IF($D408="","",(1-CFG_ALBEDO)*$D408-CFG_RNL)))</f>
        <v/>
      </c>
      <c r="H408" s="46" t="str">
        <f aca="false">IF($A408="","",IFERROR(IF(ISNUMBER(INDEX(03_Dossel!$F$6:$F$1005,MATCH($A408,03_Dossel!$A$6:$A$1005,0))),INDEX(03_Dossel!$F$6:$F$1005,MATCH($A408,03_Dossel!$A$6:$A$1005,0)),""),""))</f>
        <v/>
      </c>
      <c r="I408" s="49" t="str">
        <f aca="false">IF($A408="","",IF($H408="","SEM PAR","OK"))</f>
        <v/>
      </c>
      <c r="J408" s="50" t="str">
        <f aca="false">IF($B408="","",0.6108*EXP(17.27*$B408/($B408+237.3)))</f>
        <v/>
      </c>
      <c r="K408" s="50" t="str">
        <f aca="false">IF(OR($J408="",$C408=""),"",$J408*$C408/100)</f>
        <v/>
      </c>
      <c r="L408" s="50" t="str">
        <f aca="false">IF(OR($J408="",$K408=""),"",$J408-$K408)</f>
        <v/>
      </c>
      <c r="M408" s="50" t="str">
        <f aca="false">IF($J408="","",4098*$J408/($B408+237.3)^2)</f>
        <v/>
      </c>
      <c r="N408" s="51" t="str">
        <f aca="false">IF($F408="","",0.000665*$F408)</f>
        <v/>
      </c>
      <c r="O408" s="46" t="str">
        <f aca="false">IF($E408="","",IFERROR($E408*4.87/LN(67.8*CFG_ZANEM-5.42),""))</f>
        <v/>
      </c>
      <c r="P408" s="46" t="str">
        <f aca="false">IF(OR($B408="",$H408=""),"",$H408-$B408)</f>
        <v/>
      </c>
      <c r="Q408" s="46" t="str">
        <f aca="false">IF($A408="","",IF(ISNUMBER(CFG_A),CFG_A,""))</f>
        <v/>
      </c>
      <c r="R408" s="46" t="str">
        <f aca="false">IF($A408="","",IF(ISNUMBER(CFG_B),CFG_B,""))</f>
        <v/>
      </c>
      <c r="S408" s="50" t="str">
        <f aca="false">IF(OR($B408="",$Q408=""),"",0.6108*EXP(17.27*$B408/($B408+237.3))-0.6108*EXP(17.27*($B408+$Q408)/($B408+$Q408+237.3)))</f>
        <v/>
      </c>
      <c r="T408" s="46" t="str">
        <f aca="false">IF(OR($Q408="",$R408="",$L408=""),"",$Q408+$R408*$L408)</f>
        <v/>
      </c>
      <c r="U408" s="46" t="str">
        <f aca="false">IF(OR($Q408="",$R408="",$S408=""),"",$Q408+$R408*$S408)</f>
        <v/>
      </c>
      <c r="V408" s="50" t="str">
        <f aca="false">IF(OR($P408="",$T408="",$U408=""),"",IF(ABS($U408-$T408)&lt;CFG_DENOMMIN,"",($P408-$T408)/($U408-$T408)))</f>
        <v/>
      </c>
      <c r="W408" s="47" t="str">
        <f aca="false">IF($E408="","",IFERROR(LN((CFG_ZANEM-0.67*CFG_HDOSSEL)/(0.123*CFG_HDOSSEL))*LN((CFG_ZAR-0.67*CFG_HDOSSEL)/(0.0123*CFG_HDOSSEL))/(CFG_K^2*$E408),""))</f>
        <v/>
      </c>
      <c r="X408" s="50" t="str">
        <f aca="false">IF(OR($N408="",$W408="",$W408=0),"",$N408*(1+CFG_RC/$W408))</f>
        <v/>
      </c>
      <c r="Y408" s="46" t="str">
        <f aca="false">IF(OR($X408="",$M408="",$G408="",$L408=""),"",($W408*$G408/CFG_RHOCP)*($X408/($M408+$X408))-$L408/($M408+$X408))</f>
        <v/>
      </c>
      <c r="Z408" s="46" t="str">
        <f aca="false">IF(OR($W408="",$G408=""),"",$W408*$G408/CFG_RHOCP)</f>
        <v/>
      </c>
      <c r="AA408" s="50" t="str">
        <f aca="false">IF(OR($P408="",$Y408="",$Z408=""),"",IF(ABS($Z408-$Y408)&lt;CFG_DENOMMIN,"",($P408-$Y408)/($Z408-$Y408)))</f>
        <v/>
      </c>
      <c r="AB408" s="48" t="str">
        <f aca="false">IF($A408="","",IF(AND(HOUR($A408)&gt;=CFG_HINI,HOUR($A408)&lt;CFG_HFIM),1,0))</f>
        <v/>
      </c>
      <c r="AC408" s="48" t="str">
        <f aca="false">IF($A408="","",IF($D408="",0,IF($D408&gt;=CFG_RSMIN,1,0)))</f>
        <v/>
      </c>
      <c r="AD408" s="48" t="str">
        <f aca="false">IF($A408="","",IF($E408="",0,IF(AND($E408&gt;=CFG_UMIN,$E408&lt;=CFG_UMAX),1,0)))</f>
        <v/>
      </c>
      <c r="AE408" s="48" t="str">
        <f aca="false">IF($A408="","",IF($L408="",0,IF($L408&gt;=CFG_VPDMIN,1,0)))</f>
        <v/>
      </c>
      <c r="AF408" s="48" t="str">
        <f aca="false">IF($A408="","",IF(CFG_METODO="Teórico (Jackson)",IF(OR($Y408="",$Z408=""),0,IF(ABS($Z408-$Y408)&gt;=CFG_DENOMMIN,1,0)),IF(OR($T408="",$U408=""),0,IF(ABS($U408-$T408)&gt;=CFG_DENOMMIN,1,0))))</f>
        <v/>
      </c>
      <c r="AG408" s="48" t="str">
        <f aca="false">IF($A408="","",IF(AND($B408&lt;&gt;"",$C408&lt;&gt;"",$H408&lt;&gt;""),1,0))</f>
        <v/>
      </c>
      <c r="AH408" s="48" t="str">
        <f aca="false">IF($A408="","",IF(AND($AB408=1,$AC408=1,$AD408=1,$AE408=1,$AF408=1,$AG408=1),1,0))</f>
        <v/>
      </c>
      <c r="AI408" s="50" t="str">
        <f aca="false">IF($A408="","",IF($AH408&lt;&gt;1,"",IF(CFG_METODO="Teórico (Jackson)",$AA408,$V408)))</f>
        <v/>
      </c>
      <c r="AJ408" s="50" t="str">
        <f aca="false">IF($AI408="","",MAX(0,MIN(1,$AI408)))</f>
        <v/>
      </c>
      <c r="AK408" s="52" t="str">
        <f aca="false">IF($A408="","",IF($AG408=0,"Dados incompletos"&amp;IF($I408="SEM PAR"," — sem Tc no mesmo horário",""),IF($AB408=0,"Fora da janela horária",IF($AC408=0,"Radiação abaixo do mínimo",IF($AD408=0,"Vento fora da faixa",IF($AE408=0,"VPD abaixo do mínimo",IF($AF408=0,"Denominador muito pequeno","VÁLIDO")))))))</f>
        <v/>
      </c>
    </row>
    <row r="409" customFormat="false" ht="15" hidden="false" customHeight="false" outlineLevel="0" collapsed="false">
      <c r="A409" s="45" t="str">
        <f aca="false">IF(02_Estacao!A409="","",02_Estacao!A409)</f>
        <v/>
      </c>
      <c r="B409" s="46" t="str">
        <f aca="false">IF(OR($A409="",02_Estacao!B409=""),"",IF(CFG_UT="°F",(02_Estacao!B409-32)*5/9,02_Estacao!B409))</f>
        <v/>
      </c>
      <c r="C409" s="47" t="str">
        <f aca="false">IF(OR($A409="",02_Estacao!C409=""),"",IF(CFG_UUR="fração (0-1)",02_Estacao!C409*100,02_Estacao!C409))</f>
        <v/>
      </c>
      <c r="D409" s="48" t="str">
        <f aca="false">IF(OR($A409="",02_Estacao!D409=""),"",IF(CFG_URS="MJ/m²/h",02_Estacao!D409*277.7778,IF(CFG_URS="kW/m²",02_Estacao!D409*1000,02_Estacao!D409)))</f>
        <v/>
      </c>
      <c r="E409" s="46" t="str">
        <f aca="false">IF(OR($A409="",02_Estacao!E409=""),"",IF(CFG_UVEL="km/h",02_Estacao!E409/3.6,02_Estacao!E409))</f>
        <v/>
      </c>
      <c r="F409" s="46" t="str">
        <f aca="false">IF($A409="","",IF(02_Estacao!F409="",CFG_P,IF(CFG_UP="hPa (mbar)",02_Estacao!F409/10,IF(CFG_UP="Pa",02_Estacao!F409/1000,02_Estacao!F409))))</f>
        <v/>
      </c>
      <c r="G409" s="48" t="str">
        <f aca="false">IF($A409="","",IF(02_Estacao!G409&lt;&gt;"",02_Estacao!G409,IF($D409="","",(1-CFG_ALBEDO)*$D409-CFG_RNL)))</f>
        <v/>
      </c>
      <c r="H409" s="46" t="str">
        <f aca="false">IF($A409="","",IFERROR(IF(ISNUMBER(INDEX(03_Dossel!$F$6:$F$1005,MATCH($A409,03_Dossel!$A$6:$A$1005,0))),INDEX(03_Dossel!$F$6:$F$1005,MATCH($A409,03_Dossel!$A$6:$A$1005,0)),""),""))</f>
        <v/>
      </c>
      <c r="I409" s="49" t="str">
        <f aca="false">IF($A409="","",IF($H409="","SEM PAR","OK"))</f>
        <v/>
      </c>
      <c r="J409" s="50" t="str">
        <f aca="false">IF($B409="","",0.6108*EXP(17.27*$B409/($B409+237.3)))</f>
        <v/>
      </c>
      <c r="K409" s="50" t="str">
        <f aca="false">IF(OR($J409="",$C409=""),"",$J409*$C409/100)</f>
        <v/>
      </c>
      <c r="L409" s="50" t="str">
        <f aca="false">IF(OR($J409="",$K409=""),"",$J409-$K409)</f>
        <v/>
      </c>
      <c r="M409" s="50" t="str">
        <f aca="false">IF($J409="","",4098*$J409/($B409+237.3)^2)</f>
        <v/>
      </c>
      <c r="N409" s="51" t="str">
        <f aca="false">IF($F409="","",0.000665*$F409)</f>
        <v/>
      </c>
      <c r="O409" s="46" t="str">
        <f aca="false">IF($E409="","",IFERROR($E409*4.87/LN(67.8*CFG_ZANEM-5.42),""))</f>
        <v/>
      </c>
      <c r="P409" s="46" t="str">
        <f aca="false">IF(OR($B409="",$H409=""),"",$H409-$B409)</f>
        <v/>
      </c>
      <c r="Q409" s="46" t="str">
        <f aca="false">IF($A409="","",IF(ISNUMBER(CFG_A),CFG_A,""))</f>
        <v/>
      </c>
      <c r="R409" s="46" t="str">
        <f aca="false">IF($A409="","",IF(ISNUMBER(CFG_B),CFG_B,""))</f>
        <v/>
      </c>
      <c r="S409" s="50" t="str">
        <f aca="false">IF(OR($B409="",$Q409=""),"",0.6108*EXP(17.27*$B409/($B409+237.3))-0.6108*EXP(17.27*($B409+$Q409)/($B409+$Q409+237.3)))</f>
        <v/>
      </c>
      <c r="T409" s="46" t="str">
        <f aca="false">IF(OR($Q409="",$R409="",$L409=""),"",$Q409+$R409*$L409)</f>
        <v/>
      </c>
      <c r="U409" s="46" t="str">
        <f aca="false">IF(OR($Q409="",$R409="",$S409=""),"",$Q409+$R409*$S409)</f>
        <v/>
      </c>
      <c r="V409" s="50" t="str">
        <f aca="false">IF(OR($P409="",$T409="",$U409=""),"",IF(ABS($U409-$T409)&lt;CFG_DENOMMIN,"",($P409-$T409)/($U409-$T409)))</f>
        <v/>
      </c>
      <c r="W409" s="47" t="str">
        <f aca="false">IF($E409="","",IFERROR(LN((CFG_ZANEM-0.67*CFG_HDOSSEL)/(0.123*CFG_HDOSSEL))*LN((CFG_ZAR-0.67*CFG_HDOSSEL)/(0.0123*CFG_HDOSSEL))/(CFG_K^2*$E409),""))</f>
        <v/>
      </c>
      <c r="X409" s="50" t="str">
        <f aca="false">IF(OR($N409="",$W409="",$W409=0),"",$N409*(1+CFG_RC/$W409))</f>
        <v/>
      </c>
      <c r="Y409" s="46" t="str">
        <f aca="false">IF(OR($X409="",$M409="",$G409="",$L409=""),"",($W409*$G409/CFG_RHOCP)*($X409/($M409+$X409))-$L409/($M409+$X409))</f>
        <v/>
      </c>
      <c r="Z409" s="46" t="str">
        <f aca="false">IF(OR($W409="",$G409=""),"",$W409*$G409/CFG_RHOCP)</f>
        <v/>
      </c>
      <c r="AA409" s="50" t="str">
        <f aca="false">IF(OR($P409="",$Y409="",$Z409=""),"",IF(ABS($Z409-$Y409)&lt;CFG_DENOMMIN,"",($P409-$Y409)/($Z409-$Y409)))</f>
        <v/>
      </c>
      <c r="AB409" s="48" t="str">
        <f aca="false">IF($A409="","",IF(AND(HOUR($A409)&gt;=CFG_HINI,HOUR($A409)&lt;CFG_HFIM),1,0))</f>
        <v/>
      </c>
      <c r="AC409" s="48" t="str">
        <f aca="false">IF($A409="","",IF($D409="",0,IF($D409&gt;=CFG_RSMIN,1,0)))</f>
        <v/>
      </c>
      <c r="AD409" s="48" t="str">
        <f aca="false">IF($A409="","",IF($E409="",0,IF(AND($E409&gt;=CFG_UMIN,$E409&lt;=CFG_UMAX),1,0)))</f>
        <v/>
      </c>
      <c r="AE409" s="48" t="str">
        <f aca="false">IF($A409="","",IF($L409="",0,IF($L409&gt;=CFG_VPDMIN,1,0)))</f>
        <v/>
      </c>
      <c r="AF409" s="48" t="str">
        <f aca="false">IF($A409="","",IF(CFG_METODO="Teórico (Jackson)",IF(OR($Y409="",$Z409=""),0,IF(ABS($Z409-$Y409)&gt;=CFG_DENOMMIN,1,0)),IF(OR($T409="",$U409=""),0,IF(ABS($U409-$T409)&gt;=CFG_DENOMMIN,1,0))))</f>
        <v/>
      </c>
      <c r="AG409" s="48" t="str">
        <f aca="false">IF($A409="","",IF(AND($B409&lt;&gt;"",$C409&lt;&gt;"",$H409&lt;&gt;""),1,0))</f>
        <v/>
      </c>
      <c r="AH409" s="48" t="str">
        <f aca="false">IF($A409="","",IF(AND($AB409=1,$AC409=1,$AD409=1,$AE409=1,$AF409=1,$AG409=1),1,0))</f>
        <v/>
      </c>
      <c r="AI409" s="50" t="str">
        <f aca="false">IF($A409="","",IF($AH409&lt;&gt;1,"",IF(CFG_METODO="Teórico (Jackson)",$AA409,$V409)))</f>
        <v/>
      </c>
      <c r="AJ409" s="50" t="str">
        <f aca="false">IF($AI409="","",MAX(0,MIN(1,$AI409)))</f>
        <v/>
      </c>
      <c r="AK409" s="52" t="str">
        <f aca="false">IF($A409="","",IF($AG409=0,"Dados incompletos"&amp;IF($I409="SEM PAR"," — sem Tc no mesmo horário",""),IF($AB409=0,"Fora da janela horária",IF($AC409=0,"Radiação abaixo do mínimo",IF($AD409=0,"Vento fora da faixa",IF($AE409=0,"VPD abaixo do mínimo",IF($AF409=0,"Denominador muito pequeno","VÁLIDO")))))))</f>
        <v/>
      </c>
    </row>
    <row r="410" customFormat="false" ht="15" hidden="false" customHeight="false" outlineLevel="0" collapsed="false">
      <c r="A410" s="45" t="str">
        <f aca="false">IF(02_Estacao!A410="","",02_Estacao!A410)</f>
        <v/>
      </c>
      <c r="B410" s="46" t="str">
        <f aca="false">IF(OR($A410="",02_Estacao!B410=""),"",IF(CFG_UT="°F",(02_Estacao!B410-32)*5/9,02_Estacao!B410))</f>
        <v/>
      </c>
      <c r="C410" s="47" t="str">
        <f aca="false">IF(OR($A410="",02_Estacao!C410=""),"",IF(CFG_UUR="fração (0-1)",02_Estacao!C410*100,02_Estacao!C410))</f>
        <v/>
      </c>
      <c r="D410" s="48" t="str">
        <f aca="false">IF(OR($A410="",02_Estacao!D410=""),"",IF(CFG_URS="MJ/m²/h",02_Estacao!D410*277.7778,IF(CFG_URS="kW/m²",02_Estacao!D410*1000,02_Estacao!D410)))</f>
        <v/>
      </c>
      <c r="E410" s="46" t="str">
        <f aca="false">IF(OR($A410="",02_Estacao!E410=""),"",IF(CFG_UVEL="km/h",02_Estacao!E410/3.6,02_Estacao!E410))</f>
        <v/>
      </c>
      <c r="F410" s="46" t="str">
        <f aca="false">IF($A410="","",IF(02_Estacao!F410="",CFG_P,IF(CFG_UP="hPa (mbar)",02_Estacao!F410/10,IF(CFG_UP="Pa",02_Estacao!F410/1000,02_Estacao!F410))))</f>
        <v/>
      </c>
      <c r="G410" s="48" t="str">
        <f aca="false">IF($A410="","",IF(02_Estacao!G410&lt;&gt;"",02_Estacao!G410,IF($D410="","",(1-CFG_ALBEDO)*$D410-CFG_RNL)))</f>
        <v/>
      </c>
      <c r="H410" s="46" t="str">
        <f aca="false">IF($A410="","",IFERROR(IF(ISNUMBER(INDEX(03_Dossel!$F$6:$F$1005,MATCH($A410,03_Dossel!$A$6:$A$1005,0))),INDEX(03_Dossel!$F$6:$F$1005,MATCH($A410,03_Dossel!$A$6:$A$1005,0)),""),""))</f>
        <v/>
      </c>
      <c r="I410" s="49" t="str">
        <f aca="false">IF($A410="","",IF($H410="","SEM PAR","OK"))</f>
        <v/>
      </c>
      <c r="J410" s="50" t="str">
        <f aca="false">IF($B410="","",0.6108*EXP(17.27*$B410/($B410+237.3)))</f>
        <v/>
      </c>
      <c r="K410" s="50" t="str">
        <f aca="false">IF(OR($J410="",$C410=""),"",$J410*$C410/100)</f>
        <v/>
      </c>
      <c r="L410" s="50" t="str">
        <f aca="false">IF(OR($J410="",$K410=""),"",$J410-$K410)</f>
        <v/>
      </c>
      <c r="M410" s="50" t="str">
        <f aca="false">IF($J410="","",4098*$J410/($B410+237.3)^2)</f>
        <v/>
      </c>
      <c r="N410" s="51" t="str">
        <f aca="false">IF($F410="","",0.000665*$F410)</f>
        <v/>
      </c>
      <c r="O410" s="46" t="str">
        <f aca="false">IF($E410="","",IFERROR($E410*4.87/LN(67.8*CFG_ZANEM-5.42),""))</f>
        <v/>
      </c>
      <c r="P410" s="46" t="str">
        <f aca="false">IF(OR($B410="",$H410=""),"",$H410-$B410)</f>
        <v/>
      </c>
      <c r="Q410" s="46" t="str">
        <f aca="false">IF($A410="","",IF(ISNUMBER(CFG_A),CFG_A,""))</f>
        <v/>
      </c>
      <c r="R410" s="46" t="str">
        <f aca="false">IF($A410="","",IF(ISNUMBER(CFG_B),CFG_B,""))</f>
        <v/>
      </c>
      <c r="S410" s="50" t="str">
        <f aca="false">IF(OR($B410="",$Q410=""),"",0.6108*EXP(17.27*$B410/($B410+237.3))-0.6108*EXP(17.27*($B410+$Q410)/($B410+$Q410+237.3)))</f>
        <v/>
      </c>
      <c r="T410" s="46" t="str">
        <f aca="false">IF(OR($Q410="",$R410="",$L410=""),"",$Q410+$R410*$L410)</f>
        <v/>
      </c>
      <c r="U410" s="46" t="str">
        <f aca="false">IF(OR($Q410="",$R410="",$S410=""),"",$Q410+$R410*$S410)</f>
        <v/>
      </c>
      <c r="V410" s="50" t="str">
        <f aca="false">IF(OR($P410="",$T410="",$U410=""),"",IF(ABS($U410-$T410)&lt;CFG_DENOMMIN,"",($P410-$T410)/($U410-$T410)))</f>
        <v/>
      </c>
      <c r="W410" s="47" t="str">
        <f aca="false">IF($E410="","",IFERROR(LN((CFG_ZANEM-0.67*CFG_HDOSSEL)/(0.123*CFG_HDOSSEL))*LN((CFG_ZAR-0.67*CFG_HDOSSEL)/(0.0123*CFG_HDOSSEL))/(CFG_K^2*$E410),""))</f>
        <v/>
      </c>
      <c r="X410" s="50" t="str">
        <f aca="false">IF(OR($N410="",$W410="",$W410=0),"",$N410*(1+CFG_RC/$W410))</f>
        <v/>
      </c>
      <c r="Y410" s="46" t="str">
        <f aca="false">IF(OR($X410="",$M410="",$G410="",$L410=""),"",($W410*$G410/CFG_RHOCP)*($X410/($M410+$X410))-$L410/($M410+$X410))</f>
        <v/>
      </c>
      <c r="Z410" s="46" t="str">
        <f aca="false">IF(OR($W410="",$G410=""),"",$W410*$G410/CFG_RHOCP)</f>
        <v/>
      </c>
      <c r="AA410" s="50" t="str">
        <f aca="false">IF(OR($P410="",$Y410="",$Z410=""),"",IF(ABS($Z410-$Y410)&lt;CFG_DENOMMIN,"",($P410-$Y410)/($Z410-$Y410)))</f>
        <v/>
      </c>
      <c r="AB410" s="48" t="str">
        <f aca="false">IF($A410="","",IF(AND(HOUR($A410)&gt;=CFG_HINI,HOUR($A410)&lt;CFG_HFIM),1,0))</f>
        <v/>
      </c>
      <c r="AC410" s="48" t="str">
        <f aca="false">IF($A410="","",IF($D410="",0,IF($D410&gt;=CFG_RSMIN,1,0)))</f>
        <v/>
      </c>
      <c r="AD410" s="48" t="str">
        <f aca="false">IF($A410="","",IF($E410="",0,IF(AND($E410&gt;=CFG_UMIN,$E410&lt;=CFG_UMAX),1,0)))</f>
        <v/>
      </c>
      <c r="AE410" s="48" t="str">
        <f aca="false">IF($A410="","",IF($L410="",0,IF($L410&gt;=CFG_VPDMIN,1,0)))</f>
        <v/>
      </c>
      <c r="AF410" s="48" t="str">
        <f aca="false">IF($A410="","",IF(CFG_METODO="Teórico (Jackson)",IF(OR($Y410="",$Z410=""),0,IF(ABS($Z410-$Y410)&gt;=CFG_DENOMMIN,1,0)),IF(OR($T410="",$U410=""),0,IF(ABS($U410-$T410)&gt;=CFG_DENOMMIN,1,0))))</f>
        <v/>
      </c>
      <c r="AG410" s="48" t="str">
        <f aca="false">IF($A410="","",IF(AND($B410&lt;&gt;"",$C410&lt;&gt;"",$H410&lt;&gt;""),1,0))</f>
        <v/>
      </c>
      <c r="AH410" s="48" t="str">
        <f aca="false">IF($A410="","",IF(AND($AB410=1,$AC410=1,$AD410=1,$AE410=1,$AF410=1,$AG410=1),1,0))</f>
        <v/>
      </c>
      <c r="AI410" s="50" t="str">
        <f aca="false">IF($A410="","",IF($AH410&lt;&gt;1,"",IF(CFG_METODO="Teórico (Jackson)",$AA410,$V410)))</f>
        <v/>
      </c>
      <c r="AJ410" s="50" t="str">
        <f aca="false">IF($AI410="","",MAX(0,MIN(1,$AI410)))</f>
        <v/>
      </c>
      <c r="AK410" s="52" t="str">
        <f aca="false">IF($A410="","",IF($AG410=0,"Dados incompletos"&amp;IF($I410="SEM PAR"," — sem Tc no mesmo horário",""),IF($AB410=0,"Fora da janela horária",IF($AC410=0,"Radiação abaixo do mínimo",IF($AD410=0,"Vento fora da faixa",IF($AE410=0,"VPD abaixo do mínimo",IF($AF410=0,"Denominador muito pequeno","VÁLIDO")))))))</f>
        <v/>
      </c>
    </row>
    <row r="411" customFormat="false" ht="15" hidden="false" customHeight="false" outlineLevel="0" collapsed="false">
      <c r="A411" s="45" t="str">
        <f aca="false">IF(02_Estacao!A411="","",02_Estacao!A411)</f>
        <v/>
      </c>
      <c r="B411" s="46" t="str">
        <f aca="false">IF(OR($A411="",02_Estacao!B411=""),"",IF(CFG_UT="°F",(02_Estacao!B411-32)*5/9,02_Estacao!B411))</f>
        <v/>
      </c>
      <c r="C411" s="47" t="str">
        <f aca="false">IF(OR($A411="",02_Estacao!C411=""),"",IF(CFG_UUR="fração (0-1)",02_Estacao!C411*100,02_Estacao!C411))</f>
        <v/>
      </c>
      <c r="D411" s="48" t="str">
        <f aca="false">IF(OR($A411="",02_Estacao!D411=""),"",IF(CFG_URS="MJ/m²/h",02_Estacao!D411*277.7778,IF(CFG_URS="kW/m²",02_Estacao!D411*1000,02_Estacao!D411)))</f>
        <v/>
      </c>
      <c r="E411" s="46" t="str">
        <f aca="false">IF(OR($A411="",02_Estacao!E411=""),"",IF(CFG_UVEL="km/h",02_Estacao!E411/3.6,02_Estacao!E411))</f>
        <v/>
      </c>
      <c r="F411" s="46" t="str">
        <f aca="false">IF($A411="","",IF(02_Estacao!F411="",CFG_P,IF(CFG_UP="hPa (mbar)",02_Estacao!F411/10,IF(CFG_UP="Pa",02_Estacao!F411/1000,02_Estacao!F411))))</f>
        <v/>
      </c>
      <c r="G411" s="48" t="str">
        <f aca="false">IF($A411="","",IF(02_Estacao!G411&lt;&gt;"",02_Estacao!G411,IF($D411="","",(1-CFG_ALBEDO)*$D411-CFG_RNL)))</f>
        <v/>
      </c>
      <c r="H411" s="46" t="str">
        <f aca="false">IF($A411="","",IFERROR(IF(ISNUMBER(INDEX(03_Dossel!$F$6:$F$1005,MATCH($A411,03_Dossel!$A$6:$A$1005,0))),INDEX(03_Dossel!$F$6:$F$1005,MATCH($A411,03_Dossel!$A$6:$A$1005,0)),""),""))</f>
        <v/>
      </c>
      <c r="I411" s="49" t="str">
        <f aca="false">IF($A411="","",IF($H411="","SEM PAR","OK"))</f>
        <v/>
      </c>
      <c r="J411" s="50" t="str">
        <f aca="false">IF($B411="","",0.6108*EXP(17.27*$B411/($B411+237.3)))</f>
        <v/>
      </c>
      <c r="K411" s="50" t="str">
        <f aca="false">IF(OR($J411="",$C411=""),"",$J411*$C411/100)</f>
        <v/>
      </c>
      <c r="L411" s="50" t="str">
        <f aca="false">IF(OR($J411="",$K411=""),"",$J411-$K411)</f>
        <v/>
      </c>
      <c r="M411" s="50" t="str">
        <f aca="false">IF($J411="","",4098*$J411/($B411+237.3)^2)</f>
        <v/>
      </c>
      <c r="N411" s="51" t="str">
        <f aca="false">IF($F411="","",0.000665*$F411)</f>
        <v/>
      </c>
      <c r="O411" s="46" t="str">
        <f aca="false">IF($E411="","",IFERROR($E411*4.87/LN(67.8*CFG_ZANEM-5.42),""))</f>
        <v/>
      </c>
      <c r="P411" s="46" t="str">
        <f aca="false">IF(OR($B411="",$H411=""),"",$H411-$B411)</f>
        <v/>
      </c>
      <c r="Q411" s="46" t="str">
        <f aca="false">IF($A411="","",IF(ISNUMBER(CFG_A),CFG_A,""))</f>
        <v/>
      </c>
      <c r="R411" s="46" t="str">
        <f aca="false">IF($A411="","",IF(ISNUMBER(CFG_B),CFG_B,""))</f>
        <v/>
      </c>
      <c r="S411" s="50" t="str">
        <f aca="false">IF(OR($B411="",$Q411=""),"",0.6108*EXP(17.27*$B411/($B411+237.3))-0.6108*EXP(17.27*($B411+$Q411)/($B411+$Q411+237.3)))</f>
        <v/>
      </c>
      <c r="T411" s="46" t="str">
        <f aca="false">IF(OR($Q411="",$R411="",$L411=""),"",$Q411+$R411*$L411)</f>
        <v/>
      </c>
      <c r="U411" s="46" t="str">
        <f aca="false">IF(OR($Q411="",$R411="",$S411=""),"",$Q411+$R411*$S411)</f>
        <v/>
      </c>
      <c r="V411" s="50" t="str">
        <f aca="false">IF(OR($P411="",$T411="",$U411=""),"",IF(ABS($U411-$T411)&lt;CFG_DENOMMIN,"",($P411-$T411)/($U411-$T411)))</f>
        <v/>
      </c>
      <c r="W411" s="47" t="str">
        <f aca="false">IF($E411="","",IFERROR(LN((CFG_ZANEM-0.67*CFG_HDOSSEL)/(0.123*CFG_HDOSSEL))*LN((CFG_ZAR-0.67*CFG_HDOSSEL)/(0.0123*CFG_HDOSSEL))/(CFG_K^2*$E411),""))</f>
        <v/>
      </c>
      <c r="X411" s="50" t="str">
        <f aca="false">IF(OR($N411="",$W411="",$W411=0),"",$N411*(1+CFG_RC/$W411))</f>
        <v/>
      </c>
      <c r="Y411" s="46" t="str">
        <f aca="false">IF(OR($X411="",$M411="",$G411="",$L411=""),"",($W411*$G411/CFG_RHOCP)*($X411/($M411+$X411))-$L411/($M411+$X411))</f>
        <v/>
      </c>
      <c r="Z411" s="46" t="str">
        <f aca="false">IF(OR($W411="",$G411=""),"",$W411*$G411/CFG_RHOCP)</f>
        <v/>
      </c>
      <c r="AA411" s="50" t="str">
        <f aca="false">IF(OR($P411="",$Y411="",$Z411=""),"",IF(ABS($Z411-$Y411)&lt;CFG_DENOMMIN,"",($P411-$Y411)/($Z411-$Y411)))</f>
        <v/>
      </c>
      <c r="AB411" s="48" t="str">
        <f aca="false">IF($A411="","",IF(AND(HOUR($A411)&gt;=CFG_HINI,HOUR($A411)&lt;CFG_HFIM),1,0))</f>
        <v/>
      </c>
      <c r="AC411" s="48" t="str">
        <f aca="false">IF($A411="","",IF($D411="",0,IF($D411&gt;=CFG_RSMIN,1,0)))</f>
        <v/>
      </c>
      <c r="AD411" s="48" t="str">
        <f aca="false">IF($A411="","",IF($E411="",0,IF(AND($E411&gt;=CFG_UMIN,$E411&lt;=CFG_UMAX),1,0)))</f>
        <v/>
      </c>
      <c r="AE411" s="48" t="str">
        <f aca="false">IF($A411="","",IF($L411="",0,IF($L411&gt;=CFG_VPDMIN,1,0)))</f>
        <v/>
      </c>
      <c r="AF411" s="48" t="str">
        <f aca="false">IF($A411="","",IF(CFG_METODO="Teórico (Jackson)",IF(OR($Y411="",$Z411=""),0,IF(ABS($Z411-$Y411)&gt;=CFG_DENOMMIN,1,0)),IF(OR($T411="",$U411=""),0,IF(ABS($U411-$T411)&gt;=CFG_DENOMMIN,1,0))))</f>
        <v/>
      </c>
      <c r="AG411" s="48" t="str">
        <f aca="false">IF($A411="","",IF(AND($B411&lt;&gt;"",$C411&lt;&gt;"",$H411&lt;&gt;""),1,0))</f>
        <v/>
      </c>
      <c r="AH411" s="48" t="str">
        <f aca="false">IF($A411="","",IF(AND($AB411=1,$AC411=1,$AD411=1,$AE411=1,$AF411=1,$AG411=1),1,0))</f>
        <v/>
      </c>
      <c r="AI411" s="50" t="str">
        <f aca="false">IF($A411="","",IF($AH411&lt;&gt;1,"",IF(CFG_METODO="Teórico (Jackson)",$AA411,$V411)))</f>
        <v/>
      </c>
      <c r="AJ411" s="50" t="str">
        <f aca="false">IF($AI411="","",MAX(0,MIN(1,$AI411)))</f>
        <v/>
      </c>
      <c r="AK411" s="52" t="str">
        <f aca="false">IF($A411="","",IF($AG411=0,"Dados incompletos"&amp;IF($I411="SEM PAR"," — sem Tc no mesmo horário",""),IF($AB411=0,"Fora da janela horária",IF($AC411=0,"Radiação abaixo do mínimo",IF($AD411=0,"Vento fora da faixa",IF($AE411=0,"VPD abaixo do mínimo",IF($AF411=0,"Denominador muito pequeno","VÁLIDO")))))))</f>
        <v/>
      </c>
    </row>
    <row r="412" customFormat="false" ht="15" hidden="false" customHeight="false" outlineLevel="0" collapsed="false">
      <c r="A412" s="45" t="str">
        <f aca="false">IF(02_Estacao!A412="","",02_Estacao!A412)</f>
        <v/>
      </c>
      <c r="B412" s="46" t="str">
        <f aca="false">IF(OR($A412="",02_Estacao!B412=""),"",IF(CFG_UT="°F",(02_Estacao!B412-32)*5/9,02_Estacao!B412))</f>
        <v/>
      </c>
      <c r="C412" s="47" t="str">
        <f aca="false">IF(OR($A412="",02_Estacao!C412=""),"",IF(CFG_UUR="fração (0-1)",02_Estacao!C412*100,02_Estacao!C412))</f>
        <v/>
      </c>
      <c r="D412" s="48" t="str">
        <f aca="false">IF(OR($A412="",02_Estacao!D412=""),"",IF(CFG_URS="MJ/m²/h",02_Estacao!D412*277.7778,IF(CFG_URS="kW/m²",02_Estacao!D412*1000,02_Estacao!D412)))</f>
        <v/>
      </c>
      <c r="E412" s="46" t="str">
        <f aca="false">IF(OR($A412="",02_Estacao!E412=""),"",IF(CFG_UVEL="km/h",02_Estacao!E412/3.6,02_Estacao!E412))</f>
        <v/>
      </c>
      <c r="F412" s="46" t="str">
        <f aca="false">IF($A412="","",IF(02_Estacao!F412="",CFG_P,IF(CFG_UP="hPa (mbar)",02_Estacao!F412/10,IF(CFG_UP="Pa",02_Estacao!F412/1000,02_Estacao!F412))))</f>
        <v/>
      </c>
      <c r="G412" s="48" t="str">
        <f aca="false">IF($A412="","",IF(02_Estacao!G412&lt;&gt;"",02_Estacao!G412,IF($D412="","",(1-CFG_ALBEDO)*$D412-CFG_RNL)))</f>
        <v/>
      </c>
      <c r="H412" s="46" t="str">
        <f aca="false">IF($A412="","",IFERROR(IF(ISNUMBER(INDEX(03_Dossel!$F$6:$F$1005,MATCH($A412,03_Dossel!$A$6:$A$1005,0))),INDEX(03_Dossel!$F$6:$F$1005,MATCH($A412,03_Dossel!$A$6:$A$1005,0)),""),""))</f>
        <v/>
      </c>
      <c r="I412" s="49" t="str">
        <f aca="false">IF($A412="","",IF($H412="","SEM PAR","OK"))</f>
        <v/>
      </c>
      <c r="J412" s="50" t="str">
        <f aca="false">IF($B412="","",0.6108*EXP(17.27*$B412/($B412+237.3)))</f>
        <v/>
      </c>
      <c r="K412" s="50" t="str">
        <f aca="false">IF(OR($J412="",$C412=""),"",$J412*$C412/100)</f>
        <v/>
      </c>
      <c r="L412" s="50" t="str">
        <f aca="false">IF(OR($J412="",$K412=""),"",$J412-$K412)</f>
        <v/>
      </c>
      <c r="M412" s="50" t="str">
        <f aca="false">IF($J412="","",4098*$J412/($B412+237.3)^2)</f>
        <v/>
      </c>
      <c r="N412" s="51" t="str">
        <f aca="false">IF($F412="","",0.000665*$F412)</f>
        <v/>
      </c>
      <c r="O412" s="46" t="str">
        <f aca="false">IF($E412="","",IFERROR($E412*4.87/LN(67.8*CFG_ZANEM-5.42),""))</f>
        <v/>
      </c>
      <c r="P412" s="46" t="str">
        <f aca="false">IF(OR($B412="",$H412=""),"",$H412-$B412)</f>
        <v/>
      </c>
      <c r="Q412" s="46" t="str">
        <f aca="false">IF($A412="","",IF(ISNUMBER(CFG_A),CFG_A,""))</f>
        <v/>
      </c>
      <c r="R412" s="46" t="str">
        <f aca="false">IF($A412="","",IF(ISNUMBER(CFG_B),CFG_B,""))</f>
        <v/>
      </c>
      <c r="S412" s="50" t="str">
        <f aca="false">IF(OR($B412="",$Q412=""),"",0.6108*EXP(17.27*$B412/($B412+237.3))-0.6108*EXP(17.27*($B412+$Q412)/($B412+$Q412+237.3)))</f>
        <v/>
      </c>
      <c r="T412" s="46" t="str">
        <f aca="false">IF(OR($Q412="",$R412="",$L412=""),"",$Q412+$R412*$L412)</f>
        <v/>
      </c>
      <c r="U412" s="46" t="str">
        <f aca="false">IF(OR($Q412="",$R412="",$S412=""),"",$Q412+$R412*$S412)</f>
        <v/>
      </c>
      <c r="V412" s="50" t="str">
        <f aca="false">IF(OR($P412="",$T412="",$U412=""),"",IF(ABS($U412-$T412)&lt;CFG_DENOMMIN,"",($P412-$T412)/($U412-$T412)))</f>
        <v/>
      </c>
      <c r="W412" s="47" t="str">
        <f aca="false">IF($E412="","",IFERROR(LN((CFG_ZANEM-0.67*CFG_HDOSSEL)/(0.123*CFG_HDOSSEL))*LN((CFG_ZAR-0.67*CFG_HDOSSEL)/(0.0123*CFG_HDOSSEL))/(CFG_K^2*$E412),""))</f>
        <v/>
      </c>
      <c r="X412" s="50" t="str">
        <f aca="false">IF(OR($N412="",$W412="",$W412=0),"",$N412*(1+CFG_RC/$W412))</f>
        <v/>
      </c>
      <c r="Y412" s="46" t="str">
        <f aca="false">IF(OR($X412="",$M412="",$G412="",$L412=""),"",($W412*$G412/CFG_RHOCP)*($X412/($M412+$X412))-$L412/($M412+$X412))</f>
        <v/>
      </c>
      <c r="Z412" s="46" t="str">
        <f aca="false">IF(OR($W412="",$G412=""),"",$W412*$G412/CFG_RHOCP)</f>
        <v/>
      </c>
      <c r="AA412" s="50" t="str">
        <f aca="false">IF(OR($P412="",$Y412="",$Z412=""),"",IF(ABS($Z412-$Y412)&lt;CFG_DENOMMIN,"",($P412-$Y412)/($Z412-$Y412)))</f>
        <v/>
      </c>
      <c r="AB412" s="48" t="str">
        <f aca="false">IF($A412="","",IF(AND(HOUR($A412)&gt;=CFG_HINI,HOUR($A412)&lt;CFG_HFIM),1,0))</f>
        <v/>
      </c>
      <c r="AC412" s="48" t="str">
        <f aca="false">IF($A412="","",IF($D412="",0,IF($D412&gt;=CFG_RSMIN,1,0)))</f>
        <v/>
      </c>
      <c r="AD412" s="48" t="str">
        <f aca="false">IF($A412="","",IF($E412="",0,IF(AND($E412&gt;=CFG_UMIN,$E412&lt;=CFG_UMAX),1,0)))</f>
        <v/>
      </c>
      <c r="AE412" s="48" t="str">
        <f aca="false">IF($A412="","",IF($L412="",0,IF($L412&gt;=CFG_VPDMIN,1,0)))</f>
        <v/>
      </c>
      <c r="AF412" s="48" t="str">
        <f aca="false">IF($A412="","",IF(CFG_METODO="Teórico (Jackson)",IF(OR($Y412="",$Z412=""),0,IF(ABS($Z412-$Y412)&gt;=CFG_DENOMMIN,1,0)),IF(OR($T412="",$U412=""),0,IF(ABS($U412-$T412)&gt;=CFG_DENOMMIN,1,0))))</f>
        <v/>
      </c>
      <c r="AG412" s="48" t="str">
        <f aca="false">IF($A412="","",IF(AND($B412&lt;&gt;"",$C412&lt;&gt;"",$H412&lt;&gt;""),1,0))</f>
        <v/>
      </c>
      <c r="AH412" s="48" t="str">
        <f aca="false">IF($A412="","",IF(AND($AB412=1,$AC412=1,$AD412=1,$AE412=1,$AF412=1,$AG412=1),1,0))</f>
        <v/>
      </c>
      <c r="AI412" s="50" t="str">
        <f aca="false">IF($A412="","",IF($AH412&lt;&gt;1,"",IF(CFG_METODO="Teórico (Jackson)",$AA412,$V412)))</f>
        <v/>
      </c>
      <c r="AJ412" s="50" t="str">
        <f aca="false">IF($AI412="","",MAX(0,MIN(1,$AI412)))</f>
        <v/>
      </c>
      <c r="AK412" s="52" t="str">
        <f aca="false">IF($A412="","",IF($AG412=0,"Dados incompletos"&amp;IF($I412="SEM PAR"," — sem Tc no mesmo horário",""),IF($AB412=0,"Fora da janela horária",IF($AC412=0,"Radiação abaixo do mínimo",IF($AD412=0,"Vento fora da faixa",IF($AE412=0,"VPD abaixo do mínimo",IF($AF412=0,"Denominador muito pequeno","VÁLIDO")))))))</f>
        <v/>
      </c>
    </row>
    <row r="413" customFormat="false" ht="15" hidden="false" customHeight="false" outlineLevel="0" collapsed="false">
      <c r="A413" s="45" t="str">
        <f aca="false">IF(02_Estacao!A413="","",02_Estacao!A413)</f>
        <v/>
      </c>
      <c r="B413" s="46" t="str">
        <f aca="false">IF(OR($A413="",02_Estacao!B413=""),"",IF(CFG_UT="°F",(02_Estacao!B413-32)*5/9,02_Estacao!B413))</f>
        <v/>
      </c>
      <c r="C413" s="47" t="str">
        <f aca="false">IF(OR($A413="",02_Estacao!C413=""),"",IF(CFG_UUR="fração (0-1)",02_Estacao!C413*100,02_Estacao!C413))</f>
        <v/>
      </c>
      <c r="D413" s="48" t="str">
        <f aca="false">IF(OR($A413="",02_Estacao!D413=""),"",IF(CFG_URS="MJ/m²/h",02_Estacao!D413*277.7778,IF(CFG_URS="kW/m²",02_Estacao!D413*1000,02_Estacao!D413)))</f>
        <v/>
      </c>
      <c r="E413" s="46" t="str">
        <f aca="false">IF(OR($A413="",02_Estacao!E413=""),"",IF(CFG_UVEL="km/h",02_Estacao!E413/3.6,02_Estacao!E413))</f>
        <v/>
      </c>
      <c r="F413" s="46" t="str">
        <f aca="false">IF($A413="","",IF(02_Estacao!F413="",CFG_P,IF(CFG_UP="hPa (mbar)",02_Estacao!F413/10,IF(CFG_UP="Pa",02_Estacao!F413/1000,02_Estacao!F413))))</f>
        <v/>
      </c>
      <c r="G413" s="48" t="str">
        <f aca="false">IF($A413="","",IF(02_Estacao!G413&lt;&gt;"",02_Estacao!G413,IF($D413="","",(1-CFG_ALBEDO)*$D413-CFG_RNL)))</f>
        <v/>
      </c>
      <c r="H413" s="46" t="str">
        <f aca="false">IF($A413="","",IFERROR(IF(ISNUMBER(INDEX(03_Dossel!$F$6:$F$1005,MATCH($A413,03_Dossel!$A$6:$A$1005,0))),INDEX(03_Dossel!$F$6:$F$1005,MATCH($A413,03_Dossel!$A$6:$A$1005,0)),""),""))</f>
        <v/>
      </c>
      <c r="I413" s="49" t="str">
        <f aca="false">IF($A413="","",IF($H413="","SEM PAR","OK"))</f>
        <v/>
      </c>
      <c r="J413" s="50" t="str">
        <f aca="false">IF($B413="","",0.6108*EXP(17.27*$B413/($B413+237.3)))</f>
        <v/>
      </c>
      <c r="K413" s="50" t="str">
        <f aca="false">IF(OR($J413="",$C413=""),"",$J413*$C413/100)</f>
        <v/>
      </c>
      <c r="L413" s="50" t="str">
        <f aca="false">IF(OR($J413="",$K413=""),"",$J413-$K413)</f>
        <v/>
      </c>
      <c r="M413" s="50" t="str">
        <f aca="false">IF($J413="","",4098*$J413/($B413+237.3)^2)</f>
        <v/>
      </c>
      <c r="N413" s="51" t="str">
        <f aca="false">IF($F413="","",0.000665*$F413)</f>
        <v/>
      </c>
      <c r="O413" s="46" t="str">
        <f aca="false">IF($E413="","",IFERROR($E413*4.87/LN(67.8*CFG_ZANEM-5.42),""))</f>
        <v/>
      </c>
      <c r="P413" s="46" t="str">
        <f aca="false">IF(OR($B413="",$H413=""),"",$H413-$B413)</f>
        <v/>
      </c>
      <c r="Q413" s="46" t="str">
        <f aca="false">IF($A413="","",IF(ISNUMBER(CFG_A),CFG_A,""))</f>
        <v/>
      </c>
      <c r="R413" s="46" t="str">
        <f aca="false">IF($A413="","",IF(ISNUMBER(CFG_B),CFG_B,""))</f>
        <v/>
      </c>
      <c r="S413" s="50" t="str">
        <f aca="false">IF(OR($B413="",$Q413=""),"",0.6108*EXP(17.27*$B413/($B413+237.3))-0.6108*EXP(17.27*($B413+$Q413)/($B413+$Q413+237.3)))</f>
        <v/>
      </c>
      <c r="T413" s="46" t="str">
        <f aca="false">IF(OR($Q413="",$R413="",$L413=""),"",$Q413+$R413*$L413)</f>
        <v/>
      </c>
      <c r="U413" s="46" t="str">
        <f aca="false">IF(OR($Q413="",$R413="",$S413=""),"",$Q413+$R413*$S413)</f>
        <v/>
      </c>
      <c r="V413" s="50" t="str">
        <f aca="false">IF(OR($P413="",$T413="",$U413=""),"",IF(ABS($U413-$T413)&lt;CFG_DENOMMIN,"",($P413-$T413)/($U413-$T413)))</f>
        <v/>
      </c>
      <c r="W413" s="47" t="str">
        <f aca="false">IF($E413="","",IFERROR(LN((CFG_ZANEM-0.67*CFG_HDOSSEL)/(0.123*CFG_HDOSSEL))*LN((CFG_ZAR-0.67*CFG_HDOSSEL)/(0.0123*CFG_HDOSSEL))/(CFG_K^2*$E413),""))</f>
        <v/>
      </c>
      <c r="X413" s="50" t="str">
        <f aca="false">IF(OR($N413="",$W413="",$W413=0),"",$N413*(1+CFG_RC/$W413))</f>
        <v/>
      </c>
      <c r="Y413" s="46" t="str">
        <f aca="false">IF(OR($X413="",$M413="",$G413="",$L413=""),"",($W413*$G413/CFG_RHOCP)*($X413/($M413+$X413))-$L413/($M413+$X413))</f>
        <v/>
      </c>
      <c r="Z413" s="46" t="str">
        <f aca="false">IF(OR($W413="",$G413=""),"",$W413*$G413/CFG_RHOCP)</f>
        <v/>
      </c>
      <c r="AA413" s="50" t="str">
        <f aca="false">IF(OR($P413="",$Y413="",$Z413=""),"",IF(ABS($Z413-$Y413)&lt;CFG_DENOMMIN,"",($P413-$Y413)/($Z413-$Y413)))</f>
        <v/>
      </c>
      <c r="AB413" s="48" t="str">
        <f aca="false">IF($A413="","",IF(AND(HOUR($A413)&gt;=CFG_HINI,HOUR($A413)&lt;CFG_HFIM),1,0))</f>
        <v/>
      </c>
      <c r="AC413" s="48" t="str">
        <f aca="false">IF($A413="","",IF($D413="",0,IF($D413&gt;=CFG_RSMIN,1,0)))</f>
        <v/>
      </c>
      <c r="AD413" s="48" t="str">
        <f aca="false">IF($A413="","",IF($E413="",0,IF(AND($E413&gt;=CFG_UMIN,$E413&lt;=CFG_UMAX),1,0)))</f>
        <v/>
      </c>
      <c r="AE413" s="48" t="str">
        <f aca="false">IF($A413="","",IF($L413="",0,IF($L413&gt;=CFG_VPDMIN,1,0)))</f>
        <v/>
      </c>
      <c r="AF413" s="48" t="str">
        <f aca="false">IF($A413="","",IF(CFG_METODO="Teórico (Jackson)",IF(OR($Y413="",$Z413=""),0,IF(ABS($Z413-$Y413)&gt;=CFG_DENOMMIN,1,0)),IF(OR($T413="",$U413=""),0,IF(ABS($U413-$T413)&gt;=CFG_DENOMMIN,1,0))))</f>
        <v/>
      </c>
      <c r="AG413" s="48" t="str">
        <f aca="false">IF($A413="","",IF(AND($B413&lt;&gt;"",$C413&lt;&gt;"",$H413&lt;&gt;""),1,0))</f>
        <v/>
      </c>
      <c r="AH413" s="48" t="str">
        <f aca="false">IF($A413="","",IF(AND($AB413=1,$AC413=1,$AD413=1,$AE413=1,$AF413=1,$AG413=1),1,0))</f>
        <v/>
      </c>
      <c r="AI413" s="50" t="str">
        <f aca="false">IF($A413="","",IF($AH413&lt;&gt;1,"",IF(CFG_METODO="Teórico (Jackson)",$AA413,$V413)))</f>
        <v/>
      </c>
      <c r="AJ413" s="50" t="str">
        <f aca="false">IF($AI413="","",MAX(0,MIN(1,$AI413)))</f>
        <v/>
      </c>
      <c r="AK413" s="52" t="str">
        <f aca="false">IF($A413="","",IF($AG413=0,"Dados incompletos"&amp;IF($I413="SEM PAR"," — sem Tc no mesmo horário",""),IF($AB413=0,"Fora da janela horária",IF($AC413=0,"Radiação abaixo do mínimo",IF($AD413=0,"Vento fora da faixa",IF($AE413=0,"VPD abaixo do mínimo",IF($AF413=0,"Denominador muito pequeno","VÁLIDO")))))))</f>
        <v/>
      </c>
    </row>
    <row r="414" customFormat="false" ht="15" hidden="false" customHeight="false" outlineLevel="0" collapsed="false">
      <c r="A414" s="45" t="str">
        <f aca="false">IF(02_Estacao!A414="","",02_Estacao!A414)</f>
        <v/>
      </c>
      <c r="B414" s="46" t="str">
        <f aca="false">IF(OR($A414="",02_Estacao!B414=""),"",IF(CFG_UT="°F",(02_Estacao!B414-32)*5/9,02_Estacao!B414))</f>
        <v/>
      </c>
      <c r="C414" s="47" t="str">
        <f aca="false">IF(OR($A414="",02_Estacao!C414=""),"",IF(CFG_UUR="fração (0-1)",02_Estacao!C414*100,02_Estacao!C414))</f>
        <v/>
      </c>
      <c r="D414" s="48" t="str">
        <f aca="false">IF(OR($A414="",02_Estacao!D414=""),"",IF(CFG_URS="MJ/m²/h",02_Estacao!D414*277.7778,IF(CFG_URS="kW/m²",02_Estacao!D414*1000,02_Estacao!D414)))</f>
        <v/>
      </c>
      <c r="E414" s="46" t="str">
        <f aca="false">IF(OR($A414="",02_Estacao!E414=""),"",IF(CFG_UVEL="km/h",02_Estacao!E414/3.6,02_Estacao!E414))</f>
        <v/>
      </c>
      <c r="F414" s="46" t="str">
        <f aca="false">IF($A414="","",IF(02_Estacao!F414="",CFG_P,IF(CFG_UP="hPa (mbar)",02_Estacao!F414/10,IF(CFG_UP="Pa",02_Estacao!F414/1000,02_Estacao!F414))))</f>
        <v/>
      </c>
      <c r="G414" s="48" t="str">
        <f aca="false">IF($A414="","",IF(02_Estacao!G414&lt;&gt;"",02_Estacao!G414,IF($D414="","",(1-CFG_ALBEDO)*$D414-CFG_RNL)))</f>
        <v/>
      </c>
      <c r="H414" s="46" t="str">
        <f aca="false">IF($A414="","",IFERROR(IF(ISNUMBER(INDEX(03_Dossel!$F$6:$F$1005,MATCH($A414,03_Dossel!$A$6:$A$1005,0))),INDEX(03_Dossel!$F$6:$F$1005,MATCH($A414,03_Dossel!$A$6:$A$1005,0)),""),""))</f>
        <v/>
      </c>
      <c r="I414" s="49" t="str">
        <f aca="false">IF($A414="","",IF($H414="","SEM PAR","OK"))</f>
        <v/>
      </c>
      <c r="J414" s="50" t="str">
        <f aca="false">IF($B414="","",0.6108*EXP(17.27*$B414/($B414+237.3)))</f>
        <v/>
      </c>
      <c r="K414" s="50" t="str">
        <f aca="false">IF(OR($J414="",$C414=""),"",$J414*$C414/100)</f>
        <v/>
      </c>
      <c r="L414" s="50" t="str">
        <f aca="false">IF(OR($J414="",$K414=""),"",$J414-$K414)</f>
        <v/>
      </c>
      <c r="M414" s="50" t="str">
        <f aca="false">IF($J414="","",4098*$J414/($B414+237.3)^2)</f>
        <v/>
      </c>
      <c r="N414" s="51" t="str">
        <f aca="false">IF($F414="","",0.000665*$F414)</f>
        <v/>
      </c>
      <c r="O414" s="46" t="str">
        <f aca="false">IF($E414="","",IFERROR($E414*4.87/LN(67.8*CFG_ZANEM-5.42),""))</f>
        <v/>
      </c>
      <c r="P414" s="46" t="str">
        <f aca="false">IF(OR($B414="",$H414=""),"",$H414-$B414)</f>
        <v/>
      </c>
      <c r="Q414" s="46" t="str">
        <f aca="false">IF($A414="","",IF(ISNUMBER(CFG_A),CFG_A,""))</f>
        <v/>
      </c>
      <c r="R414" s="46" t="str">
        <f aca="false">IF($A414="","",IF(ISNUMBER(CFG_B),CFG_B,""))</f>
        <v/>
      </c>
      <c r="S414" s="50" t="str">
        <f aca="false">IF(OR($B414="",$Q414=""),"",0.6108*EXP(17.27*$B414/($B414+237.3))-0.6108*EXP(17.27*($B414+$Q414)/($B414+$Q414+237.3)))</f>
        <v/>
      </c>
      <c r="T414" s="46" t="str">
        <f aca="false">IF(OR($Q414="",$R414="",$L414=""),"",$Q414+$R414*$L414)</f>
        <v/>
      </c>
      <c r="U414" s="46" t="str">
        <f aca="false">IF(OR($Q414="",$R414="",$S414=""),"",$Q414+$R414*$S414)</f>
        <v/>
      </c>
      <c r="V414" s="50" t="str">
        <f aca="false">IF(OR($P414="",$T414="",$U414=""),"",IF(ABS($U414-$T414)&lt;CFG_DENOMMIN,"",($P414-$T414)/($U414-$T414)))</f>
        <v/>
      </c>
      <c r="W414" s="47" t="str">
        <f aca="false">IF($E414="","",IFERROR(LN((CFG_ZANEM-0.67*CFG_HDOSSEL)/(0.123*CFG_HDOSSEL))*LN((CFG_ZAR-0.67*CFG_HDOSSEL)/(0.0123*CFG_HDOSSEL))/(CFG_K^2*$E414),""))</f>
        <v/>
      </c>
      <c r="X414" s="50" t="str">
        <f aca="false">IF(OR($N414="",$W414="",$W414=0),"",$N414*(1+CFG_RC/$W414))</f>
        <v/>
      </c>
      <c r="Y414" s="46" t="str">
        <f aca="false">IF(OR($X414="",$M414="",$G414="",$L414=""),"",($W414*$G414/CFG_RHOCP)*($X414/($M414+$X414))-$L414/($M414+$X414))</f>
        <v/>
      </c>
      <c r="Z414" s="46" t="str">
        <f aca="false">IF(OR($W414="",$G414=""),"",$W414*$G414/CFG_RHOCP)</f>
        <v/>
      </c>
      <c r="AA414" s="50" t="str">
        <f aca="false">IF(OR($P414="",$Y414="",$Z414=""),"",IF(ABS($Z414-$Y414)&lt;CFG_DENOMMIN,"",($P414-$Y414)/($Z414-$Y414)))</f>
        <v/>
      </c>
      <c r="AB414" s="48" t="str">
        <f aca="false">IF($A414="","",IF(AND(HOUR($A414)&gt;=CFG_HINI,HOUR($A414)&lt;CFG_HFIM),1,0))</f>
        <v/>
      </c>
      <c r="AC414" s="48" t="str">
        <f aca="false">IF($A414="","",IF($D414="",0,IF($D414&gt;=CFG_RSMIN,1,0)))</f>
        <v/>
      </c>
      <c r="AD414" s="48" t="str">
        <f aca="false">IF($A414="","",IF($E414="",0,IF(AND($E414&gt;=CFG_UMIN,$E414&lt;=CFG_UMAX),1,0)))</f>
        <v/>
      </c>
      <c r="AE414" s="48" t="str">
        <f aca="false">IF($A414="","",IF($L414="",0,IF($L414&gt;=CFG_VPDMIN,1,0)))</f>
        <v/>
      </c>
      <c r="AF414" s="48" t="str">
        <f aca="false">IF($A414="","",IF(CFG_METODO="Teórico (Jackson)",IF(OR($Y414="",$Z414=""),0,IF(ABS($Z414-$Y414)&gt;=CFG_DENOMMIN,1,0)),IF(OR($T414="",$U414=""),0,IF(ABS($U414-$T414)&gt;=CFG_DENOMMIN,1,0))))</f>
        <v/>
      </c>
      <c r="AG414" s="48" t="str">
        <f aca="false">IF($A414="","",IF(AND($B414&lt;&gt;"",$C414&lt;&gt;"",$H414&lt;&gt;""),1,0))</f>
        <v/>
      </c>
      <c r="AH414" s="48" t="str">
        <f aca="false">IF($A414="","",IF(AND($AB414=1,$AC414=1,$AD414=1,$AE414=1,$AF414=1,$AG414=1),1,0))</f>
        <v/>
      </c>
      <c r="AI414" s="50" t="str">
        <f aca="false">IF($A414="","",IF($AH414&lt;&gt;1,"",IF(CFG_METODO="Teórico (Jackson)",$AA414,$V414)))</f>
        <v/>
      </c>
      <c r="AJ414" s="50" t="str">
        <f aca="false">IF($AI414="","",MAX(0,MIN(1,$AI414)))</f>
        <v/>
      </c>
      <c r="AK414" s="52" t="str">
        <f aca="false">IF($A414="","",IF($AG414=0,"Dados incompletos"&amp;IF($I414="SEM PAR"," — sem Tc no mesmo horário",""),IF($AB414=0,"Fora da janela horária",IF($AC414=0,"Radiação abaixo do mínimo",IF($AD414=0,"Vento fora da faixa",IF($AE414=0,"VPD abaixo do mínimo",IF($AF414=0,"Denominador muito pequeno","VÁLIDO")))))))</f>
        <v/>
      </c>
    </row>
    <row r="415" customFormat="false" ht="15" hidden="false" customHeight="false" outlineLevel="0" collapsed="false">
      <c r="A415" s="45" t="str">
        <f aca="false">IF(02_Estacao!A415="","",02_Estacao!A415)</f>
        <v/>
      </c>
      <c r="B415" s="46" t="str">
        <f aca="false">IF(OR($A415="",02_Estacao!B415=""),"",IF(CFG_UT="°F",(02_Estacao!B415-32)*5/9,02_Estacao!B415))</f>
        <v/>
      </c>
      <c r="C415" s="47" t="str">
        <f aca="false">IF(OR($A415="",02_Estacao!C415=""),"",IF(CFG_UUR="fração (0-1)",02_Estacao!C415*100,02_Estacao!C415))</f>
        <v/>
      </c>
      <c r="D415" s="48" t="str">
        <f aca="false">IF(OR($A415="",02_Estacao!D415=""),"",IF(CFG_URS="MJ/m²/h",02_Estacao!D415*277.7778,IF(CFG_URS="kW/m²",02_Estacao!D415*1000,02_Estacao!D415)))</f>
        <v/>
      </c>
      <c r="E415" s="46" t="str">
        <f aca="false">IF(OR($A415="",02_Estacao!E415=""),"",IF(CFG_UVEL="km/h",02_Estacao!E415/3.6,02_Estacao!E415))</f>
        <v/>
      </c>
      <c r="F415" s="46" t="str">
        <f aca="false">IF($A415="","",IF(02_Estacao!F415="",CFG_P,IF(CFG_UP="hPa (mbar)",02_Estacao!F415/10,IF(CFG_UP="Pa",02_Estacao!F415/1000,02_Estacao!F415))))</f>
        <v/>
      </c>
      <c r="G415" s="48" t="str">
        <f aca="false">IF($A415="","",IF(02_Estacao!G415&lt;&gt;"",02_Estacao!G415,IF($D415="","",(1-CFG_ALBEDO)*$D415-CFG_RNL)))</f>
        <v/>
      </c>
      <c r="H415" s="46" t="str">
        <f aca="false">IF($A415="","",IFERROR(IF(ISNUMBER(INDEX(03_Dossel!$F$6:$F$1005,MATCH($A415,03_Dossel!$A$6:$A$1005,0))),INDEX(03_Dossel!$F$6:$F$1005,MATCH($A415,03_Dossel!$A$6:$A$1005,0)),""),""))</f>
        <v/>
      </c>
      <c r="I415" s="49" t="str">
        <f aca="false">IF($A415="","",IF($H415="","SEM PAR","OK"))</f>
        <v/>
      </c>
      <c r="J415" s="50" t="str">
        <f aca="false">IF($B415="","",0.6108*EXP(17.27*$B415/($B415+237.3)))</f>
        <v/>
      </c>
      <c r="K415" s="50" t="str">
        <f aca="false">IF(OR($J415="",$C415=""),"",$J415*$C415/100)</f>
        <v/>
      </c>
      <c r="L415" s="50" t="str">
        <f aca="false">IF(OR($J415="",$K415=""),"",$J415-$K415)</f>
        <v/>
      </c>
      <c r="M415" s="50" t="str">
        <f aca="false">IF($J415="","",4098*$J415/($B415+237.3)^2)</f>
        <v/>
      </c>
      <c r="N415" s="51" t="str">
        <f aca="false">IF($F415="","",0.000665*$F415)</f>
        <v/>
      </c>
      <c r="O415" s="46" t="str">
        <f aca="false">IF($E415="","",IFERROR($E415*4.87/LN(67.8*CFG_ZANEM-5.42),""))</f>
        <v/>
      </c>
      <c r="P415" s="46" t="str">
        <f aca="false">IF(OR($B415="",$H415=""),"",$H415-$B415)</f>
        <v/>
      </c>
      <c r="Q415" s="46" t="str">
        <f aca="false">IF($A415="","",IF(ISNUMBER(CFG_A),CFG_A,""))</f>
        <v/>
      </c>
      <c r="R415" s="46" t="str">
        <f aca="false">IF($A415="","",IF(ISNUMBER(CFG_B),CFG_B,""))</f>
        <v/>
      </c>
      <c r="S415" s="50" t="str">
        <f aca="false">IF(OR($B415="",$Q415=""),"",0.6108*EXP(17.27*$B415/($B415+237.3))-0.6108*EXP(17.27*($B415+$Q415)/($B415+$Q415+237.3)))</f>
        <v/>
      </c>
      <c r="T415" s="46" t="str">
        <f aca="false">IF(OR($Q415="",$R415="",$L415=""),"",$Q415+$R415*$L415)</f>
        <v/>
      </c>
      <c r="U415" s="46" t="str">
        <f aca="false">IF(OR($Q415="",$R415="",$S415=""),"",$Q415+$R415*$S415)</f>
        <v/>
      </c>
      <c r="V415" s="50" t="str">
        <f aca="false">IF(OR($P415="",$T415="",$U415=""),"",IF(ABS($U415-$T415)&lt;CFG_DENOMMIN,"",($P415-$T415)/($U415-$T415)))</f>
        <v/>
      </c>
      <c r="W415" s="47" t="str">
        <f aca="false">IF($E415="","",IFERROR(LN((CFG_ZANEM-0.67*CFG_HDOSSEL)/(0.123*CFG_HDOSSEL))*LN((CFG_ZAR-0.67*CFG_HDOSSEL)/(0.0123*CFG_HDOSSEL))/(CFG_K^2*$E415),""))</f>
        <v/>
      </c>
      <c r="X415" s="50" t="str">
        <f aca="false">IF(OR($N415="",$W415="",$W415=0),"",$N415*(1+CFG_RC/$W415))</f>
        <v/>
      </c>
      <c r="Y415" s="46" t="str">
        <f aca="false">IF(OR($X415="",$M415="",$G415="",$L415=""),"",($W415*$G415/CFG_RHOCP)*($X415/($M415+$X415))-$L415/($M415+$X415))</f>
        <v/>
      </c>
      <c r="Z415" s="46" t="str">
        <f aca="false">IF(OR($W415="",$G415=""),"",$W415*$G415/CFG_RHOCP)</f>
        <v/>
      </c>
      <c r="AA415" s="50" t="str">
        <f aca="false">IF(OR($P415="",$Y415="",$Z415=""),"",IF(ABS($Z415-$Y415)&lt;CFG_DENOMMIN,"",($P415-$Y415)/($Z415-$Y415)))</f>
        <v/>
      </c>
      <c r="AB415" s="48" t="str">
        <f aca="false">IF($A415="","",IF(AND(HOUR($A415)&gt;=CFG_HINI,HOUR($A415)&lt;CFG_HFIM),1,0))</f>
        <v/>
      </c>
      <c r="AC415" s="48" t="str">
        <f aca="false">IF($A415="","",IF($D415="",0,IF($D415&gt;=CFG_RSMIN,1,0)))</f>
        <v/>
      </c>
      <c r="AD415" s="48" t="str">
        <f aca="false">IF($A415="","",IF($E415="",0,IF(AND($E415&gt;=CFG_UMIN,$E415&lt;=CFG_UMAX),1,0)))</f>
        <v/>
      </c>
      <c r="AE415" s="48" t="str">
        <f aca="false">IF($A415="","",IF($L415="",0,IF($L415&gt;=CFG_VPDMIN,1,0)))</f>
        <v/>
      </c>
      <c r="AF415" s="48" t="str">
        <f aca="false">IF($A415="","",IF(CFG_METODO="Teórico (Jackson)",IF(OR($Y415="",$Z415=""),0,IF(ABS($Z415-$Y415)&gt;=CFG_DENOMMIN,1,0)),IF(OR($T415="",$U415=""),0,IF(ABS($U415-$T415)&gt;=CFG_DENOMMIN,1,0))))</f>
        <v/>
      </c>
      <c r="AG415" s="48" t="str">
        <f aca="false">IF($A415="","",IF(AND($B415&lt;&gt;"",$C415&lt;&gt;"",$H415&lt;&gt;""),1,0))</f>
        <v/>
      </c>
      <c r="AH415" s="48" t="str">
        <f aca="false">IF($A415="","",IF(AND($AB415=1,$AC415=1,$AD415=1,$AE415=1,$AF415=1,$AG415=1),1,0))</f>
        <v/>
      </c>
      <c r="AI415" s="50" t="str">
        <f aca="false">IF($A415="","",IF($AH415&lt;&gt;1,"",IF(CFG_METODO="Teórico (Jackson)",$AA415,$V415)))</f>
        <v/>
      </c>
      <c r="AJ415" s="50" t="str">
        <f aca="false">IF($AI415="","",MAX(0,MIN(1,$AI415)))</f>
        <v/>
      </c>
      <c r="AK415" s="52" t="str">
        <f aca="false">IF($A415="","",IF($AG415=0,"Dados incompletos"&amp;IF($I415="SEM PAR"," — sem Tc no mesmo horário",""),IF($AB415=0,"Fora da janela horária",IF($AC415=0,"Radiação abaixo do mínimo",IF($AD415=0,"Vento fora da faixa",IF($AE415=0,"VPD abaixo do mínimo",IF($AF415=0,"Denominador muito pequeno","VÁLIDO")))))))</f>
        <v/>
      </c>
    </row>
    <row r="416" customFormat="false" ht="15" hidden="false" customHeight="false" outlineLevel="0" collapsed="false">
      <c r="A416" s="45" t="str">
        <f aca="false">IF(02_Estacao!A416="","",02_Estacao!A416)</f>
        <v/>
      </c>
      <c r="B416" s="46" t="str">
        <f aca="false">IF(OR($A416="",02_Estacao!B416=""),"",IF(CFG_UT="°F",(02_Estacao!B416-32)*5/9,02_Estacao!B416))</f>
        <v/>
      </c>
      <c r="C416" s="47" t="str">
        <f aca="false">IF(OR($A416="",02_Estacao!C416=""),"",IF(CFG_UUR="fração (0-1)",02_Estacao!C416*100,02_Estacao!C416))</f>
        <v/>
      </c>
      <c r="D416" s="48" t="str">
        <f aca="false">IF(OR($A416="",02_Estacao!D416=""),"",IF(CFG_URS="MJ/m²/h",02_Estacao!D416*277.7778,IF(CFG_URS="kW/m²",02_Estacao!D416*1000,02_Estacao!D416)))</f>
        <v/>
      </c>
      <c r="E416" s="46" t="str">
        <f aca="false">IF(OR($A416="",02_Estacao!E416=""),"",IF(CFG_UVEL="km/h",02_Estacao!E416/3.6,02_Estacao!E416))</f>
        <v/>
      </c>
      <c r="F416" s="46" t="str">
        <f aca="false">IF($A416="","",IF(02_Estacao!F416="",CFG_P,IF(CFG_UP="hPa (mbar)",02_Estacao!F416/10,IF(CFG_UP="Pa",02_Estacao!F416/1000,02_Estacao!F416))))</f>
        <v/>
      </c>
      <c r="G416" s="48" t="str">
        <f aca="false">IF($A416="","",IF(02_Estacao!G416&lt;&gt;"",02_Estacao!G416,IF($D416="","",(1-CFG_ALBEDO)*$D416-CFG_RNL)))</f>
        <v/>
      </c>
      <c r="H416" s="46" t="str">
        <f aca="false">IF($A416="","",IFERROR(IF(ISNUMBER(INDEX(03_Dossel!$F$6:$F$1005,MATCH($A416,03_Dossel!$A$6:$A$1005,0))),INDEX(03_Dossel!$F$6:$F$1005,MATCH($A416,03_Dossel!$A$6:$A$1005,0)),""),""))</f>
        <v/>
      </c>
      <c r="I416" s="49" t="str">
        <f aca="false">IF($A416="","",IF($H416="","SEM PAR","OK"))</f>
        <v/>
      </c>
      <c r="J416" s="50" t="str">
        <f aca="false">IF($B416="","",0.6108*EXP(17.27*$B416/($B416+237.3)))</f>
        <v/>
      </c>
      <c r="K416" s="50" t="str">
        <f aca="false">IF(OR($J416="",$C416=""),"",$J416*$C416/100)</f>
        <v/>
      </c>
      <c r="L416" s="50" t="str">
        <f aca="false">IF(OR($J416="",$K416=""),"",$J416-$K416)</f>
        <v/>
      </c>
      <c r="M416" s="50" t="str">
        <f aca="false">IF($J416="","",4098*$J416/($B416+237.3)^2)</f>
        <v/>
      </c>
      <c r="N416" s="51" t="str">
        <f aca="false">IF($F416="","",0.000665*$F416)</f>
        <v/>
      </c>
      <c r="O416" s="46" t="str">
        <f aca="false">IF($E416="","",IFERROR($E416*4.87/LN(67.8*CFG_ZANEM-5.42),""))</f>
        <v/>
      </c>
      <c r="P416" s="46" t="str">
        <f aca="false">IF(OR($B416="",$H416=""),"",$H416-$B416)</f>
        <v/>
      </c>
      <c r="Q416" s="46" t="str">
        <f aca="false">IF($A416="","",IF(ISNUMBER(CFG_A),CFG_A,""))</f>
        <v/>
      </c>
      <c r="R416" s="46" t="str">
        <f aca="false">IF($A416="","",IF(ISNUMBER(CFG_B),CFG_B,""))</f>
        <v/>
      </c>
      <c r="S416" s="50" t="str">
        <f aca="false">IF(OR($B416="",$Q416=""),"",0.6108*EXP(17.27*$B416/($B416+237.3))-0.6108*EXP(17.27*($B416+$Q416)/($B416+$Q416+237.3)))</f>
        <v/>
      </c>
      <c r="T416" s="46" t="str">
        <f aca="false">IF(OR($Q416="",$R416="",$L416=""),"",$Q416+$R416*$L416)</f>
        <v/>
      </c>
      <c r="U416" s="46" t="str">
        <f aca="false">IF(OR($Q416="",$R416="",$S416=""),"",$Q416+$R416*$S416)</f>
        <v/>
      </c>
      <c r="V416" s="50" t="str">
        <f aca="false">IF(OR($P416="",$T416="",$U416=""),"",IF(ABS($U416-$T416)&lt;CFG_DENOMMIN,"",($P416-$T416)/($U416-$T416)))</f>
        <v/>
      </c>
      <c r="W416" s="47" t="str">
        <f aca="false">IF($E416="","",IFERROR(LN((CFG_ZANEM-0.67*CFG_HDOSSEL)/(0.123*CFG_HDOSSEL))*LN((CFG_ZAR-0.67*CFG_HDOSSEL)/(0.0123*CFG_HDOSSEL))/(CFG_K^2*$E416),""))</f>
        <v/>
      </c>
      <c r="X416" s="50" t="str">
        <f aca="false">IF(OR($N416="",$W416="",$W416=0),"",$N416*(1+CFG_RC/$W416))</f>
        <v/>
      </c>
      <c r="Y416" s="46" t="str">
        <f aca="false">IF(OR($X416="",$M416="",$G416="",$L416=""),"",($W416*$G416/CFG_RHOCP)*($X416/($M416+$X416))-$L416/($M416+$X416))</f>
        <v/>
      </c>
      <c r="Z416" s="46" t="str">
        <f aca="false">IF(OR($W416="",$G416=""),"",$W416*$G416/CFG_RHOCP)</f>
        <v/>
      </c>
      <c r="AA416" s="50" t="str">
        <f aca="false">IF(OR($P416="",$Y416="",$Z416=""),"",IF(ABS($Z416-$Y416)&lt;CFG_DENOMMIN,"",($P416-$Y416)/($Z416-$Y416)))</f>
        <v/>
      </c>
      <c r="AB416" s="48" t="str">
        <f aca="false">IF($A416="","",IF(AND(HOUR($A416)&gt;=CFG_HINI,HOUR($A416)&lt;CFG_HFIM),1,0))</f>
        <v/>
      </c>
      <c r="AC416" s="48" t="str">
        <f aca="false">IF($A416="","",IF($D416="",0,IF($D416&gt;=CFG_RSMIN,1,0)))</f>
        <v/>
      </c>
      <c r="AD416" s="48" t="str">
        <f aca="false">IF($A416="","",IF($E416="",0,IF(AND($E416&gt;=CFG_UMIN,$E416&lt;=CFG_UMAX),1,0)))</f>
        <v/>
      </c>
      <c r="AE416" s="48" t="str">
        <f aca="false">IF($A416="","",IF($L416="",0,IF($L416&gt;=CFG_VPDMIN,1,0)))</f>
        <v/>
      </c>
      <c r="AF416" s="48" t="str">
        <f aca="false">IF($A416="","",IF(CFG_METODO="Teórico (Jackson)",IF(OR($Y416="",$Z416=""),0,IF(ABS($Z416-$Y416)&gt;=CFG_DENOMMIN,1,0)),IF(OR($T416="",$U416=""),0,IF(ABS($U416-$T416)&gt;=CFG_DENOMMIN,1,0))))</f>
        <v/>
      </c>
      <c r="AG416" s="48" t="str">
        <f aca="false">IF($A416="","",IF(AND($B416&lt;&gt;"",$C416&lt;&gt;"",$H416&lt;&gt;""),1,0))</f>
        <v/>
      </c>
      <c r="AH416" s="48" t="str">
        <f aca="false">IF($A416="","",IF(AND($AB416=1,$AC416=1,$AD416=1,$AE416=1,$AF416=1,$AG416=1),1,0))</f>
        <v/>
      </c>
      <c r="AI416" s="50" t="str">
        <f aca="false">IF($A416="","",IF($AH416&lt;&gt;1,"",IF(CFG_METODO="Teórico (Jackson)",$AA416,$V416)))</f>
        <v/>
      </c>
      <c r="AJ416" s="50" t="str">
        <f aca="false">IF($AI416="","",MAX(0,MIN(1,$AI416)))</f>
        <v/>
      </c>
      <c r="AK416" s="52" t="str">
        <f aca="false">IF($A416="","",IF($AG416=0,"Dados incompletos"&amp;IF($I416="SEM PAR"," — sem Tc no mesmo horário",""),IF($AB416=0,"Fora da janela horária",IF($AC416=0,"Radiação abaixo do mínimo",IF($AD416=0,"Vento fora da faixa",IF($AE416=0,"VPD abaixo do mínimo",IF($AF416=0,"Denominador muito pequeno","VÁLIDO")))))))</f>
        <v/>
      </c>
    </row>
    <row r="417" customFormat="false" ht="15" hidden="false" customHeight="false" outlineLevel="0" collapsed="false">
      <c r="A417" s="45" t="str">
        <f aca="false">IF(02_Estacao!A417="","",02_Estacao!A417)</f>
        <v/>
      </c>
      <c r="B417" s="46" t="str">
        <f aca="false">IF(OR($A417="",02_Estacao!B417=""),"",IF(CFG_UT="°F",(02_Estacao!B417-32)*5/9,02_Estacao!B417))</f>
        <v/>
      </c>
      <c r="C417" s="47" t="str">
        <f aca="false">IF(OR($A417="",02_Estacao!C417=""),"",IF(CFG_UUR="fração (0-1)",02_Estacao!C417*100,02_Estacao!C417))</f>
        <v/>
      </c>
      <c r="D417" s="48" t="str">
        <f aca="false">IF(OR($A417="",02_Estacao!D417=""),"",IF(CFG_URS="MJ/m²/h",02_Estacao!D417*277.7778,IF(CFG_URS="kW/m²",02_Estacao!D417*1000,02_Estacao!D417)))</f>
        <v/>
      </c>
      <c r="E417" s="46" t="str">
        <f aca="false">IF(OR($A417="",02_Estacao!E417=""),"",IF(CFG_UVEL="km/h",02_Estacao!E417/3.6,02_Estacao!E417))</f>
        <v/>
      </c>
      <c r="F417" s="46" t="str">
        <f aca="false">IF($A417="","",IF(02_Estacao!F417="",CFG_P,IF(CFG_UP="hPa (mbar)",02_Estacao!F417/10,IF(CFG_UP="Pa",02_Estacao!F417/1000,02_Estacao!F417))))</f>
        <v/>
      </c>
      <c r="G417" s="48" t="str">
        <f aca="false">IF($A417="","",IF(02_Estacao!G417&lt;&gt;"",02_Estacao!G417,IF($D417="","",(1-CFG_ALBEDO)*$D417-CFG_RNL)))</f>
        <v/>
      </c>
      <c r="H417" s="46" t="str">
        <f aca="false">IF($A417="","",IFERROR(IF(ISNUMBER(INDEX(03_Dossel!$F$6:$F$1005,MATCH($A417,03_Dossel!$A$6:$A$1005,0))),INDEX(03_Dossel!$F$6:$F$1005,MATCH($A417,03_Dossel!$A$6:$A$1005,0)),""),""))</f>
        <v/>
      </c>
      <c r="I417" s="49" t="str">
        <f aca="false">IF($A417="","",IF($H417="","SEM PAR","OK"))</f>
        <v/>
      </c>
      <c r="J417" s="50" t="str">
        <f aca="false">IF($B417="","",0.6108*EXP(17.27*$B417/($B417+237.3)))</f>
        <v/>
      </c>
      <c r="K417" s="50" t="str">
        <f aca="false">IF(OR($J417="",$C417=""),"",$J417*$C417/100)</f>
        <v/>
      </c>
      <c r="L417" s="50" t="str">
        <f aca="false">IF(OR($J417="",$K417=""),"",$J417-$K417)</f>
        <v/>
      </c>
      <c r="M417" s="50" t="str">
        <f aca="false">IF($J417="","",4098*$J417/($B417+237.3)^2)</f>
        <v/>
      </c>
      <c r="N417" s="51" t="str">
        <f aca="false">IF($F417="","",0.000665*$F417)</f>
        <v/>
      </c>
      <c r="O417" s="46" t="str">
        <f aca="false">IF($E417="","",IFERROR($E417*4.87/LN(67.8*CFG_ZANEM-5.42),""))</f>
        <v/>
      </c>
      <c r="P417" s="46" t="str">
        <f aca="false">IF(OR($B417="",$H417=""),"",$H417-$B417)</f>
        <v/>
      </c>
      <c r="Q417" s="46" t="str">
        <f aca="false">IF($A417="","",IF(ISNUMBER(CFG_A),CFG_A,""))</f>
        <v/>
      </c>
      <c r="R417" s="46" t="str">
        <f aca="false">IF($A417="","",IF(ISNUMBER(CFG_B),CFG_B,""))</f>
        <v/>
      </c>
      <c r="S417" s="50" t="str">
        <f aca="false">IF(OR($B417="",$Q417=""),"",0.6108*EXP(17.27*$B417/($B417+237.3))-0.6108*EXP(17.27*($B417+$Q417)/($B417+$Q417+237.3)))</f>
        <v/>
      </c>
      <c r="T417" s="46" t="str">
        <f aca="false">IF(OR($Q417="",$R417="",$L417=""),"",$Q417+$R417*$L417)</f>
        <v/>
      </c>
      <c r="U417" s="46" t="str">
        <f aca="false">IF(OR($Q417="",$R417="",$S417=""),"",$Q417+$R417*$S417)</f>
        <v/>
      </c>
      <c r="V417" s="50" t="str">
        <f aca="false">IF(OR($P417="",$T417="",$U417=""),"",IF(ABS($U417-$T417)&lt;CFG_DENOMMIN,"",($P417-$T417)/($U417-$T417)))</f>
        <v/>
      </c>
      <c r="W417" s="47" t="str">
        <f aca="false">IF($E417="","",IFERROR(LN((CFG_ZANEM-0.67*CFG_HDOSSEL)/(0.123*CFG_HDOSSEL))*LN((CFG_ZAR-0.67*CFG_HDOSSEL)/(0.0123*CFG_HDOSSEL))/(CFG_K^2*$E417),""))</f>
        <v/>
      </c>
      <c r="X417" s="50" t="str">
        <f aca="false">IF(OR($N417="",$W417="",$W417=0),"",$N417*(1+CFG_RC/$W417))</f>
        <v/>
      </c>
      <c r="Y417" s="46" t="str">
        <f aca="false">IF(OR($X417="",$M417="",$G417="",$L417=""),"",($W417*$G417/CFG_RHOCP)*($X417/($M417+$X417))-$L417/($M417+$X417))</f>
        <v/>
      </c>
      <c r="Z417" s="46" t="str">
        <f aca="false">IF(OR($W417="",$G417=""),"",$W417*$G417/CFG_RHOCP)</f>
        <v/>
      </c>
      <c r="AA417" s="50" t="str">
        <f aca="false">IF(OR($P417="",$Y417="",$Z417=""),"",IF(ABS($Z417-$Y417)&lt;CFG_DENOMMIN,"",($P417-$Y417)/($Z417-$Y417)))</f>
        <v/>
      </c>
      <c r="AB417" s="48" t="str">
        <f aca="false">IF($A417="","",IF(AND(HOUR($A417)&gt;=CFG_HINI,HOUR($A417)&lt;CFG_HFIM),1,0))</f>
        <v/>
      </c>
      <c r="AC417" s="48" t="str">
        <f aca="false">IF($A417="","",IF($D417="",0,IF($D417&gt;=CFG_RSMIN,1,0)))</f>
        <v/>
      </c>
      <c r="AD417" s="48" t="str">
        <f aca="false">IF($A417="","",IF($E417="",0,IF(AND($E417&gt;=CFG_UMIN,$E417&lt;=CFG_UMAX),1,0)))</f>
        <v/>
      </c>
      <c r="AE417" s="48" t="str">
        <f aca="false">IF($A417="","",IF($L417="",0,IF($L417&gt;=CFG_VPDMIN,1,0)))</f>
        <v/>
      </c>
      <c r="AF417" s="48" t="str">
        <f aca="false">IF($A417="","",IF(CFG_METODO="Teórico (Jackson)",IF(OR($Y417="",$Z417=""),0,IF(ABS($Z417-$Y417)&gt;=CFG_DENOMMIN,1,0)),IF(OR($T417="",$U417=""),0,IF(ABS($U417-$T417)&gt;=CFG_DENOMMIN,1,0))))</f>
        <v/>
      </c>
      <c r="AG417" s="48" t="str">
        <f aca="false">IF($A417="","",IF(AND($B417&lt;&gt;"",$C417&lt;&gt;"",$H417&lt;&gt;""),1,0))</f>
        <v/>
      </c>
      <c r="AH417" s="48" t="str">
        <f aca="false">IF($A417="","",IF(AND($AB417=1,$AC417=1,$AD417=1,$AE417=1,$AF417=1,$AG417=1),1,0))</f>
        <v/>
      </c>
      <c r="AI417" s="50" t="str">
        <f aca="false">IF($A417="","",IF($AH417&lt;&gt;1,"",IF(CFG_METODO="Teórico (Jackson)",$AA417,$V417)))</f>
        <v/>
      </c>
      <c r="AJ417" s="50" t="str">
        <f aca="false">IF($AI417="","",MAX(0,MIN(1,$AI417)))</f>
        <v/>
      </c>
      <c r="AK417" s="52" t="str">
        <f aca="false">IF($A417="","",IF($AG417=0,"Dados incompletos"&amp;IF($I417="SEM PAR"," — sem Tc no mesmo horário",""),IF($AB417=0,"Fora da janela horária",IF($AC417=0,"Radiação abaixo do mínimo",IF($AD417=0,"Vento fora da faixa",IF($AE417=0,"VPD abaixo do mínimo",IF($AF417=0,"Denominador muito pequeno","VÁLIDO")))))))</f>
        <v/>
      </c>
    </row>
    <row r="418" customFormat="false" ht="15" hidden="false" customHeight="false" outlineLevel="0" collapsed="false">
      <c r="A418" s="45" t="str">
        <f aca="false">IF(02_Estacao!A418="","",02_Estacao!A418)</f>
        <v/>
      </c>
      <c r="B418" s="46" t="str">
        <f aca="false">IF(OR($A418="",02_Estacao!B418=""),"",IF(CFG_UT="°F",(02_Estacao!B418-32)*5/9,02_Estacao!B418))</f>
        <v/>
      </c>
      <c r="C418" s="47" t="str">
        <f aca="false">IF(OR($A418="",02_Estacao!C418=""),"",IF(CFG_UUR="fração (0-1)",02_Estacao!C418*100,02_Estacao!C418))</f>
        <v/>
      </c>
      <c r="D418" s="48" t="str">
        <f aca="false">IF(OR($A418="",02_Estacao!D418=""),"",IF(CFG_URS="MJ/m²/h",02_Estacao!D418*277.7778,IF(CFG_URS="kW/m²",02_Estacao!D418*1000,02_Estacao!D418)))</f>
        <v/>
      </c>
      <c r="E418" s="46" t="str">
        <f aca="false">IF(OR($A418="",02_Estacao!E418=""),"",IF(CFG_UVEL="km/h",02_Estacao!E418/3.6,02_Estacao!E418))</f>
        <v/>
      </c>
      <c r="F418" s="46" t="str">
        <f aca="false">IF($A418="","",IF(02_Estacao!F418="",CFG_P,IF(CFG_UP="hPa (mbar)",02_Estacao!F418/10,IF(CFG_UP="Pa",02_Estacao!F418/1000,02_Estacao!F418))))</f>
        <v/>
      </c>
      <c r="G418" s="48" t="str">
        <f aca="false">IF($A418="","",IF(02_Estacao!G418&lt;&gt;"",02_Estacao!G418,IF($D418="","",(1-CFG_ALBEDO)*$D418-CFG_RNL)))</f>
        <v/>
      </c>
      <c r="H418" s="46" t="str">
        <f aca="false">IF($A418="","",IFERROR(IF(ISNUMBER(INDEX(03_Dossel!$F$6:$F$1005,MATCH($A418,03_Dossel!$A$6:$A$1005,0))),INDEX(03_Dossel!$F$6:$F$1005,MATCH($A418,03_Dossel!$A$6:$A$1005,0)),""),""))</f>
        <v/>
      </c>
      <c r="I418" s="49" t="str">
        <f aca="false">IF($A418="","",IF($H418="","SEM PAR","OK"))</f>
        <v/>
      </c>
      <c r="J418" s="50" t="str">
        <f aca="false">IF($B418="","",0.6108*EXP(17.27*$B418/($B418+237.3)))</f>
        <v/>
      </c>
      <c r="K418" s="50" t="str">
        <f aca="false">IF(OR($J418="",$C418=""),"",$J418*$C418/100)</f>
        <v/>
      </c>
      <c r="L418" s="50" t="str">
        <f aca="false">IF(OR($J418="",$K418=""),"",$J418-$K418)</f>
        <v/>
      </c>
      <c r="M418" s="50" t="str">
        <f aca="false">IF($J418="","",4098*$J418/($B418+237.3)^2)</f>
        <v/>
      </c>
      <c r="N418" s="51" t="str">
        <f aca="false">IF($F418="","",0.000665*$F418)</f>
        <v/>
      </c>
      <c r="O418" s="46" t="str">
        <f aca="false">IF($E418="","",IFERROR($E418*4.87/LN(67.8*CFG_ZANEM-5.42),""))</f>
        <v/>
      </c>
      <c r="P418" s="46" t="str">
        <f aca="false">IF(OR($B418="",$H418=""),"",$H418-$B418)</f>
        <v/>
      </c>
      <c r="Q418" s="46" t="str">
        <f aca="false">IF($A418="","",IF(ISNUMBER(CFG_A),CFG_A,""))</f>
        <v/>
      </c>
      <c r="R418" s="46" t="str">
        <f aca="false">IF($A418="","",IF(ISNUMBER(CFG_B),CFG_B,""))</f>
        <v/>
      </c>
      <c r="S418" s="50" t="str">
        <f aca="false">IF(OR($B418="",$Q418=""),"",0.6108*EXP(17.27*$B418/($B418+237.3))-0.6108*EXP(17.27*($B418+$Q418)/($B418+$Q418+237.3)))</f>
        <v/>
      </c>
      <c r="T418" s="46" t="str">
        <f aca="false">IF(OR($Q418="",$R418="",$L418=""),"",$Q418+$R418*$L418)</f>
        <v/>
      </c>
      <c r="U418" s="46" t="str">
        <f aca="false">IF(OR($Q418="",$R418="",$S418=""),"",$Q418+$R418*$S418)</f>
        <v/>
      </c>
      <c r="V418" s="50" t="str">
        <f aca="false">IF(OR($P418="",$T418="",$U418=""),"",IF(ABS($U418-$T418)&lt;CFG_DENOMMIN,"",($P418-$T418)/($U418-$T418)))</f>
        <v/>
      </c>
      <c r="W418" s="47" t="str">
        <f aca="false">IF($E418="","",IFERROR(LN((CFG_ZANEM-0.67*CFG_HDOSSEL)/(0.123*CFG_HDOSSEL))*LN((CFG_ZAR-0.67*CFG_HDOSSEL)/(0.0123*CFG_HDOSSEL))/(CFG_K^2*$E418),""))</f>
        <v/>
      </c>
      <c r="X418" s="50" t="str">
        <f aca="false">IF(OR($N418="",$W418="",$W418=0),"",$N418*(1+CFG_RC/$W418))</f>
        <v/>
      </c>
      <c r="Y418" s="46" t="str">
        <f aca="false">IF(OR($X418="",$M418="",$G418="",$L418=""),"",($W418*$G418/CFG_RHOCP)*($X418/($M418+$X418))-$L418/($M418+$X418))</f>
        <v/>
      </c>
      <c r="Z418" s="46" t="str">
        <f aca="false">IF(OR($W418="",$G418=""),"",$W418*$G418/CFG_RHOCP)</f>
        <v/>
      </c>
      <c r="AA418" s="50" t="str">
        <f aca="false">IF(OR($P418="",$Y418="",$Z418=""),"",IF(ABS($Z418-$Y418)&lt;CFG_DENOMMIN,"",($P418-$Y418)/($Z418-$Y418)))</f>
        <v/>
      </c>
      <c r="AB418" s="48" t="str">
        <f aca="false">IF($A418="","",IF(AND(HOUR($A418)&gt;=CFG_HINI,HOUR($A418)&lt;CFG_HFIM),1,0))</f>
        <v/>
      </c>
      <c r="AC418" s="48" t="str">
        <f aca="false">IF($A418="","",IF($D418="",0,IF($D418&gt;=CFG_RSMIN,1,0)))</f>
        <v/>
      </c>
      <c r="AD418" s="48" t="str">
        <f aca="false">IF($A418="","",IF($E418="",0,IF(AND($E418&gt;=CFG_UMIN,$E418&lt;=CFG_UMAX),1,0)))</f>
        <v/>
      </c>
      <c r="AE418" s="48" t="str">
        <f aca="false">IF($A418="","",IF($L418="",0,IF($L418&gt;=CFG_VPDMIN,1,0)))</f>
        <v/>
      </c>
      <c r="AF418" s="48" t="str">
        <f aca="false">IF($A418="","",IF(CFG_METODO="Teórico (Jackson)",IF(OR($Y418="",$Z418=""),0,IF(ABS($Z418-$Y418)&gt;=CFG_DENOMMIN,1,0)),IF(OR($T418="",$U418=""),0,IF(ABS($U418-$T418)&gt;=CFG_DENOMMIN,1,0))))</f>
        <v/>
      </c>
      <c r="AG418" s="48" t="str">
        <f aca="false">IF($A418="","",IF(AND($B418&lt;&gt;"",$C418&lt;&gt;"",$H418&lt;&gt;""),1,0))</f>
        <v/>
      </c>
      <c r="AH418" s="48" t="str">
        <f aca="false">IF($A418="","",IF(AND($AB418=1,$AC418=1,$AD418=1,$AE418=1,$AF418=1,$AG418=1),1,0))</f>
        <v/>
      </c>
      <c r="AI418" s="50" t="str">
        <f aca="false">IF($A418="","",IF($AH418&lt;&gt;1,"",IF(CFG_METODO="Teórico (Jackson)",$AA418,$V418)))</f>
        <v/>
      </c>
      <c r="AJ418" s="50" t="str">
        <f aca="false">IF($AI418="","",MAX(0,MIN(1,$AI418)))</f>
        <v/>
      </c>
      <c r="AK418" s="52" t="str">
        <f aca="false">IF($A418="","",IF($AG418=0,"Dados incompletos"&amp;IF($I418="SEM PAR"," — sem Tc no mesmo horário",""),IF($AB418=0,"Fora da janela horária",IF($AC418=0,"Radiação abaixo do mínimo",IF($AD418=0,"Vento fora da faixa",IF($AE418=0,"VPD abaixo do mínimo",IF($AF418=0,"Denominador muito pequeno","VÁLIDO")))))))</f>
        <v/>
      </c>
    </row>
    <row r="419" customFormat="false" ht="15" hidden="false" customHeight="false" outlineLevel="0" collapsed="false">
      <c r="A419" s="45" t="str">
        <f aca="false">IF(02_Estacao!A419="","",02_Estacao!A419)</f>
        <v/>
      </c>
      <c r="B419" s="46" t="str">
        <f aca="false">IF(OR($A419="",02_Estacao!B419=""),"",IF(CFG_UT="°F",(02_Estacao!B419-32)*5/9,02_Estacao!B419))</f>
        <v/>
      </c>
      <c r="C419" s="47" t="str">
        <f aca="false">IF(OR($A419="",02_Estacao!C419=""),"",IF(CFG_UUR="fração (0-1)",02_Estacao!C419*100,02_Estacao!C419))</f>
        <v/>
      </c>
      <c r="D419" s="48" t="str">
        <f aca="false">IF(OR($A419="",02_Estacao!D419=""),"",IF(CFG_URS="MJ/m²/h",02_Estacao!D419*277.7778,IF(CFG_URS="kW/m²",02_Estacao!D419*1000,02_Estacao!D419)))</f>
        <v/>
      </c>
      <c r="E419" s="46" t="str">
        <f aca="false">IF(OR($A419="",02_Estacao!E419=""),"",IF(CFG_UVEL="km/h",02_Estacao!E419/3.6,02_Estacao!E419))</f>
        <v/>
      </c>
      <c r="F419" s="46" t="str">
        <f aca="false">IF($A419="","",IF(02_Estacao!F419="",CFG_P,IF(CFG_UP="hPa (mbar)",02_Estacao!F419/10,IF(CFG_UP="Pa",02_Estacao!F419/1000,02_Estacao!F419))))</f>
        <v/>
      </c>
      <c r="G419" s="48" t="str">
        <f aca="false">IF($A419="","",IF(02_Estacao!G419&lt;&gt;"",02_Estacao!G419,IF($D419="","",(1-CFG_ALBEDO)*$D419-CFG_RNL)))</f>
        <v/>
      </c>
      <c r="H419" s="46" t="str">
        <f aca="false">IF($A419="","",IFERROR(IF(ISNUMBER(INDEX(03_Dossel!$F$6:$F$1005,MATCH($A419,03_Dossel!$A$6:$A$1005,0))),INDEX(03_Dossel!$F$6:$F$1005,MATCH($A419,03_Dossel!$A$6:$A$1005,0)),""),""))</f>
        <v/>
      </c>
      <c r="I419" s="49" t="str">
        <f aca="false">IF($A419="","",IF($H419="","SEM PAR","OK"))</f>
        <v/>
      </c>
      <c r="J419" s="50" t="str">
        <f aca="false">IF($B419="","",0.6108*EXP(17.27*$B419/($B419+237.3)))</f>
        <v/>
      </c>
      <c r="K419" s="50" t="str">
        <f aca="false">IF(OR($J419="",$C419=""),"",$J419*$C419/100)</f>
        <v/>
      </c>
      <c r="L419" s="50" t="str">
        <f aca="false">IF(OR($J419="",$K419=""),"",$J419-$K419)</f>
        <v/>
      </c>
      <c r="M419" s="50" t="str">
        <f aca="false">IF($J419="","",4098*$J419/($B419+237.3)^2)</f>
        <v/>
      </c>
      <c r="N419" s="51" t="str">
        <f aca="false">IF($F419="","",0.000665*$F419)</f>
        <v/>
      </c>
      <c r="O419" s="46" t="str">
        <f aca="false">IF($E419="","",IFERROR($E419*4.87/LN(67.8*CFG_ZANEM-5.42),""))</f>
        <v/>
      </c>
      <c r="P419" s="46" t="str">
        <f aca="false">IF(OR($B419="",$H419=""),"",$H419-$B419)</f>
        <v/>
      </c>
      <c r="Q419" s="46" t="str">
        <f aca="false">IF($A419="","",IF(ISNUMBER(CFG_A),CFG_A,""))</f>
        <v/>
      </c>
      <c r="R419" s="46" t="str">
        <f aca="false">IF($A419="","",IF(ISNUMBER(CFG_B),CFG_B,""))</f>
        <v/>
      </c>
      <c r="S419" s="50" t="str">
        <f aca="false">IF(OR($B419="",$Q419=""),"",0.6108*EXP(17.27*$B419/($B419+237.3))-0.6108*EXP(17.27*($B419+$Q419)/($B419+$Q419+237.3)))</f>
        <v/>
      </c>
      <c r="T419" s="46" t="str">
        <f aca="false">IF(OR($Q419="",$R419="",$L419=""),"",$Q419+$R419*$L419)</f>
        <v/>
      </c>
      <c r="U419" s="46" t="str">
        <f aca="false">IF(OR($Q419="",$R419="",$S419=""),"",$Q419+$R419*$S419)</f>
        <v/>
      </c>
      <c r="V419" s="50" t="str">
        <f aca="false">IF(OR($P419="",$T419="",$U419=""),"",IF(ABS($U419-$T419)&lt;CFG_DENOMMIN,"",($P419-$T419)/($U419-$T419)))</f>
        <v/>
      </c>
      <c r="W419" s="47" t="str">
        <f aca="false">IF($E419="","",IFERROR(LN((CFG_ZANEM-0.67*CFG_HDOSSEL)/(0.123*CFG_HDOSSEL))*LN((CFG_ZAR-0.67*CFG_HDOSSEL)/(0.0123*CFG_HDOSSEL))/(CFG_K^2*$E419),""))</f>
        <v/>
      </c>
      <c r="X419" s="50" t="str">
        <f aca="false">IF(OR($N419="",$W419="",$W419=0),"",$N419*(1+CFG_RC/$W419))</f>
        <v/>
      </c>
      <c r="Y419" s="46" t="str">
        <f aca="false">IF(OR($X419="",$M419="",$G419="",$L419=""),"",($W419*$G419/CFG_RHOCP)*($X419/($M419+$X419))-$L419/($M419+$X419))</f>
        <v/>
      </c>
      <c r="Z419" s="46" t="str">
        <f aca="false">IF(OR($W419="",$G419=""),"",$W419*$G419/CFG_RHOCP)</f>
        <v/>
      </c>
      <c r="AA419" s="50" t="str">
        <f aca="false">IF(OR($P419="",$Y419="",$Z419=""),"",IF(ABS($Z419-$Y419)&lt;CFG_DENOMMIN,"",($P419-$Y419)/($Z419-$Y419)))</f>
        <v/>
      </c>
      <c r="AB419" s="48" t="str">
        <f aca="false">IF($A419="","",IF(AND(HOUR($A419)&gt;=CFG_HINI,HOUR($A419)&lt;CFG_HFIM),1,0))</f>
        <v/>
      </c>
      <c r="AC419" s="48" t="str">
        <f aca="false">IF($A419="","",IF($D419="",0,IF($D419&gt;=CFG_RSMIN,1,0)))</f>
        <v/>
      </c>
      <c r="AD419" s="48" t="str">
        <f aca="false">IF($A419="","",IF($E419="",0,IF(AND($E419&gt;=CFG_UMIN,$E419&lt;=CFG_UMAX),1,0)))</f>
        <v/>
      </c>
      <c r="AE419" s="48" t="str">
        <f aca="false">IF($A419="","",IF($L419="",0,IF($L419&gt;=CFG_VPDMIN,1,0)))</f>
        <v/>
      </c>
      <c r="AF419" s="48" t="str">
        <f aca="false">IF($A419="","",IF(CFG_METODO="Teórico (Jackson)",IF(OR($Y419="",$Z419=""),0,IF(ABS($Z419-$Y419)&gt;=CFG_DENOMMIN,1,0)),IF(OR($T419="",$U419=""),0,IF(ABS($U419-$T419)&gt;=CFG_DENOMMIN,1,0))))</f>
        <v/>
      </c>
      <c r="AG419" s="48" t="str">
        <f aca="false">IF($A419="","",IF(AND($B419&lt;&gt;"",$C419&lt;&gt;"",$H419&lt;&gt;""),1,0))</f>
        <v/>
      </c>
      <c r="AH419" s="48" t="str">
        <f aca="false">IF($A419="","",IF(AND($AB419=1,$AC419=1,$AD419=1,$AE419=1,$AF419=1,$AG419=1),1,0))</f>
        <v/>
      </c>
      <c r="AI419" s="50" t="str">
        <f aca="false">IF($A419="","",IF($AH419&lt;&gt;1,"",IF(CFG_METODO="Teórico (Jackson)",$AA419,$V419)))</f>
        <v/>
      </c>
      <c r="AJ419" s="50" t="str">
        <f aca="false">IF($AI419="","",MAX(0,MIN(1,$AI419)))</f>
        <v/>
      </c>
      <c r="AK419" s="52" t="str">
        <f aca="false">IF($A419="","",IF($AG419=0,"Dados incompletos"&amp;IF($I419="SEM PAR"," — sem Tc no mesmo horário",""),IF($AB419=0,"Fora da janela horária",IF($AC419=0,"Radiação abaixo do mínimo",IF($AD419=0,"Vento fora da faixa",IF($AE419=0,"VPD abaixo do mínimo",IF($AF419=0,"Denominador muito pequeno","VÁLIDO")))))))</f>
        <v/>
      </c>
    </row>
    <row r="420" customFormat="false" ht="15" hidden="false" customHeight="false" outlineLevel="0" collapsed="false">
      <c r="A420" s="45" t="str">
        <f aca="false">IF(02_Estacao!A420="","",02_Estacao!A420)</f>
        <v/>
      </c>
      <c r="B420" s="46" t="str">
        <f aca="false">IF(OR($A420="",02_Estacao!B420=""),"",IF(CFG_UT="°F",(02_Estacao!B420-32)*5/9,02_Estacao!B420))</f>
        <v/>
      </c>
      <c r="C420" s="47" t="str">
        <f aca="false">IF(OR($A420="",02_Estacao!C420=""),"",IF(CFG_UUR="fração (0-1)",02_Estacao!C420*100,02_Estacao!C420))</f>
        <v/>
      </c>
      <c r="D420" s="48" t="str">
        <f aca="false">IF(OR($A420="",02_Estacao!D420=""),"",IF(CFG_URS="MJ/m²/h",02_Estacao!D420*277.7778,IF(CFG_URS="kW/m²",02_Estacao!D420*1000,02_Estacao!D420)))</f>
        <v/>
      </c>
      <c r="E420" s="46" t="str">
        <f aca="false">IF(OR($A420="",02_Estacao!E420=""),"",IF(CFG_UVEL="km/h",02_Estacao!E420/3.6,02_Estacao!E420))</f>
        <v/>
      </c>
      <c r="F420" s="46" t="str">
        <f aca="false">IF($A420="","",IF(02_Estacao!F420="",CFG_P,IF(CFG_UP="hPa (mbar)",02_Estacao!F420/10,IF(CFG_UP="Pa",02_Estacao!F420/1000,02_Estacao!F420))))</f>
        <v/>
      </c>
      <c r="G420" s="48" t="str">
        <f aca="false">IF($A420="","",IF(02_Estacao!G420&lt;&gt;"",02_Estacao!G420,IF($D420="","",(1-CFG_ALBEDO)*$D420-CFG_RNL)))</f>
        <v/>
      </c>
      <c r="H420" s="46" t="str">
        <f aca="false">IF($A420="","",IFERROR(IF(ISNUMBER(INDEX(03_Dossel!$F$6:$F$1005,MATCH($A420,03_Dossel!$A$6:$A$1005,0))),INDEX(03_Dossel!$F$6:$F$1005,MATCH($A420,03_Dossel!$A$6:$A$1005,0)),""),""))</f>
        <v/>
      </c>
      <c r="I420" s="49" t="str">
        <f aca="false">IF($A420="","",IF($H420="","SEM PAR","OK"))</f>
        <v/>
      </c>
      <c r="J420" s="50" t="str">
        <f aca="false">IF($B420="","",0.6108*EXP(17.27*$B420/($B420+237.3)))</f>
        <v/>
      </c>
      <c r="K420" s="50" t="str">
        <f aca="false">IF(OR($J420="",$C420=""),"",$J420*$C420/100)</f>
        <v/>
      </c>
      <c r="L420" s="50" t="str">
        <f aca="false">IF(OR($J420="",$K420=""),"",$J420-$K420)</f>
        <v/>
      </c>
      <c r="M420" s="50" t="str">
        <f aca="false">IF($J420="","",4098*$J420/($B420+237.3)^2)</f>
        <v/>
      </c>
      <c r="N420" s="51" t="str">
        <f aca="false">IF($F420="","",0.000665*$F420)</f>
        <v/>
      </c>
      <c r="O420" s="46" t="str">
        <f aca="false">IF($E420="","",IFERROR($E420*4.87/LN(67.8*CFG_ZANEM-5.42),""))</f>
        <v/>
      </c>
      <c r="P420" s="46" t="str">
        <f aca="false">IF(OR($B420="",$H420=""),"",$H420-$B420)</f>
        <v/>
      </c>
      <c r="Q420" s="46" t="str">
        <f aca="false">IF($A420="","",IF(ISNUMBER(CFG_A),CFG_A,""))</f>
        <v/>
      </c>
      <c r="R420" s="46" t="str">
        <f aca="false">IF($A420="","",IF(ISNUMBER(CFG_B),CFG_B,""))</f>
        <v/>
      </c>
      <c r="S420" s="50" t="str">
        <f aca="false">IF(OR($B420="",$Q420=""),"",0.6108*EXP(17.27*$B420/($B420+237.3))-0.6108*EXP(17.27*($B420+$Q420)/($B420+$Q420+237.3)))</f>
        <v/>
      </c>
      <c r="T420" s="46" t="str">
        <f aca="false">IF(OR($Q420="",$R420="",$L420=""),"",$Q420+$R420*$L420)</f>
        <v/>
      </c>
      <c r="U420" s="46" t="str">
        <f aca="false">IF(OR($Q420="",$R420="",$S420=""),"",$Q420+$R420*$S420)</f>
        <v/>
      </c>
      <c r="V420" s="50" t="str">
        <f aca="false">IF(OR($P420="",$T420="",$U420=""),"",IF(ABS($U420-$T420)&lt;CFG_DENOMMIN,"",($P420-$T420)/($U420-$T420)))</f>
        <v/>
      </c>
      <c r="W420" s="47" t="str">
        <f aca="false">IF($E420="","",IFERROR(LN((CFG_ZANEM-0.67*CFG_HDOSSEL)/(0.123*CFG_HDOSSEL))*LN((CFG_ZAR-0.67*CFG_HDOSSEL)/(0.0123*CFG_HDOSSEL))/(CFG_K^2*$E420),""))</f>
        <v/>
      </c>
      <c r="X420" s="50" t="str">
        <f aca="false">IF(OR($N420="",$W420="",$W420=0),"",$N420*(1+CFG_RC/$W420))</f>
        <v/>
      </c>
      <c r="Y420" s="46" t="str">
        <f aca="false">IF(OR($X420="",$M420="",$G420="",$L420=""),"",($W420*$G420/CFG_RHOCP)*($X420/($M420+$X420))-$L420/($M420+$X420))</f>
        <v/>
      </c>
      <c r="Z420" s="46" t="str">
        <f aca="false">IF(OR($W420="",$G420=""),"",$W420*$G420/CFG_RHOCP)</f>
        <v/>
      </c>
      <c r="AA420" s="50" t="str">
        <f aca="false">IF(OR($P420="",$Y420="",$Z420=""),"",IF(ABS($Z420-$Y420)&lt;CFG_DENOMMIN,"",($P420-$Y420)/($Z420-$Y420)))</f>
        <v/>
      </c>
      <c r="AB420" s="48" t="str">
        <f aca="false">IF($A420="","",IF(AND(HOUR($A420)&gt;=CFG_HINI,HOUR($A420)&lt;CFG_HFIM),1,0))</f>
        <v/>
      </c>
      <c r="AC420" s="48" t="str">
        <f aca="false">IF($A420="","",IF($D420="",0,IF($D420&gt;=CFG_RSMIN,1,0)))</f>
        <v/>
      </c>
      <c r="AD420" s="48" t="str">
        <f aca="false">IF($A420="","",IF($E420="",0,IF(AND($E420&gt;=CFG_UMIN,$E420&lt;=CFG_UMAX),1,0)))</f>
        <v/>
      </c>
      <c r="AE420" s="48" t="str">
        <f aca="false">IF($A420="","",IF($L420="",0,IF($L420&gt;=CFG_VPDMIN,1,0)))</f>
        <v/>
      </c>
      <c r="AF420" s="48" t="str">
        <f aca="false">IF($A420="","",IF(CFG_METODO="Teórico (Jackson)",IF(OR($Y420="",$Z420=""),0,IF(ABS($Z420-$Y420)&gt;=CFG_DENOMMIN,1,0)),IF(OR($T420="",$U420=""),0,IF(ABS($U420-$T420)&gt;=CFG_DENOMMIN,1,0))))</f>
        <v/>
      </c>
      <c r="AG420" s="48" t="str">
        <f aca="false">IF($A420="","",IF(AND($B420&lt;&gt;"",$C420&lt;&gt;"",$H420&lt;&gt;""),1,0))</f>
        <v/>
      </c>
      <c r="AH420" s="48" t="str">
        <f aca="false">IF($A420="","",IF(AND($AB420=1,$AC420=1,$AD420=1,$AE420=1,$AF420=1,$AG420=1),1,0))</f>
        <v/>
      </c>
      <c r="AI420" s="50" t="str">
        <f aca="false">IF($A420="","",IF($AH420&lt;&gt;1,"",IF(CFG_METODO="Teórico (Jackson)",$AA420,$V420)))</f>
        <v/>
      </c>
      <c r="AJ420" s="50" t="str">
        <f aca="false">IF($AI420="","",MAX(0,MIN(1,$AI420)))</f>
        <v/>
      </c>
      <c r="AK420" s="52" t="str">
        <f aca="false">IF($A420="","",IF($AG420=0,"Dados incompletos"&amp;IF($I420="SEM PAR"," — sem Tc no mesmo horário",""),IF($AB420=0,"Fora da janela horária",IF($AC420=0,"Radiação abaixo do mínimo",IF($AD420=0,"Vento fora da faixa",IF($AE420=0,"VPD abaixo do mínimo",IF($AF420=0,"Denominador muito pequeno","VÁLIDO")))))))</f>
        <v/>
      </c>
    </row>
    <row r="421" customFormat="false" ht="15" hidden="false" customHeight="false" outlineLevel="0" collapsed="false">
      <c r="A421" s="45" t="str">
        <f aca="false">IF(02_Estacao!A421="","",02_Estacao!A421)</f>
        <v/>
      </c>
      <c r="B421" s="46" t="str">
        <f aca="false">IF(OR($A421="",02_Estacao!B421=""),"",IF(CFG_UT="°F",(02_Estacao!B421-32)*5/9,02_Estacao!B421))</f>
        <v/>
      </c>
      <c r="C421" s="47" t="str">
        <f aca="false">IF(OR($A421="",02_Estacao!C421=""),"",IF(CFG_UUR="fração (0-1)",02_Estacao!C421*100,02_Estacao!C421))</f>
        <v/>
      </c>
      <c r="D421" s="48" t="str">
        <f aca="false">IF(OR($A421="",02_Estacao!D421=""),"",IF(CFG_URS="MJ/m²/h",02_Estacao!D421*277.7778,IF(CFG_URS="kW/m²",02_Estacao!D421*1000,02_Estacao!D421)))</f>
        <v/>
      </c>
      <c r="E421" s="46" t="str">
        <f aca="false">IF(OR($A421="",02_Estacao!E421=""),"",IF(CFG_UVEL="km/h",02_Estacao!E421/3.6,02_Estacao!E421))</f>
        <v/>
      </c>
      <c r="F421" s="46" t="str">
        <f aca="false">IF($A421="","",IF(02_Estacao!F421="",CFG_P,IF(CFG_UP="hPa (mbar)",02_Estacao!F421/10,IF(CFG_UP="Pa",02_Estacao!F421/1000,02_Estacao!F421))))</f>
        <v/>
      </c>
      <c r="G421" s="48" t="str">
        <f aca="false">IF($A421="","",IF(02_Estacao!G421&lt;&gt;"",02_Estacao!G421,IF($D421="","",(1-CFG_ALBEDO)*$D421-CFG_RNL)))</f>
        <v/>
      </c>
      <c r="H421" s="46" t="str">
        <f aca="false">IF($A421="","",IFERROR(IF(ISNUMBER(INDEX(03_Dossel!$F$6:$F$1005,MATCH($A421,03_Dossel!$A$6:$A$1005,0))),INDEX(03_Dossel!$F$6:$F$1005,MATCH($A421,03_Dossel!$A$6:$A$1005,0)),""),""))</f>
        <v/>
      </c>
      <c r="I421" s="49" t="str">
        <f aca="false">IF($A421="","",IF($H421="","SEM PAR","OK"))</f>
        <v/>
      </c>
      <c r="J421" s="50" t="str">
        <f aca="false">IF($B421="","",0.6108*EXP(17.27*$B421/($B421+237.3)))</f>
        <v/>
      </c>
      <c r="K421" s="50" t="str">
        <f aca="false">IF(OR($J421="",$C421=""),"",$J421*$C421/100)</f>
        <v/>
      </c>
      <c r="L421" s="50" t="str">
        <f aca="false">IF(OR($J421="",$K421=""),"",$J421-$K421)</f>
        <v/>
      </c>
      <c r="M421" s="50" t="str">
        <f aca="false">IF($J421="","",4098*$J421/($B421+237.3)^2)</f>
        <v/>
      </c>
      <c r="N421" s="51" t="str">
        <f aca="false">IF($F421="","",0.000665*$F421)</f>
        <v/>
      </c>
      <c r="O421" s="46" t="str">
        <f aca="false">IF($E421="","",IFERROR($E421*4.87/LN(67.8*CFG_ZANEM-5.42),""))</f>
        <v/>
      </c>
      <c r="P421" s="46" t="str">
        <f aca="false">IF(OR($B421="",$H421=""),"",$H421-$B421)</f>
        <v/>
      </c>
      <c r="Q421" s="46" t="str">
        <f aca="false">IF($A421="","",IF(ISNUMBER(CFG_A),CFG_A,""))</f>
        <v/>
      </c>
      <c r="R421" s="46" t="str">
        <f aca="false">IF($A421="","",IF(ISNUMBER(CFG_B),CFG_B,""))</f>
        <v/>
      </c>
      <c r="S421" s="50" t="str">
        <f aca="false">IF(OR($B421="",$Q421=""),"",0.6108*EXP(17.27*$B421/($B421+237.3))-0.6108*EXP(17.27*($B421+$Q421)/($B421+$Q421+237.3)))</f>
        <v/>
      </c>
      <c r="T421" s="46" t="str">
        <f aca="false">IF(OR($Q421="",$R421="",$L421=""),"",$Q421+$R421*$L421)</f>
        <v/>
      </c>
      <c r="U421" s="46" t="str">
        <f aca="false">IF(OR($Q421="",$R421="",$S421=""),"",$Q421+$R421*$S421)</f>
        <v/>
      </c>
      <c r="V421" s="50" t="str">
        <f aca="false">IF(OR($P421="",$T421="",$U421=""),"",IF(ABS($U421-$T421)&lt;CFG_DENOMMIN,"",($P421-$T421)/($U421-$T421)))</f>
        <v/>
      </c>
      <c r="W421" s="47" t="str">
        <f aca="false">IF($E421="","",IFERROR(LN((CFG_ZANEM-0.67*CFG_HDOSSEL)/(0.123*CFG_HDOSSEL))*LN((CFG_ZAR-0.67*CFG_HDOSSEL)/(0.0123*CFG_HDOSSEL))/(CFG_K^2*$E421),""))</f>
        <v/>
      </c>
      <c r="X421" s="50" t="str">
        <f aca="false">IF(OR($N421="",$W421="",$W421=0),"",$N421*(1+CFG_RC/$W421))</f>
        <v/>
      </c>
      <c r="Y421" s="46" t="str">
        <f aca="false">IF(OR($X421="",$M421="",$G421="",$L421=""),"",($W421*$G421/CFG_RHOCP)*($X421/($M421+$X421))-$L421/($M421+$X421))</f>
        <v/>
      </c>
      <c r="Z421" s="46" t="str">
        <f aca="false">IF(OR($W421="",$G421=""),"",$W421*$G421/CFG_RHOCP)</f>
        <v/>
      </c>
      <c r="AA421" s="50" t="str">
        <f aca="false">IF(OR($P421="",$Y421="",$Z421=""),"",IF(ABS($Z421-$Y421)&lt;CFG_DENOMMIN,"",($P421-$Y421)/($Z421-$Y421)))</f>
        <v/>
      </c>
      <c r="AB421" s="48" t="str">
        <f aca="false">IF($A421="","",IF(AND(HOUR($A421)&gt;=CFG_HINI,HOUR($A421)&lt;CFG_HFIM),1,0))</f>
        <v/>
      </c>
      <c r="AC421" s="48" t="str">
        <f aca="false">IF($A421="","",IF($D421="",0,IF($D421&gt;=CFG_RSMIN,1,0)))</f>
        <v/>
      </c>
      <c r="AD421" s="48" t="str">
        <f aca="false">IF($A421="","",IF($E421="",0,IF(AND($E421&gt;=CFG_UMIN,$E421&lt;=CFG_UMAX),1,0)))</f>
        <v/>
      </c>
      <c r="AE421" s="48" t="str">
        <f aca="false">IF($A421="","",IF($L421="",0,IF($L421&gt;=CFG_VPDMIN,1,0)))</f>
        <v/>
      </c>
      <c r="AF421" s="48" t="str">
        <f aca="false">IF($A421="","",IF(CFG_METODO="Teórico (Jackson)",IF(OR($Y421="",$Z421=""),0,IF(ABS($Z421-$Y421)&gt;=CFG_DENOMMIN,1,0)),IF(OR($T421="",$U421=""),0,IF(ABS($U421-$T421)&gt;=CFG_DENOMMIN,1,0))))</f>
        <v/>
      </c>
      <c r="AG421" s="48" t="str">
        <f aca="false">IF($A421="","",IF(AND($B421&lt;&gt;"",$C421&lt;&gt;"",$H421&lt;&gt;""),1,0))</f>
        <v/>
      </c>
      <c r="AH421" s="48" t="str">
        <f aca="false">IF($A421="","",IF(AND($AB421=1,$AC421=1,$AD421=1,$AE421=1,$AF421=1,$AG421=1),1,0))</f>
        <v/>
      </c>
      <c r="AI421" s="50" t="str">
        <f aca="false">IF($A421="","",IF($AH421&lt;&gt;1,"",IF(CFG_METODO="Teórico (Jackson)",$AA421,$V421)))</f>
        <v/>
      </c>
      <c r="AJ421" s="50" t="str">
        <f aca="false">IF($AI421="","",MAX(0,MIN(1,$AI421)))</f>
        <v/>
      </c>
      <c r="AK421" s="52" t="str">
        <f aca="false">IF($A421="","",IF($AG421=0,"Dados incompletos"&amp;IF($I421="SEM PAR"," — sem Tc no mesmo horário",""),IF($AB421=0,"Fora da janela horária",IF($AC421=0,"Radiação abaixo do mínimo",IF($AD421=0,"Vento fora da faixa",IF($AE421=0,"VPD abaixo do mínimo",IF($AF421=0,"Denominador muito pequeno","VÁLIDO")))))))</f>
        <v/>
      </c>
    </row>
    <row r="422" customFormat="false" ht="15" hidden="false" customHeight="false" outlineLevel="0" collapsed="false">
      <c r="A422" s="45" t="str">
        <f aca="false">IF(02_Estacao!A422="","",02_Estacao!A422)</f>
        <v/>
      </c>
      <c r="B422" s="46" t="str">
        <f aca="false">IF(OR($A422="",02_Estacao!B422=""),"",IF(CFG_UT="°F",(02_Estacao!B422-32)*5/9,02_Estacao!B422))</f>
        <v/>
      </c>
      <c r="C422" s="47" t="str">
        <f aca="false">IF(OR($A422="",02_Estacao!C422=""),"",IF(CFG_UUR="fração (0-1)",02_Estacao!C422*100,02_Estacao!C422))</f>
        <v/>
      </c>
      <c r="D422" s="48" t="str">
        <f aca="false">IF(OR($A422="",02_Estacao!D422=""),"",IF(CFG_URS="MJ/m²/h",02_Estacao!D422*277.7778,IF(CFG_URS="kW/m²",02_Estacao!D422*1000,02_Estacao!D422)))</f>
        <v/>
      </c>
      <c r="E422" s="46" t="str">
        <f aca="false">IF(OR($A422="",02_Estacao!E422=""),"",IF(CFG_UVEL="km/h",02_Estacao!E422/3.6,02_Estacao!E422))</f>
        <v/>
      </c>
      <c r="F422" s="46" t="str">
        <f aca="false">IF($A422="","",IF(02_Estacao!F422="",CFG_P,IF(CFG_UP="hPa (mbar)",02_Estacao!F422/10,IF(CFG_UP="Pa",02_Estacao!F422/1000,02_Estacao!F422))))</f>
        <v/>
      </c>
      <c r="G422" s="48" t="str">
        <f aca="false">IF($A422="","",IF(02_Estacao!G422&lt;&gt;"",02_Estacao!G422,IF($D422="","",(1-CFG_ALBEDO)*$D422-CFG_RNL)))</f>
        <v/>
      </c>
      <c r="H422" s="46" t="str">
        <f aca="false">IF($A422="","",IFERROR(IF(ISNUMBER(INDEX(03_Dossel!$F$6:$F$1005,MATCH($A422,03_Dossel!$A$6:$A$1005,0))),INDEX(03_Dossel!$F$6:$F$1005,MATCH($A422,03_Dossel!$A$6:$A$1005,0)),""),""))</f>
        <v/>
      </c>
      <c r="I422" s="49" t="str">
        <f aca="false">IF($A422="","",IF($H422="","SEM PAR","OK"))</f>
        <v/>
      </c>
      <c r="J422" s="50" t="str">
        <f aca="false">IF($B422="","",0.6108*EXP(17.27*$B422/($B422+237.3)))</f>
        <v/>
      </c>
      <c r="K422" s="50" t="str">
        <f aca="false">IF(OR($J422="",$C422=""),"",$J422*$C422/100)</f>
        <v/>
      </c>
      <c r="L422" s="50" t="str">
        <f aca="false">IF(OR($J422="",$K422=""),"",$J422-$K422)</f>
        <v/>
      </c>
      <c r="M422" s="50" t="str">
        <f aca="false">IF($J422="","",4098*$J422/($B422+237.3)^2)</f>
        <v/>
      </c>
      <c r="N422" s="51" t="str">
        <f aca="false">IF($F422="","",0.000665*$F422)</f>
        <v/>
      </c>
      <c r="O422" s="46" t="str">
        <f aca="false">IF($E422="","",IFERROR($E422*4.87/LN(67.8*CFG_ZANEM-5.42),""))</f>
        <v/>
      </c>
      <c r="P422" s="46" t="str">
        <f aca="false">IF(OR($B422="",$H422=""),"",$H422-$B422)</f>
        <v/>
      </c>
      <c r="Q422" s="46" t="str">
        <f aca="false">IF($A422="","",IF(ISNUMBER(CFG_A),CFG_A,""))</f>
        <v/>
      </c>
      <c r="R422" s="46" t="str">
        <f aca="false">IF($A422="","",IF(ISNUMBER(CFG_B),CFG_B,""))</f>
        <v/>
      </c>
      <c r="S422" s="50" t="str">
        <f aca="false">IF(OR($B422="",$Q422=""),"",0.6108*EXP(17.27*$B422/($B422+237.3))-0.6108*EXP(17.27*($B422+$Q422)/($B422+$Q422+237.3)))</f>
        <v/>
      </c>
      <c r="T422" s="46" t="str">
        <f aca="false">IF(OR($Q422="",$R422="",$L422=""),"",$Q422+$R422*$L422)</f>
        <v/>
      </c>
      <c r="U422" s="46" t="str">
        <f aca="false">IF(OR($Q422="",$R422="",$S422=""),"",$Q422+$R422*$S422)</f>
        <v/>
      </c>
      <c r="V422" s="50" t="str">
        <f aca="false">IF(OR($P422="",$T422="",$U422=""),"",IF(ABS($U422-$T422)&lt;CFG_DENOMMIN,"",($P422-$T422)/($U422-$T422)))</f>
        <v/>
      </c>
      <c r="W422" s="47" t="str">
        <f aca="false">IF($E422="","",IFERROR(LN((CFG_ZANEM-0.67*CFG_HDOSSEL)/(0.123*CFG_HDOSSEL))*LN((CFG_ZAR-0.67*CFG_HDOSSEL)/(0.0123*CFG_HDOSSEL))/(CFG_K^2*$E422),""))</f>
        <v/>
      </c>
      <c r="X422" s="50" t="str">
        <f aca="false">IF(OR($N422="",$W422="",$W422=0),"",$N422*(1+CFG_RC/$W422))</f>
        <v/>
      </c>
      <c r="Y422" s="46" t="str">
        <f aca="false">IF(OR($X422="",$M422="",$G422="",$L422=""),"",($W422*$G422/CFG_RHOCP)*($X422/($M422+$X422))-$L422/($M422+$X422))</f>
        <v/>
      </c>
      <c r="Z422" s="46" t="str">
        <f aca="false">IF(OR($W422="",$G422=""),"",$W422*$G422/CFG_RHOCP)</f>
        <v/>
      </c>
      <c r="AA422" s="50" t="str">
        <f aca="false">IF(OR($P422="",$Y422="",$Z422=""),"",IF(ABS($Z422-$Y422)&lt;CFG_DENOMMIN,"",($P422-$Y422)/($Z422-$Y422)))</f>
        <v/>
      </c>
      <c r="AB422" s="48" t="str">
        <f aca="false">IF($A422="","",IF(AND(HOUR($A422)&gt;=CFG_HINI,HOUR($A422)&lt;CFG_HFIM),1,0))</f>
        <v/>
      </c>
      <c r="AC422" s="48" t="str">
        <f aca="false">IF($A422="","",IF($D422="",0,IF($D422&gt;=CFG_RSMIN,1,0)))</f>
        <v/>
      </c>
      <c r="AD422" s="48" t="str">
        <f aca="false">IF($A422="","",IF($E422="",0,IF(AND($E422&gt;=CFG_UMIN,$E422&lt;=CFG_UMAX),1,0)))</f>
        <v/>
      </c>
      <c r="AE422" s="48" t="str">
        <f aca="false">IF($A422="","",IF($L422="",0,IF($L422&gt;=CFG_VPDMIN,1,0)))</f>
        <v/>
      </c>
      <c r="AF422" s="48" t="str">
        <f aca="false">IF($A422="","",IF(CFG_METODO="Teórico (Jackson)",IF(OR($Y422="",$Z422=""),0,IF(ABS($Z422-$Y422)&gt;=CFG_DENOMMIN,1,0)),IF(OR($T422="",$U422=""),0,IF(ABS($U422-$T422)&gt;=CFG_DENOMMIN,1,0))))</f>
        <v/>
      </c>
      <c r="AG422" s="48" t="str">
        <f aca="false">IF($A422="","",IF(AND($B422&lt;&gt;"",$C422&lt;&gt;"",$H422&lt;&gt;""),1,0))</f>
        <v/>
      </c>
      <c r="AH422" s="48" t="str">
        <f aca="false">IF($A422="","",IF(AND($AB422=1,$AC422=1,$AD422=1,$AE422=1,$AF422=1,$AG422=1),1,0))</f>
        <v/>
      </c>
      <c r="AI422" s="50" t="str">
        <f aca="false">IF($A422="","",IF($AH422&lt;&gt;1,"",IF(CFG_METODO="Teórico (Jackson)",$AA422,$V422)))</f>
        <v/>
      </c>
      <c r="AJ422" s="50" t="str">
        <f aca="false">IF($AI422="","",MAX(0,MIN(1,$AI422)))</f>
        <v/>
      </c>
      <c r="AK422" s="52" t="str">
        <f aca="false">IF($A422="","",IF($AG422=0,"Dados incompletos"&amp;IF($I422="SEM PAR"," — sem Tc no mesmo horário",""),IF($AB422=0,"Fora da janela horária",IF($AC422=0,"Radiação abaixo do mínimo",IF($AD422=0,"Vento fora da faixa",IF($AE422=0,"VPD abaixo do mínimo",IF($AF422=0,"Denominador muito pequeno","VÁLIDO")))))))</f>
        <v/>
      </c>
    </row>
    <row r="423" customFormat="false" ht="15" hidden="false" customHeight="false" outlineLevel="0" collapsed="false">
      <c r="A423" s="45" t="str">
        <f aca="false">IF(02_Estacao!A423="","",02_Estacao!A423)</f>
        <v/>
      </c>
      <c r="B423" s="46" t="str">
        <f aca="false">IF(OR($A423="",02_Estacao!B423=""),"",IF(CFG_UT="°F",(02_Estacao!B423-32)*5/9,02_Estacao!B423))</f>
        <v/>
      </c>
      <c r="C423" s="47" t="str">
        <f aca="false">IF(OR($A423="",02_Estacao!C423=""),"",IF(CFG_UUR="fração (0-1)",02_Estacao!C423*100,02_Estacao!C423))</f>
        <v/>
      </c>
      <c r="D423" s="48" t="str">
        <f aca="false">IF(OR($A423="",02_Estacao!D423=""),"",IF(CFG_URS="MJ/m²/h",02_Estacao!D423*277.7778,IF(CFG_URS="kW/m²",02_Estacao!D423*1000,02_Estacao!D423)))</f>
        <v/>
      </c>
      <c r="E423" s="46" t="str">
        <f aca="false">IF(OR($A423="",02_Estacao!E423=""),"",IF(CFG_UVEL="km/h",02_Estacao!E423/3.6,02_Estacao!E423))</f>
        <v/>
      </c>
      <c r="F423" s="46" t="str">
        <f aca="false">IF($A423="","",IF(02_Estacao!F423="",CFG_P,IF(CFG_UP="hPa (mbar)",02_Estacao!F423/10,IF(CFG_UP="Pa",02_Estacao!F423/1000,02_Estacao!F423))))</f>
        <v/>
      </c>
      <c r="G423" s="48" t="str">
        <f aca="false">IF($A423="","",IF(02_Estacao!G423&lt;&gt;"",02_Estacao!G423,IF($D423="","",(1-CFG_ALBEDO)*$D423-CFG_RNL)))</f>
        <v/>
      </c>
      <c r="H423" s="46" t="str">
        <f aca="false">IF($A423="","",IFERROR(IF(ISNUMBER(INDEX(03_Dossel!$F$6:$F$1005,MATCH($A423,03_Dossel!$A$6:$A$1005,0))),INDEX(03_Dossel!$F$6:$F$1005,MATCH($A423,03_Dossel!$A$6:$A$1005,0)),""),""))</f>
        <v/>
      </c>
      <c r="I423" s="49" t="str">
        <f aca="false">IF($A423="","",IF($H423="","SEM PAR","OK"))</f>
        <v/>
      </c>
      <c r="J423" s="50" t="str">
        <f aca="false">IF($B423="","",0.6108*EXP(17.27*$B423/($B423+237.3)))</f>
        <v/>
      </c>
      <c r="K423" s="50" t="str">
        <f aca="false">IF(OR($J423="",$C423=""),"",$J423*$C423/100)</f>
        <v/>
      </c>
      <c r="L423" s="50" t="str">
        <f aca="false">IF(OR($J423="",$K423=""),"",$J423-$K423)</f>
        <v/>
      </c>
      <c r="M423" s="50" t="str">
        <f aca="false">IF($J423="","",4098*$J423/($B423+237.3)^2)</f>
        <v/>
      </c>
      <c r="N423" s="51" t="str">
        <f aca="false">IF($F423="","",0.000665*$F423)</f>
        <v/>
      </c>
      <c r="O423" s="46" t="str">
        <f aca="false">IF($E423="","",IFERROR($E423*4.87/LN(67.8*CFG_ZANEM-5.42),""))</f>
        <v/>
      </c>
      <c r="P423" s="46" t="str">
        <f aca="false">IF(OR($B423="",$H423=""),"",$H423-$B423)</f>
        <v/>
      </c>
      <c r="Q423" s="46" t="str">
        <f aca="false">IF($A423="","",IF(ISNUMBER(CFG_A),CFG_A,""))</f>
        <v/>
      </c>
      <c r="R423" s="46" t="str">
        <f aca="false">IF($A423="","",IF(ISNUMBER(CFG_B),CFG_B,""))</f>
        <v/>
      </c>
      <c r="S423" s="50" t="str">
        <f aca="false">IF(OR($B423="",$Q423=""),"",0.6108*EXP(17.27*$B423/($B423+237.3))-0.6108*EXP(17.27*($B423+$Q423)/($B423+$Q423+237.3)))</f>
        <v/>
      </c>
      <c r="T423" s="46" t="str">
        <f aca="false">IF(OR($Q423="",$R423="",$L423=""),"",$Q423+$R423*$L423)</f>
        <v/>
      </c>
      <c r="U423" s="46" t="str">
        <f aca="false">IF(OR($Q423="",$R423="",$S423=""),"",$Q423+$R423*$S423)</f>
        <v/>
      </c>
      <c r="V423" s="50" t="str">
        <f aca="false">IF(OR($P423="",$T423="",$U423=""),"",IF(ABS($U423-$T423)&lt;CFG_DENOMMIN,"",($P423-$T423)/($U423-$T423)))</f>
        <v/>
      </c>
      <c r="W423" s="47" t="str">
        <f aca="false">IF($E423="","",IFERROR(LN((CFG_ZANEM-0.67*CFG_HDOSSEL)/(0.123*CFG_HDOSSEL))*LN((CFG_ZAR-0.67*CFG_HDOSSEL)/(0.0123*CFG_HDOSSEL))/(CFG_K^2*$E423),""))</f>
        <v/>
      </c>
      <c r="X423" s="50" t="str">
        <f aca="false">IF(OR($N423="",$W423="",$W423=0),"",$N423*(1+CFG_RC/$W423))</f>
        <v/>
      </c>
      <c r="Y423" s="46" t="str">
        <f aca="false">IF(OR($X423="",$M423="",$G423="",$L423=""),"",($W423*$G423/CFG_RHOCP)*($X423/($M423+$X423))-$L423/($M423+$X423))</f>
        <v/>
      </c>
      <c r="Z423" s="46" t="str">
        <f aca="false">IF(OR($W423="",$G423=""),"",$W423*$G423/CFG_RHOCP)</f>
        <v/>
      </c>
      <c r="AA423" s="50" t="str">
        <f aca="false">IF(OR($P423="",$Y423="",$Z423=""),"",IF(ABS($Z423-$Y423)&lt;CFG_DENOMMIN,"",($P423-$Y423)/($Z423-$Y423)))</f>
        <v/>
      </c>
      <c r="AB423" s="48" t="str">
        <f aca="false">IF($A423="","",IF(AND(HOUR($A423)&gt;=CFG_HINI,HOUR($A423)&lt;CFG_HFIM),1,0))</f>
        <v/>
      </c>
      <c r="AC423" s="48" t="str">
        <f aca="false">IF($A423="","",IF($D423="",0,IF($D423&gt;=CFG_RSMIN,1,0)))</f>
        <v/>
      </c>
      <c r="AD423" s="48" t="str">
        <f aca="false">IF($A423="","",IF($E423="",0,IF(AND($E423&gt;=CFG_UMIN,$E423&lt;=CFG_UMAX),1,0)))</f>
        <v/>
      </c>
      <c r="AE423" s="48" t="str">
        <f aca="false">IF($A423="","",IF($L423="",0,IF($L423&gt;=CFG_VPDMIN,1,0)))</f>
        <v/>
      </c>
      <c r="AF423" s="48" t="str">
        <f aca="false">IF($A423="","",IF(CFG_METODO="Teórico (Jackson)",IF(OR($Y423="",$Z423=""),0,IF(ABS($Z423-$Y423)&gt;=CFG_DENOMMIN,1,0)),IF(OR($T423="",$U423=""),0,IF(ABS($U423-$T423)&gt;=CFG_DENOMMIN,1,0))))</f>
        <v/>
      </c>
      <c r="AG423" s="48" t="str">
        <f aca="false">IF($A423="","",IF(AND($B423&lt;&gt;"",$C423&lt;&gt;"",$H423&lt;&gt;""),1,0))</f>
        <v/>
      </c>
      <c r="AH423" s="48" t="str">
        <f aca="false">IF($A423="","",IF(AND($AB423=1,$AC423=1,$AD423=1,$AE423=1,$AF423=1,$AG423=1),1,0))</f>
        <v/>
      </c>
      <c r="AI423" s="50" t="str">
        <f aca="false">IF($A423="","",IF($AH423&lt;&gt;1,"",IF(CFG_METODO="Teórico (Jackson)",$AA423,$V423)))</f>
        <v/>
      </c>
      <c r="AJ423" s="50" t="str">
        <f aca="false">IF($AI423="","",MAX(0,MIN(1,$AI423)))</f>
        <v/>
      </c>
      <c r="AK423" s="52" t="str">
        <f aca="false">IF($A423="","",IF($AG423=0,"Dados incompletos"&amp;IF($I423="SEM PAR"," — sem Tc no mesmo horário",""),IF($AB423=0,"Fora da janela horária",IF($AC423=0,"Radiação abaixo do mínimo",IF($AD423=0,"Vento fora da faixa",IF($AE423=0,"VPD abaixo do mínimo",IF($AF423=0,"Denominador muito pequeno","VÁLIDO")))))))</f>
        <v/>
      </c>
    </row>
    <row r="424" customFormat="false" ht="15" hidden="false" customHeight="false" outlineLevel="0" collapsed="false">
      <c r="A424" s="45" t="str">
        <f aca="false">IF(02_Estacao!A424="","",02_Estacao!A424)</f>
        <v/>
      </c>
      <c r="B424" s="46" t="str">
        <f aca="false">IF(OR($A424="",02_Estacao!B424=""),"",IF(CFG_UT="°F",(02_Estacao!B424-32)*5/9,02_Estacao!B424))</f>
        <v/>
      </c>
      <c r="C424" s="47" t="str">
        <f aca="false">IF(OR($A424="",02_Estacao!C424=""),"",IF(CFG_UUR="fração (0-1)",02_Estacao!C424*100,02_Estacao!C424))</f>
        <v/>
      </c>
      <c r="D424" s="48" t="str">
        <f aca="false">IF(OR($A424="",02_Estacao!D424=""),"",IF(CFG_URS="MJ/m²/h",02_Estacao!D424*277.7778,IF(CFG_URS="kW/m²",02_Estacao!D424*1000,02_Estacao!D424)))</f>
        <v/>
      </c>
      <c r="E424" s="46" t="str">
        <f aca="false">IF(OR($A424="",02_Estacao!E424=""),"",IF(CFG_UVEL="km/h",02_Estacao!E424/3.6,02_Estacao!E424))</f>
        <v/>
      </c>
      <c r="F424" s="46" t="str">
        <f aca="false">IF($A424="","",IF(02_Estacao!F424="",CFG_P,IF(CFG_UP="hPa (mbar)",02_Estacao!F424/10,IF(CFG_UP="Pa",02_Estacao!F424/1000,02_Estacao!F424))))</f>
        <v/>
      </c>
      <c r="G424" s="48" t="str">
        <f aca="false">IF($A424="","",IF(02_Estacao!G424&lt;&gt;"",02_Estacao!G424,IF($D424="","",(1-CFG_ALBEDO)*$D424-CFG_RNL)))</f>
        <v/>
      </c>
      <c r="H424" s="46" t="str">
        <f aca="false">IF($A424="","",IFERROR(IF(ISNUMBER(INDEX(03_Dossel!$F$6:$F$1005,MATCH($A424,03_Dossel!$A$6:$A$1005,0))),INDEX(03_Dossel!$F$6:$F$1005,MATCH($A424,03_Dossel!$A$6:$A$1005,0)),""),""))</f>
        <v/>
      </c>
      <c r="I424" s="49" t="str">
        <f aca="false">IF($A424="","",IF($H424="","SEM PAR","OK"))</f>
        <v/>
      </c>
      <c r="J424" s="50" t="str">
        <f aca="false">IF($B424="","",0.6108*EXP(17.27*$B424/($B424+237.3)))</f>
        <v/>
      </c>
      <c r="K424" s="50" t="str">
        <f aca="false">IF(OR($J424="",$C424=""),"",$J424*$C424/100)</f>
        <v/>
      </c>
      <c r="L424" s="50" t="str">
        <f aca="false">IF(OR($J424="",$K424=""),"",$J424-$K424)</f>
        <v/>
      </c>
      <c r="M424" s="50" t="str">
        <f aca="false">IF($J424="","",4098*$J424/($B424+237.3)^2)</f>
        <v/>
      </c>
      <c r="N424" s="51" t="str">
        <f aca="false">IF($F424="","",0.000665*$F424)</f>
        <v/>
      </c>
      <c r="O424" s="46" t="str">
        <f aca="false">IF($E424="","",IFERROR($E424*4.87/LN(67.8*CFG_ZANEM-5.42),""))</f>
        <v/>
      </c>
      <c r="P424" s="46" t="str">
        <f aca="false">IF(OR($B424="",$H424=""),"",$H424-$B424)</f>
        <v/>
      </c>
      <c r="Q424" s="46" t="str">
        <f aca="false">IF($A424="","",IF(ISNUMBER(CFG_A),CFG_A,""))</f>
        <v/>
      </c>
      <c r="R424" s="46" t="str">
        <f aca="false">IF($A424="","",IF(ISNUMBER(CFG_B),CFG_B,""))</f>
        <v/>
      </c>
      <c r="S424" s="50" t="str">
        <f aca="false">IF(OR($B424="",$Q424=""),"",0.6108*EXP(17.27*$B424/($B424+237.3))-0.6108*EXP(17.27*($B424+$Q424)/($B424+$Q424+237.3)))</f>
        <v/>
      </c>
      <c r="T424" s="46" t="str">
        <f aca="false">IF(OR($Q424="",$R424="",$L424=""),"",$Q424+$R424*$L424)</f>
        <v/>
      </c>
      <c r="U424" s="46" t="str">
        <f aca="false">IF(OR($Q424="",$R424="",$S424=""),"",$Q424+$R424*$S424)</f>
        <v/>
      </c>
      <c r="V424" s="50" t="str">
        <f aca="false">IF(OR($P424="",$T424="",$U424=""),"",IF(ABS($U424-$T424)&lt;CFG_DENOMMIN,"",($P424-$T424)/($U424-$T424)))</f>
        <v/>
      </c>
      <c r="W424" s="47" t="str">
        <f aca="false">IF($E424="","",IFERROR(LN((CFG_ZANEM-0.67*CFG_HDOSSEL)/(0.123*CFG_HDOSSEL))*LN((CFG_ZAR-0.67*CFG_HDOSSEL)/(0.0123*CFG_HDOSSEL))/(CFG_K^2*$E424),""))</f>
        <v/>
      </c>
      <c r="X424" s="50" t="str">
        <f aca="false">IF(OR($N424="",$W424="",$W424=0),"",$N424*(1+CFG_RC/$W424))</f>
        <v/>
      </c>
      <c r="Y424" s="46" t="str">
        <f aca="false">IF(OR($X424="",$M424="",$G424="",$L424=""),"",($W424*$G424/CFG_RHOCP)*($X424/($M424+$X424))-$L424/($M424+$X424))</f>
        <v/>
      </c>
      <c r="Z424" s="46" t="str">
        <f aca="false">IF(OR($W424="",$G424=""),"",$W424*$G424/CFG_RHOCP)</f>
        <v/>
      </c>
      <c r="AA424" s="50" t="str">
        <f aca="false">IF(OR($P424="",$Y424="",$Z424=""),"",IF(ABS($Z424-$Y424)&lt;CFG_DENOMMIN,"",($P424-$Y424)/($Z424-$Y424)))</f>
        <v/>
      </c>
      <c r="AB424" s="48" t="str">
        <f aca="false">IF($A424="","",IF(AND(HOUR($A424)&gt;=CFG_HINI,HOUR($A424)&lt;CFG_HFIM),1,0))</f>
        <v/>
      </c>
      <c r="AC424" s="48" t="str">
        <f aca="false">IF($A424="","",IF($D424="",0,IF($D424&gt;=CFG_RSMIN,1,0)))</f>
        <v/>
      </c>
      <c r="AD424" s="48" t="str">
        <f aca="false">IF($A424="","",IF($E424="",0,IF(AND($E424&gt;=CFG_UMIN,$E424&lt;=CFG_UMAX),1,0)))</f>
        <v/>
      </c>
      <c r="AE424" s="48" t="str">
        <f aca="false">IF($A424="","",IF($L424="",0,IF($L424&gt;=CFG_VPDMIN,1,0)))</f>
        <v/>
      </c>
      <c r="AF424" s="48" t="str">
        <f aca="false">IF($A424="","",IF(CFG_METODO="Teórico (Jackson)",IF(OR($Y424="",$Z424=""),0,IF(ABS($Z424-$Y424)&gt;=CFG_DENOMMIN,1,0)),IF(OR($T424="",$U424=""),0,IF(ABS($U424-$T424)&gt;=CFG_DENOMMIN,1,0))))</f>
        <v/>
      </c>
      <c r="AG424" s="48" t="str">
        <f aca="false">IF($A424="","",IF(AND($B424&lt;&gt;"",$C424&lt;&gt;"",$H424&lt;&gt;""),1,0))</f>
        <v/>
      </c>
      <c r="AH424" s="48" t="str">
        <f aca="false">IF($A424="","",IF(AND($AB424=1,$AC424=1,$AD424=1,$AE424=1,$AF424=1,$AG424=1),1,0))</f>
        <v/>
      </c>
      <c r="AI424" s="50" t="str">
        <f aca="false">IF($A424="","",IF($AH424&lt;&gt;1,"",IF(CFG_METODO="Teórico (Jackson)",$AA424,$V424)))</f>
        <v/>
      </c>
      <c r="AJ424" s="50" t="str">
        <f aca="false">IF($AI424="","",MAX(0,MIN(1,$AI424)))</f>
        <v/>
      </c>
      <c r="AK424" s="52" t="str">
        <f aca="false">IF($A424="","",IF($AG424=0,"Dados incompletos"&amp;IF($I424="SEM PAR"," — sem Tc no mesmo horário",""),IF($AB424=0,"Fora da janela horária",IF($AC424=0,"Radiação abaixo do mínimo",IF($AD424=0,"Vento fora da faixa",IF($AE424=0,"VPD abaixo do mínimo",IF($AF424=0,"Denominador muito pequeno","VÁLIDO")))))))</f>
        <v/>
      </c>
    </row>
    <row r="425" customFormat="false" ht="15" hidden="false" customHeight="false" outlineLevel="0" collapsed="false">
      <c r="A425" s="45" t="str">
        <f aca="false">IF(02_Estacao!A425="","",02_Estacao!A425)</f>
        <v/>
      </c>
      <c r="B425" s="46" t="str">
        <f aca="false">IF(OR($A425="",02_Estacao!B425=""),"",IF(CFG_UT="°F",(02_Estacao!B425-32)*5/9,02_Estacao!B425))</f>
        <v/>
      </c>
      <c r="C425" s="47" t="str">
        <f aca="false">IF(OR($A425="",02_Estacao!C425=""),"",IF(CFG_UUR="fração (0-1)",02_Estacao!C425*100,02_Estacao!C425))</f>
        <v/>
      </c>
      <c r="D425" s="48" t="str">
        <f aca="false">IF(OR($A425="",02_Estacao!D425=""),"",IF(CFG_URS="MJ/m²/h",02_Estacao!D425*277.7778,IF(CFG_URS="kW/m²",02_Estacao!D425*1000,02_Estacao!D425)))</f>
        <v/>
      </c>
      <c r="E425" s="46" t="str">
        <f aca="false">IF(OR($A425="",02_Estacao!E425=""),"",IF(CFG_UVEL="km/h",02_Estacao!E425/3.6,02_Estacao!E425))</f>
        <v/>
      </c>
      <c r="F425" s="46" t="str">
        <f aca="false">IF($A425="","",IF(02_Estacao!F425="",CFG_P,IF(CFG_UP="hPa (mbar)",02_Estacao!F425/10,IF(CFG_UP="Pa",02_Estacao!F425/1000,02_Estacao!F425))))</f>
        <v/>
      </c>
      <c r="G425" s="48" t="str">
        <f aca="false">IF($A425="","",IF(02_Estacao!G425&lt;&gt;"",02_Estacao!G425,IF($D425="","",(1-CFG_ALBEDO)*$D425-CFG_RNL)))</f>
        <v/>
      </c>
      <c r="H425" s="46" t="str">
        <f aca="false">IF($A425="","",IFERROR(IF(ISNUMBER(INDEX(03_Dossel!$F$6:$F$1005,MATCH($A425,03_Dossel!$A$6:$A$1005,0))),INDEX(03_Dossel!$F$6:$F$1005,MATCH($A425,03_Dossel!$A$6:$A$1005,0)),""),""))</f>
        <v/>
      </c>
      <c r="I425" s="49" t="str">
        <f aca="false">IF($A425="","",IF($H425="","SEM PAR","OK"))</f>
        <v/>
      </c>
      <c r="J425" s="50" t="str">
        <f aca="false">IF($B425="","",0.6108*EXP(17.27*$B425/($B425+237.3)))</f>
        <v/>
      </c>
      <c r="K425" s="50" t="str">
        <f aca="false">IF(OR($J425="",$C425=""),"",$J425*$C425/100)</f>
        <v/>
      </c>
      <c r="L425" s="50" t="str">
        <f aca="false">IF(OR($J425="",$K425=""),"",$J425-$K425)</f>
        <v/>
      </c>
      <c r="M425" s="50" t="str">
        <f aca="false">IF($J425="","",4098*$J425/($B425+237.3)^2)</f>
        <v/>
      </c>
      <c r="N425" s="51" t="str">
        <f aca="false">IF($F425="","",0.000665*$F425)</f>
        <v/>
      </c>
      <c r="O425" s="46" t="str">
        <f aca="false">IF($E425="","",IFERROR($E425*4.87/LN(67.8*CFG_ZANEM-5.42),""))</f>
        <v/>
      </c>
      <c r="P425" s="46" t="str">
        <f aca="false">IF(OR($B425="",$H425=""),"",$H425-$B425)</f>
        <v/>
      </c>
      <c r="Q425" s="46" t="str">
        <f aca="false">IF($A425="","",IF(ISNUMBER(CFG_A),CFG_A,""))</f>
        <v/>
      </c>
      <c r="R425" s="46" t="str">
        <f aca="false">IF($A425="","",IF(ISNUMBER(CFG_B),CFG_B,""))</f>
        <v/>
      </c>
      <c r="S425" s="50" t="str">
        <f aca="false">IF(OR($B425="",$Q425=""),"",0.6108*EXP(17.27*$B425/($B425+237.3))-0.6108*EXP(17.27*($B425+$Q425)/($B425+$Q425+237.3)))</f>
        <v/>
      </c>
      <c r="T425" s="46" t="str">
        <f aca="false">IF(OR($Q425="",$R425="",$L425=""),"",$Q425+$R425*$L425)</f>
        <v/>
      </c>
      <c r="U425" s="46" t="str">
        <f aca="false">IF(OR($Q425="",$R425="",$S425=""),"",$Q425+$R425*$S425)</f>
        <v/>
      </c>
      <c r="V425" s="50" t="str">
        <f aca="false">IF(OR($P425="",$T425="",$U425=""),"",IF(ABS($U425-$T425)&lt;CFG_DENOMMIN,"",($P425-$T425)/($U425-$T425)))</f>
        <v/>
      </c>
      <c r="W425" s="47" t="str">
        <f aca="false">IF($E425="","",IFERROR(LN((CFG_ZANEM-0.67*CFG_HDOSSEL)/(0.123*CFG_HDOSSEL))*LN((CFG_ZAR-0.67*CFG_HDOSSEL)/(0.0123*CFG_HDOSSEL))/(CFG_K^2*$E425),""))</f>
        <v/>
      </c>
      <c r="X425" s="50" t="str">
        <f aca="false">IF(OR($N425="",$W425="",$W425=0),"",$N425*(1+CFG_RC/$W425))</f>
        <v/>
      </c>
      <c r="Y425" s="46" t="str">
        <f aca="false">IF(OR($X425="",$M425="",$G425="",$L425=""),"",($W425*$G425/CFG_RHOCP)*($X425/($M425+$X425))-$L425/($M425+$X425))</f>
        <v/>
      </c>
      <c r="Z425" s="46" t="str">
        <f aca="false">IF(OR($W425="",$G425=""),"",$W425*$G425/CFG_RHOCP)</f>
        <v/>
      </c>
      <c r="AA425" s="50" t="str">
        <f aca="false">IF(OR($P425="",$Y425="",$Z425=""),"",IF(ABS($Z425-$Y425)&lt;CFG_DENOMMIN,"",($P425-$Y425)/($Z425-$Y425)))</f>
        <v/>
      </c>
      <c r="AB425" s="48" t="str">
        <f aca="false">IF($A425="","",IF(AND(HOUR($A425)&gt;=CFG_HINI,HOUR($A425)&lt;CFG_HFIM),1,0))</f>
        <v/>
      </c>
      <c r="AC425" s="48" t="str">
        <f aca="false">IF($A425="","",IF($D425="",0,IF($D425&gt;=CFG_RSMIN,1,0)))</f>
        <v/>
      </c>
      <c r="AD425" s="48" t="str">
        <f aca="false">IF($A425="","",IF($E425="",0,IF(AND($E425&gt;=CFG_UMIN,$E425&lt;=CFG_UMAX),1,0)))</f>
        <v/>
      </c>
      <c r="AE425" s="48" t="str">
        <f aca="false">IF($A425="","",IF($L425="",0,IF($L425&gt;=CFG_VPDMIN,1,0)))</f>
        <v/>
      </c>
      <c r="AF425" s="48" t="str">
        <f aca="false">IF($A425="","",IF(CFG_METODO="Teórico (Jackson)",IF(OR($Y425="",$Z425=""),0,IF(ABS($Z425-$Y425)&gt;=CFG_DENOMMIN,1,0)),IF(OR($T425="",$U425=""),0,IF(ABS($U425-$T425)&gt;=CFG_DENOMMIN,1,0))))</f>
        <v/>
      </c>
      <c r="AG425" s="48" t="str">
        <f aca="false">IF($A425="","",IF(AND($B425&lt;&gt;"",$C425&lt;&gt;"",$H425&lt;&gt;""),1,0))</f>
        <v/>
      </c>
      <c r="AH425" s="48" t="str">
        <f aca="false">IF($A425="","",IF(AND($AB425=1,$AC425=1,$AD425=1,$AE425=1,$AF425=1,$AG425=1),1,0))</f>
        <v/>
      </c>
      <c r="AI425" s="50" t="str">
        <f aca="false">IF($A425="","",IF($AH425&lt;&gt;1,"",IF(CFG_METODO="Teórico (Jackson)",$AA425,$V425)))</f>
        <v/>
      </c>
      <c r="AJ425" s="50" t="str">
        <f aca="false">IF($AI425="","",MAX(0,MIN(1,$AI425)))</f>
        <v/>
      </c>
      <c r="AK425" s="52" t="str">
        <f aca="false">IF($A425="","",IF($AG425=0,"Dados incompletos"&amp;IF($I425="SEM PAR"," — sem Tc no mesmo horário",""),IF($AB425=0,"Fora da janela horária",IF($AC425=0,"Radiação abaixo do mínimo",IF($AD425=0,"Vento fora da faixa",IF($AE425=0,"VPD abaixo do mínimo",IF($AF425=0,"Denominador muito pequeno","VÁLIDO")))))))</f>
        <v/>
      </c>
    </row>
    <row r="426" customFormat="false" ht="15" hidden="false" customHeight="false" outlineLevel="0" collapsed="false">
      <c r="A426" s="45" t="str">
        <f aca="false">IF(02_Estacao!A426="","",02_Estacao!A426)</f>
        <v/>
      </c>
      <c r="B426" s="46" t="str">
        <f aca="false">IF(OR($A426="",02_Estacao!B426=""),"",IF(CFG_UT="°F",(02_Estacao!B426-32)*5/9,02_Estacao!B426))</f>
        <v/>
      </c>
      <c r="C426" s="47" t="str">
        <f aca="false">IF(OR($A426="",02_Estacao!C426=""),"",IF(CFG_UUR="fração (0-1)",02_Estacao!C426*100,02_Estacao!C426))</f>
        <v/>
      </c>
      <c r="D426" s="48" t="str">
        <f aca="false">IF(OR($A426="",02_Estacao!D426=""),"",IF(CFG_URS="MJ/m²/h",02_Estacao!D426*277.7778,IF(CFG_URS="kW/m²",02_Estacao!D426*1000,02_Estacao!D426)))</f>
        <v/>
      </c>
      <c r="E426" s="46" t="str">
        <f aca="false">IF(OR($A426="",02_Estacao!E426=""),"",IF(CFG_UVEL="km/h",02_Estacao!E426/3.6,02_Estacao!E426))</f>
        <v/>
      </c>
      <c r="F426" s="46" t="str">
        <f aca="false">IF($A426="","",IF(02_Estacao!F426="",CFG_P,IF(CFG_UP="hPa (mbar)",02_Estacao!F426/10,IF(CFG_UP="Pa",02_Estacao!F426/1000,02_Estacao!F426))))</f>
        <v/>
      </c>
      <c r="G426" s="48" t="str">
        <f aca="false">IF($A426="","",IF(02_Estacao!G426&lt;&gt;"",02_Estacao!G426,IF($D426="","",(1-CFG_ALBEDO)*$D426-CFG_RNL)))</f>
        <v/>
      </c>
      <c r="H426" s="46" t="str">
        <f aca="false">IF($A426="","",IFERROR(IF(ISNUMBER(INDEX(03_Dossel!$F$6:$F$1005,MATCH($A426,03_Dossel!$A$6:$A$1005,0))),INDEX(03_Dossel!$F$6:$F$1005,MATCH($A426,03_Dossel!$A$6:$A$1005,0)),""),""))</f>
        <v/>
      </c>
      <c r="I426" s="49" t="str">
        <f aca="false">IF($A426="","",IF($H426="","SEM PAR","OK"))</f>
        <v/>
      </c>
      <c r="J426" s="50" t="str">
        <f aca="false">IF($B426="","",0.6108*EXP(17.27*$B426/($B426+237.3)))</f>
        <v/>
      </c>
      <c r="K426" s="50" t="str">
        <f aca="false">IF(OR($J426="",$C426=""),"",$J426*$C426/100)</f>
        <v/>
      </c>
      <c r="L426" s="50" t="str">
        <f aca="false">IF(OR($J426="",$K426=""),"",$J426-$K426)</f>
        <v/>
      </c>
      <c r="M426" s="50" t="str">
        <f aca="false">IF($J426="","",4098*$J426/($B426+237.3)^2)</f>
        <v/>
      </c>
      <c r="N426" s="51" t="str">
        <f aca="false">IF($F426="","",0.000665*$F426)</f>
        <v/>
      </c>
      <c r="O426" s="46" t="str">
        <f aca="false">IF($E426="","",IFERROR($E426*4.87/LN(67.8*CFG_ZANEM-5.42),""))</f>
        <v/>
      </c>
      <c r="P426" s="46" t="str">
        <f aca="false">IF(OR($B426="",$H426=""),"",$H426-$B426)</f>
        <v/>
      </c>
      <c r="Q426" s="46" t="str">
        <f aca="false">IF($A426="","",IF(ISNUMBER(CFG_A),CFG_A,""))</f>
        <v/>
      </c>
      <c r="R426" s="46" t="str">
        <f aca="false">IF($A426="","",IF(ISNUMBER(CFG_B),CFG_B,""))</f>
        <v/>
      </c>
      <c r="S426" s="50" t="str">
        <f aca="false">IF(OR($B426="",$Q426=""),"",0.6108*EXP(17.27*$B426/($B426+237.3))-0.6108*EXP(17.27*($B426+$Q426)/($B426+$Q426+237.3)))</f>
        <v/>
      </c>
      <c r="T426" s="46" t="str">
        <f aca="false">IF(OR($Q426="",$R426="",$L426=""),"",$Q426+$R426*$L426)</f>
        <v/>
      </c>
      <c r="U426" s="46" t="str">
        <f aca="false">IF(OR($Q426="",$R426="",$S426=""),"",$Q426+$R426*$S426)</f>
        <v/>
      </c>
      <c r="V426" s="50" t="str">
        <f aca="false">IF(OR($P426="",$T426="",$U426=""),"",IF(ABS($U426-$T426)&lt;CFG_DENOMMIN,"",($P426-$T426)/($U426-$T426)))</f>
        <v/>
      </c>
      <c r="W426" s="47" t="str">
        <f aca="false">IF($E426="","",IFERROR(LN((CFG_ZANEM-0.67*CFG_HDOSSEL)/(0.123*CFG_HDOSSEL))*LN((CFG_ZAR-0.67*CFG_HDOSSEL)/(0.0123*CFG_HDOSSEL))/(CFG_K^2*$E426),""))</f>
        <v/>
      </c>
      <c r="X426" s="50" t="str">
        <f aca="false">IF(OR($N426="",$W426="",$W426=0),"",$N426*(1+CFG_RC/$W426))</f>
        <v/>
      </c>
      <c r="Y426" s="46" t="str">
        <f aca="false">IF(OR($X426="",$M426="",$G426="",$L426=""),"",($W426*$G426/CFG_RHOCP)*($X426/($M426+$X426))-$L426/($M426+$X426))</f>
        <v/>
      </c>
      <c r="Z426" s="46" t="str">
        <f aca="false">IF(OR($W426="",$G426=""),"",$W426*$G426/CFG_RHOCP)</f>
        <v/>
      </c>
      <c r="AA426" s="50" t="str">
        <f aca="false">IF(OR($P426="",$Y426="",$Z426=""),"",IF(ABS($Z426-$Y426)&lt;CFG_DENOMMIN,"",($P426-$Y426)/($Z426-$Y426)))</f>
        <v/>
      </c>
      <c r="AB426" s="48" t="str">
        <f aca="false">IF($A426="","",IF(AND(HOUR($A426)&gt;=CFG_HINI,HOUR($A426)&lt;CFG_HFIM),1,0))</f>
        <v/>
      </c>
      <c r="AC426" s="48" t="str">
        <f aca="false">IF($A426="","",IF($D426="",0,IF($D426&gt;=CFG_RSMIN,1,0)))</f>
        <v/>
      </c>
      <c r="AD426" s="48" t="str">
        <f aca="false">IF($A426="","",IF($E426="",0,IF(AND($E426&gt;=CFG_UMIN,$E426&lt;=CFG_UMAX),1,0)))</f>
        <v/>
      </c>
      <c r="AE426" s="48" t="str">
        <f aca="false">IF($A426="","",IF($L426="",0,IF($L426&gt;=CFG_VPDMIN,1,0)))</f>
        <v/>
      </c>
      <c r="AF426" s="48" t="str">
        <f aca="false">IF($A426="","",IF(CFG_METODO="Teórico (Jackson)",IF(OR($Y426="",$Z426=""),0,IF(ABS($Z426-$Y426)&gt;=CFG_DENOMMIN,1,0)),IF(OR($T426="",$U426=""),0,IF(ABS($U426-$T426)&gt;=CFG_DENOMMIN,1,0))))</f>
        <v/>
      </c>
      <c r="AG426" s="48" t="str">
        <f aca="false">IF($A426="","",IF(AND($B426&lt;&gt;"",$C426&lt;&gt;"",$H426&lt;&gt;""),1,0))</f>
        <v/>
      </c>
      <c r="AH426" s="48" t="str">
        <f aca="false">IF($A426="","",IF(AND($AB426=1,$AC426=1,$AD426=1,$AE426=1,$AF426=1,$AG426=1),1,0))</f>
        <v/>
      </c>
      <c r="AI426" s="50" t="str">
        <f aca="false">IF($A426="","",IF($AH426&lt;&gt;1,"",IF(CFG_METODO="Teórico (Jackson)",$AA426,$V426)))</f>
        <v/>
      </c>
      <c r="AJ426" s="50" t="str">
        <f aca="false">IF($AI426="","",MAX(0,MIN(1,$AI426)))</f>
        <v/>
      </c>
      <c r="AK426" s="52" t="str">
        <f aca="false">IF($A426="","",IF($AG426=0,"Dados incompletos"&amp;IF($I426="SEM PAR"," — sem Tc no mesmo horário",""),IF($AB426=0,"Fora da janela horária",IF($AC426=0,"Radiação abaixo do mínimo",IF($AD426=0,"Vento fora da faixa",IF($AE426=0,"VPD abaixo do mínimo",IF($AF426=0,"Denominador muito pequeno","VÁLIDO")))))))</f>
        <v/>
      </c>
    </row>
    <row r="427" customFormat="false" ht="15" hidden="false" customHeight="false" outlineLevel="0" collapsed="false">
      <c r="A427" s="45" t="str">
        <f aca="false">IF(02_Estacao!A427="","",02_Estacao!A427)</f>
        <v/>
      </c>
      <c r="B427" s="46" t="str">
        <f aca="false">IF(OR($A427="",02_Estacao!B427=""),"",IF(CFG_UT="°F",(02_Estacao!B427-32)*5/9,02_Estacao!B427))</f>
        <v/>
      </c>
      <c r="C427" s="47" t="str">
        <f aca="false">IF(OR($A427="",02_Estacao!C427=""),"",IF(CFG_UUR="fração (0-1)",02_Estacao!C427*100,02_Estacao!C427))</f>
        <v/>
      </c>
      <c r="D427" s="48" t="str">
        <f aca="false">IF(OR($A427="",02_Estacao!D427=""),"",IF(CFG_URS="MJ/m²/h",02_Estacao!D427*277.7778,IF(CFG_URS="kW/m²",02_Estacao!D427*1000,02_Estacao!D427)))</f>
        <v/>
      </c>
      <c r="E427" s="46" t="str">
        <f aca="false">IF(OR($A427="",02_Estacao!E427=""),"",IF(CFG_UVEL="km/h",02_Estacao!E427/3.6,02_Estacao!E427))</f>
        <v/>
      </c>
      <c r="F427" s="46" t="str">
        <f aca="false">IF($A427="","",IF(02_Estacao!F427="",CFG_P,IF(CFG_UP="hPa (mbar)",02_Estacao!F427/10,IF(CFG_UP="Pa",02_Estacao!F427/1000,02_Estacao!F427))))</f>
        <v/>
      </c>
      <c r="G427" s="48" t="str">
        <f aca="false">IF($A427="","",IF(02_Estacao!G427&lt;&gt;"",02_Estacao!G427,IF($D427="","",(1-CFG_ALBEDO)*$D427-CFG_RNL)))</f>
        <v/>
      </c>
      <c r="H427" s="46" t="str">
        <f aca="false">IF($A427="","",IFERROR(IF(ISNUMBER(INDEX(03_Dossel!$F$6:$F$1005,MATCH($A427,03_Dossel!$A$6:$A$1005,0))),INDEX(03_Dossel!$F$6:$F$1005,MATCH($A427,03_Dossel!$A$6:$A$1005,0)),""),""))</f>
        <v/>
      </c>
      <c r="I427" s="49" t="str">
        <f aca="false">IF($A427="","",IF($H427="","SEM PAR","OK"))</f>
        <v/>
      </c>
      <c r="J427" s="50" t="str">
        <f aca="false">IF($B427="","",0.6108*EXP(17.27*$B427/($B427+237.3)))</f>
        <v/>
      </c>
      <c r="K427" s="50" t="str">
        <f aca="false">IF(OR($J427="",$C427=""),"",$J427*$C427/100)</f>
        <v/>
      </c>
      <c r="L427" s="50" t="str">
        <f aca="false">IF(OR($J427="",$K427=""),"",$J427-$K427)</f>
        <v/>
      </c>
      <c r="M427" s="50" t="str">
        <f aca="false">IF($J427="","",4098*$J427/($B427+237.3)^2)</f>
        <v/>
      </c>
      <c r="N427" s="51" t="str">
        <f aca="false">IF($F427="","",0.000665*$F427)</f>
        <v/>
      </c>
      <c r="O427" s="46" t="str">
        <f aca="false">IF($E427="","",IFERROR($E427*4.87/LN(67.8*CFG_ZANEM-5.42),""))</f>
        <v/>
      </c>
      <c r="P427" s="46" t="str">
        <f aca="false">IF(OR($B427="",$H427=""),"",$H427-$B427)</f>
        <v/>
      </c>
      <c r="Q427" s="46" t="str">
        <f aca="false">IF($A427="","",IF(ISNUMBER(CFG_A),CFG_A,""))</f>
        <v/>
      </c>
      <c r="R427" s="46" t="str">
        <f aca="false">IF($A427="","",IF(ISNUMBER(CFG_B),CFG_B,""))</f>
        <v/>
      </c>
      <c r="S427" s="50" t="str">
        <f aca="false">IF(OR($B427="",$Q427=""),"",0.6108*EXP(17.27*$B427/($B427+237.3))-0.6108*EXP(17.27*($B427+$Q427)/($B427+$Q427+237.3)))</f>
        <v/>
      </c>
      <c r="T427" s="46" t="str">
        <f aca="false">IF(OR($Q427="",$R427="",$L427=""),"",$Q427+$R427*$L427)</f>
        <v/>
      </c>
      <c r="U427" s="46" t="str">
        <f aca="false">IF(OR($Q427="",$R427="",$S427=""),"",$Q427+$R427*$S427)</f>
        <v/>
      </c>
      <c r="V427" s="50" t="str">
        <f aca="false">IF(OR($P427="",$T427="",$U427=""),"",IF(ABS($U427-$T427)&lt;CFG_DENOMMIN,"",($P427-$T427)/($U427-$T427)))</f>
        <v/>
      </c>
      <c r="W427" s="47" t="str">
        <f aca="false">IF($E427="","",IFERROR(LN((CFG_ZANEM-0.67*CFG_HDOSSEL)/(0.123*CFG_HDOSSEL))*LN((CFG_ZAR-0.67*CFG_HDOSSEL)/(0.0123*CFG_HDOSSEL))/(CFG_K^2*$E427),""))</f>
        <v/>
      </c>
      <c r="X427" s="50" t="str">
        <f aca="false">IF(OR($N427="",$W427="",$W427=0),"",$N427*(1+CFG_RC/$W427))</f>
        <v/>
      </c>
      <c r="Y427" s="46" t="str">
        <f aca="false">IF(OR($X427="",$M427="",$G427="",$L427=""),"",($W427*$G427/CFG_RHOCP)*($X427/($M427+$X427))-$L427/($M427+$X427))</f>
        <v/>
      </c>
      <c r="Z427" s="46" t="str">
        <f aca="false">IF(OR($W427="",$G427=""),"",$W427*$G427/CFG_RHOCP)</f>
        <v/>
      </c>
      <c r="AA427" s="50" t="str">
        <f aca="false">IF(OR($P427="",$Y427="",$Z427=""),"",IF(ABS($Z427-$Y427)&lt;CFG_DENOMMIN,"",($P427-$Y427)/($Z427-$Y427)))</f>
        <v/>
      </c>
      <c r="AB427" s="48" t="str">
        <f aca="false">IF($A427="","",IF(AND(HOUR($A427)&gt;=CFG_HINI,HOUR($A427)&lt;CFG_HFIM),1,0))</f>
        <v/>
      </c>
      <c r="AC427" s="48" t="str">
        <f aca="false">IF($A427="","",IF($D427="",0,IF($D427&gt;=CFG_RSMIN,1,0)))</f>
        <v/>
      </c>
      <c r="AD427" s="48" t="str">
        <f aca="false">IF($A427="","",IF($E427="",0,IF(AND($E427&gt;=CFG_UMIN,$E427&lt;=CFG_UMAX),1,0)))</f>
        <v/>
      </c>
      <c r="AE427" s="48" t="str">
        <f aca="false">IF($A427="","",IF($L427="",0,IF($L427&gt;=CFG_VPDMIN,1,0)))</f>
        <v/>
      </c>
      <c r="AF427" s="48" t="str">
        <f aca="false">IF($A427="","",IF(CFG_METODO="Teórico (Jackson)",IF(OR($Y427="",$Z427=""),0,IF(ABS($Z427-$Y427)&gt;=CFG_DENOMMIN,1,0)),IF(OR($T427="",$U427=""),0,IF(ABS($U427-$T427)&gt;=CFG_DENOMMIN,1,0))))</f>
        <v/>
      </c>
      <c r="AG427" s="48" t="str">
        <f aca="false">IF($A427="","",IF(AND($B427&lt;&gt;"",$C427&lt;&gt;"",$H427&lt;&gt;""),1,0))</f>
        <v/>
      </c>
      <c r="AH427" s="48" t="str">
        <f aca="false">IF($A427="","",IF(AND($AB427=1,$AC427=1,$AD427=1,$AE427=1,$AF427=1,$AG427=1),1,0))</f>
        <v/>
      </c>
      <c r="AI427" s="50" t="str">
        <f aca="false">IF($A427="","",IF($AH427&lt;&gt;1,"",IF(CFG_METODO="Teórico (Jackson)",$AA427,$V427)))</f>
        <v/>
      </c>
      <c r="AJ427" s="50" t="str">
        <f aca="false">IF($AI427="","",MAX(0,MIN(1,$AI427)))</f>
        <v/>
      </c>
      <c r="AK427" s="52" t="str">
        <f aca="false">IF($A427="","",IF($AG427=0,"Dados incompletos"&amp;IF($I427="SEM PAR"," — sem Tc no mesmo horário",""),IF($AB427=0,"Fora da janela horária",IF($AC427=0,"Radiação abaixo do mínimo",IF($AD427=0,"Vento fora da faixa",IF($AE427=0,"VPD abaixo do mínimo",IF($AF427=0,"Denominador muito pequeno","VÁLIDO")))))))</f>
        <v/>
      </c>
    </row>
    <row r="428" customFormat="false" ht="15" hidden="false" customHeight="false" outlineLevel="0" collapsed="false">
      <c r="A428" s="45" t="str">
        <f aca="false">IF(02_Estacao!A428="","",02_Estacao!A428)</f>
        <v/>
      </c>
      <c r="B428" s="46" t="str">
        <f aca="false">IF(OR($A428="",02_Estacao!B428=""),"",IF(CFG_UT="°F",(02_Estacao!B428-32)*5/9,02_Estacao!B428))</f>
        <v/>
      </c>
      <c r="C428" s="47" t="str">
        <f aca="false">IF(OR($A428="",02_Estacao!C428=""),"",IF(CFG_UUR="fração (0-1)",02_Estacao!C428*100,02_Estacao!C428))</f>
        <v/>
      </c>
      <c r="D428" s="48" t="str">
        <f aca="false">IF(OR($A428="",02_Estacao!D428=""),"",IF(CFG_URS="MJ/m²/h",02_Estacao!D428*277.7778,IF(CFG_URS="kW/m²",02_Estacao!D428*1000,02_Estacao!D428)))</f>
        <v/>
      </c>
      <c r="E428" s="46" t="str">
        <f aca="false">IF(OR($A428="",02_Estacao!E428=""),"",IF(CFG_UVEL="km/h",02_Estacao!E428/3.6,02_Estacao!E428))</f>
        <v/>
      </c>
      <c r="F428" s="46" t="str">
        <f aca="false">IF($A428="","",IF(02_Estacao!F428="",CFG_P,IF(CFG_UP="hPa (mbar)",02_Estacao!F428/10,IF(CFG_UP="Pa",02_Estacao!F428/1000,02_Estacao!F428))))</f>
        <v/>
      </c>
      <c r="G428" s="48" t="str">
        <f aca="false">IF($A428="","",IF(02_Estacao!G428&lt;&gt;"",02_Estacao!G428,IF($D428="","",(1-CFG_ALBEDO)*$D428-CFG_RNL)))</f>
        <v/>
      </c>
      <c r="H428" s="46" t="str">
        <f aca="false">IF($A428="","",IFERROR(IF(ISNUMBER(INDEX(03_Dossel!$F$6:$F$1005,MATCH($A428,03_Dossel!$A$6:$A$1005,0))),INDEX(03_Dossel!$F$6:$F$1005,MATCH($A428,03_Dossel!$A$6:$A$1005,0)),""),""))</f>
        <v/>
      </c>
      <c r="I428" s="49" t="str">
        <f aca="false">IF($A428="","",IF($H428="","SEM PAR","OK"))</f>
        <v/>
      </c>
      <c r="J428" s="50" t="str">
        <f aca="false">IF($B428="","",0.6108*EXP(17.27*$B428/($B428+237.3)))</f>
        <v/>
      </c>
      <c r="K428" s="50" t="str">
        <f aca="false">IF(OR($J428="",$C428=""),"",$J428*$C428/100)</f>
        <v/>
      </c>
      <c r="L428" s="50" t="str">
        <f aca="false">IF(OR($J428="",$K428=""),"",$J428-$K428)</f>
        <v/>
      </c>
      <c r="M428" s="50" t="str">
        <f aca="false">IF($J428="","",4098*$J428/($B428+237.3)^2)</f>
        <v/>
      </c>
      <c r="N428" s="51" t="str">
        <f aca="false">IF($F428="","",0.000665*$F428)</f>
        <v/>
      </c>
      <c r="O428" s="46" t="str">
        <f aca="false">IF($E428="","",IFERROR($E428*4.87/LN(67.8*CFG_ZANEM-5.42),""))</f>
        <v/>
      </c>
      <c r="P428" s="46" t="str">
        <f aca="false">IF(OR($B428="",$H428=""),"",$H428-$B428)</f>
        <v/>
      </c>
      <c r="Q428" s="46" t="str">
        <f aca="false">IF($A428="","",IF(ISNUMBER(CFG_A),CFG_A,""))</f>
        <v/>
      </c>
      <c r="R428" s="46" t="str">
        <f aca="false">IF($A428="","",IF(ISNUMBER(CFG_B),CFG_B,""))</f>
        <v/>
      </c>
      <c r="S428" s="50" t="str">
        <f aca="false">IF(OR($B428="",$Q428=""),"",0.6108*EXP(17.27*$B428/($B428+237.3))-0.6108*EXP(17.27*($B428+$Q428)/($B428+$Q428+237.3)))</f>
        <v/>
      </c>
      <c r="T428" s="46" t="str">
        <f aca="false">IF(OR($Q428="",$R428="",$L428=""),"",$Q428+$R428*$L428)</f>
        <v/>
      </c>
      <c r="U428" s="46" t="str">
        <f aca="false">IF(OR($Q428="",$R428="",$S428=""),"",$Q428+$R428*$S428)</f>
        <v/>
      </c>
      <c r="V428" s="50" t="str">
        <f aca="false">IF(OR($P428="",$T428="",$U428=""),"",IF(ABS($U428-$T428)&lt;CFG_DENOMMIN,"",($P428-$T428)/($U428-$T428)))</f>
        <v/>
      </c>
      <c r="W428" s="47" t="str">
        <f aca="false">IF($E428="","",IFERROR(LN((CFG_ZANEM-0.67*CFG_HDOSSEL)/(0.123*CFG_HDOSSEL))*LN((CFG_ZAR-0.67*CFG_HDOSSEL)/(0.0123*CFG_HDOSSEL))/(CFG_K^2*$E428),""))</f>
        <v/>
      </c>
      <c r="X428" s="50" t="str">
        <f aca="false">IF(OR($N428="",$W428="",$W428=0),"",$N428*(1+CFG_RC/$W428))</f>
        <v/>
      </c>
      <c r="Y428" s="46" t="str">
        <f aca="false">IF(OR($X428="",$M428="",$G428="",$L428=""),"",($W428*$G428/CFG_RHOCP)*($X428/($M428+$X428))-$L428/($M428+$X428))</f>
        <v/>
      </c>
      <c r="Z428" s="46" t="str">
        <f aca="false">IF(OR($W428="",$G428=""),"",$W428*$G428/CFG_RHOCP)</f>
        <v/>
      </c>
      <c r="AA428" s="50" t="str">
        <f aca="false">IF(OR($P428="",$Y428="",$Z428=""),"",IF(ABS($Z428-$Y428)&lt;CFG_DENOMMIN,"",($P428-$Y428)/($Z428-$Y428)))</f>
        <v/>
      </c>
      <c r="AB428" s="48" t="str">
        <f aca="false">IF($A428="","",IF(AND(HOUR($A428)&gt;=CFG_HINI,HOUR($A428)&lt;CFG_HFIM),1,0))</f>
        <v/>
      </c>
      <c r="AC428" s="48" t="str">
        <f aca="false">IF($A428="","",IF($D428="",0,IF($D428&gt;=CFG_RSMIN,1,0)))</f>
        <v/>
      </c>
      <c r="AD428" s="48" t="str">
        <f aca="false">IF($A428="","",IF($E428="",0,IF(AND($E428&gt;=CFG_UMIN,$E428&lt;=CFG_UMAX),1,0)))</f>
        <v/>
      </c>
      <c r="AE428" s="48" t="str">
        <f aca="false">IF($A428="","",IF($L428="",0,IF($L428&gt;=CFG_VPDMIN,1,0)))</f>
        <v/>
      </c>
      <c r="AF428" s="48" t="str">
        <f aca="false">IF($A428="","",IF(CFG_METODO="Teórico (Jackson)",IF(OR($Y428="",$Z428=""),0,IF(ABS($Z428-$Y428)&gt;=CFG_DENOMMIN,1,0)),IF(OR($T428="",$U428=""),0,IF(ABS($U428-$T428)&gt;=CFG_DENOMMIN,1,0))))</f>
        <v/>
      </c>
      <c r="AG428" s="48" t="str">
        <f aca="false">IF($A428="","",IF(AND($B428&lt;&gt;"",$C428&lt;&gt;"",$H428&lt;&gt;""),1,0))</f>
        <v/>
      </c>
      <c r="AH428" s="48" t="str">
        <f aca="false">IF($A428="","",IF(AND($AB428=1,$AC428=1,$AD428=1,$AE428=1,$AF428=1,$AG428=1),1,0))</f>
        <v/>
      </c>
      <c r="AI428" s="50" t="str">
        <f aca="false">IF($A428="","",IF($AH428&lt;&gt;1,"",IF(CFG_METODO="Teórico (Jackson)",$AA428,$V428)))</f>
        <v/>
      </c>
      <c r="AJ428" s="50" t="str">
        <f aca="false">IF($AI428="","",MAX(0,MIN(1,$AI428)))</f>
        <v/>
      </c>
      <c r="AK428" s="52" t="str">
        <f aca="false">IF($A428="","",IF($AG428=0,"Dados incompletos"&amp;IF($I428="SEM PAR"," — sem Tc no mesmo horário",""),IF($AB428=0,"Fora da janela horária",IF($AC428=0,"Radiação abaixo do mínimo",IF($AD428=0,"Vento fora da faixa",IF($AE428=0,"VPD abaixo do mínimo",IF($AF428=0,"Denominador muito pequeno","VÁLIDO")))))))</f>
        <v/>
      </c>
    </row>
    <row r="429" customFormat="false" ht="15" hidden="false" customHeight="false" outlineLevel="0" collapsed="false">
      <c r="A429" s="45" t="str">
        <f aca="false">IF(02_Estacao!A429="","",02_Estacao!A429)</f>
        <v/>
      </c>
      <c r="B429" s="46" t="str">
        <f aca="false">IF(OR($A429="",02_Estacao!B429=""),"",IF(CFG_UT="°F",(02_Estacao!B429-32)*5/9,02_Estacao!B429))</f>
        <v/>
      </c>
      <c r="C429" s="47" t="str">
        <f aca="false">IF(OR($A429="",02_Estacao!C429=""),"",IF(CFG_UUR="fração (0-1)",02_Estacao!C429*100,02_Estacao!C429))</f>
        <v/>
      </c>
      <c r="D429" s="48" t="str">
        <f aca="false">IF(OR($A429="",02_Estacao!D429=""),"",IF(CFG_URS="MJ/m²/h",02_Estacao!D429*277.7778,IF(CFG_URS="kW/m²",02_Estacao!D429*1000,02_Estacao!D429)))</f>
        <v/>
      </c>
      <c r="E429" s="46" t="str">
        <f aca="false">IF(OR($A429="",02_Estacao!E429=""),"",IF(CFG_UVEL="km/h",02_Estacao!E429/3.6,02_Estacao!E429))</f>
        <v/>
      </c>
      <c r="F429" s="46" t="str">
        <f aca="false">IF($A429="","",IF(02_Estacao!F429="",CFG_P,IF(CFG_UP="hPa (mbar)",02_Estacao!F429/10,IF(CFG_UP="Pa",02_Estacao!F429/1000,02_Estacao!F429))))</f>
        <v/>
      </c>
      <c r="G429" s="48" t="str">
        <f aca="false">IF($A429="","",IF(02_Estacao!G429&lt;&gt;"",02_Estacao!G429,IF($D429="","",(1-CFG_ALBEDO)*$D429-CFG_RNL)))</f>
        <v/>
      </c>
      <c r="H429" s="46" t="str">
        <f aca="false">IF($A429="","",IFERROR(IF(ISNUMBER(INDEX(03_Dossel!$F$6:$F$1005,MATCH($A429,03_Dossel!$A$6:$A$1005,0))),INDEX(03_Dossel!$F$6:$F$1005,MATCH($A429,03_Dossel!$A$6:$A$1005,0)),""),""))</f>
        <v/>
      </c>
      <c r="I429" s="49" t="str">
        <f aca="false">IF($A429="","",IF($H429="","SEM PAR","OK"))</f>
        <v/>
      </c>
      <c r="J429" s="50" t="str">
        <f aca="false">IF($B429="","",0.6108*EXP(17.27*$B429/($B429+237.3)))</f>
        <v/>
      </c>
      <c r="K429" s="50" t="str">
        <f aca="false">IF(OR($J429="",$C429=""),"",$J429*$C429/100)</f>
        <v/>
      </c>
      <c r="L429" s="50" t="str">
        <f aca="false">IF(OR($J429="",$K429=""),"",$J429-$K429)</f>
        <v/>
      </c>
      <c r="M429" s="50" t="str">
        <f aca="false">IF($J429="","",4098*$J429/($B429+237.3)^2)</f>
        <v/>
      </c>
      <c r="N429" s="51" t="str">
        <f aca="false">IF($F429="","",0.000665*$F429)</f>
        <v/>
      </c>
      <c r="O429" s="46" t="str">
        <f aca="false">IF($E429="","",IFERROR($E429*4.87/LN(67.8*CFG_ZANEM-5.42),""))</f>
        <v/>
      </c>
      <c r="P429" s="46" t="str">
        <f aca="false">IF(OR($B429="",$H429=""),"",$H429-$B429)</f>
        <v/>
      </c>
      <c r="Q429" s="46" t="str">
        <f aca="false">IF($A429="","",IF(ISNUMBER(CFG_A),CFG_A,""))</f>
        <v/>
      </c>
      <c r="R429" s="46" t="str">
        <f aca="false">IF($A429="","",IF(ISNUMBER(CFG_B),CFG_B,""))</f>
        <v/>
      </c>
      <c r="S429" s="50" t="str">
        <f aca="false">IF(OR($B429="",$Q429=""),"",0.6108*EXP(17.27*$B429/($B429+237.3))-0.6108*EXP(17.27*($B429+$Q429)/($B429+$Q429+237.3)))</f>
        <v/>
      </c>
      <c r="T429" s="46" t="str">
        <f aca="false">IF(OR($Q429="",$R429="",$L429=""),"",$Q429+$R429*$L429)</f>
        <v/>
      </c>
      <c r="U429" s="46" t="str">
        <f aca="false">IF(OR($Q429="",$R429="",$S429=""),"",$Q429+$R429*$S429)</f>
        <v/>
      </c>
      <c r="V429" s="50" t="str">
        <f aca="false">IF(OR($P429="",$T429="",$U429=""),"",IF(ABS($U429-$T429)&lt;CFG_DENOMMIN,"",($P429-$T429)/($U429-$T429)))</f>
        <v/>
      </c>
      <c r="W429" s="47" t="str">
        <f aca="false">IF($E429="","",IFERROR(LN((CFG_ZANEM-0.67*CFG_HDOSSEL)/(0.123*CFG_HDOSSEL))*LN((CFG_ZAR-0.67*CFG_HDOSSEL)/(0.0123*CFG_HDOSSEL))/(CFG_K^2*$E429),""))</f>
        <v/>
      </c>
      <c r="X429" s="50" t="str">
        <f aca="false">IF(OR($N429="",$W429="",$W429=0),"",$N429*(1+CFG_RC/$W429))</f>
        <v/>
      </c>
      <c r="Y429" s="46" t="str">
        <f aca="false">IF(OR($X429="",$M429="",$G429="",$L429=""),"",($W429*$G429/CFG_RHOCP)*($X429/($M429+$X429))-$L429/($M429+$X429))</f>
        <v/>
      </c>
      <c r="Z429" s="46" t="str">
        <f aca="false">IF(OR($W429="",$G429=""),"",$W429*$G429/CFG_RHOCP)</f>
        <v/>
      </c>
      <c r="AA429" s="50" t="str">
        <f aca="false">IF(OR($P429="",$Y429="",$Z429=""),"",IF(ABS($Z429-$Y429)&lt;CFG_DENOMMIN,"",($P429-$Y429)/($Z429-$Y429)))</f>
        <v/>
      </c>
      <c r="AB429" s="48" t="str">
        <f aca="false">IF($A429="","",IF(AND(HOUR($A429)&gt;=CFG_HINI,HOUR($A429)&lt;CFG_HFIM),1,0))</f>
        <v/>
      </c>
      <c r="AC429" s="48" t="str">
        <f aca="false">IF($A429="","",IF($D429="",0,IF($D429&gt;=CFG_RSMIN,1,0)))</f>
        <v/>
      </c>
      <c r="AD429" s="48" t="str">
        <f aca="false">IF($A429="","",IF($E429="",0,IF(AND($E429&gt;=CFG_UMIN,$E429&lt;=CFG_UMAX),1,0)))</f>
        <v/>
      </c>
      <c r="AE429" s="48" t="str">
        <f aca="false">IF($A429="","",IF($L429="",0,IF($L429&gt;=CFG_VPDMIN,1,0)))</f>
        <v/>
      </c>
      <c r="AF429" s="48" t="str">
        <f aca="false">IF($A429="","",IF(CFG_METODO="Teórico (Jackson)",IF(OR($Y429="",$Z429=""),0,IF(ABS($Z429-$Y429)&gt;=CFG_DENOMMIN,1,0)),IF(OR($T429="",$U429=""),0,IF(ABS($U429-$T429)&gt;=CFG_DENOMMIN,1,0))))</f>
        <v/>
      </c>
      <c r="AG429" s="48" t="str">
        <f aca="false">IF($A429="","",IF(AND($B429&lt;&gt;"",$C429&lt;&gt;"",$H429&lt;&gt;""),1,0))</f>
        <v/>
      </c>
      <c r="AH429" s="48" t="str">
        <f aca="false">IF($A429="","",IF(AND($AB429=1,$AC429=1,$AD429=1,$AE429=1,$AF429=1,$AG429=1),1,0))</f>
        <v/>
      </c>
      <c r="AI429" s="50" t="str">
        <f aca="false">IF($A429="","",IF($AH429&lt;&gt;1,"",IF(CFG_METODO="Teórico (Jackson)",$AA429,$V429)))</f>
        <v/>
      </c>
      <c r="AJ429" s="50" t="str">
        <f aca="false">IF($AI429="","",MAX(0,MIN(1,$AI429)))</f>
        <v/>
      </c>
      <c r="AK429" s="52" t="str">
        <f aca="false">IF($A429="","",IF($AG429=0,"Dados incompletos"&amp;IF($I429="SEM PAR"," — sem Tc no mesmo horário",""),IF($AB429=0,"Fora da janela horária",IF($AC429=0,"Radiação abaixo do mínimo",IF($AD429=0,"Vento fora da faixa",IF($AE429=0,"VPD abaixo do mínimo",IF($AF429=0,"Denominador muito pequeno","VÁLIDO")))))))</f>
        <v/>
      </c>
    </row>
    <row r="430" customFormat="false" ht="15" hidden="false" customHeight="false" outlineLevel="0" collapsed="false">
      <c r="A430" s="45" t="str">
        <f aca="false">IF(02_Estacao!A430="","",02_Estacao!A430)</f>
        <v/>
      </c>
      <c r="B430" s="46" t="str">
        <f aca="false">IF(OR($A430="",02_Estacao!B430=""),"",IF(CFG_UT="°F",(02_Estacao!B430-32)*5/9,02_Estacao!B430))</f>
        <v/>
      </c>
      <c r="C430" s="47" t="str">
        <f aca="false">IF(OR($A430="",02_Estacao!C430=""),"",IF(CFG_UUR="fração (0-1)",02_Estacao!C430*100,02_Estacao!C430))</f>
        <v/>
      </c>
      <c r="D430" s="48" t="str">
        <f aca="false">IF(OR($A430="",02_Estacao!D430=""),"",IF(CFG_URS="MJ/m²/h",02_Estacao!D430*277.7778,IF(CFG_URS="kW/m²",02_Estacao!D430*1000,02_Estacao!D430)))</f>
        <v/>
      </c>
      <c r="E430" s="46" t="str">
        <f aca="false">IF(OR($A430="",02_Estacao!E430=""),"",IF(CFG_UVEL="km/h",02_Estacao!E430/3.6,02_Estacao!E430))</f>
        <v/>
      </c>
      <c r="F430" s="46" t="str">
        <f aca="false">IF($A430="","",IF(02_Estacao!F430="",CFG_P,IF(CFG_UP="hPa (mbar)",02_Estacao!F430/10,IF(CFG_UP="Pa",02_Estacao!F430/1000,02_Estacao!F430))))</f>
        <v/>
      </c>
      <c r="G430" s="48" t="str">
        <f aca="false">IF($A430="","",IF(02_Estacao!G430&lt;&gt;"",02_Estacao!G430,IF($D430="","",(1-CFG_ALBEDO)*$D430-CFG_RNL)))</f>
        <v/>
      </c>
      <c r="H430" s="46" t="str">
        <f aca="false">IF($A430="","",IFERROR(IF(ISNUMBER(INDEX(03_Dossel!$F$6:$F$1005,MATCH($A430,03_Dossel!$A$6:$A$1005,0))),INDEX(03_Dossel!$F$6:$F$1005,MATCH($A430,03_Dossel!$A$6:$A$1005,0)),""),""))</f>
        <v/>
      </c>
      <c r="I430" s="49" t="str">
        <f aca="false">IF($A430="","",IF($H430="","SEM PAR","OK"))</f>
        <v/>
      </c>
      <c r="J430" s="50" t="str">
        <f aca="false">IF($B430="","",0.6108*EXP(17.27*$B430/($B430+237.3)))</f>
        <v/>
      </c>
      <c r="K430" s="50" t="str">
        <f aca="false">IF(OR($J430="",$C430=""),"",$J430*$C430/100)</f>
        <v/>
      </c>
      <c r="L430" s="50" t="str">
        <f aca="false">IF(OR($J430="",$K430=""),"",$J430-$K430)</f>
        <v/>
      </c>
      <c r="M430" s="50" t="str">
        <f aca="false">IF($J430="","",4098*$J430/($B430+237.3)^2)</f>
        <v/>
      </c>
      <c r="N430" s="51" t="str">
        <f aca="false">IF($F430="","",0.000665*$F430)</f>
        <v/>
      </c>
      <c r="O430" s="46" t="str">
        <f aca="false">IF($E430="","",IFERROR($E430*4.87/LN(67.8*CFG_ZANEM-5.42),""))</f>
        <v/>
      </c>
      <c r="P430" s="46" t="str">
        <f aca="false">IF(OR($B430="",$H430=""),"",$H430-$B430)</f>
        <v/>
      </c>
      <c r="Q430" s="46" t="str">
        <f aca="false">IF($A430="","",IF(ISNUMBER(CFG_A),CFG_A,""))</f>
        <v/>
      </c>
      <c r="R430" s="46" t="str">
        <f aca="false">IF($A430="","",IF(ISNUMBER(CFG_B),CFG_B,""))</f>
        <v/>
      </c>
      <c r="S430" s="50" t="str">
        <f aca="false">IF(OR($B430="",$Q430=""),"",0.6108*EXP(17.27*$B430/($B430+237.3))-0.6108*EXP(17.27*($B430+$Q430)/($B430+$Q430+237.3)))</f>
        <v/>
      </c>
      <c r="T430" s="46" t="str">
        <f aca="false">IF(OR($Q430="",$R430="",$L430=""),"",$Q430+$R430*$L430)</f>
        <v/>
      </c>
      <c r="U430" s="46" t="str">
        <f aca="false">IF(OR($Q430="",$R430="",$S430=""),"",$Q430+$R430*$S430)</f>
        <v/>
      </c>
      <c r="V430" s="50" t="str">
        <f aca="false">IF(OR($P430="",$T430="",$U430=""),"",IF(ABS($U430-$T430)&lt;CFG_DENOMMIN,"",($P430-$T430)/($U430-$T430)))</f>
        <v/>
      </c>
      <c r="W430" s="47" t="str">
        <f aca="false">IF($E430="","",IFERROR(LN((CFG_ZANEM-0.67*CFG_HDOSSEL)/(0.123*CFG_HDOSSEL))*LN((CFG_ZAR-0.67*CFG_HDOSSEL)/(0.0123*CFG_HDOSSEL))/(CFG_K^2*$E430),""))</f>
        <v/>
      </c>
      <c r="X430" s="50" t="str">
        <f aca="false">IF(OR($N430="",$W430="",$W430=0),"",$N430*(1+CFG_RC/$W430))</f>
        <v/>
      </c>
      <c r="Y430" s="46" t="str">
        <f aca="false">IF(OR($X430="",$M430="",$G430="",$L430=""),"",($W430*$G430/CFG_RHOCP)*($X430/($M430+$X430))-$L430/($M430+$X430))</f>
        <v/>
      </c>
      <c r="Z430" s="46" t="str">
        <f aca="false">IF(OR($W430="",$G430=""),"",$W430*$G430/CFG_RHOCP)</f>
        <v/>
      </c>
      <c r="AA430" s="50" t="str">
        <f aca="false">IF(OR($P430="",$Y430="",$Z430=""),"",IF(ABS($Z430-$Y430)&lt;CFG_DENOMMIN,"",($P430-$Y430)/($Z430-$Y430)))</f>
        <v/>
      </c>
      <c r="AB430" s="48" t="str">
        <f aca="false">IF($A430="","",IF(AND(HOUR($A430)&gt;=CFG_HINI,HOUR($A430)&lt;CFG_HFIM),1,0))</f>
        <v/>
      </c>
      <c r="AC430" s="48" t="str">
        <f aca="false">IF($A430="","",IF($D430="",0,IF($D430&gt;=CFG_RSMIN,1,0)))</f>
        <v/>
      </c>
      <c r="AD430" s="48" t="str">
        <f aca="false">IF($A430="","",IF($E430="",0,IF(AND($E430&gt;=CFG_UMIN,$E430&lt;=CFG_UMAX),1,0)))</f>
        <v/>
      </c>
      <c r="AE430" s="48" t="str">
        <f aca="false">IF($A430="","",IF($L430="",0,IF($L430&gt;=CFG_VPDMIN,1,0)))</f>
        <v/>
      </c>
      <c r="AF430" s="48" t="str">
        <f aca="false">IF($A430="","",IF(CFG_METODO="Teórico (Jackson)",IF(OR($Y430="",$Z430=""),0,IF(ABS($Z430-$Y430)&gt;=CFG_DENOMMIN,1,0)),IF(OR($T430="",$U430=""),0,IF(ABS($U430-$T430)&gt;=CFG_DENOMMIN,1,0))))</f>
        <v/>
      </c>
      <c r="AG430" s="48" t="str">
        <f aca="false">IF($A430="","",IF(AND($B430&lt;&gt;"",$C430&lt;&gt;"",$H430&lt;&gt;""),1,0))</f>
        <v/>
      </c>
      <c r="AH430" s="48" t="str">
        <f aca="false">IF($A430="","",IF(AND($AB430=1,$AC430=1,$AD430=1,$AE430=1,$AF430=1,$AG430=1),1,0))</f>
        <v/>
      </c>
      <c r="AI430" s="50" t="str">
        <f aca="false">IF($A430="","",IF($AH430&lt;&gt;1,"",IF(CFG_METODO="Teórico (Jackson)",$AA430,$V430)))</f>
        <v/>
      </c>
      <c r="AJ430" s="50" t="str">
        <f aca="false">IF($AI430="","",MAX(0,MIN(1,$AI430)))</f>
        <v/>
      </c>
      <c r="AK430" s="52" t="str">
        <f aca="false">IF($A430="","",IF($AG430=0,"Dados incompletos"&amp;IF($I430="SEM PAR"," — sem Tc no mesmo horário",""),IF($AB430=0,"Fora da janela horária",IF($AC430=0,"Radiação abaixo do mínimo",IF($AD430=0,"Vento fora da faixa",IF($AE430=0,"VPD abaixo do mínimo",IF($AF430=0,"Denominador muito pequeno","VÁLIDO")))))))</f>
        <v/>
      </c>
    </row>
    <row r="431" customFormat="false" ht="15" hidden="false" customHeight="false" outlineLevel="0" collapsed="false">
      <c r="A431" s="45" t="str">
        <f aca="false">IF(02_Estacao!A431="","",02_Estacao!A431)</f>
        <v/>
      </c>
      <c r="B431" s="46" t="str">
        <f aca="false">IF(OR($A431="",02_Estacao!B431=""),"",IF(CFG_UT="°F",(02_Estacao!B431-32)*5/9,02_Estacao!B431))</f>
        <v/>
      </c>
      <c r="C431" s="47" t="str">
        <f aca="false">IF(OR($A431="",02_Estacao!C431=""),"",IF(CFG_UUR="fração (0-1)",02_Estacao!C431*100,02_Estacao!C431))</f>
        <v/>
      </c>
      <c r="D431" s="48" t="str">
        <f aca="false">IF(OR($A431="",02_Estacao!D431=""),"",IF(CFG_URS="MJ/m²/h",02_Estacao!D431*277.7778,IF(CFG_URS="kW/m²",02_Estacao!D431*1000,02_Estacao!D431)))</f>
        <v/>
      </c>
      <c r="E431" s="46" t="str">
        <f aca="false">IF(OR($A431="",02_Estacao!E431=""),"",IF(CFG_UVEL="km/h",02_Estacao!E431/3.6,02_Estacao!E431))</f>
        <v/>
      </c>
      <c r="F431" s="46" t="str">
        <f aca="false">IF($A431="","",IF(02_Estacao!F431="",CFG_P,IF(CFG_UP="hPa (mbar)",02_Estacao!F431/10,IF(CFG_UP="Pa",02_Estacao!F431/1000,02_Estacao!F431))))</f>
        <v/>
      </c>
      <c r="G431" s="48" t="str">
        <f aca="false">IF($A431="","",IF(02_Estacao!G431&lt;&gt;"",02_Estacao!G431,IF($D431="","",(1-CFG_ALBEDO)*$D431-CFG_RNL)))</f>
        <v/>
      </c>
      <c r="H431" s="46" t="str">
        <f aca="false">IF($A431="","",IFERROR(IF(ISNUMBER(INDEX(03_Dossel!$F$6:$F$1005,MATCH($A431,03_Dossel!$A$6:$A$1005,0))),INDEX(03_Dossel!$F$6:$F$1005,MATCH($A431,03_Dossel!$A$6:$A$1005,0)),""),""))</f>
        <v/>
      </c>
      <c r="I431" s="49" t="str">
        <f aca="false">IF($A431="","",IF($H431="","SEM PAR","OK"))</f>
        <v/>
      </c>
      <c r="J431" s="50" t="str">
        <f aca="false">IF($B431="","",0.6108*EXP(17.27*$B431/($B431+237.3)))</f>
        <v/>
      </c>
      <c r="K431" s="50" t="str">
        <f aca="false">IF(OR($J431="",$C431=""),"",$J431*$C431/100)</f>
        <v/>
      </c>
      <c r="L431" s="50" t="str">
        <f aca="false">IF(OR($J431="",$K431=""),"",$J431-$K431)</f>
        <v/>
      </c>
      <c r="M431" s="50" t="str">
        <f aca="false">IF($J431="","",4098*$J431/($B431+237.3)^2)</f>
        <v/>
      </c>
      <c r="N431" s="51" t="str">
        <f aca="false">IF($F431="","",0.000665*$F431)</f>
        <v/>
      </c>
      <c r="O431" s="46" t="str">
        <f aca="false">IF($E431="","",IFERROR($E431*4.87/LN(67.8*CFG_ZANEM-5.42),""))</f>
        <v/>
      </c>
      <c r="P431" s="46" t="str">
        <f aca="false">IF(OR($B431="",$H431=""),"",$H431-$B431)</f>
        <v/>
      </c>
      <c r="Q431" s="46" t="str">
        <f aca="false">IF($A431="","",IF(ISNUMBER(CFG_A),CFG_A,""))</f>
        <v/>
      </c>
      <c r="R431" s="46" t="str">
        <f aca="false">IF($A431="","",IF(ISNUMBER(CFG_B),CFG_B,""))</f>
        <v/>
      </c>
      <c r="S431" s="50" t="str">
        <f aca="false">IF(OR($B431="",$Q431=""),"",0.6108*EXP(17.27*$B431/($B431+237.3))-0.6108*EXP(17.27*($B431+$Q431)/($B431+$Q431+237.3)))</f>
        <v/>
      </c>
      <c r="T431" s="46" t="str">
        <f aca="false">IF(OR($Q431="",$R431="",$L431=""),"",$Q431+$R431*$L431)</f>
        <v/>
      </c>
      <c r="U431" s="46" t="str">
        <f aca="false">IF(OR($Q431="",$R431="",$S431=""),"",$Q431+$R431*$S431)</f>
        <v/>
      </c>
      <c r="V431" s="50" t="str">
        <f aca="false">IF(OR($P431="",$T431="",$U431=""),"",IF(ABS($U431-$T431)&lt;CFG_DENOMMIN,"",($P431-$T431)/($U431-$T431)))</f>
        <v/>
      </c>
      <c r="W431" s="47" t="str">
        <f aca="false">IF($E431="","",IFERROR(LN((CFG_ZANEM-0.67*CFG_HDOSSEL)/(0.123*CFG_HDOSSEL))*LN((CFG_ZAR-0.67*CFG_HDOSSEL)/(0.0123*CFG_HDOSSEL))/(CFG_K^2*$E431),""))</f>
        <v/>
      </c>
      <c r="X431" s="50" t="str">
        <f aca="false">IF(OR($N431="",$W431="",$W431=0),"",$N431*(1+CFG_RC/$W431))</f>
        <v/>
      </c>
      <c r="Y431" s="46" t="str">
        <f aca="false">IF(OR($X431="",$M431="",$G431="",$L431=""),"",($W431*$G431/CFG_RHOCP)*($X431/($M431+$X431))-$L431/($M431+$X431))</f>
        <v/>
      </c>
      <c r="Z431" s="46" t="str">
        <f aca="false">IF(OR($W431="",$G431=""),"",$W431*$G431/CFG_RHOCP)</f>
        <v/>
      </c>
      <c r="AA431" s="50" t="str">
        <f aca="false">IF(OR($P431="",$Y431="",$Z431=""),"",IF(ABS($Z431-$Y431)&lt;CFG_DENOMMIN,"",($P431-$Y431)/($Z431-$Y431)))</f>
        <v/>
      </c>
      <c r="AB431" s="48" t="str">
        <f aca="false">IF($A431="","",IF(AND(HOUR($A431)&gt;=CFG_HINI,HOUR($A431)&lt;CFG_HFIM),1,0))</f>
        <v/>
      </c>
      <c r="AC431" s="48" t="str">
        <f aca="false">IF($A431="","",IF($D431="",0,IF($D431&gt;=CFG_RSMIN,1,0)))</f>
        <v/>
      </c>
      <c r="AD431" s="48" t="str">
        <f aca="false">IF($A431="","",IF($E431="",0,IF(AND($E431&gt;=CFG_UMIN,$E431&lt;=CFG_UMAX),1,0)))</f>
        <v/>
      </c>
      <c r="AE431" s="48" t="str">
        <f aca="false">IF($A431="","",IF($L431="",0,IF($L431&gt;=CFG_VPDMIN,1,0)))</f>
        <v/>
      </c>
      <c r="AF431" s="48" t="str">
        <f aca="false">IF($A431="","",IF(CFG_METODO="Teórico (Jackson)",IF(OR($Y431="",$Z431=""),0,IF(ABS($Z431-$Y431)&gt;=CFG_DENOMMIN,1,0)),IF(OR($T431="",$U431=""),0,IF(ABS($U431-$T431)&gt;=CFG_DENOMMIN,1,0))))</f>
        <v/>
      </c>
      <c r="AG431" s="48" t="str">
        <f aca="false">IF($A431="","",IF(AND($B431&lt;&gt;"",$C431&lt;&gt;"",$H431&lt;&gt;""),1,0))</f>
        <v/>
      </c>
      <c r="AH431" s="48" t="str">
        <f aca="false">IF($A431="","",IF(AND($AB431=1,$AC431=1,$AD431=1,$AE431=1,$AF431=1,$AG431=1),1,0))</f>
        <v/>
      </c>
      <c r="AI431" s="50" t="str">
        <f aca="false">IF($A431="","",IF($AH431&lt;&gt;1,"",IF(CFG_METODO="Teórico (Jackson)",$AA431,$V431)))</f>
        <v/>
      </c>
      <c r="AJ431" s="50" t="str">
        <f aca="false">IF($AI431="","",MAX(0,MIN(1,$AI431)))</f>
        <v/>
      </c>
      <c r="AK431" s="52" t="str">
        <f aca="false">IF($A431="","",IF($AG431=0,"Dados incompletos"&amp;IF($I431="SEM PAR"," — sem Tc no mesmo horário",""),IF($AB431=0,"Fora da janela horária",IF($AC431=0,"Radiação abaixo do mínimo",IF($AD431=0,"Vento fora da faixa",IF($AE431=0,"VPD abaixo do mínimo",IF($AF431=0,"Denominador muito pequeno","VÁLIDO")))))))</f>
        <v/>
      </c>
    </row>
    <row r="432" customFormat="false" ht="15" hidden="false" customHeight="false" outlineLevel="0" collapsed="false">
      <c r="A432" s="45" t="str">
        <f aca="false">IF(02_Estacao!A432="","",02_Estacao!A432)</f>
        <v/>
      </c>
      <c r="B432" s="46" t="str">
        <f aca="false">IF(OR($A432="",02_Estacao!B432=""),"",IF(CFG_UT="°F",(02_Estacao!B432-32)*5/9,02_Estacao!B432))</f>
        <v/>
      </c>
      <c r="C432" s="47" t="str">
        <f aca="false">IF(OR($A432="",02_Estacao!C432=""),"",IF(CFG_UUR="fração (0-1)",02_Estacao!C432*100,02_Estacao!C432))</f>
        <v/>
      </c>
      <c r="D432" s="48" t="str">
        <f aca="false">IF(OR($A432="",02_Estacao!D432=""),"",IF(CFG_URS="MJ/m²/h",02_Estacao!D432*277.7778,IF(CFG_URS="kW/m²",02_Estacao!D432*1000,02_Estacao!D432)))</f>
        <v/>
      </c>
      <c r="E432" s="46" t="str">
        <f aca="false">IF(OR($A432="",02_Estacao!E432=""),"",IF(CFG_UVEL="km/h",02_Estacao!E432/3.6,02_Estacao!E432))</f>
        <v/>
      </c>
      <c r="F432" s="46" t="str">
        <f aca="false">IF($A432="","",IF(02_Estacao!F432="",CFG_P,IF(CFG_UP="hPa (mbar)",02_Estacao!F432/10,IF(CFG_UP="Pa",02_Estacao!F432/1000,02_Estacao!F432))))</f>
        <v/>
      </c>
      <c r="G432" s="48" t="str">
        <f aca="false">IF($A432="","",IF(02_Estacao!G432&lt;&gt;"",02_Estacao!G432,IF($D432="","",(1-CFG_ALBEDO)*$D432-CFG_RNL)))</f>
        <v/>
      </c>
      <c r="H432" s="46" t="str">
        <f aca="false">IF($A432="","",IFERROR(IF(ISNUMBER(INDEX(03_Dossel!$F$6:$F$1005,MATCH($A432,03_Dossel!$A$6:$A$1005,0))),INDEX(03_Dossel!$F$6:$F$1005,MATCH($A432,03_Dossel!$A$6:$A$1005,0)),""),""))</f>
        <v/>
      </c>
      <c r="I432" s="49" t="str">
        <f aca="false">IF($A432="","",IF($H432="","SEM PAR","OK"))</f>
        <v/>
      </c>
      <c r="J432" s="50" t="str">
        <f aca="false">IF($B432="","",0.6108*EXP(17.27*$B432/($B432+237.3)))</f>
        <v/>
      </c>
      <c r="K432" s="50" t="str">
        <f aca="false">IF(OR($J432="",$C432=""),"",$J432*$C432/100)</f>
        <v/>
      </c>
      <c r="L432" s="50" t="str">
        <f aca="false">IF(OR($J432="",$K432=""),"",$J432-$K432)</f>
        <v/>
      </c>
      <c r="M432" s="50" t="str">
        <f aca="false">IF($J432="","",4098*$J432/($B432+237.3)^2)</f>
        <v/>
      </c>
      <c r="N432" s="51" t="str">
        <f aca="false">IF($F432="","",0.000665*$F432)</f>
        <v/>
      </c>
      <c r="O432" s="46" t="str">
        <f aca="false">IF($E432="","",IFERROR($E432*4.87/LN(67.8*CFG_ZANEM-5.42),""))</f>
        <v/>
      </c>
      <c r="P432" s="46" t="str">
        <f aca="false">IF(OR($B432="",$H432=""),"",$H432-$B432)</f>
        <v/>
      </c>
      <c r="Q432" s="46" t="str">
        <f aca="false">IF($A432="","",IF(ISNUMBER(CFG_A),CFG_A,""))</f>
        <v/>
      </c>
      <c r="R432" s="46" t="str">
        <f aca="false">IF($A432="","",IF(ISNUMBER(CFG_B),CFG_B,""))</f>
        <v/>
      </c>
      <c r="S432" s="50" t="str">
        <f aca="false">IF(OR($B432="",$Q432=""),"",0.6108*EXP(17.27*$B432/($B432+237.3))-0.6108*EXP(17.27*($B432+$Q432)/($B432+$Q432+237.3)))</f>
        <v/>
      </c>
      <c r="T432" s="46" t="str">
        <f aca="false">IF(OR($Q432="",$R432="",$L432=""),"",$Q432+$R432*$L432)</f>
        <v/>
      </c>
      <c r="U432" s="46" t="str">
        <f aca="false">IF(OR($Q432="",$R432="",$S432=""),"",$Q432+$R432*$S432)</f>
        <v/>
      </c>
      <c r="V432" s="50" t="str">
        <f aca="false">IF(OR($P432="",$T432="",$U432=""),"",IF(ABS($U432-$T432)&lt;CFG_DENOMMIN,"",($P432-$T432)/($U432-$T432)))</f>
        <v/>
      </c>
      <c r="W432" s="47" t="str">
        <f aca="false">IF($E432="","",IFERROR(LN((CFG_ZANEM-0.67*CFG_HDOSSEL)/(0.123*CFG_HDOSSEL))*LN((CFG_ZAR-0.67*CFG_HDOSSEL)/(0.0123*CFG_HDOSSEL))/(CFG_K^2*$E432),""))</f>
        <v/>
      </c>
      <c r="X432" s="50" t="str">
        <f aca="false">IF(OR($N432="",$W432="",$W432=0),"",$N432*(1+CFG_RC/$W432))</f>
        <v/>
      </c>
      <c r="Y432" s="46" t="str">
        <f aca="false">IF(OR($X432="",$M432="",$G432="",$L432=""),"",($W432*$G432/CFG_RHOCP)*($X432/($M432+$X432))-$L432/($M432+$X432))</f>
        <v/>
      </c>
      <c r="Z432" s="46" t="str">
        <f aca="false">IF(OR($W432="",$G432=""),"",$W432*$G432/CFG_RHOCP)</f>
        <v/>
      </c>
      <c r="AA432" s="50" t="str">
        <f aca="false">IF(OR($P432="",$Y432="",$Z432=""),"",IF(ABS($Z432-$Y432)&lt;CFG_DENOMMIN,"",($P432-$Y432)/($Z432-$Y432)))</f>
        <v/>
      </c>
      <c r="AB432" s="48" t="str">
        <f aca="false">IF($A432="","",IF(AND(HOUR($A432)&gt;=CFG_HINI,HOUR($A432)&lt;CFG_HFIM),1,0))</f>
        <v/>
      </c>
      <c r="AC432" s="48" t="str">
        <f aca="false">IF($A432="","",IF($D432="",0,IF($D432&gt;=CFG_RSMIN,1,0)))</f>
        <v/>
      </c>
      <c r="AD432" s="48" t="str">
        <f aca="false">IF($A432="","",IF($E432="",0,IF(AND($E432&gt;=CFG_UMIN,$E432&lt;=CFG_UMAX),1,0)))</f>
        <v/>
      </c>
      <c r="AE432" s="48" t="str">
        <f aca="false">IF($A432="","",IF($L432="",0,IF($L432&gt;=CFG_VPDMIN,1,0)))</f>
        <v/>
      </c>
      <c r="AF432" s="48" t="str">
        <f aca="false">IF($A432="","",IF(CFG_METODO="Teórico (Jackson)",IF(OR($Y432="",$Z432=""),0,IF(ABS($Z432-$Y432)&gt;=CFG_DENOMMIN,1,0)),IF(OR($T432="",$U432=""),0,IF(ABS($U432-$T432)&gt;=CFG_DENOMMIN,1,0))))</f>
        <v/>
      </c>
      <c r="AG432" s="48" t="str">
        <f aca="false">IF($A432="","",IF(AND($B432&lt;&gt;"",$C432&lt;&gt;"",$H432&lt;&gt;""),1,0))</f>
        <v/>
      </c>
      <c r="AH432" s="48" t="str">
        <f aca="false">IF($A432="","",IF(AND($AB432=1,$AC432=1,$AD432=1,$AE432=1,$AF432=1,$AG432=1),1,0))</f>
        <v/>
      </c>
      <c r="AI432" s="50" t="str">
        <f aca="false">IF($A432="","",IF($AH432&lt;&gt;1,"",IF(CFG_METODO="Teórico (Jackson)",$AA432,$V432)))</f>
        <v/>
      </c>
      <c r="AJ432" s="50" t="str">
        <f aca="false">IF($AI432="","",MAX(0,MIN(1,$AI432)))</f>
        <v/>
      </c>
      <c r="AK432" s="52" t="str">
        <f aca="false">IF($A432="","",IF($AG432=0,"Dados incompletos"&amp;IF($I432="SEM PAR"," — sem Tc no mesmo horário",""),IF($AB432=0,"Fora da janela horária",IF($AC432=0,"Radiação abaixo do mínimo",IF($AD432=0,"Vento fora da faixa",IF($AE432=0,"VPD abaixo do mínimo",IF($AF432=0,"Denominador muito pequeno","VÁLIDO")))))))</f>
        <v/>
      </c>
    </row>
    <row r="433" customFormat="false" ht="15" hidden="false" customHeight="false" outlineLevel="0" collapsed="false">
      <c r="A433" s="45" t="str">
        <f aca="false">IF(02_Estacao!A433="","",02_Estacao!A433)</f>
        <v/>
      </c>
      <c r="B433" s="46" t="str">
        <f aca="false">IF(OR($A433="",02_Estacao!B433=""),"",IF(CFG_UT="°F",(02_Estacao!B433-32)*5/9,02_Estacao!B433))</f>
        <v/>
      </c>
      <c r="C433" s="47" t="str">
        <f aca="false">IF(OR($A433="",02_Estacao!C433=""),"",IF(CFG_UUR="fração (0-1)",02_Estacao!C433*100,02_Estacao!C433))</f>
        <v/>
      </c>
      <c r="D433" s="48" t="str">
        <f aca="false">IF(OR($A433="",02_Estacao!D433=""),"",IF(CFG_URS="MJ/m²/h",02_Estacao!D433*277.7778,IF(CFG_URS="kW/m²",02_Estacao!D433*1000,02_Estacao!D433)))</f>
        <v/>
      </c>
      <c r="E433" s="46" t="str">
        <f aca="false">IF(OR($A433="",02_Estacao!E433=""),"",IF(CFG_UVEL="km/h",02_Estacao!E433/3.6,02_Estacao!E433))</f>
        <v/>
      </c>
      <c r="F433" s="46" t="str">
        <f aca="false">IF($A433="","",IF(02_Estacao!F433="",CFG_P,IF(CFG_UP="hPa (mbar)",02_Estacao!F433/10,IF(CFG_UP="Pa",02_Estacao!F433/1000,02_Estacao!F433))))</f>
        <v/>
      </c>
      <c r="G433" s="48" t="str">
        <f aca="false">IF($A433="","",IF(02_Estacao!G433&lt;&gt;"",02_Estacao!G433,IF($D433="","",(1-CFG_ALBEDO)*$D433-CFG_RNL)))</f>
        <v/>
      </c>
      <c r="H433" s="46" t="str">
        <f aca="false">IF($A433="","",IFERROR(IF(ISNUMBER(INDEX(03_Dossel!$F$6:$F$1005,MATCH($A433,03_Dossel!$A$6:$A$1005,0))),INDEX(03_Dossel!$F$6:$F$1005,MATCH($A433,03_Dossel!$A$6:$A$1005,0)),""),""))</f>
        <v/>
      </c>
      <c r="I433" s="49" t="str">
        <f aca="false">IF($A433="","",IF($H433="","SEM PAR","OK"))</f>
        <v/>
      </c>
      <c r="J433" s="50" t="str">
        <f aca="false">IF($B433="","",0.6108*EXP(17.27*$B433/($B433+237.3)))</f>
        <v/>
      </c>
      <c r="K433" s="50" t="str">
        <f aca="false">IF(OR($J433="",$C433=""),"",$J433*$C433/100)</f>
        <v/>
      </c>
      <c r="L433" s="50" t="str">
        <f aca="false">IF(OR($J433="",$K433=""),"",$J433-$K433)</f>
        <v/>
      </c>
      <c r="M433" s="50" t="str">
        <f aca="false">IF($J433="","",4098*$J433/($B433+237.3)^2)</f>
        <v/>
      </c>
      <c r="N433" s="51" t="str">
        <f aca="false">IF($F433="","",0.000665*$F433)</f>
        <v/>
      </c>
      <c r="O433" s="46" t="str">
        <f aca="false">IF($E433="","",IFERROR($E433*4.87/LN(67.8*CFG_ZANEM-5.42),""))</f>
        <v/>
      </c>
      <c r="P433" s="46" t="str">
        <f aca="false">IF(OR($B433="",$H433=""),"",$H433-$B433)</f>
        <v/>
      </c>
      <c r="Q433" s="46" t="str">
        <f aca="false">IF($A433="","",IF(ISNUMBER(CFG_A),CFG_A,""))</f>
        <v/>
      </c>
      <c r="R433" s="46" t="str">
        <f aca="false">IF($A433="","",IF(ISNUMBER(CFG_B),CFG_B,""))</f>
        <v/>
      </c>
      <c r="S433" s="50" t="str">
        <f aca="false">IF(OR($B433="",$Q433=""),"",0.6108*EXP(17.27*$B433/($B433+237.3))-0.6108*EXP(17.27*($B433+$Q433)/($B433+$Q433+237.3)))</f>
        <v/>
      </c>
      <c r="T433" s="46" t="str">
        <f aca="false">IF(OR($Q433="",$R433="",$L433=""),"",$Q433+$R433*$L433)</f>
        <v/>
      </c>
      <c r="U433" s="46" t="str">
        <f aca="false">IF(OR($Q433="",$R433="",$S433=""),"",$Q433+$R433*$S433)</f>
        <v/>
      </c>
      <c r="V433" s="50" t="str">
        <f aca="false">IF(OR($P433="",$T433="",$U433=""),"",IF(ABS($U433-$T433)&lt;CFG_DENOMMIN,"",($P433-$T433)/($U433-$T433)))</f>
        <v/>
      </c>
      <c r="W433" s="47" t="str">
        <f aca="false">IF($E433="","",IFERROR(LN((CFG_ZANEM-0.67*CFG_HDOSSEL)/(0.123*CFG_HDOSSEL))*LN((CFG_ZAR-0.67*CFG_HDOSSEL)/(0.0123*CFG_HDOSSEL))/(CFG_K^2*$E433),""))</f>
        <v/>
      </c>
      <c r="X433" s="50" t="str">
        <f aca="false">IF(OR($N433="",$W433="",$W433=0),"",$N433*(1+CFG_RC/$W433))</f>
        <v/>
      </c>
      <c r="Y433" s="46" t="str">
        <f aca="false">IF(OR($X433="",$M433="",$G433="",$L433=""),"",($W433*$G433/CFG_RHOCP)*($X433/($M433+$X433))-$L433/($M433+$X433))</f>
        <v/>
      </c>
      <c r="Z433" s="46" t="str">
        <f aca="false">IF(OR($W433="",$G433=""),"",$W433*$G433/CFG_RHOCP)</f>
        <v/>
      </c>
      <c r="AA433" s="50" t="str">
        <f aca="false">IF(OR($P433="",$Y433="",$Z433=""),"",IF(ABS($Z433-$Y433)&lt;CFG_DENOMMIN,"",($P433-$Y433)/($Z433-$Y433)))</f>
        <v/>
      </c>
      <c r="AB433" s="48" t="str">
        <f aca="false">IF($A433="","",IF(AND(HOUR($A433)&gt;=CFG_HINI,HOUR($A433)&lt;CFG_HFIM),1,0))</f>
        <v/>
      </c>
      <c r="AC433" s="48" t="str">
        <f aca="false">IF($A433="","",IF($D433="",0,IF($D433&gt;=CFG_RSMIN,1,0)))</f>
        <v/>
      </c>
      <c r="AD433" s="48" t="str">
        <f aca="false">IF($A433="","",IF($E433="",0,IF(AND($E433&gt;=CFG_UMIN,$E433&lt;=CFG_UMAX),1,0)))</f>
        <v/>
      </c>
      <c r="AE433" s="48" t="str">
        <f aca="false">IF($A433="","",IF($L433="",0,IF($L433&gt;=CFG_VPDMIN,1,0)))</f>
        <v/>
      </c>
      <c r="AF433" s="48" t="str">
        <f aca="false">IF($A433="","",IF(CFG_METODO="Teórico (Jackson)",IF(OR($Y433="",$Z433=""),0,IF(ABS($Z433-$Y433)&gt;=CFG_DENOMMIN,1,0)),IF(OR($T433="",$U433=""),0,IF(ABS($U433-$T433)&gt;=CFG_DENOMMIN,1,0))))</f>
        <v/>
      </c>
      <c r="AG433" s="48" t="str">
        <f aca="false">IF($A433="","",IF(AND($B433&lt;&gt;"",$C433&lt;&gt;"",$H433&lt;&gt;""),1,0))</f>
        <v/>
      </c>
      <c r="AH433" s="48" t="str">
        <f aca="false">IF($A433="","",IF(AND($AB433=1,$AC433=1,$AD433=1,$AE433=1,$AF433=1,$AG433=1),1,0))</f>
        <v/>
      </c>
      <c r="AI433" s="50" t="str">
        <f aca="false">IF($A433="","",IF($AH433&lt;&gt;1,"",IF(CFG_METODO="Teórico (Jackson)",$AA433,$V433)))</f>
        <v/>
      </c>
      <c r="AJ433" s="50" t="str">
        <f aca="false">IF($AI433="","",MAX(0,MIN(1,$AI433)))</f>
        <v/>
      </c>
      <c r="AK433" s="52" t="str">
        <f aca="false">IF($A433="","",IF($AG433=0,"Dados incompletos"&amp;IF($I433="SEM PAR"," — sem Tc no mesmo horário",""),IF($AB433=0,"Fora da janela horária",IF($AC433=0,"Radiação abaixo do mínimo",IF($AD433=0,"Vento fora da faixa",IF($AE433=0,"VPD abaixo do mínimo",IF($AF433=0,"Denominador muito pequeno","VÁLIDO")))))))</f>
        <v/>
      </c>
    </row>
    <row r="434" customFormat="false" ht="15" hidden="false" customHeight="false" outlineLevel="0" collapsed="false">
      <c r="A434" s="45" t="str">
        <f aca="false">IF(02_Estacao!A434="","",02_Estacao!A434)</f>
        <v/>
      </c>
      <c r="B434" s="46" t="str">
        <f aca="false">IF(OR($A434="",02_Estacao!B434=""),"",IF(CFG_UT="°F",(02_Estacao!B434-32)*5/9,02_Estacao!B434))</f>
        <v/>
      </c>
      <c r="C434" s="47" t="str">
        <f aca="false">IF(OR($A434="",02_Estacao!C434=""),"",IF(CFG_UUR="fração (0-1)",02_Estacao!C434*100,02_Estacao!C434))</f>
        <v/>
      </c>
      <c r="D434" s="48" t="str">
        <f aca="false">IF(OR($A434="",02_Estacao!D434=""),"",IF(CFG_URS="MJ/m²/h",02_Estacao!D434*277.7778,IF(CFG_URS="kW/m²",02_Estacao!D434*1000,02_Estacao!D434)))</f>
        <v/>
      </c>
      <c r="E434" s="46" t="str">
        <f aca="false">IF(OR($A434="",02_Estacao!E434=""),"",IF(CFG_UVEL="km/h",02_Estacao!E434/3.6,02_Estacao!E434))</f>
        <v/>
      </c>
      <c r="F434" s="46" t="str">
        <f aca="false">IF($A434="","",IF(02_Estacao!F434="",CFG_P,IF(CFG_UP="hPa (mbar)",02_Estacao!F434/10,IF(CFG_UP="Pa",02_Estacao!F434/1000,02_Estacao!F434))))</f>
        <v/>
      </c>
      <c r="G434" s="48" t="str">
        <f aca="false">IF($A434="","",IF(02_Estacao!G434&lt;&gt;"",02_Estacao!G434,IF($D434="","",(1-CFG_ALBEDO)*$D434-CFG_RNL)))</f>
        <v/>
      </c>
      <c r="H434" s="46" t="str">
        <f aca="false">IF($A434="","",IFERROR(IF(ISNUMBER(INDEX(03_Dossel!$F$6:$F$1005,MATCH($A434,03_Dossel!$A$6:$A$1005,0))),INDEX(03_Dossel!$F$6:$F$1005,MATCH($A434,03_Dossel!$A$6:$A$1005,0)),""),""))</f>
        <v/>
      </c>
      <c r="I434" s="49" t="str">
        <f aca="false">IF($A434="","",IF($H434="","SEM PAR","OK"))</f>
        <v/>
      </c>
      <c r="J434" s="50" t="str">
        <f aca="false">IF($B434="","",0.6108*EXP(17.27*$B434/($B434+237.3)))</f>
        <v/>
      </c>
      <c r="K434" s="50" t="str">
        <f aca="false">IF(OR($J434="",$C434=""),"",$J434*$C434/100)</f>
        <v/>
      </c>
      <c r="L434" s="50" t="str">
        <f aca="false">IF(OR($J434="",$K434=""),"",$J434-$K434)</f>
        <v/>
      </c>
      <c r="M434" s="50" t="str">
        <f aca="false">IF($J434="","",4098*$J434/($B434+237.3)^2)</f>
        <v/>
      </c>
      <c r="N434" s="51" t="str">
        <f aca="false">IF($F434="","",0.000665*$F434)</f>
        <v/>
      </c>
      <c r="O434" s="46" t="str">
        <f aca="false">IF($E434="","",IFERROR($E434*4.87/LN(67.8*CFG_ZANEM-5.42),""))</f>
        <v/>
      </c>
      <c r="P434" s="46" t="str">
        <f aca="false">IF(OR($B434="",$H434=""),"",$H434-$B434)</f>
        <v/>
      </c>
      <c r="Q434" s="46" t="str">
        <f aca="false">IF($A434="","",IF(ISNUMBER(CFG_A),CFG_A,""))</f>
        <v/>
      </c>
      <c r="R434" s="46" t="str">
        <f aca="false">IF($A434="","",IF(ISNUMBER(CFG_B),CFG_B,""))</f>
        <v/>
      </c>
      <c r="S434" s="50" t="str">
        <f aca="false">IF(OR($B434="",$Q434=""),"",0.6108*EXP(17.27*$B434/($B434+237.3))-0.6108*EXP(17.27*($B434+$Q434)/($B434+$Q434+237.3)))</f>
        <v/>
      </c>
      <c r="T434" s="46" t="str">
        <f aca="false">IF(OR($Q434="",$R434="",$L434=""),"",$Q434+$R434*$L434)</f>
        <v/>
      </c>
      <c r="U434" s="46" t="str">
        <f aca="false">IF(OR($Q434="",$R434="",$S434=""),"",$Q434+$R434*$S434)</f>
        <v/>
      </c>
      <c r="V434" s="50" t="str">
        <f aca="false">IF(OR($P434="",$T434="",$U434=""),"",IF(ABS($U434-$T434)&lt;CFG_DENOMMIN,"",($P434-$T434)/($U434-$T434)))</f>
        <v/>
      </c>
      <c r="W434" s="47" t="str">
        <f aca="false">IF($E434="","",IFERROR(LN((CFG_ZANEM-0.67*CFG_HDOSSEL)/(0.123*CFG_HDOSSEL))*LN((CFG_ZAR-0.67*CFG_HDOSSEL)/(0.0123*CFG_HDOSSEL))/(CFG_K^2*$E434),""))</f>
        <v/>
      </c>
      <c r="X434" s="50" t="str">
        <f aca="false">IF(OR($N434="",$W434="",$W434=0),"",$N434*(1+CFG_RC/$W434))</f>
        <v/>
      </c>
      <c r="Y434" s="46" t="str">
        <f aca="false">IF(OR($X434="",$M434="",$G434="",$L434=""),"",($W434*$G434/CFG_RHOCP)*($X434/($M434+$X434))-$L434/($M434+$X434))</f>
        <v/>
      </c>
      <c r="Z434" s="46" t="str">
        <f aca="false">IF(OR($W434="",$G434=""),"",$W434*$G434/CFG_RHOCP)</f>
        <v/>
      </c>
      <c r="AA434" s="50" t="str">
        <f aca="false">IF(OR($P434="",$Y434="",$Z434=""),"",IF(ABS($Z434-$Y434)&lt;CFG_DENOMMIN,"",($P434-$Y434)/($Z434-$Y434)))</f>
        <v/>
      </c>
      <c r="AB434" s="48" t="str">
        <f aca="false">IF($A434="","",IF(AND(HOUR($A434)&gt;=CFG_HINI,HOUR($A434)&lt;CFG_HFIM),1,0))</f>
        <v/>
      </c>
      <c r="AC434" s="48" t="str">
        <f aca="false">IF($A434="","",IF($D434="",0,IF($D434&gt;=CFG_RSMIN,1,0)))</f>
        <v/>
      </c>
      <c r="AD434" s="48" t="str">
        <f aca="false">IF($A434="","",IF($E434="",0,IF(AND($E434&gt;=CFG_UMIN,$E434&lt;=CFG_UMAX),1,0)))</f>
        <v/>
      </c>
      <c r="AE434" s="48" t="str">
        <f aca="false">IF($A434="","",IF($L434="",0,IF($L434&gt;=CFG_VPDMIN,1,0)))</f>
        <v/>
      </c>
      <c r="AF434" s="48" t="str">
        <f aca="false">IF($A434="","",IF(CFG_METODO="Teórico (Jackson)",IF(OR($Y434="",$Z434=""),0,IF(ABS($Z434-$Y434)&gt;=CFG_DENOMMIN,1,0)),IF(OR($T434="",$U434=""),0,IF(ABS($U434-$T434)&gt;=CFG_DENOMMIN,1,0))))</f>
        <v/>
      </c>
      <c r="AG434" s="48" t="str">
        <f aca="false">IF($A434="","",IF(AND($B434&lt;&gt;"",$C434&lt;&gt;"",$H434&lt;&gt;""),1,0))</f>
        <v/>
      </c>
      <c r="AH434" s="48" t="str">
        <f aca="false">IF($A434="","",IF(AND($AB434=1,$AC434=1,$AD434=1,$AE434=1,$AF434=1,$AG434=1),1,0))</f>
        <v/>
      </c>
      <c r="AI434" s="50" t="str">
        <f aca="false">IF($A434="","",IF($AH434&lt;&gt;1,"",IF(CFG_METODO="Teórico (Jackson)",$AA434,$V434)))</f>
        <v/>
      </c>
      <c r="AJ434" s="50" t="str">
        <f aca="false">IF($AI434="","",MAX(0,MIN(1,$AI434)))</f>
        <v/>
      </c>
      <c r="AK434" s="52" t="str">
        <f aca="false">IF($A434="","",IF($AG434=0,"Dados incompletos"&amp;IF($I434="SEM PAR"," — sem Tc no mesmo horário",""),IF($AB434=0,"Fora da janela horária",IF($AC434=0,"Radiação abaixo do mínimo",IF($AD434=0,"Vento fora da faixa",IF($AE434=0,"VPD abaixo do mínimo",IF($AF434=0,"Denominador muito pequeno","VÁLIDO")))))))</f>
        <v/>
      </c>
    </row>
    <row r="435" customFormat="false" ht="15" hidden="false" customHeight="false" outlineLevel="0" collapsed="false">
      <c r="A435" s="45" t="str">
        <f aca="false">IF(02_Estacao!A435="","",02_Estacao!A435)</f>
        <v/>
      </c>
      <c r="B435" s="46" t="str">
        <f aca="false">IF(OR($A435="",02_Estacao!B435=""),"",IF(CFG_UT="°F",(02_Estacao!B435-32)*5/9,02_Estacao!B435))</f>
        <v/>
      </c>
      <c r="C435" s="47" t="str">
        <f aca="false">IF(OR($A435="",02_Estacao!C435=""),"",IF(CFG_UUR="fração (0-1)",02_Estacao!C435*100,02_Estacao!C435))</f>
        <v/>
      </c>
      <c r="D435" s="48" t="str">
        <f aca="false">IF(OR($A435="",02_Estacao!D435=""),"",IF(CFG_URS="MJ/m²/h",02_Estacao!D435*277.7778,IF(CFG_URS="kW/m²",02_Estacao!D435*1000,02_Estacao!D435)))</f>
        <v/>
      </c>
      <c r="E435" s="46" t="str">
        <f aca="false">IF(OR($A435="",02_Estacao!E435=""),"",IF(CFG_UVEL="km/h",02_Estacao!E435/3.6,02_Estacao!E435))</f>
        <v/>
      </c>
      <c r="F435" s="46" t="str">
        <f aca="false">IF($A435="","",IF(02_Estacao!F435="",CFG_P,IF(CFG_UP="hPa (mbar)",02_Estacao!F435/10,IF(CFG_UP="Pa",02_Estacao!F435/1000,02_Estacao!F435))))</f>
        <v/>
      </c>
      <c r="G435" s="48" t="str">
        <f aca="false">IF($A435="","",IF(02_Estacao!G435&lt;&gt;"",02_Estacao!G435,IF($D435="","",(1-CFG_ALBEDO)*$D435-CFG_RNL)))</f>
        <v/>
      </c>
      <c r="H435" s="46" t="str">
        <f aca="false">IF($A435="","",IFERROR(IF(ISNUMBER(INDEX(03_Dossel!$F$6:$F$1005,MATCH($A435,03_Dossel!$A$6:$A$1005,0))),INDEX(03_Dossel!$F$6:$F$1005,MATCH($A435,03_Dossel!$A$6:$A$1005,0)),""),""))</f>
        <v/>
      </c>
      <c r="I435" s="49" t="str">
        <f aca="false">IF($A435="","",IF($H435="","SEM PAR","OK"))</f>
        <v/>
      </c>
      <c r="J435" s="50" t="str">
        <f aca="false">IF($B435="","",0.6108*EXP(17.27*$B435/($B435+237.3)))</f>
        <v/>
      </c>
      <c r="K435" s="50" t="str">
        <f aca="false">IF(OR($J435="",$C435=""),"",$J435*$C435/100)</f>
        <v/>
      </c>
      <c r="L435" s="50" t="str">
        <f aca="false">IF(OR($J435="",$K435=""),"",$J435-$K435)</f>
        <v/>
      </c>
      <c r="M435" s="50" t="str">
        <f aca="false">IF($J435="","",4098*$J435/($B435+237.3)^2)</f>
        <v/>
      </c>
      <c r="N435" s="51" t="str">
        <f aca="false">IF($F435="","",0.000665*$F435)</f>
        <v/>
      </c>
      <c r="O435" s="46" t="str">
        <f aca="false">IF($E435="","",IFERROR($E435*4.87/LN(67.8*CFG_ZANEM-5.42),""))</f>
        <v/>
      </c>
      <c r="P435" s="46" t="str">
        <f aca="false">IF(OR($B435="",$H435=""),"",$H435-$B435)</f>
        <v/>
      </c>
      <c r="Q435" s="46" t="str">
        <f aca="false">IF($A435="","",IF(ISNUMBER(CFG_A),CFG_A,""))</f>
        <v/>
      </c>
      <c r="R435" s="46" t="str">
        <f aca="false">IF($A435="","",IF(ISNUMBER(CFG_B),CFG_B,""))</f>
        <v/>
      </c>
      <c r="S435" s="50" t="str">
        <f aca="false">IF(OR($B435="",$Q435=""),"",0.6108*EXP(17.27*$B435/($B435+237.3))-0.6108*EXP(17.27*($B435+$Q435)/($B435+$Q435+237.3)))</f>
        <v/>
      </c>
      <c r="T435" s="46" t="str">
        <f aca="false">IF(OR($Q435="",$R435="",$L435=""),"",$Q435+$R435*$L435)</f>
        <v/>
      </c>
      <c r="U435" s="46" t="str">
        <f aca="false">IF(OR($Q435="",$R435="",$S435=""),"",$Q435+$R435*$S435)</f>
        <v/>
      </c>
      <c r="V435" s="50" t="str">
        <f aca="false">IF(OR($P435="",$T435="",$U435=""),"",IF(ABS($U435-$T435)&lt;CFG_DENOMMIN,"",($P435-$T435)/($U435-$T435)))</f>
        <v/>
      </c>
      <c r="W435" s="47" t="str">
        <f aca="false">IF($E435="","",IFERROR(LN((CFG_ZANEM-0.67*CFG_HDOSSEL)/(0.123*CFG_HDOSSEL))*LN((CFG_ZAR-0.67*CFG_HDOSSEL)/(0.0123*CFG_HDOSSEL))/(CFG_K^2*$E435),""))</f>
        <v/>
      </c>
      <c r="X435" s="50" t="str">
        <f aca="false">IF(OR($N435="",$W435="",$W435=0),"",$N435*(1+CFG_RC/$W435))</f>
        <v/>
      </c>
      <c r="Y435" s="46" t="str">
        <f aca="false">IF(OR($X435="",$M435="",$G435="",$L435=""),"",($W435*$G435/CFG_RHOCP)*($X435/($M435+$X435))-$L435/($M435+$X435))</f>
        <v/>
      </c>
      <c r="Z435" s="46" t="str">
        <f aca="false">IF(OR($W435="",$G435=""),"",$W435*$G435/CFG_RHOCP)</f>
        <v/>
      </c>
      <c r="AA435" s="50" t="str">
        <f aca="false">IF(OR($P435="",$Y435="",$Z435=""),"",IF(ABS($Z435-$Y435)&lt;CFG_DENOMMIN,"",($P435-$Y435)/($Z435-$Y435)))</f>
        <v/>
      </c>
      <c r="AB435" s="48" t="str">
        <f aca="false">IF($A435="","",IF(AND(HOUR($A435)&gt;=CFG_HINI,HOUR($A435)&lt;CFG_HFIM),1,0))</f>
        <v/>
      </c>
      <c r="AC435" s="48" t="str">
        <f aca="false">IF($A435="","",IF($D435="",0,IF($D435&gt;=CFG_RSMIN,1,0)))</f>
        <v/>
      </c>
      <c r="AD435" s="48" t="str">
        <f aca="false">IF($A435="","",IF($E435="",0,IF(AND($E435&gt;=CFG_UMIN,$E435&lt;=CFG_UMAX),1,0)))</f>
        <v/>
      </c>
      <c r="AE435" s="48" t="str">
        <f aca="false">IF($A435="","",IF($L435="",0,IF($L435&gt;=CFG_VPDMIN,1,0)))</f>
        <v/>
      </c>
      <c r="AF435" s="48" t="str">
        <f aca="false">IF($A435="","",IF(CFG_METODO="Teórico (Jackson)",IF(OR($Y435="",$Z435=""),0,IF(ABS($Z435-$Y435)&gt;=CFG_DENOMMIN,1,0)),IF(OR($T435="",$U435=""),0,IF(ABS($U435-$T435)&gt;=CFG_DENOMMIN,1,0))))</f>
        <v/>
      </c>
      <c r="AG435" s="48" t="str">
        <f aca="false">IF($A435="","",IF(AND($B435&lt;&gt;"",$C435&lt;&gt;"",$H435&lt;&gt;""),1,0))</f>
        <v/>
      </c>
      <c r="AH435" s="48" t="str">
        <f aca="false">IF($A435="","",IF(AND($AB435=1,$AC435=1,$AD435=1,$AE435=1,$AF435=1,$AG435=1),1,0))</f>
        <v/>
      </c>
      <c r="AI435" s="50" t="str">
        <f aca="false">IF($A435="","",IF($AH435&lt;&gt;1,"",IF(CFG_METODO="Teórico (Jackson)",$AA435,$V435)))</f>
        <v/>
      </c>
      <c r="AJ435" s="50" t="str">
        <f aca="false">IF($AI435="","",MAX(0,MIN(1,$AI435)))</f>
        <v/>
      </c>
      <c r="AK435" s="52" t="str">
        <f aca="false">IF($A435="","",IF($AG435=0,"Dados incompletos"&amp;IF($I435="SEM PAR"," — sem Tc no mesmo horário",""),IF($AB435=0,"Fora da janela horária",IF($AC435=0,"Radiação abaixo do mínimo",IF($AD435=0,"Vento fora da faixa",IF($AE435=0,"VPD abaixo do mínimo",IF($AF435=0,"Denominador muito pequeno","VÁLIDO")))))))</f>
        <v/>
      </c>
    </row>
    <row r="436" customFormat="false" ht="15" hidden="false" customHeight="false" outlineLevel="0" collapsed="false">
      <c r="A436" s="45" t="str">
        <f aca="false">IF(02_Estacao!A436="","",02_Estacao!A436)</f>
        <v/>
      </c>
      <c r="B436" s="46" t="str">
        <f aca="false">IF(OR($A436="",02_Estacao!B436=""),"",IF(CFG_UT="°F",(02_Estacao!B436-32)*5/9,02_Estacao!B436))</f>
        <v/>
      </c>
      <c r="C436" s="47" t="str">
        <f aca="false">IF(OR($A436="",02_Estacao!C436=""),"",IF(CFG_UUR="fração (0-1)",02_Estacao!C436*100,02_Estacao!C436))</f>
        <v/>
      </c>
      <c r="D436" s="48" t="str">
        <f aca="false">IF(OR($A436="",02_Estacao!D436=""),"",IF(CFG_URS="MJ/m²/h",02_Estacao!D436*277.7778,IF(CFG_URS="kW/m²",02_Estacao!D436*1000,02_Estacao!D436)))</f>
        <v/>
      </c>
      <c r="E436" s="46" t="str">
        <f aca="false">IF(OR($A436="",02_Estacao!E436=""),"",IF(CFG_UVEL="km/h",02_Estacao!E436/3.6,02_Estacao!E436))</f>
        <v/>
      </c>
      <c r="F436" s="46" t="str">
        <f aca="false">IF($A436="","",IF(02_Estacao!F436="",CFG_P,IF(CFG_UP="hPa (mbar)",02_Estacao!F436/10,IF(CFG_UP="Pa",02_Estacao!F436/1000,02_Estacao!F436))))</f>
        <v/>
      </c>
      <c r="G436" s="48" t="str">
        <f aca="false">IF($A436="","",IF(02_Estacao!G436&lt;&gt;"",02_Estacao!G436,IF($D436="","",(1-CFG_ALBEDO)*$D436-CFG_RNL)))</f>
        <v/>
      </c>
      <c r="H436" s="46" t="str">
        <f aca="false">IF($A436="","",IFERROR(IF(ISNUMBER(INDEX(03_Dossel!$F$6:$F$1005,MATCH($A436,03_Dossel!$A$6:$A$1005,0))),INDEX(03_Dossel!$F$6:$F$1005,MATCH($A436,03_Dossel!$A$6:$A$1005,0)),""),""))</f>
        <v/>
      </c>
      <c r="I436" s="49" t="str">
        <f aca="false">IF($A436="","",IF($H436="","SEM PAR","OK"))</f>
        <v/>
      </c>
      <c r="J436" s="50" t="str">
        <f aca="false">IF($B436="","",0.6108*EXP(17.27*$B436/($B436+237.3)))</f>
        <v/>
      </c>
      <c r="K436" s="50" t="str">
        <f aca="false">IF(OR($J436="",$C436=""),"",$J436*$C436/100)</f>
        <v/>
      </c>
      <c r="L436" s="50" t="str">
        <f aca="false">IF(OR($J436="",$K436=""),"",$J436-$K436)</f>
        <v/>
      </c>
      <c r="M436" s="50" t="str">
        <f aca="false">IF($J436="","",4098*$J436/($B436+237.3)^2)</f>
        <v/>
      </c>
      <c r="N436" s="51" t="str">
        <f aca="false">IF($F436="","",0.000665*$F436)</f>
        <v/>
      </c>
      <c r="O436" s="46" t="str">
        <f aca="false">IF($E436="","",IFERROR($E436*4.87/LN(67.8*CFG_ZANEM-5.42),""))</f>
        <v/>
      </c>
      <c r="P436" s="46" t="str">
        <f aca="false">IF(OR($B436="",$H436=""),"",$H436-$B436)</f>
        <v/>
      </c>
      <c r="Q436" s="46" t="str">
        <f aca="false">IF($A436="","",IF(ISNUMBER(CFG_A),CFG_A,""))</f>
        <v/>
      </c>
      <c r="R436" s="46" t="str">
        <f aca="false">IF($A436="","",IF(ISNUMBER(CFG_B),CFG_B,""))</f>
        <v/>
      </c>
      <c r="S436" s="50" t="str">
        <f aca="false">IF(OR($B436="",$Q436=""),"",0.6108*EXP(17.27*$B436/($B436+237.3))-0.6108*EXP(17.27*($B436+$Q436)/($B436+$Q436+237.3)))</f>
        <v/>
      </c>
      <c r="T436" s="46" t="str">
        <f aca="false">IF(OR($Q436="",$R436="",$L436=""),"",$Q436+$R436*$L436)</f>
        <v/>
      </c>
      <c r="U436" s="46" t="str">
        <f aca="false">IF(OR($Q436="",$R436="",$S436=""),"",$Q436+$R436*$S436)</f>
        <v/>
      </c>
      <c r="V436" s="50" t="str">
        <f aca="false">IF(OR($P436="",$T436="",$U436=""),"",IF(ABS($U436-$T436)&lt;CFG_DENOMMIN,"",($P436-$T436)/($U436-$T436)))</f>
        <v/>
      </c>
      <c r="W436" s="47" t="str">
        <f aca="false">IF($E436="","",IFERROR(LN((CFG_ZANEM-0.67*CFG_HDOSSEL)/(0.123*CFG_HDOSSEL))*LN((CFG_ZAR-0.67*CFG_HDOSSEL)/(0.0123*CFG_HDOSSEL))/(CFG_K^2*$E436),""))</f>
        <v/>
      </c>
      <c r="X436" s="50" t="str">
        <f aca="false">IF(OR($N436="",$W436="",$W436=0),"",$N436*(1+CFG_RC/$W436))</f>
        <v/>
      </c>
      <c r="Y436" s="46" t="str">
        <f aca="false">IF(OR($X436="",$M436="",$G436="",$L436=""),"",($W436*$G436/CFG_RHOCP)*($X436/($M436+$X436))-$L436/($M436+$X436))</f>
        <v/>
      </c>
      <c r="Z436" s="46" t="str">
        <f aca="false">IF(OR($W436="",$G436=""),"",$W436*$G436/CFG_RHOCP)</f>
        <v/>
      </c>
      <c r="AA436" s="50" t="str">
        <f aca="false">IF(OR($P436="",$Y436="",$Z436=""),"",IF(ABS($Z436-$Y436)&lt;CFG_DENOMMIN,"",($P436-$Y436)/($Z436-$Y436)))</f>
        <v/>
      </c>
      <c r="AB436" s="48" t="str">
        <f aca="false">IF($A436="","",IF(AND(HOUR($A436)&gt;=CFG_HINI,HOUR($A436)&lt;CFG_HFIM),1,0))</f>
        <v/>
      </c>
      <c r="AC436" s="48" t="str">
        <f aca="false">IF($A436="","",IF($D436="",0,IF($D436&gt;=CFG_RSMIN,1,0)))</f>
        <v/>
      </c>
      <c r="AD436" s="48" t="str">
        <f aca="false">IF($A436="","",IF($E436="",0,IF(AND($E436&gt;=CFG_UMIN,$E436&lt;=CFG_UMAX),1,0)))</f>
        <v/>
      </c>
      <c r="AE436" s="48" t="str">
        <f aca="false">IF($A436="","",IF($L436="",0,IF($L436&gt;=CFG_VPDMIN,1,0)))</f>
        <v/>
      </c>
      <c r="AF436" s="48" t="str">
        <f aca="false">IF($A436="","",IF(CFG_METODO="Teórico (Jackson)",IF(OR($Y436="",$Z436=""),0,IF(ABS($Z436-$Y436)&gt;=CFG_DENOMMIN,1,0)),IF(OR($T436="",$U436=""),0,IF(ABS($U436-$T436)&gt;=CFG_DENOMMIN,1,0))))</f>
        <v/>
      </c>
      <c r="AG436" s="48" t="str">
        <f aca="false">IF($A436="","",IF(AND($B436&lt;&gt;"",$C436&lt;&gt;"",$H436&lt;&gt;""),1,0))</f>
        <v/>
      </c>
      <c r="AH436" s="48" t="str">
        <f aca="false">IF($A436="","",IF(AND($AB436=1,$AC436=1,$AD436=1,$AE436=1,$AF436=1,$AG436=1),1,0))</f>
        <v/>
      </c>
      <c r="AI436" s="50" t="str">
        <f aca="false">IF($A436="","",IF($AH436&lt;&gt;1,"",IF(CFG_METODO="Teórico (Jackson)",$AA436,$V436)))</f>
        <v/>
      </c>
      <c r="AJ436" s="50" t="str">
        <f aca="false">IF($AI436="","",MAX(0,MIN(1,$AI436)))</f>
        <v/>
      </c>
      <c r="AK436" s="52" t="str">
        <f aca="false">IF($A436="","",IF($AG436=0,"Dados incompletos"&amp;IF($I436="SEM PAR"," — sem Tc no mesmo horário",""),IF($AB436=0,"Fora da janela horária",IF($AC436=0,"Radiação abaixo do mínimo",IF($AD436=0,"Vento fora da faixa",IF($AE436=0,"VPD abaixo do mínimo",IF($AF436=0,"Denominador muito pequeno","VÁLIDO")))))))</f>
        <v/>
      </c>
    </row>
    <row r="437" customFormat="false" ht="15" hidden="false" customHeight="false" outlineLevel="0" collapsed="false">
      <c r="A437" s="45" t="str">
        <f aca="false">IF(02_Estacao!A437="","",02_Estacao!A437)</f>
        <v/>
      </c>
      <c r="B437" s="46" t="str">
        <f aca="false">IF(OR($A437="",02_Estacao!B437=""),"",IF(CFG_UT="°F",(02_Estacao!B437-32)*5/9,02_Estacao!B437))</f>
        <v/>
      </c>
      <c r="C437" s="47" t="str">
        <f aca="false">IF(OR($A437="",02_Estacao!C437=""),"",IF(CFG_UUR="fração (0-1)",02_Estacao!C437*100,02_Estacao!C437))</f>
        <v/>
      </c>
      <c r="D437" s="48" t="str">
        <f aca="false">IF(OR($A437="",02_Estacao!D437=""),"",IF(CFG_URS="MJ/m²/h",02_Estacao!D437*277.7778,IF(CFG_URS="kW/m²",02_Estacao!D437*1000,02_Estacao!D437)))</f>
        <v/>
      </c>
      <c r="E437" s="46" t="str">
        <f aca="false">IF(OR($A437="",02_Estacao!E437=""),"",IF(CFG_UVEL="km/h",02_Estacao!E437/3.6,02_Estacao!E437))</f>
        <v/>
      </c>
      <c r="F437" s="46" t="str">
        <f aca="false">IF($A437="","",IF(02_Estacao!F437="",CFG_P,IF(CFG_UP="hPa (mbar)",02_Estacao!F437/10,IF(CFG_UP="Pa",02_Estacao!F437/1000,02_Estacao!F437))))</f>
        <v/>
      </c>
      <c r="G437" s="48" t="str">
        <f aca="false">IF($A437="","",IF(02_Estacao!G437&lt;&gt;"",02_Estacao!G437,IF($D437="","",(1-CFG_ALBEDO)*$D437-CFG_RNL)))</f>
        <v/>
      </c>
      <c r="H437" s="46" t="str">
        <f aca="false">IF($A437="","",IFERROR(IF(ISNUMBER(INDEX(03_Dossel!$F$6:$F$1005,MATCH($A437,03_Dossel!$A$6:$A$1005,0))),INDEX(03_Dossel!$F$6:$F$1005,MATCH($A437,03_Dossel!$A$6:$A$1005,0)),""),""))</f>
        <v/>
      </c>
      <c r="I437" s="49" t="str">
        <f aca="false">IF($A437="","",IF($H437="","SEM PAR","OK"))</f>
        <v/>
      </c>
      <c r="J437" s="50" t="str">
        <f aca="false">IF($B437="","",0.6108*EXP(17.27*$B437/($B437+237.3)))</f>
        <v/>
      </c>
      <c r="K437" s="50" t="str">
        <f aca="false">IF(OR($J437="",$C437=""),"",$J437*$C437/100)</f>
        <v/>
      </c>
      <c r="L437" s="50" t="str">
        <f aca="false">IF(OR($J437="",$K437=""),"",$J437-$K437)</f>
        <v/>
      </c>
      <c r="M437" s="50" t="str">
        <f aca="false">IF($J437="","",4098*$J437/($B437+237.3)^2)</f>
        <v/>
      </c>
      <c r="N437" s="51" t="str">
        <f aca="false">IF($F437="","",0.000665*$F437)</f>
        <v/>
      </c>
      <c r="O437" s="46" t="str">
        <f aca="false">IF($E437="","",IFERROR($E437*4.87/LN(67.8*CFG_ZANEM-5.42),""))</f>
        <v/>
      </c>
      <c r="P437" s="46" t="str">
        <f aca="false">IF(OR($B437="",$H437=""),"",$H437-$B437)</f>
        <v/>
      </c>
      <c r="Q437" s="46" t="str">
        <f aca="false">IF($A437="","",IF(ISNUMBER(CFG_A),CFG_A,""))</f>
        <v/>
      </c>
      <c r="R437" s="46" t="str">
        <f aca="false">IF($A437="","",IF(ISNUMBER(CFG_B),CFG_B,""))</f>
        <v/>
      </c>
      <c r="S437" s="50" t="str">
        <f aca="false">IF(OR($B437="",$Q437=""),"",0.6108*EXP(17.27*$B437/($B437+237.3))-0.6108*EXP(17.27*($B437+$Q437)/($B437+$Q437+237.3)))</f>
        <v/>
      </c>
      <c r="T437" s="46" t="str">
        <f aca="false">IF(OR($Q437="",$R437="",$L437=""),"",$Q437+$R437*$L437)</f>
        <v/>
      </c>
      <c r="U437" s="46" t="str">
        <f aca="false">IF(OR($Q437="",$R437="",$S437=""),"",$Q437+$R437*$S437)</f>
        <v/>
      </c>
      <c r="V437" s="50" t="str">
        <f aca="false">IF(OR($P437="",$T437="",$U437=""),"",IF(ABS($U437-$T437)&lt;CFG_DENOMMIN,"",($P437-$T437)/($U437-$T437)))</f>
        <v/>
      </c>
      <c r="W437" s="47" t="str">
        <f aca="false">IF($E437="","",IFERROR(LN((CFG_ZANEM-0.67*CFG_HDOSSEL)/(0.123*CFG_HDOSSEL))*LN((CFG_ZAR-0.67*CFG_HDOSSEL)/(0.0123*CFG_HDOSSEL))/(CFG_K^2*$E437),""))</f>
        <v/>
      </c>
      <c r="X437" s="50" t="str">
        <f aca="false">IF(OR($N437="",$W437="",$W437=0),"",$N437*(1+CFG_RC/$W437))</f>
        <v/>
      </c>
      <c r="Y437" s="46" t="str">
        <f aca="false">IF(OR($X437="",$M437="",$G437="",$L437=""),"",($W437*$G437/CFG_RHOCP)*($X437/($M437+$X437))-$L437/($M437+$X437))</f>
        <v/>
      </c>
      <c r="Z437" s="46" t="str">
        <f aca="false">IF(OR($W437="",$G437=""),"",$W437*$G437/CFG_RHOCP)</f>
        <v/>
      </c>
      <c r="AA437" s="50" t="str">
        <f aca="false">IF(OR($P437="",$Y437="",$Z437=""),"",IF(ABS($Z437-$Y437)&lt;CFG_DENOMMIN,"",($P437-$Y437)/($Z437-$Y437)))</f>
        <v/>
      </c>
      <c r="AB437" s="48" t="str">
        <f aca="false">IF($A437="","",IF(AND(HOUR($A437)&gt;=CFG_HINI,HOUR($A437)&lt;CFG_HFIM),1,0))</f>
        <v/>
      </c>
      <c r="AC437" s="48" t="str">
        <f aca="false">IF($A437="","",IF($D437="",0,IF($D437&gt;=CFG_RSMIN,1,0)))</f>
        <v/>
      </c>
      <c r="AD437" s="48" t="str">
        <f aca="false">IF($A437="","",IF($E437="",0,IF(AND($E437&gt;=CFG_UMIN,$E437&lt;=CFG_UMAX),1,0)))</f>
        <v/>
      </c>
      <c r="AE437" s="48" t="str">
        <f aca="false">IF($A437="","",IF($L437="",0,IF($L437&gt;=CFG_VPDMIN,1,0)))</f>
        <v/>
      </c>
      <c r="AF437" s="48" t="str">
        <f aca="false">IF($A437="","",IF(CFG_METODO="Teórico (Jackson)",IF(OR($Y437="",$Z437=""),0,IF(ABS($Z437-$Y437)&gt;=CFG_DENOMMIN,1,0)),IF(OR($T437="",$U437=""),0,IF(ABS($U437-$T437)&gt;=CFG_DENOMMIN,1,0))))</f>
        <v/>
      </c>
      <c r="AG437" s="48" t="str">
        <f aca="false">IF($A437="","",IF(AND($B437&lt;&gt;"",$C437&lt;&gt;"",$H437&lt;&gt;""),1,0))</f>
        <v/>
      </c>
      <c r="AH437" s="48" t="str">
        <f aca="false">IF($A437="","",IF(AND($AB437=1,$AC437=1,$AD437=1,$AE437=1,$AF437=1,$AG437=1),1,0))</f>
        <v/>
      </c>
      <c r="AI437" s="50" t="str">
        <f aca="false">IF($A437="","",IF($AH437&lt;&gt;1,"",IF(CFG_METODO="Teórico (Jackson)",$AA437,$V437)))</f>
        <v/>
      </c>
      <c r="AJ437" s="50" t="str">
        <f aca="false">IF($AI437="","",MAX(0,MIN(1,$AI437)))</f>
        <v/>
      </c>
      <c r="AK437" s="52" t="str">
        <f aca="false">IF($A437="","",IF($AG437=0,"Dados incompletos"&amp;IF($I437="SEM PAR"," — sem Tc no mesmo horário",""),IF($AB437=0,"Fora da janela horária",IF($AC437=0,"Radiação abaixo do mínimo",IF($AD437=0,"Vento fora da faixa",IF($AE437=0,"VPD abaixo do mínimo",IF($AF437=0,"Denominador muito pequeno","VÁLIDO")))))))</f>
        <v/>
      </c>
    </row>
    <row r="438" customFormat="false" ht="15" hidden="false" customHeight="false" outlineLevel="0" collapsed="false">
      <c r="A438" s="45" t="str">
        <f aca="false">IF(02_Estacao!A438="","",02_Estacao!A438)</f>
        <v/>
      </c>
      <c r="B438" s="46" t="str">
        <f aca="false">IF(OR($A438="",02_Estacao!B438=""),"",IF(CFG_UT="°F",(02_Estacao!B438-32)*5/9,02_Estacao!B438))</f>
        <v/>
      </c>
      <c r="C438" s="47" t="str">
        <f aca="false">IF(OR($A438="",02_Estacao!C438=""),"",IF(CFG_UUR="fração (0-1)",02_Estacao!C438*100,02_Estacao!C438))</f>
        <v/>
      </c>
      <c r="D438" s="48" t="str">
        <f aca="false">IF(OR($A438="",02_Estacao!D438=""),"",IF(CFG_URS="MJ/m²/h",02_Estacao!D438*277.7778,IF(CFG_URS="kW/m²",02_Estacao!D438*1000,02_Estacao!D438)))</f>
        <v/>
      </c>
      <c r="E438" s="46" t="str">
        <f aca="false">IF(OR($A438="",02_Estacao!E438=""),"",IF(CFG_UVEL="km/h",02_Estacao!E438/3.6,02_Estacao!E438))</f>
        <v/>
      </c>
      <c r="F438" s="46" t="str">
        <f aca="false">IF($A438="","",IF(02_Estacao!F438="",CFG_P,IF(CFG_UP="hPa (mbar)",02_Estacao!F438/10,IF(CFG_UP="Pa",02_Estacao!F438/1000,02_Estacao!F438))))</f>
        <v/>
      </c>
      <c r="G438" s="48" t="str">
        <f aca="false">IF($A438="","",IF(02_Estacao!G438&lt;&gt;"",02_Estacao!G438,IF($D438="","",(1-CFG_ALBEDO)*$D438-CFG_RNL)))</f>
        <v/>
      </c>
      <c r="H438" s="46" t="str">
        <f aca="false">IF($A438="","",IFERROR(IF(ISNUMBER(INDEX(03_Dossel!$F$6:$F$1005,MATCH($A438,03_Dossel!$A$6:$A$1005,0))),INDEX(03_Dossel!$F$6:$F$1005,MATCH($A438,03_Dossel!$A$6:$A$1005,0)),""),""))</f>
        <v/>
      </c>
      <c r="I438" s="49" t="str">
        <f aca="false">IF($A438="","",IF($H438="","SEM PAR","OK"))</f>
        <v/>
      </c>
      <c r="J438" s="50" t="str">
        <f aca="false">IF($B438="","",0.6108*EXP(17.27*$B438/($B438+237.3)))</f>
        <v/>
      </c>
      <c r="K438" s="50" t="str">
        <f aca="false">IF(OR($J438="",$C438=""),"",$J438*$C438/100)</f>
        <v/>
      </c>
      <c r="L438" s="50" t="str">
        <f aca="false">IF(OR($J438="",$K438=""),"",$J438-$K438)</f>
        <v/>
      </c>
      <c r="M438" s="50" t="str">
        <f aca="false">IF($J438="","",4098*$J438/($B438+237.3)^2)</f>
        <v/>
      </c>
      <c r="N438" s="51" t="str">
        <f aca="false">IF($F438="","",0.000665*$F438)</f>
        <v/>
      </c>
      <c r="O438" s="46" t="str">
        <f aca="false">IF($E438="","",IFERROR($E438*4.87/LN(67.8*CFG_ZANEM-5.42),""))</f>
        <v/>
      </c>
      <c r="P438" s="46" t="str">
        <f aca="false">IF(OR($B438="",$H438=""),"",$H438-$B438)</f>
        <v/>
      </c>
      <c r="Q438" s="46" t="str">
        <f aca="false">IF($A438="","",IF(ISNUMBER(CFG_A),CFG_A,""))</f>
        <v/>
      </c>
      <c r="R438" s="46" t="str">
        <f aca="false">IF($A438="","",IF(ISNUMBER(CFG_B),CFG_B,""))</f>
        <v/>
      </c>
      <c r="S438" s="50" t="str">
        <f aca="false">IF(OR($B438="",$Q438=""),"",0.6108*EXP(17.27*$B438/($B438+237.3))-0.6108*EXP(17.27*($B438+$Q438)/($B438+$Q438+237.3)))</f>
        <v/>
      </c>
      <c r="T438" s="46" t="str">
        <f aca="false">IF(OR($Q438="",$R438="",$L438=""),"",$Q438+$R438*$L438)</f>
        <v/>
      </c>
      <c r="U438" s="46" t="str">
        <f aca="false">IF(OR($Q438="",$R438="",$S438=""),"",$Q438+$R438*$S438)</f>
        <v/>
      </c>
      <c r="V438" s="50" t="str">
        <f aca="false">IF(OR($P438="",$T438="",$U438=""),"",IF(ABS($U438-$T438)&lt;CFG_DENOMMIN,"",($P438-$T438)/($U438-$T438)))</f>
        <v/>
      </c>
      <c r="W438" s="47" t="str">
        <f aca="false">IF($E438="","",IFERROR(LN((CFG_ZANEM-0.67*CFG_HDOSSEL)/(0.123*CFG_HDOSSEL))*LN((CFG_ZAR-0.67*CFG_HDOSSEL)/(0.0123*CFG_HDOSSEL))/(CFG_K^2*$E438),""))</f>
        <v/>
      </c>
      <c r="X438" s="50" t="str">
        <f aca="false">IF(OR($N438="",$W438="",$W438=0),"",$N438*(1+CFG_RC/$W438))</f>
        <v/>
      </c>
      <c r="Y438" s="46" t="str">
        <f aca="false">IF(OR($X438="",$M438="",$G438="",$L438=""),"",($W438*$G438/CFG_RHOCP)*($X438/($M438+$X438))-$L438/($M438+$X438))</f>
        <v/>
      </c>
      <c r="Z438" s="46" t="str">
        <f aca="false">IF(OR($W438="",$G438=""),"",$W438*$G438/CFG_RHOCP)</f>
        <v/>
      </c>
      <c r="AA438" s="50" t="str">
        <f aca="false">IF(OR($P438="",$Y438="",$Z438=""),"",IF(ABS($Z438-$Y438)&lt;CFG_DENOMMIN,"",($P438-$Y438)/($Z438-$Y438)))</f>
        <v/>
      </c>
      <c r="AB438" s="48" t="str">
        <f aca="false">IF($A438="","",IF(AND(HOUR($A438)&gt;=CFG_HINI,HOUR($A438)&lt;CFG_HFIM),1,0))</f>
        <v/>
      </c>
      <c r="AC438" s="48" t="str">
        <f aca="false">IF($A438="","",IF($D438="",0,IF($D438&gt;=CFG_RSMIN,1,0)))</f>
        <v/>
      </c>
      <c r="AD438" s="48" t="str">
        <f aca="false">IF($A438="","",IF($E438="",0,IF(AND($E438&gt;=CFG_UMIN,$E438&lt;=CFG_UMAX),1,0)))</f>
        <v/>
      </c>
      <c r="AE438" s="48" t="str">
        <f aca="false">IF($A438="","",IF($L438="",0,IF($L438&gt;=CFG_VPDMIN,1,0)))</f>
        <v/>
      </c>
      <c r="AF438" s="48" t="str">
        <f aca="false">IF($A438="","",IF(CFG_METODO="Teórico (Jackson)",IF(OR($Y438="",$Z438=""),0,IF(ABS($Z438-$Y438)&gt;=CFG_DENOMMIN,1,0)),IF(OR($T438="",$U438=""),0,IF(ABS($U438-$T438)&gt;=CFG_DENOMMIN,1,0))))</f>
        <v/>
      </c>
      <c r="AG438" s="48" t="str">
        <f aca="false">IF($A438="","",IF(AND($B438&lt;&gt;"",$C438&lt;&gt;"",$H438&lt;&gt;""),1,0))</f>
        <v/>
      </c>
      <c r="AH438" s="48" t="str">
        <f aca="false">IF($A438="","",IF(AND($AB438=1,$AC438=1,$AD438=1,$AE438=1,$AF438=1,$AG438=1),1,0))</f>
        <v/>
      </c>
      <c r="AI438" s="50" t="str">
        <f aca="false">IF($A438="","",IF($AH438&lt;&gt;1,"",IF(CFG_METODO="Teórico (Jackson)",$AA438,$V438)))</f>
        <v/>
      </c>
      <c r="AJ438" s="50" t="str">
        <f aca="false">IF($AI438="","",MAX(0,MIN(1,$AI438)))</f>
        <v/>
      </c>
      <c r="AK438" s="52" t="str">
        <f aca="false">IF($A438="","",IF($AG438=0,"Dados incompletos"&amp;IF($I438="SEM PAR"," — sem Tc no mesmo horário",""),IF($AB438=0,"Fora da janela horária",IF($AC438=0,"Radiação abaixo do mínimo",IF($AD438=0,"Vento fora da faixa",IF($AE438=0,"VPD abaixo do mínimo",IF($AF438=0,"Denominador muito pequeno","VÁLIDO")))))))</f>
        <v/>
      </c>
    </row>
    <row r="439" customFormat="false" ht="15" hidden="false" customHeight="false" outlineLevel="0" collapsed="false">
      <c r="A439" s="45" t="str">
        <f aca="false">IF(02_Estacao!A439="","",02_Estacao!A439)</f>
        <v/>
      </c>
      <c r="B439" s="46" t="str">
        <f aca="false">IF(OR($A439="",02_Estacao!B439=""),"",IF(CFG_UT="°F",(02_Estacao!B439-32)*5/9,02_Estacao!B439))</f>
        <v/>
      </c>
      <c r="C439" s="47" t="str">
        <f aca="false">IF(OR($A439="",02_Estacao!C439=""),"",IF(CFG_UUR="fração (0-1)",02_Estacao!C439*100,02_Estacao!C439))</f>
        <v/>
      </c>
      <c r="D439" s="48" t="str">
        <f aca="false">IF(OR($A439="",02_Estacao!D439=""),"",IF(CFG_URS="MJ/m²/h",02_Estacao!D439*277.7778,IF(CFG_URS="kW/m²",02_Estacao!D439*1000,02_Estacao!D439)))</f>
        <v/>
      </c>
      <c r="E439" s="46" t="str">
        <f aca="false">IF(OR($A439="",02_Estacao!E439=""),"",IF(CFG_UVEL="km/h",02_Estacao!E439/3.6,02_Estacao!E439))</f>
        <v/>
      </c>
      <c r="F439" s="46" t="str">
        <f aca="false">IF($A439="","",IF(02_Estacao!F439="",CFG_P,IF(CFG_UP="hPa (mbar)",02_Estacao!F439/10,IF(CFG_UP="Pa",02_Estacao!F439/1000,02_Estacao!F439))))</f>
        <v/>
      </c>
      <c r="G439" s="48" t="str">
        <f aca="false">IF($A439="","",IF(02_Estacao!G439&lt;&gt;"",02_Estacao!G439,IF($D439="","",(1-CFG_ALBEDO)*$D439-CFG_RNL)))</f>
        <v/>
      </c>
      <c r="H439" s="46" t="str">
        <f aca="false">IF($A439="","",IFERROR(IF(ISNUMBER(INDEX(03_Dossel!$F$6:$F$1005,MATCH($A439,03_Dossel!$A$6:$A$1005,0))),INDEX(03_Dossel!$F$6:$F$1005,MATCH($A439,03_Dossel!$A$6:$A$1005,0)),""),""))</f>
        <v/>
      </c>
      <c r="I439" s="49" t="str">
        <f aca="false">IF($A439="","",IF($H439="","SEM PAR","OK"))</f>
        <v/>
      </c>
      <c r="J439" s="50" t="str">
        <f aca="false">IF($B439="","",0.6108*EXP(17.27*$B439/($B439+237.3)))</f>
        <v/>
      </c>
      <c r="K439" s="50" t="str">
        <f aca="false">IF(OR($J439="",$C439=""),"",$J439*$C439/100)</f>
        <v/>
      </c>
      <c r="L439" s="50" t="str">
        <f aca="false">IF(OR($J439="",$K439=""),"",$J439-$K439)</f>
        <v/>
      </c>
      <c r="M439" s="50" t="str">
        <f aca="false">IF($J439="","",4098*$J439/($B439+237.3)^2)</f>
        <v/>
      </c>
      <c r="N439" s="51" t="str">
        <f aca="false">IF($F439="","",0.000665*$F439)</f>
        <v/>
      </c>
      <c r="O439" s="46" t="str">
        <f aca="false">IF($E439="","",IFERROR($E439*4.87/LN(67.8*CFG_ZANEM-5.42),""))</f>
        <v/>
      </c>
      <c r="P439" s="46" t="str">
        <f aca="false">IF(OR($B439="",$H439=""),"",$H439-$B439)</f>
        <v/>
      </c>
      <c r="Q439" s="46" t="str">
        <f aca="false">IF($A439="","",IF(ISNUMBER(CFG_A),CFG_A,""))</f>
        <v/>
      </c>
      <c r="R439" s="46" t="str">
        <f aca="false">IF($A439="","",IF(ISNUMBER(CFG_B),CFG_B,""))</f>
        <v/>
      </c>
      <c r="S439" s="50" t="str">
        <f aca="false">IF(OR($B439="",$Q439=""),"",0.6108*EXP(17.27*$B439/($B439+237.3))-0.6108*EXP(17.27*($B439+$Q439)/($B439+$Q439+237.3)))</f>
        <v/>
      </c>
      <c r="T439" s="46" t="str">
        <f aca="false">IF(OR($Q439="",$R439="",$L439=""),"",$Q439+$R439*$L439)</f>
        <v/>
      </c>
      <c r="U439" s="46" t="str">
        <f aca="false">IF(OR($Q439="",$R439="",$S439=""),"",$Q439+$R439*$S439)</f>
        <v/>
      </c>
      <c r="V439" s="50" t="str">
        <f aca="false">IF(OR($P439="",$T439="",$U439=""),"",IF(ABS($U439-$T439)&lt;CFG_DENOMMIN,"",($P439-$T439)/($U439-$T439)))</f>
        <v/>
      </c>
      <c r="W439" s="47" t="str">
        <f aca="false">IF($E439="","",IFERROR(LN((CFG_ZANEM-0.67*CFG_HDOSSEL)/(0.123*CFG_HDOSSEL))*LN((CFG_ZAR-0.67*CFG_HDOSSEL)/(0.0123*CFG_HDOSSEL))/(CFG_K^2*$E439),""))</f>
        <v/>
      </c>
      <c r="X439" s="50" t="str">
        <f aca="false">IF(OR($N439="",$W439="",$W439=0),"",$N439*(1+CFG_RC/$W439))</f>
        <v/>
      </c>
      <c r="Y439" s="46" t="str">
        <f aca="false">IF(OR($X439="",$M439="",$G439="",$L439=""),"",($W439*$G439/CFG_RHOCP)*($X439/($M439+$X439))-$L439/($M439+$X439))</f>
        <v/>
      </c>
      <c r="Z439" s="46" t="str">
        <f aca="false">IF(OR($W439="",$G439=""),"",$W439*$G439/CFG_RHOCP)</f>
        <v/>
      </c>
      <c r="AA439" s="50" t="str">
        <f aca="false">IF(OR($P439="",$Y439="",$Z439=""),"",IF(ABS($Z439-$Y439)&lt;CFG_DENOMMIN,"",($P439-$Y439)/($Z439-$Y439)))</f>
        <v/>
      </c>
      <c r="AB439" s="48" t="str">
        <f aca="false">IF($A439="","",IF(AND(HOUR($A439)&gt;=CFG_HINI,HOUR($A439)&lt;CFG_HFIM),1,0))</f>
        <v/>
      </c>
      <c r="AC439" s="48" t="str">
        <f aca="false">IF($A439="","",IF($D439="",0,IF($D439&gt;=CFG_RSMIN,1,0)))</f>
        <v/>
      </c>
      <c r="AD439" s="48" t="str">
        <f aca="false">IF($A439="","",IF($E439="",0,IF(AND($E439&gt;=CFG_UMIN,$E439&lt;=CFG_UMAX),1,0)))</f>
        <v/>
      </c>
      <c r="AE439" s="48" t="str">
        <f aca="false">IF($A439="","",IF($L439="",0,IF($L439&gt;=CFG_VPDMIN,1,0)))</f>
        <v/>
      </c>
      <c r="AF439" s="48" t="str">
        <f aca="false">IF($A439="","",IF(CFG_METODO="Teórico (Jackson)",IF(OR($Y439="",$Z439=""),0,IF(ABS($Z439-$Y439)&gt;=CFG_DENOMMIN,1,0)),IF(OR($T439="",$U439=""),0,IF(ABS($U439-$T439)&gt;=CFG_DENOMMIN,1,0))))</f>
        <v/>
      </c>
      <c r="AG439" s="48" t="str">
        <f aca="false">IF($A439="","",IF(AND($B439&lt;&gt;"",$C439&lt;&gt;"",$H439&lt;&gt;""),1,0))</f>
        <v/>
      </c>
      <c r="AH439" s="48" t="str">
        <f aca="false">IF($A439="","",IF(AND($AB439=1,$AC439=1,$AD439=1,$AE439=1,$AF439=1,$AG439=1),1,0))</f>
        <v/>
      </c>
      <c r="AI439" s="50" t="str">
        <f aca="false">IF($A439="","",IF($AH439&lt;&gt;1,"",IF(CFG_METODO="Teórico (Jackson)",$AA439,$V439)))</f>
        <v/>
      </c>
      <c r="AJ439" s="50" t="str">
        <f aca="false">IF($AI439="","",MAX(0,MIN(1,$AI439)))</f>
        <v/>
      </c>
      <c r="AK439" s="52" t="str">
        <f aca="false">IF($A439="","",IF($AG439=0,"Dados incompletos"&amp;IF($I439="SEM PAR"," — sem Tc no mesmo horário",""),IF($AB439=0,"Fora da janela horária",IF($AC439=0,"Radiação abaixo do mínimo",IF($AD439=0,"Vento fora da faixa",IF($AE439=0,"VPD abaixo do mínimo",IF($AF439=0,"Denominador muito pequeno","VÁLIDO")))))))</f>
        <v/>
      </c>
    </row>
    <row r="440" customFormat="false" ht="15" hidden="false" customHeight="false" outlineLevel="0" collapsed="false">
      <c r="A440" s="45" t="str">
        <f aca="false">IF(02_Estacao!A440="","",02_Estacao!A440)</f>
        <v/>
      </c>
      <c r="B440" s="46" t="str">
        <f aca="false">IF(OR($A440="",02_Estacao!B440=""),"",IF(CFG_UT="°F",(02_Estacao!B440-32)*5/9,02_Estacao!B440))</f>
        <v/>
      </c>
      <c r="C440" s="47" t="str">
        <f aca="false">IF(OR($A440="",02_Estacao!C440=""),"",IF(CFG_UUR="fração (0-1)",02_Estacao!C440*100,02_Estacao!C440))</f>
        <v/>
      </c>
      <c r="D440" s="48" t="str">
        <f aca="false">IF(OR($A440="",02_Estacao!D440=""),"",IF(CFG_URS="MJ/m²/h",02_Estacao!D440*277.7778,IF(CFG_URS="kW/m²",02_Estacao!D440*1000,02_Estacao!D440)))</f>
        <v/>
      </c>
      <c r="E440" s="46" t="str">
        <f aca="false">IF(OR($A440="",02_Estacao!E440=""),"",IF(CFG_UVEL="km/h",02_Estacao!E440/3.6,02_Estacao!E440))</f>
        <v/>
      </c>
      <c r="F440" s="46" t="str">
        <f aca="false">IF($A440="","",IF(02_Estacao!F440="",CFG_P,IF(CFG_UP="hPa (mbar)",02_Estacao!F440/10,IF(CFG_UP="Pa",02_Estacao!F440/1000,02_Estacao!F440))))</f>
        <v/>
      </c>
      <c r="G440" s="48" t="str">
        <f aca="false">IF($A440="","",IF(02_Estacao!G440&lt;&gt;"",02_Estacao!G440,IF($D440="","",(1-CFG_ALBEDO)*$D440-CFG_RNL)))</f>
        <v/>
      </c>
      <c r="H440" s="46" t="str">
        <f aca="false">IF($A440="","",IFERROR(IF(ISNUMBER(INDEX(03_Dossel!$F$6:$F$1005,MATCH($A440,03_Dossel!$A$6:$A$1005,0))),INDEX(03_Dossel!$F$6:$F$1005,MATCH($A440,03_Dossel!$A$6:$A$1005,0)),""),""))</f>
        <v/>
      </c>
      <c r="I440" s="49" t="str">
        <f aca="false">IF($A440="","",IF($H440="","SEM PAR","OK"))</f>
        <v/>
      </c>
      <c r="J440" s="50" t="str">
        <f aca="false">IF($B440="","",0.6108*EXP(17.27*$B440/($B440+237.3)))</f>
        <v/>
      </c>
      <c r="K440" s="50" t="str">
        <f aca="false">IF(OR($J440="",$C440=""),"",$J440*$C440/100)</f>
        <v/>
      </c>
      <c r="L440" s="50" t="str">
        <f aca="false">IF(OR($J440="",$K440=""),"",$J440-$K440)</f>
        <v/>
      </c>
      <c r="M440" s="50" t="str">
        <f aca="false">IF($J440="","",4098*$J440/($B440+237.3)^2)</f>
        <v/>
      </c>
      <c r="N440" s="51" t="str">
        <f aca="false">IF($F440="","",0.000665*$F440)</f>
        <v/>
      </c>
      <c r="O440" s="46" t="str">
        <f aca="false">IF($E440="","",IFERROR($E440*4.87/LN(67.8*CFG_ZANEM-5.42),""))</f>
        <v/>
      </c>
      <c r="P440" s="46" t="str">
        <f aca="false">IF(OR($B440="",$H440=""),"",$H440-$B440)</f>
        <v/>
      </c>
      <c r="Q440" s="46" t="str">
        <f aca="false">IF($A440="","",IF(ISNUMBER(CFG_A),CFG_A,""))</f>
        <v/>
      </c>
      <c r="R440" s="46" t="str">
        <f aca="false">IF($A440="","",IF(ISNUMBER(CFG_B),CFG_B,""))</f>
        <v/>
      </c>
      <c r="S440" s="50" t="str">
        <f aca="false">IF(OR($B440="",$Q440=""),"",0.6108*EXP(17.27*$B440/($B440+237.3))-0.6108*EXP(17.27*($B440+$Q440)/($B440+$Q440+237.3)))</f>
        <v/>
      </c>
      <c r="T440" s="46" t="str">
        <f aca="false">IF(OR($Q440="",$R440="",$L440=""),"",$Q440+$R440*$L440)</f>
        <v/>
      </c>
      <c r="U440" s="46" t="str">
        <f aca="false">IF(OR($Q440="",$R440="",$S440=""),"",$Q440+$R440*$S440)</f>
        <v/>
      </c>
      <c r="V440" s="50" t="str">
        <f aca="false">IF(OR($P440="",$T440="",$U440=""),"",IF(ABS($U440-$T440)&lt;CFG_DENOMMIN,"",($P440-$T440)/($U440-$T440)))</f>
        <v/>
      </c>
      <c r="W440" s="47" t="str">
        <f aca="false">IF($E440="","",IFERROR(LN((CFG_ZANEM-0.67*CFG_HDOSSEL)/(0.123*CFG_HDOSSEL))*LN((CFG_ZAR-0.67*CFG_HDOSSEL)/(0.0123*CFG_HDOSSEL))/(CFG_K^2*$E440),""))</f>
        <v/>
      </c>
      <c r="X440" s="50" t="str">
        <f aca="false">IF(OR($N440="",$W440="",$W440=0),"",$N440*(1+CFG_RC/$W440))</f>
        <v/>
      </c>
      <c r="Y440" s="46" t="str">
        <f aca="false">IF(OR($X440="",$M440="",$G440="",$L440=""),"",($W440*$G440/CFG_RHOCP)*($X440/($M440+$X440))-$L440/($M440+$X440))</f>
        <v/>
      </c>
      <c r="Z440" s="46" t="str">
        <f aca="false">IF(OR($W440="",$G440=""),"",$W440*$G440/CFG_RHOCP)</f>
        <v/>
      </c>
      <c r="AA440" s="50" t="str">
        <f aca="false">IF(OR($P440="",$Y440="",$Z440=""),"",IF(ABS($Z440-$Y440)&lt;CFG_DENOMMIN,"",($P440-$Y440)/($Z440-$Y440)))</f>
        <v/>
      </c>
      <c r="AB440" s="48" t="str">
        <f aca="false">IF($A440="","",IF(AND(HOUR($A440)&gt;=CFG_HINI,HOUR($A440)&lt;CFG_HFIM),1,0))</f>
        <v/>
      </c>
      <c r="AC440" s="48" t="str">
        <f aca="false">IF($A440="","",IF($D440="",0,IF($D440&gt;=CFG_RSMIN,1,0)))</f>
        <v/>
      </c>
      <c r="AD440" s="48" t="str">
        <f aca="false">IF($A440="","",IF($E440="",0,IF(AND($E440&gt;=CFG_UMIN,$E440&lt;=CFG_UMAX),1,0)))</f>
        <v/>
      </c>
      <c r="AE440" s="48" t="str">
        <f aca="false">IF($A440="","",IF($L440="",0,IF($L440&gt;=CFG_VPDMIN,1,0)))</f>
        <v/>
      </c>
      <c r="AF440" s="48" t="str">
        <f aca="false">IF($A440="","",IF(CFG_METODO="Teórico (Jackson)",IF(OR($Y440="",$Z440=""),0,IF(ABS($Z440-$Y440)&gt;=CFG_DENOMMIN,1,0)),IF(OR($T440="",$U440=""),0,IF(ABS($U440-$T440)&gt;=CFG_DENOMMIN,1,0))))</f>
        <v/>
      </c>
      <c r="AG440" s="48" t="str">
        <f aca="false">IF($A440="","",IF(AND($B440&lt;&gt;"",$C440&lt;&gt;"",$H440&lt;&gt;""),1,0))</f>
        <v/>
      </c>
      <c r="AH440" s="48" t="str">
        <f aca="false">IF($A440="","",IF(AND($AB440=1,$AC440=1,$AD440=1,$AE440=1,$AF440=1,$AG440=1),1,0))</f>
        <v/>
      </c>
      <c r="AI440" s="50" t="str">
        <f aca="false">IF($A440="","",IF($AH440&lt;&gt;1,"",IF(CFG_METODO="Teórico (Jackson)",$AA440,$V440)))</f>
        <v/>
      </c>
      <c r="AJ440" s="50" t="str">
        <f aca="false">IF($AI440="","",MAX(0,MIN(1,$AI440)))</f>
        <v/>
      </c>
      <c r="AK440" s="52" t="str">
        <f aca="false">IF($A440="","",IF($AG440=0,"Dados incompletos"&amp;IF($I440="SEM PAR"," — sem Tc no mesmo horário",""),IF($AB440=0,"Fora da janela horária",IF($AC440=0,"Radiação abaixo do mínimo",IF($AD440=0,"Vento fora da faixa",IF($AE440=0,"VPD abaixo do mínimo",IF($AF440=0,"Denominador muito pequeno","VÁLIDO")))))))</f>
        <v/>
      </c>
    </row>
    <row r="441" customFormat="false" ht="15" hidden="false" customHeight="false" outlineLevel="0" collapsed="false">
      <c r="A441" s="45" t="str">
        <f aca="false">IF(02_Estacao!A441="","",02_Estacao!A441)</f>
        <v/>
      </c>
      <c r="B441" s="46" t="str">
        <f aca="false">IF(OR($A441="",02_Estacao!B441=""),"",IF(CFG_UT="°F",(02_Estacao!B441-32)*5/9,02_Estacao!B441))</f>
        <v/>
      </c>
      <c r="C441" s="47" t="str">
        <f aca="false">IF(OR($A441="",02_Estacao!C441=""),"",IF(CFG_UUR="fração (0-1)",02_Estacao!C441*100,02_Estacao!C441))</f>
        <v/>
      </c>
      <c r="D441" s="48" t="str">
        <f aca="false">IF(OR($A441="",02_Estacao!D441=""),"",IF(CFG_URS="MJ/m²/h",02_Estacao!D441*277.7778,IF(CFG_URS="kW/m²",02_Estacao!D441*1000,02_Estacao!D441)))</f>
        <v/>
      </c>
      <c r="E441" s="46" t="str">
        <f aca="false">IF(OR($A441="",02_Estacao!E441=""),"",IF(CFG_UVEL="km/h",02_Estacao!E441/3.6,02_Estacao!E441))</f>
        <v/>
      </c>
      <c r="F441" s="46" t="str">
        <f aca="false">IF($A441="","",IF(02_Estacao!F441="",CFG_P,IF(CFG_UP="hPa (mbar)",02_Estacao!F441/10,IF(CFG_UP="Pa",02_Estacao!F441/1000,02_Estacao!F441))))</f>
        <v/>
      </c>
      <c r="G441" s="48" t="str">
        <f aca="false">IF($A441="","",IF(02_Estacao!G441&lt;&gt;"",02_Estacao!G441,IF($D441="","",(1-CFG_ALBEDO)*$D441-CFG_RNL)))</f>
        <v/>
      </c>
      <c r="H441" s="46" t="str">
        <f aca="false">IF($A441="","",IFERROR(IF(ISNUMBER(INDEX(03_Dossel!$F$6:$F$1005,MATCH($A441,03_Dossel!$A$6:$A$1005,0))),INDEX(03_Dossel!$F$6:$F$1005,MATCH($A441,03_Dossel!$A$6:$A$1005,0)),""),""))</f>
        <v/>
      </c>
      <c r="I441" s="49" t="str">
        <f aca="false">IF($A441="","",IF($H441="","SEM PAR","OK"))</f>
        <v/>
      </c>
      <c r="J441" s="50" t="str">
        <f aca="false">IF($B441="","",0.6108*EXP(17.27*$B441/($B441+237.3)))</f>
        <v/>
      </c>
      <c r="K441" s="50" t="str">
        <f aca="false">IF(OR($J441="",$C441=""),"",$J441*$C441/100)</f>
        <v/>
      </c>
      <c r="L441" s="50" t="str">
        <f aca="false">IF(OR($J441="",$K441=""),"",$J441-$K441)</f>
        <v/>
      </c>
      <c r="M441" s="50" t="str">
        <f aca="false">IF($J441="","",4098*$J441/($B441+237.3)^2)</f>
        <v/>
      </c>
      <c r="N441" s="51" t="str">
        <f aca="false">IF($F441="","",0.000665*$F441)</f>
        <v/>
      </c>
      <c r="O441" s="46" t="str">
        <f aca="false">IF($E441="","",IFERROR($E441*4.87/LN(67.8*CFG_ZANEM-5.42),""))</f>
        <v/>
      </c>
      <c r="P441" s="46" t="str">
        <f aca="false">IF(OR($B441="",$H441=""),"",$H441-$B441)</f>
        <v/>
      </c>
      <c r="Q441" s="46" t="str">
        <f aca="false">IF($A441="","",IF(ISNUMBER(CFG_A),CFG_A,""))</f>
        <v/>
      </c>
      <c r="R441" s="46" t="str">
        <f aca="false">IF($A441="","",IF(ISNUMBER(CFG_B),CFG_B,""))</f>
        <v/>
      </c>
      <c r="S441" s="50" t="str">
        <f aca="false">IF(OR($B441="",$Q441=""),"",0.6108*EXP(17.27*$B441/($B441+237.3))-0.6108*EXP(17.27*($B441+$Q441)/($B441+$Q441+237.3)))</f>
        <v/>
      </c>
      <c r="T441" s="46" t="str">
        <f aca="false">IF(OR($Q441="",$R441="",$L441=""),"",$Q441+$R441*$L441)</f>
        <v/>
      </c>
      <c r="U441" s="46" t="str">
        <f aca="false">IF(OR($Q441="",$R441="",$S441=""),"",$Q441+$R441*$S441)</f>
        <v/>
      </c>
      <c r="V441" s="50" t="str">
        <f aca="false">IF(OR($P441="",$T441="",$U441=""),"",IF(ABS($U441-$T441)&lt;CFG_DENOMMIN,"",($P441-$T441)/($U441-$T441)))</f>
        <v/>
      </c>
      <c r="W441" s="47" t="str">
        <f aca="false">IF($E441="","",IFERROR(LN((CFG_ZANEM-0.67*CFG_HDOSSEL)/(0.123*CFG_HDOSSEL))*LN((CFG_ZAR-0.67*CFG_HDOSSEL)/(0.0123*CFG_HDOSSEL))/(CFG_K^2*$E441),""))</f>
        <v/>
      </c>
      <c r="X441" s="50" t="str">
        <f aca="false">IF(OR($N441="",$W441="",$W441=0),"",$N441*(1+CFG_RC/$W441))</f>
        <v/>
      </c>
      <c r="Y441" s="46" t="str">
        <f aca="false">IF(OR($X441="",$M441="",$G441="",$L441=""),"",($W441*$G441/CFG_RHOCP)*($X441/($M441+$X441))-$L441/($M441+$X441))</f>
        <v/>
      </c>
      <c r="Z441" s="46" t="str">
        <f aca="false">IF(OR($W441="",$G441=""),"",$W441*$G441/CFG_RHOCP)</f>
        <v/>
      </c>
      <c r="AA441" s="50" t="str">
        <f aca="false">IF(OR($P441="",$Y441="",$Z441=""),"",IF(ABS($Z441-$Y441)&lt;CFG_DENOMMIN,"",($P441-$Y441)/($Z441-$Y441)))</f>
        <v/>
      </c>
      <c r="AB441" s="48" t="str">
        <f aca="false">IF($A441="","",IF(AND(HOUR($A441)&gt;=CFG_HINI,HOUR($A441)&lt;CFG_HFIM),1,0))</f>
        <v/>
      </c>
      <c r="AC441" s="48" t="str">
        <f aca="false">IF($A441="","",IF($D441="",0,IF($D441&gt;=CFG_RSMIN,1,0)))</f>
        <v/>
      </c>
      <c r="AD441" s="48" t="str">
        <f aca="false">IF($A441="","",IF($E441="",0,IF(AND($E441&gt;=CFG_UMIN,$E441&lt;=CFG_UMAX),1,0)))</f>
        <v/>
      </c>
      <c r="AE441" s="48" t="str">
        <f aca="false">IF($A441="","",IF($L441="",0,IF($L441&gt;=CFG_VPDMIN,1,0)))</f>
        <v/>
      </c>
      <c r="AF441" s="48" t="str">
        <f aca="false">IF($A441="","",IF(CFG_METODO="Teórico (Jackson)",IF(OR($Y441="",$Z441=""),0,IF(ABS($Z441-$Y441)&gt;=CFG_DENOMMIN,1,0)),IF(OR($T441="",$U441=""),0,IF(ABS($U441-$T441)&gt;=CFG_DENOMMIN,1,0))))</f>
        <v/>
      </c>
      <c r="AG441" s="48" t="str">
        <f aca="false">IF($A441="","",IF(AND($B441&lt;&gt;"",$C441&lt;&gt;"",$H441&lt;&gt;""),1,0))</f>
        <v/>
      </c>
      <c r="AH441" s="48" t="str">
        <f aca="false">IF($A441="","",IF(AND($AB441=1,$AC441=1,$AD441=1,$AE441=1,$AF441=1,$AG441=1),1,0))</f>
        <v/>
      </c>
      <c r="AI441" s="50" t="str">
        <f aca="false">IF($A441="","",IF($AH441&lt;&gt;1,"",IF(CFG_METODO="Teórico (Jackson)",$AA441,$V441)))</f>
        <v/>
      </c>
      <c r="AJ441" s="50" t="str">
        <f aca="false">IF($AI441="","",MAX(0,MIN(1,$AI441)))</f>
        <v/>
      </c>
      <c r="AK441" s="52" t="str">
        <f aca="false">IF($A441="","",IF($AG441=0,"Dados incompletos"&amp;IF($I441="SEM PAR"," — sem Tc no mesmo horário",""),IF($AB441=0,"Fora da janela horária",IF($AC441=0,"Radiação abaixo do mínimo",IF($AD441=0,"Vento fora da faixa",IF($AE441=0,"VPD abaixo do mínimo",IF($AF441=0,"Denominador muito pequeno","VÁLIDO")))))))</f>
        <v/>
      </c>
    </row>
    <row r="442" customFormat="false" ht="15" hidden="false" customHeight="false" outlineLevel="0" collapsed="false">
      <c r="A442" s="45" t="str">
        <f aca="false">IF(02_Estacao!A442="","",02_Estacao!A442)</f>
        <v/>
      </c>
      <c r="B442" s="46" t="str">
        <f aca="false">IF(OR($A442="",02_Estacao!B442=""),"",IF(CFG_UT="°F",(02_Estacao!B442-32)*5/9,02_Estacao!B442))</f>
        <v/>
      </c>
      <c r="C442" s="47" t="str">
        <f aca="false">IF(OR($A442="",02_Estacao!C442=""),"",IF(CFG_UUR="fração (0-1)",02_Estacao!C442*100,02_Estacao!C442))</f>
        <v/>
      </c>
      <c r="D442" s="48" t="str">
        <f aca="false">IF(OR($A442="",02_Estacao!D442=""),"",IF(CFG_URS="MJ/m²/h",02_Estacao!D442*277.7778,IF(CFG_URS="kW/m²",02_Estacao!D442*1000,02_Estacao!D442)))</f>
        <v/>
      </c>
      <c r="E442" s="46" t="str">
        <f aca="false">IF(OR($A442="",02_Estacao!E442=""),"",IF(CFG_UVEL="km/h",02_Estacao!E442/3.6,02_Estacao!E442))</f>
        <v/>
      </c>
      <c r="F442" s="46" t="str">
        <f aca="false">IF($A442="","",IF(02_Estacao!F442="",CFG_P,IF(CFG_UP="hPa (mbar)",02_Estacao!F442/10,IF(CFG_UP="Pa",02_Estacao!F442/1000,02_Estacao!F442))))</f>
        <v/>
      </c>
      <c r="G442" s="48" t="str">
        <f aca="false">IF($A442="","",IF(02_Estacao!G442&lt;&gt;"",02_Estacao!G442,IF($D442="","",(1-CFG_ALBEDO)*$D442-CFG_RNL)))</f>
        <v/>
      </c>
      <c r="H442" s="46" t="str">
        <f aca="false">IF($A442="","",IFERROR(IF(ISNUMBER(INDEX(03_Dossel!$F$6:$F$1005,MATCH($A442,03_Dossel!$A$6:$A$1005,0))),INDEX(03_Dossel!$F$6:$F$1005,MATCH($A442,03_Dossel!$A$6:$A$1005,0)),""),""))</f>
        <v/>
      </c>
      <c r="I442" s="49" t="str">
        <f aca="false">IF($A442="","",IF($H442="","SEM PAR","OK"))</f>
        <v/>
      </c>
      <c r="J442" s="50" t="str">
        <f aca="false">IF($B442="","",0.6108*EXP(17.27*$B442/($B442+237.3)))</f>
        <v/>
      </c>
      <c r="K442" s="50" t="str">
        <f aca="false">IF(OR($J442="",$C442=""),"",$J442*$C442/100)</f>
        <v/>
      </c>
      <c r="L442" s="50" t="str">
        <f aca="false">IF(OR($J442="",$K442=""),"",$J442-$K442)</f>
        <v/>
      </c>
      <c r="M442" s="50" t="str">
        <f aca="false">IF($J442="","",4098*$J442/($B442+237.3)^2)</f>
        <v/>
      </c>
      <c r="N442" s="51" t="str">
        <f aca="false">IF($F442="","",0.000665*$F442)</f>
        <v/>
      </c>
      <c r="O442" s="46" t="str">
        <f aca="false">IF($E442="","",IFERROR($E442*4.87/LN(67.8*CFG_ZANEM-5.42),""))</f>
        <v/>
      </c>
      <c r="P442" s="46" t="str">
        <f aca="false">IF(OR($B442="",$H442=""),"",$H442-$B442)</f>
        <v/>
      </c>
      <c r="Q442" s="46" t="str">
        <f aca="false">IF($A442="","",IF(ISNUMBER(CFG_A),CFG_A,""))</f>
        <v/>
      </c>
      <c r="R442" s="46" t="str">
        <f aca="false">IF($A442="","",IF(ISNUMBER(CFG_B),CFG_B,""))</f>
        <v/>
      </c>
      <c r="S442" s="50" t="str">
        <f aca="false">IF(OR($B442="",$Q442=""),"",0.6108*EXP(17.27*$B442/($B442+237.3))-0.6108*EXP(17.27*($B442+$Q442)/($B442+$Q442+237.3)))</f>
        <v/>
      </c>
      <c r="T442" s="46" t="str">
        <f aca="false">IF(OR($Q442="",$R442="",$L442=""),"",$Q442+$R442*$L442)</f>
        <v/>
      </c>
      <c r="U442" s="46" t="str">
        <f aca="false">IF(OR($Q442="",$R442="",$S442=""),"",$Q442+$R442*$S442)</f>
        <v/>
      </c>
      <c r="V442" s="50" t="str">
        <f aca="false">IF(OR($P442="",$T442="",$U442=""),"",IF(ABS($U442-$T442)&lt;CFG_DENOMMIN,"",($P442-$T442)/($U442-$T442)))</f>
        <v/>
      </c>
      <c r="W442" s="47" t="str">
        <f aca="false">IF($E442="","",IFERROR(LN((CFG_ZANEM-0.67*CFG_HDOSSEL)/(0.123*CFG_HDOSSEL))*LN((CFG_ZAR-0.67*CFG_HDOSSEL)/(0.0123*CFG_HDOSSEL))/(CFG_K^2*$E442),""))</f>
        <v/>
      </c>
      <c r="X442" s="50" t="str">
        <f aca="false">IF(OR($N442="",$W442="",$W442=0),"",$N442*(1+CFG_RC/$W442))</f>
        <v/>
      </c>
      <c r="Y442" s="46" t="str">
        <f aca="false">IF(OR($X442="",$M442="",$G442="",$L442=""),"",($W442*$G442/CFG_RHOCP)*($X442/($M442+$X442))-$L442/($M442+$X442))</f>
        <v/>
      </c>
      <c r="Z442" s="46" t="str">
        <f aca="false">IF(OR($W442="",$G442=""),"",$W442*$G442/CFG_RHOCP)</f>
        <v/>
      </c>
      <c r="AA442" s="50" t="str">
        <f aca="false">IF(OR($P442="",$Y442="",$Z442=""),"",IF(ABS($Z442-$Y442)&lt;CFG_DENOMMIN,"",($P442-$Y442)/($Z442-$Y442)))</f>
        <v/>
      </c>
      <c r="AB442" s="48" t="str">
        <f aca="false">IF($A442="","",IF(AND(HOUR($A442)&gt;=CFG_HINI,HOUR($A442)&lt;CFG_HFIM),1,0))</f>
        <v/>
      </c>
      <c r="AC442" s="48" t="str">
        <f aca="false">IF($A442="","",IF($D442="",0,IF($D442&gt;=CFG_RSMIN,1,0)))</f>
        <v/>
      </c>
      <c r="AD442" s="48" t="str">
        <f aca="false">IF($A442="","",IF($E442="",0,IF(AND($E442&gt;=CFG_UMIN,$E442&lt;=CFG_UMAX),1,0)))</f>
        <v/>
      </c>
      <c r="AE442" s="48" t="str">
        <f aca="false">IF($A442="","",IF($L442="",0,IF($L442&gt;=CFG_VPDMIN,1,0)))</f>
        <v/>
      </c>
      <c r="AF442" s="48" t="str">
        <f aca="false">IF($A442="","",IF(CFG_METODO="Teórico (Jackson)",IF(OR($Y442="",$Z442=""),0,IF(ABS($Z442-$Y442)&gt;=CFG_DENOMMIN,1,0)),IF(OR($T442="",$U442=""),0,IF(ABS($U442-$T442)&gt;=CFG_DENOMMIN,1,0))))</f>
        <v/>
      </c>
      <c r="AG442" s="48" t="str">
        <f aca="false">IF($A442="","",IF(AND($B442&lt;&gt;"",$C442&lt;&gt;"",$H442&lt;&gt;""),1,0))</f>
        <v/>
      </c>
      <c r="AH442" s="48" t="str">
        <f aca="false">IF($A442="","",IF(AND($AB442=1,$AC442=1,$AD442=1,$AE442=1,$AF442=1,$AG442=1),1,0))</f>
        <v/>
      </c>
      <c r="AI442" s="50" t="str">
        <f aca="false">IF($A442="","",IF($AH442&lt;&gt;1,"",IF(CFG_METODO="Teórico (Jackson)",$AA442,$V442)))</f>
        <v/>
      </c>
      <c r="AJ442" s="50" t="str">
        <f aca="false">IF($AI442="","",MAX(0,MIN(1,$AI442)))</f>
        <v/>
      </c>
      <c r="AK442" s="52" t="str">
        <f aca="false">IF($A442="","",IF($AG442=0,"Dados incompletos"&amp;IF($I442="SEM PAR"," — sem Tc no mesmo horário",""),IF($AB442=0,"Fora da janela horária",IF($AC442=0,"Radiação abaixo do mínimo",IF($AD442=0,"Vento fora da faixa",IF($AE442=0,"VPD abaixo do mínimo",IF($AF442=0,"Denominador muito pequeno","VÁLIDO")))))))</f>
        <v/>
      </c>
    </row>
    <row r="443" customFormat="false" ht="15" hidden="false" customHeight="false" outlineLevel="0" collapsed="false">
      <c r="A443" s="45" t="str">
        <f aca="false">IF(02_Estacao!A443="","",02_Estacao!A443)</f>
        <v/>
      </c>
      <c r="B443" s="46" t="str">
        <f aca="false">IF(OR($A443="",02_Estacao!B443=""),"",IF(CFG_UT="°F",(02_Estacao!B443-32)*5/9,02_Estacao!B443))</f>
        <v/>
      </c>
      <c r="C443" s="47" t="str">
        <f aca="false">IF(OR($A443="",02_Estacao!C443=""),"",IF(CFG_UUR="fração (0-1)",02_Estacao!C443*100,02_Estacao!C443))</f>
        <v/>
      </c>
      <c r="D443" s="48" t="str">
        <f aca="false">IF(OR($A443="",02_Estacao!D443=""),"",IF(CFG_URS="MJ/m²/h",02_Estacao!D443*277.7778,IF(CFG_URS="kW/m²",02_Estacao!D443*1000,02_Estacao!D443)))</f>
        <v/>
      </c>
      <c r="E443" s="46" t="str">
        <f aca="false">IF(OR($A443="",02_Estacao!E443=""),"",IF(CFG_UVEL="km/h",02_Estacao!E443/3.6,02_Estacao!E443))</f>
        <v/>
      </c>
      <c r="F443" s="46" t="str">
        <f aca="false">IF($A443="","",IF(02_Estacao!F443="",CFG_P,IF(CFG_UP="hPa (mbar)",02_Estacao!F443/10,IF(CFG_UP="Pa",02_Estacao!F443/1000,02_Estacao!F443))))</f>
        <v/>
      </c>
      <c r="G443" s="48" t="str">
        <f aca="false">IF($A443="","",IF(02_Estacao!G443&lt;&gt;"",02_Estacao!G443,IF($D443="","",(1-CFG_ALBEDO)*$D443-CFG_RNL)))</f>
        <v/>
      </c>
      <c r="H443" s="46" t="str">
        <f aca="false">IF($A443="","",IFERROR(IF(ISNUMBER(INDEX(03_Dossel!$F$6:$F$1005,MATCH($A443,03_Dossel!$A$6:$A$1005,0))),INDEX(03_Dossel!$F$6:$F$1005,MATCH($A443,03_Dossel!$A$6:$A$1005,0)),""),""))</f>
        <v/>
      </c>
      <c r="I443" s="49" t="str">
        <f aca="false">IF($A443="","",IF($H443="","SEM PAR","OK"))</f>
        <v/>
      </c>
      <c r="J443" s="50" t="str">
        <f aca="false">IF($B443="","",0.6108*EXP(17.27*$B443/($B443+237.3)))</f>
        <v/>
      </c>
      <c r="K443" s="50" t="str">
        <f aca="false">IF(OR($J443="",$C443=""),"",$J443*$C443/100)</f>
        <v/>
      </c>
      <c r="L443" s="50" t="str">
        <f aca="false">IF(OR($J443="",$K443=""),"",$J443-$K443)</f>
        <v/>
      </c>
      <c r="M443" s="50" t="str">
        <f aca="false">IF($J443="","",4098*$J443/($B443+237.3)^2)</f>
        <v/>
      </c>
      <c r="N443" s="51" t="str">
        <f aca="false">IF($F443="","",0.000665*$F443)</f>
        <v/>
      </c>
      <c r="O443" s="46" t="str">
        <f aca="false">IF($E443="","",IFERROR($E443*4.87/LN(67.8*CFG_ZANEM-5.42),""))</f>
        <v/>
      </c>
      <c r="P443" s="46" t="str">
        <f aca="false">IF(OR($B443="",$H443=""),"",$H443-$B443)</f>
        <v/>
      </c>
      <c r="Q443" s="46" t="str">
        <f aca="false">IF($A443="","",IF(ISNUMBER(CFG_A),CFG_A,""))</f>
        <v/>
      </c>
      <c r="R443" s="46" t="str">
        <f aca="false">IF($A443="","",IF(ISNUMBER(CFG_B),CFG_B,""))</f>
        <v/>
      </c>
      <c r="S443" s="50" t="str">
        <f aca="false">IF(OR($B443="",$Q443=""),"",0.6108*EXP(17.27*$B443/($B443+237.3))-0.6108*EXP(17.27*($B443+$Q443)/($B443+$Q443+237.3)))</f>
        <v/>
      </c>
      <c r="T443" s="46" t="str">
        <f aca="false">IF(OR($Q443="",$R443="",$L443=""),"",$Q443+$R443*$L443)</f>
        <v/>
      </c>
      <c r="U443" s="46" t="str">
        <f aca="false">IF(OR($Q443="",$R443="",$S443=""),"",$Q443+$R443*$S443)</f>
        <v/>
      </c>
      <c r="V443" s="50" t="str">
        <f aca="false">IF(OR($P443="",$T443="",$U443=""),"",IF(ABS($U443-$T443)&lt;CFG_DENOMMIN,"",($P443-$T443)/($U443-$T443)))</f>
        <v/>
      </c>
      <c r="W443" s="47" t="str">
        <f aca="false">IF($E443="","",IFERROR(LN((CFG_ZANEM-0.67*CFG_HDOSSEL)/(0.123*CFG_HDOSSEL))*LN((CFG_ZAR-0.67*CFG_HDOSSEL)/(0.0123*CFG_HDOSSEL))/(CFG_K^2*$E443),""))</f>
        <v/>
      </c>
      <c r="X443" s="50" t="str">
        <f aca="false">IF(OR($N443="",$W443="",$W443=0),"",$N443*(1+CFG_RC/$W443))</f>
        <v/>
      </c>
      <c r="Y443" s="46" t="str">
        <f aca="false">IF(OR($X443="",$M443="",$G443="",$L443=""),"",($W443*$G443/CFG_RHOCP)*($X443/($M443+$X443))-$L443/($M443+$X443))</f>
        <v/>
      </c>
      <c r="Z443" s="46" t="str">
        <f aca="false">IF(OR($W443="",$G443=""),"",$W443*$G443/CFG_RHOCP)</f>
        <v/>
      </c>
      <c r="AA443" s="50" t="str">
        <f aca="false">IF(OR($P443="",$Y443="",$Z443=""),"",IF(ABS($Z443-$Y443)&lt;CFG_DENOMMIN,"",($P443-$Y443)/($Z443-$Y443)))</f>
        <v/>
      </c>
      <c r="AB443" s="48" t="str">
        <f aca="false">IF($A443="","",IF(AND(HOUR($A443)&gt;=CFG_HINI,HOUR($A443)&lt;CFG_HFIM),1,0))</f>
        <v/>
      </c>
      <c r="AC443" s="48" t="str">
        <f aca="false">IF($A443="","",IF($D443="",0,IF($D443&gt;=CFG_RSMIN,1,0)))</f>
        <v/>
      </c>
      <c r="AD443" s="48" t="str">
        <f aca="false">IF($A443="","",IF($E443="",0,IF(AND($E443&gt;=CFG_UMIN,$E443&lt;=CFG_UMAX),1,0)))</f>
        <v/>
      </c>
      <c r="AE443" s="48" t="str">
        <f aca="false">IF($A443="","",IF($L443="",0,IF($L443&gt;=CFG_VPDMIN,1,0)))</f>
        <v/>
      </c>
      <c r="AF443" s="48" t="str">
        <f aca="false">IF($A443="","",IF(CFG_METODO="Teórico (Jackson)",IF(OR($Y443="",$Z443=""),0,IF(ABS($Z443-$Y443)&gt;=CFG_DENOMMIN,1,0)),IF(OR($T443="",$U443=""),0,IF(ABS($U443-$T443)&gt;=CFG_DENOMMIN,1,0))))</f>
        <v/>
      </c>
      <c r="AG443" s="48" t="str">
        <f aca="false">IF($A443="","",IF(AND($B443&lt;&gt;"",$C443&lt;&gt;"",$H443&lt;&gt;""),1,0))</f>
        <v/>
      </c>
      <c r="AH443" s="48" t="str">
        <f aca="false">IF($A443="","",IF(AND($AB443=1,$AC443=1,$AD443=1,$AE443=1,$AF443=1,$AG443=1),1,0))</f>
        <v/>
      </c>
      <c r="AI443" s="50" t="str">
        <f aca="false">IF($A443="","",IF($AH443&lt;&gt;1,"",IF(CFG_METODO="Teórico (Jackson)",$AA443,$V443)))</f>
        <v/>
      </c>
      <c r="AJ443" s="50" t="str">
        <f aca="false">IF($AI443="","",MAX(0,MIN(1,$AI443)))</f>
        <v/>
      </c>
      <c r="AK443" s="52" t="str">
        <f aca="false">IF($A443="","",IF($AG443=0,"Dados incompletos"&amp;IF($I443="SEM PAR"," — sem Tc no mesmo horário",""),IF($AB443=0,"Fora da janela horária",IF($AC443=0,"Radiação abaixo do mínimo",IF($AD443=0,"Vento fora da faixa",IF($AE443=0,"VPD abaixo do mínimo",IF($AF443=0,"Denominador muito pequeno","VÁLIDO")))))))</f>
        <v/>
      </c>
    </row>
    <row r="444" customFormat="false" ht="15" hidden="false" customHeight="false" outlineLevel="0" collapsed="false">
      <c r="A444" s="45" t="str">
        <f aca="false">IF(02_Estacao!A444="","",02_Estacao!A444)</f>
        <v/>
      </c>
      <c r="B444" s="46" t="str">
        <f aca="false">IF(OR($A444="",02_Estacao!B444=""),"",IF(CFG_UT="°F",(02_Estacao!B444-32)*5/9,02_Estacao!B444))</f>
        <v/>
      </c>
      <c r="C444" s="47" t="str">
        <f aca="false">IF(OR($A444="",02_Estacao!C444=""),"",IF(CFG_UUR="fração (0-1)",02_Estacao!C444*100,02_Estacao!C444))</f>
        <v/>
      </c>
      <c r="D444" s="48" t="str">
        <f aca="false">IF(OR($A444="",02_Estacao!D444=""),"",IF(CFG_URS="MJ/m²/h",02_Estacao!D444*277.7778,IF(CFG_URS="kW/m²",02_Estacao!D444*1000,02_Estacao!D444)))</f>
        <v/>
      </c>
      <c r="E444" s="46" t="str">
        <f aca="false">IF(OR($A444="",02_Estacao!E444=""),"",IF(CFG_UVEL="km/h",02_Estacao!E444/3.6,02_Estacao!E444))</f>
        <v/>
      </c>
      <c r="F444" s="46" t="str">
        <f aca="false">IF($A444="","",IF(02_Estacao!F444="",CFG_P,IF(CFG_UP="hPa (mbar)",02_Estacao!F444/10,IF(CFG_UP="Pa",02_Estacao!F444/1000,02_Estacao!F444))))</f>
        <v/>
      </c>
      <c r="G444" s="48" t="str">
        <f aca="false">IF($A444="","",IF(02_Estacao!G444&lt;&gt;"",02_Estacao!G444,IF($D444="","",(1-CFG_ALBEDO)*$D444-CFG_RNL)))</f>
        <v/>
      </c>
      <c r="H444" s="46" t="str">
        <f aca="false">IF($A444="","",IFERROR(IF(ISNUMBER(INDEX(03_Dossel!$F$6:$F$1005,MATCH($A444,03_Dossel!$A$6:$A$1005,0))),INDEX(03_Dossel!$F$6:$F$1005,MATCH($A444,03_Dossel!$A$6:$A$1005,0)),""),""))</f>
        <v/>
      </c>
      <c r="I444" s="49" t="str">
        <f aca="false">IF($A444="","",IF($H444="","SEM PAR","OK"))</f>
        <v/>
      </c>
      <c r="J444" s="50" t="str">
        <f aca="false">IF($B444="","",0.6108*EXP(17.27*$B444/($B444+237.3)))</f>
        <v/>
      </c>
      <c r="K444" s="50" t="str">
        <f aca="false">IF(OR($J444="",$C444=""),"",$J444*$C444/100)</f>
        <v/>
      </c>
      <c r="L444" s="50" t="str">
        <f aca="false">IF(OR($J444="",$K444=""),"",$J444-$K444)</f>
        <v/>
      </c>
      <c r="M444" s="50" t="str">
        <f aca="false">IF($J444="","",4098*$J444/($B444+237.3)^2)</f>
        <v/>
      </c>
      <c r="N444" s="51" t="str">
        <f aca="false">IF($F444="","",0.000665*$F444)</f>
        <v/>
      </c>
      <c r="O444" s="46" t="str">
        <f aca="false">IF($E444="","",IFERROR($E444*4.87/LN(67.8*CFG_ZANEM-5.42),""))</f>
        <v/>
      </c>
      <c r="P444" s="46" t="str">
        <f aca="false">IF(OR($B444="",$H444=""),"",$H444-$B444)</f>
        <v/>
      </c>
      <c r="Q444" s="46" t="str">
        <f aca="false">IF($A444="","",IF(ISNUMBER(CFG_A),CFG_A,""))</f>
        <v/>
      </c>
      <c r="R444" s="46" t="str">
        <f aca="false">IF($A444="","",IF(ISNUMBER(CFG_B),CFG_B,""))</f>
        <v/>
      </c>
      <c r="S444" s="50" t="str">
        <f aca="false">IF(OR($B444="",$Q444=""),"",0.6108*EXP(17.27*$B444/($B444+237.3))-0.6108*EXP(17.27*($B444+$Q444)/($B444+$Q444+237.3)))</f>
        <v/>
      </c>
      <c r="T444" s="46" t="str">
        <f aca="false">IF(OR($Q444="",$R444="",$L444=""),"",$Q444+$R444*$L444)</f>
        <v/>
      </c>
      <c r="U444" s="46" t="str">
        <f aca="false">IF(OR($Q444="",$R444="",$S444=""),"",$Q444+$R444*$S444)</f>
        <v/>
      </c>
      <c r="V444" s="50" t="str">
        <f aca="false">IF(OR($P444="",$T444="",$U444=""),"",IF(ABS($U444-$T444)&lt;CFG_DENOMMIN,"",($P444-$T444)/($U444-$T444)))</f>
        <v/>
      </c>
      <c r="W444" s="47" t="str">
        <f aca="false">IF($E444="","",IFERROR(LN((CFG_ZANEM-0.67*CFG_HDOSSEL)/(0.123*CFG_HDOSSEL))*LN((CFG_ZAR-0.67*CFG_HDOSSEL)/(0.0123*CFG_HDOSSEL))/(CFG_K^2*$E444),""))</f>
        <v/>
      </c>
      <c r="X444" s="50" t="str">
        <f aca="false">IF(OR($N444="",$W444="",$W444=0),"",$N444*(1+CFG_RC/$W444))</f>
        <v/>
      </c>
      <c r="Y444" s="46" t="str">
        <f aca="false">IF(OR($X444="",$M444="",$G444="",$L444=""),"",($W444*$G444/CFG_RHOCP)*($X444/($M444+$X444))-$L444/($M444+$X444))</f>
        <v/>
      </c>
      <c r="Z444" s="46" t="str">
        <f aca="false">IF(OR($W444="",$G444=""),"",$W444*$G444/CFG_RHOCP)</f>
        <v/>
      </c>
      <c r="AA444" s="50" t="str">
        <f aca="false">IF(OR($P444="",$Y444="",$Z444=""),"",IF(ABS($Z444-$Y444)&lt;CFG_DENOMMIN,"",($P444-$Y444)/($Z444-$Y444)))</f>
        <v/>
      </c>
      <c r="AB444" s="48" t="str">
        <f aca="false">IF($A444="","",IF(AND(HOUR($A444)&gt;=CFG_HINI,HOUR($A444)&lt;CFG_HFIM),1,0))</f>
        <v/>
      </c>
      <c r="AC444" s="48" t="str">
        <f aca="false">IF($A444="","",IF($D444="",0,IF($D444&gt;=CFG_RSMIN,1,0)))</f>
        <v/>
      </c>
      <c r="AD444" s="48" t="str">
        <f aca="false">IF($A444="","",IF($E444="",0,IF(AND($E444&gt;=CFG_UMIN,$E444&lt;=CFG_UMAX),1,0)))</f>
        <v/>
      </c>
      <c r="AE444" s="48" t="str">
        <f aca="false">IF($A444="","",IF($L444="",0,IF($L444&gt;=CFG_VPDMIN,1,0)))</f>
        <v/>
      </c>
      <c r="AF444" s="48" t="str">
        <f aca="false">IF($A444="","",IF(CFG_METODO="Teórico (Jackson)",IF(OR($Y444="",$Z444=""),0,IF(ABS($Z444-$Y444)&gt;=CFG_DENOMMIN,1,0)),IF(OR($T444="",$U444=""),0,IF(ABS($U444-$T444)&gt;=CFG_DENOMMIN,1,0))))</f>
        <v/>
      </c>
      <c r="AG444" s="48" t="str">
        <f aca="false">IF($A444="","",IF(AND($B444&lt;&gt;"",$C444&lt;&gt;"",$H444&lt;&gt;""),1,0))</f>
        <v/>
      </c>
      <c r="AH444" s="48" t="str">
        <f aca="false">IF($A444="","",IF(AND($AB444=1,$AC444=1,$AD444=1,$AE444=1,$AF444=1,$AG444=1),1,0))</f>
        <v/>
      </c>
      <c r="AI444" s="50" t="str">
        <f aca="false">IF($A444="","",IF($AH444&lt;&gt;1,"",IF(CFG_METODO="Teórico (Jackson)",$AA444,$V444)))</f>
        <v/>
      </c>
      <c r="AJ444" s="50" t="str">
        <f aca="false">IF($AI444="","",MAX(0,MIN(1,$AI444)))</f>
        <v/>
      </c>
      <c r="AK444" s="52" t="str">
        <f aca="false">IF($A444="","",IF($AG444=0,"Dados incompletos"&amp;IF($I444="SEM PAR"," — sem Tc no mesmo horário",""),IF($AB444=0,"Fora da janela horária",IF($AC444=0,"Radiação abaixo do mínimo",IF($AD444=0,"Vento fora da faixa",IF($AE444=0,"VPD abaixo do mínimo",IF($AF444=0,"Denominador muito pequeno","VÁLIDO")))))))</f>
        <v/>
      </c>
    </row>
    <row r="445" customFormat="false" ht="15" hidden="false" customHeight="false" outlineLevel="0" collapsed="false">
      <c r="A445" s="45" t="str">
        <f aca="false">IF(02_Estacao!A445="","",02_Estacao!A445)</f>
        <v/>
      </c>
      <c r="B445" s="46" t="str">
        <f aca="false">IF(OR($A445="",02_Estacao!B445=""),"",IF(CFG_UT="°F",(02_Estacao!B445-32)*5/9,02_Estacao!B445))</f>
        <v/>
      </c>
      <c r="C445" s="47" t="str">
        <f aca="false">IF(OR($A445="",02_Estacao!C445=""),"",IF(CFG_UUR="fração (0-1)",02_Estacao!C445*100,02_Estacao!C445))</f>
        <v/>
      </c>
      <c r="D445" s="48" t="str">
        <f aca="false">IF(OR($A445="",02_Estacao!D445=""),"",IF(CFG_URS="MJ/m²/h",02_Estacao!D445*277.7778,IF(CFG_URS="kW/m²",02_Estacao!D445*1000,02_Estacao!D445)))</f>
        <v/>
      </c>
      <c r="E445" s="46" t="str">
        <f aca="false">IF(OR($A445="",02_Estacao!E445=""),"",IF(CFG_UVEL="km/h",02_Estacao!E445/3.6,02_Estacao!E445))</f>
        <v/>
      </c>
      <c r="F445" s="46" t="str">
        <f aca="false">IF($A445="","",IF(02_Estacao!F445="",CFG_P,IF(CFG_UP="hPa (mbar)",02_Estacao!F445/10,IF(CFG_UP="Pa",02_Estacao!F445/1000,02_Estacao!F445))))</f>
        <v/>
      </c>
      <c r="G445" s="48" t="str">
        <f aca="false">IF($A445="","",IF(02_Estacao!G445&lt;&gt;"",02_Estacao!G445,IF($D445="","",(1-CFG_ALBEDO)*$D445-CFG_RNL)))</f>
        <v/>
      </c>
      <c r="H445" s="46" t="str">
        <f aca="false">IF($A445="","",IFERROR(IF(ISNUMBER(INDEX(03_Dossel!$F$6:$F$1005,MATCH($A445,03_Dossel!$A$6:$A$1005,0))),INDEX(03_Dossel!$F$6:$F$1005,MATCH($A445,03_Dossel!$A$6:$A$1005,0)),""),""))</f>
        <v/>
      </c>
      <c r="I445" s="49" t="str">
        <f aca="false">IF($A445="","",IF($H445="","SEM PAR","OK"))</f>
        <v/>
      </c>
      <c r="J445" s="50" t="str">
        <f aca="false">IF($B445="","",0.6108*EXP(17.27*$B445/($B445+237.3)))</f>
        <v/>
      </c>
      <c r="K445" s="50" t="str">
        <f aca="false">IF(OR($J445="",$C445=""),"",$J445*$C445/100)</f>
        <v/>
      </c>
      <c r="L445" s="50" t="str">
        <f aca="false">IF(OR($J445="",$K445=""),"",$J445-$K445)</f>
        <v/>
      </c>
      <c r="M445" s="50" t="str">
        <f aca="false">IF($J445="","",4098*$J445/($B445+237.3)^2)</f>
        <v/>
      </c>
      <c r="N445" s="51" t="str">
        <f aca="false">IF($F445="","",0.000665*$F445)</f>
        <v/>
      </c>
      <c r="O445" s="46" t="str">
        <f aca="false">IF($E445="","",IFERROR($E445*4.87/LN(67.8*CFG_ZANEM-5.42),""))</f>
        <v/>
      </c>
      <c r="P445" s="46" t="str">
        <f aca="false">IF(OR($B445="",$H445=""),"",$H445-$B445)</f>
        <v/>
      </c>
      <c r="Q445" s="46" t="str">
        <f aca="false">IF($A445="","",IF(ISNUMBER(CFG_A),CFG_A,""))</f>
        <v/>
      </c>
      <c r="R445" s="46" t="str">
        <f aca="false">IF($A445="","",IF(ISNUMBER(CFG_B),CFG_B,""))</f>
        <v/>
      </c>
      <c r="S445" s="50" t="str">
        <f aca="false">IF(OR($B445="",$Q445=""),"",0.6108*EXP(17.27*$B445/($B445+237.3))-0.6108*EXP(17.27*($B445+$Q445)/($B445+$Q445+237.3)))</f>
        <v/>
      </c>
      <c r="T445" s="46" t="str">
        <f aca="false">IF(OR($Q445="",$R445="",$L445=""),"",$Q445+$R445*$L445)</f>
        <v/>
      </c>
      <c r="U445" s="46" t="str">
        <f aca="false">IF(OR($Q445="",$R445="",$S445=""),"",$Q445+$R445*$S445)</f>
        <v/>
      </c>
      <c r="V445" s="50" t="str">
        <f aca="false">IF(OR($P445="",$T445="",$U445=""),"",IF(ABS($U445-$T445)&lt;CFG_DENOMMIN,"",($P445-$T445)/($U445-$T445)))</f>
        <v/>
      </c>
      <c r="W445" s="47" t="str">
        <f aca="false">IF($E445="","",IFERROR(LN((CFG_ZANEM-0.67*CFG_HDOSSEL)/(0.123*CFG_HDOSSEL))*LN((CFG_ZAR-0.67*CFG_HDOSSEL)/(0.0123*CFG_HDOSSEL))/(CFG_K^2*$E445),""))</f>
        <v/>
      </c>
      <c r="X445" s="50" t="str">
        <f aca="false">IF(OR($N445="",$W445="",$W445=0),"",$N445*(1+CFG_RC/$W445))</f>
        <v/>
      </c>
      <c r="Y445" s="46" t="str">
        <f aca="false">IF(OR($X445="",$M445="",$G445="",$L445=""),"",($W445*$G445/CFG_RHOCP)*($X445/($M445+$X445))-$L445/($M445+$X445))</f>
        <v/>
      </c>
      <c r="Z445" s="46" t="str">
        <f aca="false">IF(OR($W445="",$G445=""),"",$W445*$G445/CFG_RHOCP)</f>
        <v/>
      </c>
      <c r="AA445" s="50" t="str">
        <f aca="false">IF(OR($P445="",$Y445="",$Z445=""),"",IF(ABS($Z445-$Y445)&lt;CFG_DENOMMIN,"",($P445-$Y445)/($Z445-$Y445)))</f>
        <v/>
      </c>
      <c r="AB445" s="48" t="str">
        <f aca="false">IF($A445="","",IF(AND(HOUR($A445)&gt;=CFG_HINI,HOUR($A445)&lt;CFG_HFIM),1,0))</f>
        <v/>
      </c>
      <c r="AC445" s="48" t="str">
        <f aca="false">IF($A445="","",IF($D445="",0,IF($D445&gt;=CFG_RSMIN,1,0)))</f>
        <v/>
      </c>
      <c r="AD445" s="48" t="str">
        <f aca="false">IF($A445="","",IF($E445="",0,IF(AND($E445&gt;=CFG_UMIN,$E445&lt;=CFG_UMAX),1,0)))</f>
        <v/>
      </c>
      <c r="AE445" s="48" t="str">
        <f aca="false">IF($A445="","",IF($L445="",0,IF($L445&gt;=CFG_VPDMIN,1,0)))</f>
        <v/>
      </c>
      <c r="AF445" s="48" t="str">
        <f aca="false">IF($A445="","",IF(CFG_METODO="Teórico (Jackson)",IF(OR($Y445="",$Z445=""),0,IF(ABS($Z445-$Y445)&gt;=CFG_DENOMMIN,1,0)),IF(OR($T445="",$U445=""),0,IF(ABS($U445-$T445)&gt;=CFG_DENOMMIN,1,0))))</f>
        <v/>
      </c>
      <c r="AG445" s="48" t="str">
        <f aca="false">IF($A445="","",IF(AND($B445&lt;&gt;"",$C445&lt;&gt;"",$H445&lt;&gt;""),1,0))</f>
        <v/>
      </c>
      <c r="AH445" s="48" t="str">
        <f aca="false">IF($A445="","",IF(AND($AB445=1,$AC445=1,$AD445=1,$AE445=1,$AF445=1,$AG445=1),1,0))</f>
        <v/>
      </c>
      <c r="AI445" s="50" t="str">
        <f aca="false">IF($A445="","",IF($AH445&lt;&gt;1,"",IF(CFG_METODO="Teórico (Jackson)",$AA445,$V445)))</f>
        <v/>
      </c>
      <c r="AJ445" s="50" t="str">
        <f aca="false">IF($AI445="","",MAX(0,MIN(1,$AI445)))</f>
        <v/>
      </c>
      <c r="AK445" s="52" t="str">
        <f aca="false">IF($A445="","",IF($AG445=0,"Dados incompletos"&amp;IF($I445="SEM PAR"," — sem Tc no mesmo horário",""),IF($AB445=0,"Fora da janela horária",IF($AC445=0,"Radiação abaixo do mínimo",IF($AD445=0,"Vento fora da faixa",IF($AE445=0,"VPD abaixo do mínimo",IF($AF445=0,"Denominador muito pequeno","VÁLIDO")))))))</f>
        <v/>
      </c>
    </row>
    <row r="446" customFormat="false" ht="15" hidden="false" customHeight="false" outlineLevel="0" collapsed="false">
      <c r="A446" s="45" t="str">
        <f aca="false">IF(02_Estacao!A446="","",02_Estacao!A446)</f>
        <v/>
      </c>
      <c r="B446" s="46" t="str">
        <f aca="false">IF(OR($A446="",02_Estacao!B446=""),"",IF(CFG_UT="°F",(02_Estacao!B446-32)*5/9,02_Estacao!B446))</f>
        <v/>
      </c>
      <c r="C446" s="47" t="str">
        <f aca="false">IF(OR($A446="",02_Estacao!C446=""),"",IF(CFG_UUR="fração (0-1)",02_Estacao!C446*100,02_Estacao!C446))</f>
        <v/>
      </c>
      <c r="D446" s="48" t="str">
        <f aca="false">IF(OR($A446="",02_Estacao!D446=""),"",IF(CFG_URS="MJ/m²/h",02_Estacao!D446*277.7778,IF(CFG_URS="kW/m²",02_Estacao!D446*1000,02_Estacao!D446)))</f>
        <v/>
      </c>
      <c r="E446" s="46" t="str">
        <f aca="false">IF(OR($A446="",02_Estacao!E446=""),"",IF(CFG_UVEL="km/h",02_Estacao!E446/3.6,02_Estacao!E446))</f>
        <v/>
      </c>
      <c r="F446" s="46" t="str">
        <f aca="false">IF($A446="","",IF(02_Estacao!F446="",CFG_P,IF(CFG_UP="hPa (mbar)",02_Estacao!F446/10,IF(CFG_UP="Pa",02_Estacao!F446/1000,02_Estacao!F446))))</f>
        <v/>
      </c>
      <c r="G446" s="48" t="str">
        <f aca="false">IF($A446="","",IF(02_Estacao!G446&lt;&gt;"",02_Estacao!G446,IF($D446="","",(1-CFG_ALBEDO)*$D446-CFG_RNL)))</f>
        <v/>
      </c>
      <c r="H446" s="46" t="str">
        <f aca="false">IF($A446="","",IFERROR(IF(ISNUMBER(INDEX(03_Dossel!$F$6:$F$1005,MATCH($A446,03_Dossel!$A$6:$A$1005,0))),INDEX(03_Dossel!$F$6:$F$1005,MATCH($A446,03_Dossel!$A$6:$A$1005,0)),""),""))</f>
        <v/>
      </c>
      <c r="I446" s="49" t="str">
        <f aca="false">IF($A446="","",IF($H446="","SEM PAR","OK"))</f>
        <v/>
      </c>
      <c r="J446" s="50" t="str">
        <f aca="false">IF($B446="","",0.6108*EXP(17.27*$B446/($B446+237.3)))</f>
        <v/>
      </c>
      <c r="K446" s="50" t="str">
        <f aca="false">IF(OR($J446="",$C446=""),"",$J446*$C446/100)</f>
        <v/>
      </c>
      <c r="L446" s="50" t="str">
        <f aca="false">IF(OR($J446="",$K446=""),"",$J446-$K446)</f>
        <v/>
      </c>
      <c r="M446" s="50" t="str">
        <f aca="false">IF($J446="","",4098*$J446/($B446+237.3)^2)</f>
        <v/>
      </c>
      <c r="N446" s="51" t="str">
        <f aca="false">IF($F446="","",0.000665*$F446)</f>
        <v/>
      </c>
      <c r="O446" s="46" t="str">
        <f aca="false">IF($E446="","",IFERROR($E446*4.87/LN(67.8*CFG_ZANEM-5.42),""))</f>
        <v/>
      </c>
      <c r="P446" s="46" t="str">
        <f aca="false">IF(OR($B446="",$H446=""),"",$H446-$B446)</f>
        <v/>
      </c>
      <c r="Q446" s="46" t="str">
        <f aca="false">IF($A446="","",IF(ISNUMBER(CFG_A),CFG_A,""))</f>
        <v/>
      </c>
      <c r="R446" s="46" t="str">
        <f aca="false">IF($A446="","",IF(ISNUMBER(CFG_B),CFG_B,""))</f>
        <v/>
      </c>
      <c r="S446" s="50" t="str">
        <f aca="false">IF(OR($B446="",$Q446=""),"",0.6108*EXP(17.27*$B446/($B446+237.3))-0.6108*EXP(17.27*($B446+$Q446)/($B446+$Q446+237.3)))</f>
        <v/>
      </c>
      <c r="T446" s="46" t="str">
        <f aca="false">IF(OR($Q446="",$R446="",$L446=""),"",$Q446+$R446*$L446)</f>
        <v/>
      </c>
      <c r="U446" s="46" t="str">
        <f aca="false">IF(OR($Q446="",$R446="",$S446=""),"",$Q446+$R446*$S446)</f>
        <v/>
      </c>
      <c r="V446" s="50" t="str">
        <f aca="false">IF(OR($P446="",$T446="",$U446=""),"",IF(ABS($U446-$T446)&lt;CFG_DENOMMIN,"",($P446-$T446)/($U446-$T446)))</f>
        <v/>
      </c>
      <c r="W446" s="47" t="str">
        <f aca="false">IF($E446="","",IFERROR(LN((CFG_ZANEM-0.67*CFG_HDOSSEL)/(0.123*CFG_HDOSSEL))*LN((CFG_ZAR-0.67*CFG_HDOSSEL)/(0.0123*CFG_HDOSSEL))/(CFG_K^2*$E446),""))</f>
        <v/>
      </c>
      <c r="X446" s="50" t="str">
        <f aca="false">IF(OR($N446="",$W446="",$W446=0),"",$N446*(1+CFG_RC/$W446))</f>
        <v/>
      </c>
      <c r="Y446" s="46" t="str">
        <f aca="false">IF(OR($X446="",$M446="",$G446="",$L446=""),"",($W446*$G446/CFG_RHOCP)*($X446/($M446+$X446))-$L446/($M446+$X446))</f>
        <v/>
      </c>
      <c r="Z446" s="46" t="str">
        <f aca="false">IF(OR($W446="",$G446=""),"",$W446*$G446/CFG_RHOCP)</f>
        <v/>
      </c>
      <c r="AA446" s="50" t="str">
        <f aca="false">IF(OR($P446="",$Y446="",$Z446=""),"",IF(ABS($Z446-$Y446)&lt;CFG_DENOMMIN,"",($P446-$Y446)/($Z446-$Y446)))</f>
        <v/>
      </c>
      <c r="AB446" s="48" t="str">
        <f aca="false">IF($A446="","",IF(AND(HOUR($A446)&gt;=CFG_HINI,HOUR($A446)&lt;CFG_HFIM),1,0))</f>
        <v/>
      </c>
      <c r="AC446" s="48" t="str">
        <f aca="false">IF($A446="","",IF($D446="",0,IF($D446&gt;=CFG_RSMIN,1,0)))</f>
        <v/>
      </c>
      <c r="AD446" s="48" t="str">
        <f aca="false">IF($A446="","",IF($E446="",0,IF(AND($E446&gt;=CFG_UMIN,$E446&lt;=CFG_UMAX),1,0)))</f>
        <v/>
      </c>
      <c r="AE446" s="48" t="str">
        <f aca="false">IF($A446="","",IF($L446="",0,IF($L446&gt;=CFG_VPDMIN,1,0)))</f>
        <v/>
      </c>
      <c r="AF446" s="48" t="str">
        <f aca="false">IF($A446="","",IF(CFG_METODO="Teórico (Jackson)",IF(OR($Y446="",$Z446=""),0,IF(ABS($Z446-$Y446)&gt;=CFG_DENOMMIN,1,0)),IF(OR($T446="",$U446=""),0,IF(ABS($U446-$T446)&gt;=CFG_DENOMMIN,1,0))))</f>
        <v/>
      </c>
      <c r="AG446" s="48" t="str">
        <f aca="false">IF($A446="","",IF(AND($B446&lt;&gt;"",$C446&lt;&gt;"",$H446&lt;&gt;""),1,0))</f>
        <v/>
      </c>
      <c r="AH446" s="48" t="str">
        <f aca="false">IF($A446="","",IF(AND($AB446=1,$AC446=1,$AD446=1,$AE446=1,$AF446=1,$AG446=1),1,0))</f>
        <v/>
      </c>
      <c r="AI446" s="50" t="str">
        <f aca="false">IF($A446="","",IF($AH446&lt;&gt;1,"",IF(CFG_METODO="Teórico (Jackson)",$AA446,$V446)))</f>
        <v/>
      </c>
      <c r="AJ446" s="50" t="str">
        <f aca="false">IF($AI446="","",MAX(0,MIN(1,$AI446)))</f>
        <v/>
      </c>
      <c r="AK446" s="52" t="str">
        <f aca="false">IF($A446="","",IF($AG446=0,"Dados incompletos"&amp;IF($I446="SEM PAR"," — sem Tc no mesmo horário",""),IF($AB446=0,"Fora da janela horária",IF($AC446=0,"Radiação abaixo do mínimo",IF($AD446=0,"Vento fora da faixa",IF($AE446=0,"VPD abaixo do mínimo",IF($AF446=0,"Denominador muito pequeno","VÁLIDO")))))))</f>
        <v/>
      </c>
    </row>
    <row r="447" customFormat="false" ht="15" hidden="false" customHeight="false" outlineLevel="0" collapsed="false">
      <c r="A447" s="45" t="str">
        <f aca="false">IF(02_Estacao!A447="","",02_Estacao!A447)</f>
        <v/>
      </c>
      <c r="B447" s="46" t="str">
        <f aca="false">IF(OR($A447="",02_Estacao!B447=""),"",IF(CFG_UT="°F",(02_Estacao!B447-32)*5/9,02_Estacao!B447))</f>
        <v/>
      </c>
      <c r="C447" s="47" t="str">
        <f aca="false">IF(OR($A447="",02_Estacao!C447=""),"",IF(CFG_UUR="fração (0-1)",02_Estacao!C447*100,02_Estacao!C447))</f>
        <v/>
      </c>
      <c r="D447" s="48" t="str">
        <f aca="false">IF(OR($A447="",02_Estacao!D447=""),"",IF(CFG_URS="MJ/m²/h",02_Estacao!D447*277.7778,IF(CFG_URS="kW/m²",02_Estacao!D447*1000,02_Estacao!D447)))</f>
        <v/>
      </c>
      <c r="E447" s="46" t="str">
        <f aca="false">IF(OR($A447="",02_Estacao!E447=""),"",IF(CFG_UVEL="km/h",02_Estacao!E447/3.6,02_Estacao!E447))</f>
        <v/>
      </c>
      <c r="F447" s="46" t="str">
        <f aca="false">IF($A447="","",IF(02_Estacao!F447="",CFG_P,IF(CFG_UP="hPa (mbar)",02_Estacao!F447/10,IF(CFG_UP="Pa",02_Estacao!F447/1000,02_Estacao!F447))))</f>
        <v/>
      </c>
      <c r="G447" s="48" t="str">
        <f aca="false">IF($A447="","",IF(02_Estacao!G447&lt;&gt;"",02_Estacao!G447,IF($D447="","",(1-CFG_ALBEDO)*$D447-CFG_RNL)))</f>
        <v/>
      </c>
      <c r="H447" s="46" t="str">
        <f aca="false">IF($A447="","",IFERROR(IF(ISNUMBER(INDEX(03_Dossel!$F$6:$F$1005,MATCH($A447,03_Dossel!$A$6:$A$1005,0))),INDEX(03_Dossel!$F$6:$F$1005,MATCH($A447,03_Dossel!$A$6:$A$1005,0)),""),""))</f>
        <v/>
      </c>
      <c r="I447" s="49" t="str">
        <f aca="false">IF($A447="","",IF($H447="","SEM PAR","OK"))</f>
        <v/>
      </c>
      <c r="J447" s="50" t="str">
        <f aca="false">IF($B447="","",0.6108*EXP(17.27*$B447/($B447+237.3)))</f>
        <v/>
      </c>
      <c r="K447" s="50" t="str">
        <f aca="false">IF(OR($J447="",$C447=""),"",$J447*$C447/100)</f>
        <v/>
      </c>
      <c r="L447" s="50" t="str">
        <f aca="false">IF(OR($J447="",$K447=""),"",$J447-$K447)</f>
        <v/>
      </c>
      <c r="M447" s="50" t="str">
        <f aca="false">IF($J447="","",4098*$J447/($B447+237.3)^2)</f>
        <v/>
      </c>
      <c r="N447" s="51" t="str">
        <f aca="false">IF($F447="","",0.000665*$F447)</f>
        <v/>
      </c>
      <c r="O447" s="46" t="str">
        <f aca="false">IF($E447="","",IFERROR($E447*4.87/LN(67.8*CFG_ZANEM-5.42),""))</f>
        <v/>
      </c>
      <c r="P447" s="46" t="str">
        <f aca="false">IF(OR($B447="",$H447=""),"",$H447-$B447)</f>
        <v/>
      </c>
      <c r="Q447" s="46" t="str">
        <f aca="false">IF($A447="","",IF(ISNUMBER(CFG_A),CFG_A,""))</f>
        <v/>
      </c>
      <c r="R447" s="46" t="str">
        <f aca="false">IF($A447="","",IF(ISNUMBER(CFG_B),CFG_B,""))</f>
        <v/>
      </c>
      <c r="S447" s="50" t="str">
        <f aca="false">IF(OR($B447="",$Q447=""),"",0.6108*EXP(17.27*$B447/($B447+237.3))-0.6108*EXP(17.27*($B447+$Q447)/($B447+$Q447+237.3)))</f>
        <v/>
      </c>
      <c r="T447" s="46" t="str">
        <f aca="false">IF(OR($Q447="",$R447="",$L447=""),"",$Q447+$R447*$L447)</f>
        <v/>
      </c>
      <c r="U447" s="46" t="str">
        <f aca="false">IF(OR($Q447="",$R447="",$S447=""),"",$Q447+$R447*$S447)</f>
        <v/>
      </c>
      <c r="V447" s="50" t="str">
        <f aca="false">IF(OR($P447="",$T447="",$U447=""),"",IF(ABS($U447-$T447)&lt;CFG_DENOMMIN,"",($P447-$T447)/($U447-$T447)))</f>
        <v/>
      </c>
      <c r="W447" s="47" t="str">
        <f aca="false">IF($E447="","",IFERROR(LN((CFG_ZANEM-0.67*CFG_HDOSSEL)/(0.123*CFG_HDOSSEL))*LN((CFG_ZAR-0.67*CFG_HDOSSEL)/(0.0123*CFG_HDOSSEL))/(CFG_K^2*$E447),""))</f>
        <v/>
      </c>
      <c r="X447" s="50" t="str">
        <f aca="false">IF(OR($N447="",$W447="",$W447=0),"",$N447*(1+CFG_RC/$W447))</f>
        <v/>
      </c>
      <c r="Y447" s="46" t="str">
        <f aca="false">IF(OR($X447="",$M447="",$G447="",$L447=""),"",($W447*$G447/CFG_RHOCP)*($X447/($M447+$X447))-$L447/($M447+$X447))</f>
        <v/>
      </c>
      <c r="Z447" s="46" t="str">
        <f aca="false">IF(OR($W447="",$G447=""),"",$W447*$G447/CFG_RHOCP)</f>
        <v/>
      </c>
      <c r="AA447" s="50" t="str">
        <f aca="false">IF(OR($P447="",$Y447="",$Z447=""),"",IF(ABS($Z447-$Y447)&lt;CFG_DENOMMIN,"",($P447-$Y447)/($Z447-$Y447)))</f>
        <v/>
      </c>
      <c r="AB447" s="48" t="str">
        <f aca="false">IF($A447="","",IF(AND(HOUR($A447)&gt;=CFG_HINI,HOUR($A447)&lt;CFG_HFIM),1,0))</f>
        <v/>
      </c>
      <c r="AC447" s="48" t="str">
        <f aca="false">IF($A447="","",IF($D447="",0,IF($D447&gt;=CFG_RSMIN,1,0)))</f>
        <v/>
      </c>
      <c r="AD447" s="48" t="str">
        <f aca="false">IF($A447="","",IF($E447="",0,IF(AND($E447&gt;=CFG_UMIN,$E447&lt;=CFG_UMAX),1,0)))</f>
        <v/>
      </c>
      <c r="AE447" s="48" t="str">
        <f aca="false">IF($A447="","",IF($L447="",0,IF($L447&gt;=CFG_VPDMIN,1,0)))</f>
        <v/>
      </c>
      <c r="AF447" s="48" t="str">
        <f aca="false">IF($A447="","",IF(CFG_METODO="Teórico (Jackson)",IF(OR($Y447="",$Z447=""),0,IF(ABS($Z447-$Y447)&gt;=CFG_DENOMMIN,1,0)),IF(OR($T447="",$U447=""),0,IF(ABS($U447-$T447)&gt;=CFG_DENOMMIN,1,0))))</f>
        <v/>
      </c>
      <c r="AG447" s="48" t="str">
        <f aca="false">IF($A447="","",IF(AND($B447&lt;&gt;"",$C447&lt;&gt;"",$H447&lt;&gt;""),1,0))</f>
        <v/>
      </c>
      <c r="AH447" s="48" t="str">
        <f aca="false">IF($A447="","",IF(AND($AB447=1,$AC447=1,$AD447=1,$AE447=1,$AF447=1,$AG447=1),1,0))</f>
        <v/>
      </c>
      <c r="AI447" s="50" t="str">
        <f aca="false">IF($A447="","",IF($AH447&lt;&gt;1,"",IF(CFG_METODO="Teórico (Jackson)",$AA447,$V447)))</f>
        <v/>
      </c>
      <c r="AJ447" s="50" t="str">
        <f aca="false">IF($AI447="","",MAX(0,MIN(1,$AI447)))</f>
        <v/>
      </c>
      <c r="AK447" s="52" t="str">
        <f aca="false">IF($A447="","",IF($AG447=0,"Dados incompletos"&amp;IF($I447="SEM PAR"," — sem Tc no mesmo horário",""),IF($AB447=0,"Fora da janela horária",IF($AC447=0,"Radiação abaixo do mínimo",IF($AD447=0,"Vento fora da faixa",IF($AE447=0,"VPD abaixo do mínimo",IF($AF447=0,"Denominador muito pequeno","VÁLIDO")))))))</f>
        <v/>
      </c>
    </row>
    <row r="448" customFormat="false" ht="15" hidden="false" customHeight="false" outlineLevel="0" collapsed="false">
      <c r="A448" s="45" t="str">
        <f aca="false">IF(02_Estacao!A448="","",02_Estacao!A448)</f>
        <v/>
      </c>
      <c r="B448" s="46" t="str">
        <f aca="false">IF(OR($A448="",02_Estacao!B448=""),"",IF(CFG_UT="°F",(02_Estacao!B448-32)*5/9,02_Estacao!B448))</f>
        <v/>
      </c>
      <c r="C448" s="47" t="str">
        <f aca="false">IF(OR($A448="",02_Estacao!C448=""),"",IF(CFG_UUR="fração (0-1)",02_Estacao!C448*100,02_Estacao!C448))</f>
        <v/>
      </c>
      <c r="D448" s="48" t="str">
        <f aca="false">IF(OR($A448="",02_Estacao!D448=""),"",IF(CFG_URS="MJ/m²/h",02_Estacao!D448*277.7778,IF(CFG_URS="kW/m²",02_Estacao!D448*1000,02_Estacao!D448)))</f>
        <v/>
      </c>
      <c r="E448" s="46" t="str">
        <f aca="false">IF(OR($A448="",02_Estacao!E448=""),"",IF(CFG_UVEL="km/h",02_Estacao!E448/3.6,02_Estacao!E448))</f>
        <v/>
      </c>
      <c r="F448" s="46" t="str">
        <f aca="false">IF($A448="","",IF(02_Estacao!F448="",CFG_P,IF(CFG_UP="hPa (mbar)",02_Estacao!F448/10,IF(CFG_UP="Pa",02_Estacao!F448/1000,02_Estacao!F448))))</f>
        <v/>
      </c>
      <c r="G448" s="48" t="str">
        <f aca="false">IF($A448="","",IF(02_Estacao!G448&lt;&gt;"",02_Estacao!G448,IF($D448="","",(1-CFG_ALBEDO)*$D448-CFG_RNL)))</f>
        <v/>
      </c>
      <c r="H448" s="46" t="str">
        <f aca="false">IF($A448="","",IFERROR(IF(ISNUMBER(INDEX(03_Dossel!$F$6:$F$1005,MATCH($A448,03_Dossel!$A$6:$A$1005,0))),INDEX(03_Dossel!$F$6:$F$1005,MATCH($A448,03_Dossel!$A$6:$A$1005,0)),""),""))</f>
        <v/>
      </c>
      <c r="I448" s="49" t="str">
        <f aca="false">IF($A448="","",IF($H448="","SEM PAR","OK"))</f>
        <v/>
      </c>
      <c r="J448" s="50" t="str">
        <f aca="false">IF($B448="","",0.6108*EXP(17.27*$B448/($B448+237.3)))</f>
        <v/>
      </c>
      <c r="K448" s="50" t="str">
        <f aca="false">IF(OR($J448="",$C448=""),"",$J448*$C448/100)</f>
        <v/>
      </c>
      <c r="L448" s="50" t="str">
        <f aca="false">IF(OR($J448="",$K448=""),"",$J448-$K448)</f>
        <v/>
      </c>
      <c r="M448" s="50" t="str">
        <f aca="false">IF($J448="","",4098*$J448/($B448+237.3)^2)</f>
        <v/>
      </c>
      <c r="N448" s="51" t="str">
        <f aca="false">IF($F448="","",0.000665*$F448)</f>
        <v/>
      </c>
      <c r="O448" s="46" t="str">
        <f aca="false">IF($E448="","",IFERROR($E448*4.87/LN(67.8*CFG_ZANEM-5.42),""))</f>
        <v/>
      </c>
      <c r="P448" s="46" t="str">
        <f aca="false">IF(OR($B448="",$H448=""),"",$H448-$B448)</f>
        <v/>
      </c>
      <c r="Q448" s="46" t="str">
        <f aca="false">IF($A448="","",IF(ISNUMBER(CFG_A),CFG_A,""))</f>
        <v/>
      </c>
      <c r="R448" s="46" t="str">
        <f aca="false">IF($A448="","",IF(ISNUMBER(CFG_B),CFG_B,""))</f>
        <v/>
      </c>
      <c r="S448" s="50" t="str">
        <f aca="false">IF(OR($B448="",$Q448=""),"",0.6108*EXP(17.27*$B448/($B448+237.3))-0.6108*EXP(17.27*($B448+$Q448)/($B448+$Q448+237.3)))</f>
        <v/>
      </c>
      <c r="T448" s="46" t="str">
        <f aca="false">IF(OR($Q448="",$R448="",$L448=""),"",$Q448+$R448*$L448)</f>
        <v/>
      </c>
      <c r="U448" s="46" t="str">
        <f aca="false">IF(OR($Q448="",$R448="",$S448=""),"",$Q448+$R448*$S448)</f>
        <v/>
      </c>
      <c r="V448" s="50" t="str">
        <f aca="false">IF(OR($P448="",$T448="",$U448=""),"",IF(ABS($U448-$T448)&lt;CFG_DENOMMIN,"",($P448-$T448)/($U448-$T448)))</f>
        <v/>
      </c>
      <c r="W448" s="47" t="str">
        <f aca="false">IF($E448="","",IFERROR(LN((CFG_ZANEM-0.67*CFG_HDOSSEL)/(0.123*CFG_HDOSSEL))*LN((CFG_ZAR-0.67*CFG_HDOSSEL)/(0.0123*CFG_HDOSSEL))/(CFG_K^2*$E448),""))</f>
        <v/>
      </c>
      <c r="X448" s="50" t="str">
        <f aca="false">IF(OR($N448="",$W448="",$W448=0),"",$N448*(1+CFG_RC/$W448))</f>
        <v/>
      </c>
      <c r="Y448" s="46" t="str">
        <f aca="false">IF(OR($X448="",$M448="",$G448="",$L448=""),"",($W448*$G448/CFG_RHOCP)*($X448/($M448+$X448))-$L448/($M448+$X448))</f>
        <v/>
      </c>
      <c r="Z448" s="46" t="str">
        <f aca="false">IF(OR($W448="",$G448=""),"",$W448*$G448/CFG_RHOCP)</f>
        <v/>
      </c>
      <c r="AA448" s="50" t="str">
        <f aca="false">IF(OR($P448="",$Y448="",$Z448=""),"",IF(ABS($Z448-$Y448)&lt;CFG_DENOMMIN,"",($P448-$Y448)/($Z448-$Y448)))</f>
        <v/>
      </c>
      <c r="AB448" s="48" t="str">
        <f aca="false">IF($A448="","",IF(AND(HOUR($A448)&gt;=CFG_HINI,HOUR($A448)&lt;CFG_HFIM),1,0))</f>
        <v/>
      </c>
      <c r="AC448" s="48" t="str">
        <f aca="false">IF($A448="","",IF($D448="",0,IF($D448&gt;=CFG_RSMIN,1,0)))</f>
        <v/>
      </c>
      <c r="AD448" s="48" t="str">
        <f aca="false">IF($A448="","",IF($E448="",0,IF(AND($E448&gt;=CFG_UMIN,$E448&lt;=CFG_UMAX),1,0)))</f>
        <v/>
      </c>
      <c r="AE448" s="48" t="str">
        <f aca="false">IF($A448="","",IF($L448="",0,IF($L448&gt;=CFG_VPDMIN,1,0)))</f>
        <v/>
      </c>
      <c r="AF448" s="48" t="str">
        <f aca="false">IF($A448="","",IF(CFG_METODO="Teórico (Jackson)",IF(OR($Y448="",$Z448=""),0,IF(ABS($Z448-$Y448)&gt;=CFG_DENOMMIN,1,0)),IF(OR($T448="",$U448=""),0,IF(ABS($U448-$T448)&gt;=CFG_DENOMMIN,1,0))))</f>
        <v/>
      </c>
      <c r="AG448" s="48" t="str">
        <f aca="false">IF($A448="","",IF(AND($B448&lt;&gt;"",$C448&lt;&gt;"",$H448&lt;&gt;""),1,0))</f>
        <v/>
      </c>
      <c r="AH448" s="48" t="str">
        <f aca="false">IF($A448="","",IF(AND($AB448=1,$AC448=1,$AD448=1,$AE448=1,$AF448=1,$AG448=1),1,0))</f>
        <v/>
      </c>
      <c r="AI448" s="50" t="str">
        <f aca="false">IF($A448="","",IF($AH448&lt;&gt;1,"",IF(CFG_METODO="Teórico (Jackson)",$AA448,$V448)))</f>
        <v/>
      </c>
      <c r="AJ448" s="50" t="str">
        <f aca="false">IF($AI448="","",MAX(0,MIN(1,$AI448)))</f>
        <v/>
      </c>
      <c r="AK448" s="52" t="str">
        <f aca="false">IF($A448="","",IF($AG448=0,"Dados incompletos"&amp;IF($I448="SEM PAR"," — sem Tc no mesmo horário",""),IF($AB448=0,"Fora da janela horária",IF($AC448=0,"Radiação abaixo do mínimo",IF($AD448=0,"Vento fora da faixa",IF($AE448=0,"VPD abaixo do mínimo",IF($AF448=0,"Denominador muito pequeno","VÁLIDO")))))))</f>
        <v/>
      </c>
    </row>
    <row r="449" customFormat="false" ht="15" hidden="false" customHeight="false" outlineLevel="0" collapsed="false">
      <c r="A449" s="45" t="str">
        <f aca="false">IF(02_Estacao!A449="","",02_Estacao!A449)</f>
        <v/>
      </c>
      <c r="B449" s="46" t="str">
        <f aca="false">IF(OR($A449="",02_Estacao!B449=""),"",IF(CFG_UT="°F",(02_Estacao!B449-32)*5/9,02_Estacao!B449))</f>
        <v/>
      </c>
      <c r="C449" s="47" t="str">
        <f aca="false">IF(OR($A449="",02_Estacao!C449=""),"",IF(CFG_UUR="fração (0-1)",02_Estacao!C449*100,02_Estacao!C449))</f>
        <v/>
      </c>
      <c r="D449" s="48" t="str">
        <f aca="false">IF(OR($A449="",02_Estacao!D449=""),"",IF(CFG_URS="MJ/m²/h",02_Estacao!D449*277.7778,IF(CFG_URS="kW/m²",02_Estacao!D449*1000,02_Estacao!D449)))</f>
        <v/>
      </c>
      <c r="E449" s="46" t="str">
        <f aca="false">IF(OR($A449="",02_Estacao!E449=""),"",IF(CFG_UVEL="km/h",02_Estacao!E449/3.6,02_Estacao!E449))</f>
        <v/>
      </c>
      <c r="F449" s="46" t="str">
        <f aca="false">IF($A449="","",IF(02_Estacao!F449="",CFG_P,IF(CFG_UP="hPa (mbar)",02_Estacao!F449/10,IF(CFG_UP="Pa",02_Estacao!F449/1000,02_Estacao!F449))))</f>
        <v/>
      </c>
      <c r="G449" s="48" t="str">
        <f aca="false">IF($A449="","",IF(02_Estacao!G449&lt;&gt;"",02_Estacao!G449,IF($D449="","",(1-CFG_ALBEDO)*$D449-CFG_RNL)))</f>
        <v/>
      </c>
      <c r="H449" s="46" t="str">
        <f aca="false">IF($A449="","",IFERROR(IF(ISNUMBER(INDEX(03_Dossel!$F$6:$F$1005,MATCH($A449,03_Dossel!$A$6:$A$1005,0))),INDEX(03_Dossel!$F$6:$F$1005,MATCH($A449,03_Dossel!$A$6:$A$1005,0)),""),""))</f>
        <v/>
      </c>
      <c r="I449" s="49" t="str">
        <f aca="false">IF($A449="","",IF($H449="","SEM PAR","OK"))</f>
        <v/>
      </c>
      <c r="J449" s="50" t="str">
        <f aca="false">IF($B449="","",0.6108*EXP(17.27*$B449/($B449+237.3)))</f>
        <v/>
      </c>
      <c r="K449" s="50" t="str">
        <f aca="false">IF(OR($J449="",$C449=""),"",$J449*$C449/100)</f>
        <v/>
      </c>
      <c r="L449" s="50" t="str">
        <f aca="false">IF(OR($J449="",$K449=""),"",$J449-$K449)</f>
        <v/>
      </c>
      <c r="M449" s="50" t="str">
        <f aca="false">IF($J449="","",4098*$J449/($B449+237.3)^2)</f>
        <v/>
      </c>
      <c r="N449" s="51" t="str">
        <f aca="false">IF($F449="","",0.000665*$F449)</f>
        <v/>
      </c>
      <c r="O449" s="46" t="str">
        <f aca="false">IF($E449="","",IFERROR($E449*4.87/LN(67.8*CFG_ZANEM-5.42),""))</f>
        <v/>
      </c>
      <c r="P449" s="46" t="str">
        <f aca="false">IF(OR($B449="",$H449=""),"",$H449-$B449)</f>
        <v/>
      </c>
      <c r="Q449" s="46" t="str">
        <f aca="false">IF($A449="","",IF(ISNUMBER(CFG_A),CFG_A,""))</f>
        <v/>
      </c>
      <c r="R449" s="46" t="str">
        <f aca="false">IF($A449="","",IF(ISNUMBER(CFG_B),CFG_B,""))</f>
        <v/>
      </c>
      <c r="S449" s="50" t="str">
        <f aca="false">IF(OR($B449="",$Q449=""),"",0.6108*EXP(17.27*$B449/($B449+237.3))-0.6108*EXP(17.27*($B449+$Q449)/($B449+$Q449+237.3)))</f>
        <v/>
      </c>
      <c r="T449" s="46" t="str">
        <f aca="false">IF(OR($Q449="",$R449="",$L449=""),"",$Q449+$R449*$L449)</f>
        <v/>
      </c>
      <c r="U449" s="46" t="str">
        <f aca="false">IF(OR($Q449="",$R449="",$S449=""),"",$Q449+$R449*$S449)</f>
        <v/>
      </c>
      <c r="V449" s="50" t="str">
        <f aca="false">IF(OR($P449="",$T449="",$U449=""),"",IF(ABS($U449-$T449)&lt;CFG_DENOMMIN,"",($P449-$T449)/($U449-$T449)))</f>
        <v/>
      </c>
      <c r="W449" s="47" t="str">
        <f aca="false">IF($E449="","",IFERROR(LN((CFG_ZANEM-0.67*CFG_HDOSSEL)/(0.123*CFG_HDOSSEL))*LN((CFG_ZAR-0.67*CFG_HDOSSEL)/(0.0123*CFG_HDOSSEL))/(CFG_K^2*$E449),""))</f>
        <v/>
      </c>
      <c r="X449" s="50" t="str">
        <f aca="false">IF(OR($N449="",$W449="",$W449=0),"",$N449*(1+CFG_RC/$W449))</f>
        <v/>
      </c>
      <c r="Y449" s="46" t="str">
        <f aca="false">IF(OR($X449="",$M449="",$G449="",$L449=""),"",($W449*$G449/CFG_RHOCP)*($X449/($M449+$X449))-$L449/($M449+$X449))</f>
        <v/>
      </c>
      <c r="Z449" s="46" t="str">
        <f aca="false">IF(OR($W449="",$G449=""),"",$W449*$G449/CFG_RHOCP)</f>
        <v/>
      </c>
      <c r="AA449" s="50" t="str">
        <f aca="false">IF(OR($P449="",$Y449="",$Z449=""),"",IF(ABS($Z449-$Y449)&lt;CFG_DENOMMIN,"",($P449-$Y449)/($Z449-$Y449)))</f>
        <v/>
      </c>
      <c r="AB449" s="48" t="str">
        <f aca="false">IF($A449="","",IF(AND(HOUR($A449)&gt;=CFG_HINI,HOUR($A449)&lt;CFG_HFIM),1,0))</f>
        <v/>
      </c>
      <c r="AC449" s="48" t="str">
        <f aca="false">IF($A449="","",IF($D449="",0,IF($D449&gt;=CFG_RSMIN,1,0)))</f>
        <v/>
      </c>
      <c r="AD449" s="48" t="str">
        <f aca="false">IF($A449="","",IF($E449="",0,IF(AND($E449&gt;=CFG_UMIN,$E449&lt;=CFG_UMAX),1,0)))</f>
        <v/>
      </c>
      <c r="AE449" s="48" t="str">
        <f aca="false">IF($A449="","",IF($L449="",0,IF($L449&gt;=CFG_VPDMIN,1,0)))</f>
        <v/>
      </c>
      <c r="AF449" s="48" t="str">
        <f aca="false">IF($A449="","",IF(CFG_METODO="Teórico (Jackson)",IF(OR($Y449="",$Z449=""),0,IF(ABS($Z449-$Y449)&gt;=CFG_DENOMMIN,1,0)),IF(OR($T449="",$U449=""),0,IF(ABS($U449-$T449)&gt;=CFG_DENOMMIN,1,0))))</f>
        <v/>
      </c>
      <c r="AG449" s="48" t="str">
        <f aca="false">IF($A449="","",IF(AND($B449&lt;&gt;"",$C449&lt;&gt;"",$H449&lt;&gt;""),1,0))</f>
        <v/>
      </c>
      <c r="AH449" s="48" t="str">
        <f aca="false">IF($A449="","",IF(AND($AB449=1,$AC449=1,$AD449=1,$AE449=1,$AF449=1,$AG449=1),1,0))</f>
        <v/>
      </c>
      <c r="AI449" s="50" t="str">
        <f aca="false">IF($A449="","",IF($AH449&lt;&gt;1,"",IF(CFG_METODO="Teórico (Jackson)",$AA449,$V449)))</f>
        <v/>
      </c>
      <c r="AJ449" s="50" t="str">
        <f aca="false">IF($AI449="","",MAX(0,MIN(1,$AI449)))</f>
        <v/>
      </c>
      <c r="AK449" s="52" t="str">
        <f aca="false">IF($A449="","",IF($AG449=0,"Dados incompletos"&amp;IF($I449="SEM PAR"," — sem Tc no mesmo horário",""),IF($AB449=0,"Fora da janela horária",IF($AC449=0,"Radiação abaixo do mínimo",IF($AD449=0,"Vento fora da faixa",IF($AE449=0,"VPD abaixo do mínimo",IF($AF449=0,"Denominador muito pequeno","VÁLIDO")))))))</f>
        <v/>
      </c>
    </row>
    <row r="450" customFormat="false" ht="15" hidden="false" customHeight="false" outlineLevel="0" collapsed="false">
      <c r="A450" s="45" t="str">
        <f aca="false">IF(02_Estacao!A450="","",02_Estacao!A450)</f>
        <v/>
      </c>
      <c r="B450" s="46" t="str">
        <f aca="false">IF(OR($A450="",02_Estacao!B450=""),"",IF(CFG_UT="°F",(02_Estacao!B450-32)*5/9,02_Estacao!B450))</f>
        <v/>
      </c>
      <c r="C450" s="47" t="str">
        <f aca="false">IF(OR($A450="",02_Estacao!C450=""),"",IF(CFG_UUR="fração (0-1)",02_Estacao!C450*100,02_Estacao!C450))</f>
        <v/>
      </c>
      <c r="D450" s="48" t="str">
        <f aca="false">IF(OR($A450="",02_Estacao!D450=""),"",IF(CFG_URS="MJ/m²/h",02_Estacao!D450*277.7778,IF(CFG_URS="kW/m²",02_Estacao!D450*1000,02_Estacao!D450)))</f>
        <v/>
      </c>
      <c r="E450" s="46" t="str">
        <f aca="false">IF(OR($A450="",02_Estacao!E450=""),"",IF(CFG_UVEL="km/h",02_Estacao!E450/3.6,02_Estacao!E450))</f>
        <v/>
      </c>
      <c r="F450" s="46" t="str">
        <f aca="false">IF($A450="","",IF(02_Estacao!F450="",CFG_P,IF(CFG_UP="hPa (mbar)",02_Estacao!F450/10,IF(CFG_UP="Pa",02_Estacao!F450/1000,02_Estacao!F450))))</f>
        <v/>
      </c>
      <c r="G450" s="48" t="str">
        <f aca="false">IF($A450="","",IF(02_Estacao!G450&lt;&gt;"",02_Estacao!G450,IF($D450="","",(1-CFG_ALBEDO)*$D450-CFG_RNL)))</f>
        <v/>
      </c>
      <c r="H450" s="46" t="str">
        <f aca="false">IF($A450="","",IFERROR(IF(ISNUMBER(INDEX(03_Dossel!$F$6:$F$1005,MATCH($A450,03_Dossel!$A$6:$A$1005,0))),INDEX(03_Dossel!$F$6:$F$1005,MATCH($A450,03_Dossel!$A$6:$A$1005,0)),""),""))</f>
        <v/>
      </c>
      <c r="I450" s="49" t="str">
        <f aca="false">IF($A450="","",IF($H450="","SEM PAR","OK"))</f>
        <v/>
      </c>
      <c r="J450" s="50" t="str">
        <f aca="false">IF($B450="","",0.6108*EXP(17.27*$B450/($B450+237.3)))</f>
        <v/>
      </c>
      <c r="K450" s="50" t="str">
        <f aca="false">IF(OR($J450="",$C450=""),"",$J450*$C450/100)</f>
        <v/>
      </c>
      <c r="L450" s="50" t="str">
        <f aca="false">IF(OR($J450="",$K450=""),"",$J450-$K450)</f>
        <v/>
      </c>
      <c r="M450" s="50" t="str">
        <f aca="false">IF($J450="","",4098*$J450/($B450+237.3)^2)</f>
        <v/>
      </c>
      <c r="N450" s="51" t="str">
        <f aca="false">IF($F450="","",0.000665*$F450)</f>
        <v/>
      </c>
      <c r="O450" s="46" t="str">
        <f aca="false">IF($E450="","",IFERROR($E450*4.87/LN(67.8*CFG_ZANEM-5.42),""))</f>
        <v/>
      </c>
      <c r="P450" s="46" t="str">
        <f aca="false">IF(OR($B450="",$H450=""),"",$H450-$B450)</f>
        <v/>
      </c>
      <c r="Q450" s="46" t="str">
        <f aca="false">IF($A450="","",IF(ISNUMBER(CFG_A),CFG_A,""))</f>
        <v/>
      </c>
      <c r="R450" s="46" t="str">
        <f aca="false">IF($A450="","",IF(ISNUMBER(CFG_B),CFG_B,""))</f>
        <v/>
      </c>
      <c r="S450" s="50" t="str">
        <f aca="false">IF(OR($B450="",$Q450=""),"",0.6108*EXP(17.27*$B450/($B450+237.3))-0.6108*EXP(17.27*($B450+$Q450)/($B450+$Q450+237.3)))</f>
        <v/>
      </c>
      <c r="T450" s="46" t="str">
        <f aca="false">IF(OR($Q450="",$R450="",$L450=""),"",$Q450+$R450*$L450)</f>
        <v/>
      </c>
      <c r="U450" s="46" t="str">
        <f aca="false">IF(OR($Q450="",$R450="",$S450=""),"",$Q450+$R450*$S450)</f>
        <v/>
      </c>
      <c r="V450" s="50" t="str">
        <f aca="false">IF(OR($P450="",$T450="",$U450=""),"",IF(ABS($U450-$T450)&lt;CFG_DENOMMIN,"",($P450-$T450)/($U450-$T450)))</f>
        <v/>
      </c>
      <c r="W450" s="47" t="str">
        <f aca="false">IF($E450="","",IFERROR(LN((CFG_ZANEM-0.67*CFG_HDOSSEL)/(0.123*CFG_HDOSSEL))*LN((CFG_ZAR-0.67*CFG_HDOSSEL)/(0.0123*CFG_HDOSSEL))/(CFG_K^2*$E450),""))</f>
        <v/>
      </c>
      <c r="X450" s="50" t="str">
        <f aca="false">IF(OR($N450="",$W450="",$W450=0),"",$N450*(1+CFG_RC/$W450))</f>
        <v/>
      </c>
      <c r="Y450" s="46" t="str">
        <f aca="false">IF(OR($X450="",$M450="",$G450="",$L450=""),"",($W450*$G450/CFG_RHOCP)*($X450/($M450+$X450))-$L450/($M450+$X450))</f>
        <v/>
      </c>
      <c r="Z450" s="46" t="str">
        <f aca="false">IF(OR($W450="",$G450=""),"",$W450*$G450/CFG_RHOCP)</f>
        <v/>
      </c>
      <c r="AA450" s="50" t="str">
        <f aca="false">IF(OR($P450="",$Y450="",$Z450=""),"",IF(ABS($Z450-$Y450)&lt;CFG_DENOMMIN,"",($P450-$Y450)/($Z450-$Y450)))</f>
        <v/>
      </c>
      <c r="AB450" s="48" t="str">
        <f aca="false">IF($A450="","",IF(AND(HOUR($A450)&gt;=CFG_HINI,HOUR($A450)&lt;CFG_HFIM),1,0))</f>
        <v/>
      </c>
      <c r="AC450" s="48" t="str">
        <f aca="false">IF($A450="","",IF($D450="",0,IF($D450&gt;=CFG_RSMIN,1,0)))</f>
        <v/>
      </c>
      <c r="AD450" s="48" t="str">
        <f aca="false">IF($A450="","",IF($E450="",0,IF(AND($E450&gt;=CFG_UMIN,$E450&lt;=CFG_UMAX),1,0)))</f>
        <v/>
      </c>
      <c r="AE450" s="48" t="str">
        <f aca="false">IF($A450="","",IF($L450="",0,IF($L450&gt;=CFG_VPDMIN,1,0)))</f>
        <v/>
      </c>
      <c r="AF450" s="48" t="str">
        <f aca="false">IF($A450="","",IF(CFG_METODO="Teórico (Jackson)",IF(OR($Y450="",$Z450=""),0,IF(ABS($Z450-$Y450)&gt;=CFG_DENOMMIN,1,0)),IF(OR($T450="",$U450=""),0,IF(ABS($U450-$T450)&gt;=CFG_DENOMMIN,1,0))))</f>
        <v/>
      </c>
      <c r="AG450" s="48" t="str">
        <f aca="false">IF($A450="","",IF(AND($B450&lt;&gt;"",$C450&lt;&gt;"",$H450&lt;&gt;""),1,0))</f>
        <v/>
      </c>
      <c r="AH450" s="48" t="str">
        <f aca="false">IF($A450="","",IF(AND($AB450=1,$AC450=1,$AD450=1,$AE450=1,$AF450=1,$AG450=1),1,0))</f>
        <v/>
      </c>
      <c r="AI450" s="50" t="str">
        <f aca="false">IF($A450="","",IF($AH450&lt;&gt;1,"",IF(CFG_METODO="Teórico (Jackson)",$AA450,$V450)))</f>
        <v/>
      </c>
      <c r="AJ450" s="50" t="str">
        <f aca="false">IF($AI450="","",MAX(0,MIN(1,$AI450)))</f>
        <v/>
      </c>
      <c r="AK450" s="52" t="str">
        <f aca="false">IF($A450="","",IF($AG450=0,"Dados incompletos"&amp;IF($I450="SEM PAR"," — sem Tc no mesmo horário",""),IF($AB450=0,"Fora da janela horária",IF($AC450=0,"Radiação abaixo do mínimo",IF($AD450=0,"Vento fora da faixa",IF($AE450=0,"VPD abaixo do mínimo",IF($AF450=0,"Denominador muito pequeno","VÁLIDO")))))))</f>
        <v/>
      </c>
    </row>
    <row r="451" customFormat="false" ht="15" hidden="false" customHeight="false" outlineLevel="0" collapsed="false">
      <c r="A451" s="45" t="str">
        <f aca="false">IF(02_Estacao!A451="","",02_Estacao!A451)</f>
        <v/>
      </c>
      <c r="B451" s="46" t="str">
        <f aca="false">IF(OR($A451="",02_Estacao!B451=""),"",IF(CFG_UT="°F",(02_Estacao!B451-32)*5/9,02_Estacao!B451))</f>
        <v/>
      </c>
      <c r="C451" s="47" t="str">
        <f aca="false">IF(OR($A451="",02_Estacao!C451=""),"",IF(CFG_UUR="fração (0-1)",02_Estacao!C451*100,02_Estacao!C451))</f>
        <v/>
      </c>
      <c r="D451" s="48" t="str">
        <f aca="false">IF(OR($A451="",02_Estacao!D451=""),"",IF(CFG_URS="MJ/m²/h",02_Estacao!D451*277.7778,IF(CFG_URS="kW/m²",02_Estacao!D451*1000,02_Estacao!D451)))</f>
        <v/>
      </c>
      <c r="E451" s="46" t="str">
        <f aca="false">IF(OR($A451="",02_Estacao!E451=""),"",IF(CFG_UVEL="km/h",02_Estacao!E451/3.6,02_Estacao!E451))</f>
        <v/>
      </c>
      <c r="F451" s="46" t="str">
        <f aca="false">IF($A451="","",IF(02_Estacao!F451="",CFG_P,IF(CFG_UP="hPa (mbar)",02_Estacao!F451/10,IF(CFG_UP="Pa",02_Estacao!F451/1000,02_Estacao!F451))))</f>
        <v/>
      </c>
      <c r="G451" s="48" t="str">
        <f aca="false">IF($A451="","",IF(02_Estacao!G451&lt;&gt;"",02_Estacao!G451,IF($D451="","",(1-CFG_ALBEDO)*$D451-CFG_RNL)))</f>
        <v/>
      </c>
      <c r="H451" s="46" t="str">
        <f aca="false">IF($A451="","",IFERROR(IF(ISNUMBER(INDEX(03_Dossel!$F$6:$F$1005,MATCH($A451,03_Dossel!$A$6:$A$1005,0))),INDEX(03_Dossel!$F$6:$F$1005,MATCH($A451,03_Dossel!$A$6:$A$1005,0)),""),""))</f>
        <v/>
      </c>
      <c r="I451" s="49" t="str">
        <f aca="false">IF($A451="","",IF($H451="","SEM PAR","OK"))</f>
        <v/>
      </c>
      <c r="J451" s="50" t="str">
        <f aca="false">IF($B451="","",0.6108*EXP(17.27*$B451/($B451+237.3)))</f>
        <v/>
      </c>
      <c r="K451" s="50" t="str">
        <f aca="false">IF(OR($J451="",$C451=""),"",$J451*$C451/100)</f>
        <v/>
      </c>
      <c r="L451" s="50" t="str">
        <f aca="false">IF(OR($J451="",$K451=""),"",$J451-$K451)</f>
        <v/>
      </c>
      <c r="M451" s="50" t="str">
        <f aca="false">IF($J451="","",4098*$J451/($B451+237.3)^2)</f>
        <v/>
      </c>
      <c r="N451" s="51" t="str">
        <f aca="false">IF($F451="","",0.000665*$F451)</f>
        <v/>
      </c>
      <c r="O451" s="46" t="str">
        <f aca="false">IF($E451="","",IFERROR($E451*4.87/LN(67.8*CFG_ZANEM-5.42),""))</f>
        <v/>
      </c>
      <c r="P451" s="46" t="str">
        <f aca="false">IF(OR($B451="",$H451=""),"",$H451-$B451)</f>
        <v/>
      </c>
      <c r="Q451" s="46" t="str">
        <f aca="false">IF($A451="","",IF(ISNUMBER(CFG_A),CFG_A,""))</f>
        <v/>
      </c>
      <c r="R451" s="46" t="str">
        <f aca="false">IF($A451="","",IF(ISNUMBER(CFG_B),CFG_B,""))</f>
        <v/>
      </c>
      <c r="S451" s="50" t="str">
        <f aca="false">IF(OR($B451="",$Q451=""),"",0.6108*EXP(17.27*$B451/($B451+237.3))-0.6108*EXP(17.27*($B451+$Q451)/($B451+$Q451+237.3)))</f>
        <v/>
      </c>
      <c r="T451" s="46" t="str">
        <f aca="false">IF(OR($Q451="",$R451="",$L451=""),"",$Q451+$R451*$L451)</f>
        <v/>
      </c>
      <c r="U451" s="46" t="str">
        <f aca="false">IF(OR($Q451="",$R451="",$S451=""),"",$Q451+$R451*$S451)</f>
        <v/>
      </c>
      <c r="V451" s="50" t="str">
        <f aca="false">IF(OR($P451="",$T451="",$U451=""),"",IF(ABS($U451-$T451)&lt;CFG_DENOMMIN,"",($P451-$T451)/($U451-$T451)))</f>
        <v/>
      </c>
      <c r="W451" s="47" t="str">
        <f aca="false">IF($E451="","",IFERROR(LN((CFG_ZANEM-0.67*CFG_HDOSSEL)/(0.123*CFG_HDOSSEL))*LN((CFG_ZAR-0.67*CFG_HDOSSEL)/(0.0123*CFG_HDOSSEL))/(CFG_K^2*$E451),""))</f>
        <v/>
      </c>
      <c r="X451" s="50" t="str">
        <f aca="false">IF(OR($N451="",$W451="",$W451=0),"",$N451*(1+CFG_RC/$W451))</f>
        <v/>
      </c>
      <c r="Y451" s="46" t="str">
        <f aca="false">IF(OR($X451="",$M451="",$G451="",$L451=""),"",($W451*$G451/CFG_RHOCP)*($X451/($M451+$X451))-$L451/($M451+$X451))</f>
        <v/>
      </c>
      <c r="Z451" s="46" t="str">
        <f aca="false">IF(OR($W451="",$G451=""),"",$W451*$G451/CFG_RHOCP)</f>
        <v/>
      </c>
      <c r="AA451" s="50" t="str">
        <f aca="false">IF(OR($P451="",$Y451="",$Z451=""),"",IF(ABS($Z451-$Y451)&lt;CFG_DENOMMIN,"",($P451-$Y451)/($Z451-$Y451)))</f>
        <v/>
      </c>
      <c r="AB451" s="48" t="str">
        <f aca="false">IF($A451="","",IF(AND(HOUR($A451)&gt;=CFG_HINI,HOUR($A451)&lt;CFG_HFIM),1,0))</f>
        <v/>
      </c>
      <c r="AC451" s="48" t="str">
        <f aca="false">IF($A451="","",IF($D451="",0,IF($D451&gt;=CFG_RSMIN,1,0)))</f>
        <v/>
      </c>
      <c r="AD451" s="48" t="str">
        <f aca="false">IF($A451="","",IF($E451="",0,IF(AND($E451&gt;=CFG_UMIN,$E451&lt;=CFG_UMAX),1,0)))</f>
        <v/>
      </c>
      <c r="AE451" s="48" t="str">
        <f aca="false">IF($A451="","",IF($L451="",0,IF($L451&gt;=CFG_VPDMIN,1,0)))</f>
        <v/>
      </c>
      <c r="AF451" s="48" t="str">
        <f aca="false">IF($A451="","",IF(CFG_METODO="Teórico (Jackson)",IF(OR($Y451="",$Z451=""),0,IF(ABS($Z451-$Y451)&gt;=CFG_DENOMMIN,1,0)),IF(OR($T451="",$U451=""),0,IF(ABS($U451-$T451)&gt;=CFG_DENOMMIN,1,0))))</f>
        <v/>
      </c>
      <c r="AG451" s="48" t="str">
        <f aca="false">IF($A451="","",IF(AND($B451&lt;&gt;"",$C451&lt;&gt;"",$H451&lt;&gt;""),1,0))</f>
        <v/>
      </c>
      <c r="AH451" s="48" t="str">
        <f aca="false">IF($A451="","",IF(AND($AB451=1,$AC451=1,$AD451=1,$AE451=1,$AF451=1,$AG451=1),1,0))</f>
        <v/>
      </c>
      <c r="AI451" s="50" t="str">
        <f aca="false">IF($A451="","",IF($AH451&lt;&gt;1,"",IF(CFG_METODO="Teórico (Jackson)",$AA451,$V451)))</f>
        <v/>
      </c>
      <c r="AJ451" s="50" t="str">
        <f aca="false">IF($AI451="","",MAX(0,MIN(1,$AI451)))</f>
        <v/>
      </c>
      <c r="AK451" s="52" t="str">
        <f aca="false">IF($A451="","",IF($AG451=0,"Dados incompletos"&amp;IF($I451="SEM PAR"," — sem Tc no mesmo horário",""),IF($AB451=0,"Fora da janela horária",IF($AC451=0,"Radiação abaixo do mínimo",IF($AD451=0,"Vento fora da faixa",IF($AE451=0,"VPD abaixo do mínimo",IF($AF451=0,"Denominador muito pequeno","VÁLIDO")))))))</f>
        <v/>
      </c>
    </row>
    <row r="452" customFormat="false" ht="15" hidden="false" customHeight="false" outlineLevel="0" collapsed="false">
      <c r="A452" s="45" t="str">
        <f aca="false">IF(02_Estacao!A452="","",02_Estacao!A452)</f>
        <v/>
      </c>
      <c r="B452" s="46" t="str">
        <f aca="false">IF(OR($A452="",02_Estacao!B452=""),"",IF(CFG_UT="°F",(02_Estacao!B452-32)*5/9,02_Estacao!B452))</f>
        <v/>
      </c>
      <c r="C452" s="47" t="str">
        <f aca="false">IF(OR($A452="",02_Estacao!C452=""),"",IF(CFG_UUR="fração (0-1)",02_Estacao!C452*100,02_Estacao!C452))</f>
        <v/>
      </c>
      <c r="D452" s="48" t="str">
        <f aca="false">IF(OR($A452="",02_Estacao!D452=""),"",IF(CFG_URS="MJ/m²/h",02_Estacao!D452*277.7778,IF(CFG_URS="kW/m²",02_Estacao!D452*1000,02_Estacao!D452)))</f>
        <v/>
      </c>
      <c r="E452" s="46" t="str">
        <f aca="false">IF(OR($A452="",02_Estacao!E452=""),"",IF(CFG_UVEL="km/h",02_Estacao!E452/3.6,02_Estacao!E452))</f>
        <v/>
      </c>
      <c r="F452" s="46" t="str">
        <f aca="false">IF($A452="","",IF(02_Estacao!F452="",CFG_P,IF(CFG_UP="hPa (mbar)",02_Estacao!F452/10,IF(CFG_UP="Pa",02_Estacao!F452/1000,02_Estacao!F452))))</f>
        <v/>
      </c>
      <c r="G452" s="48" t="str">
        <f aca="false">IF($A452="","",IF(02_Estacao!G452&lt;&gt;"",02_Estacao!G452,IF($D452="","",(1-CFG_ALBEDO)*$D452-CFG_RNL)))</f>
        <v/>
      </c>
      <c r="H452" s="46" t="str">
        <f aca="false">IF($A452="","",IFERROR(IF(ISNUMBER(INDEX(03_Dossel!$F$6:$F$1005,MATCH($A452,03_Dossel!$A$6:$A$1005,0))),INDEX(03_Dossel!$F$6:$F$1005,MATCH($A452,03_Dossel!$A$6:$A$1005,0)),""),""))</f>
        <v/>
      </c>
      <c r="I452" s="49" t="str">
        <f aca="false">IF($A452="","",IF($H452="","SEM PAR","OK"))</f>
        <v/>
      </c>
      <c r="J452" s="50" t="str">
        <f aca="false">IF($B452="","",0.6108*EXP(17.27*$B452/($B452+237.3)))</f>
        <v/>
      </c>
      <c r="K452" s="50" t="str">
        <f aca="false">IF(OR($J452="",$C452=""),"",$J452*$C452/100)</f>
        <v/>
      </c>
      <c r="L452" s="50" t="str">
        <f aca="false">IF(OR($J452="",$K452=""),"",$J452-$K452)</f>
        <v/>
      </c>
      <c r="M452" s="50" t="str">
        <f aca="false">IF($J452="","",4098*$J452/($B452+237.3)^2)</f>
        <v/>
      </c>
      <c r="N452" s="51" t="str">
        <f aca="false">IF($F452="","",0.000665*$F452)</f>
        <v/>
      </c>
      <c r="O452" s="46" t="str">
        <f aca="false">IF($E452="","",IFERROR($E452*4.87/LN(67.8*CFG_ZANEM-5.42),""))</f>
        <v/>
      </c>
      <c r="P452" s="46" t="str">
        <f aca="false">IF(OR($B452="",$H452=""),"",$H452-$B452)</f>
        <v/>
      </c>
      <c r="Q452" s="46" t="str">
        <f aca="false">IF($A452="","",IF(ISNUMBER(CFG_A),CFG_A,""))</f>
        <v/>
      </c>
      <c r="R452" s="46" t="str">
        <f aca="false">IF($A452="","",IF(ISNUMBER(CFG_B),CFG_B,""))</f>
        <v/>
      </c>
      <c r="S452" s="50" t="str">
        <f aca="false">IF(OR($B452="",$Q452=""),"",0.6108*EXP(17.27*$B452/($B452+237.3))-0.6108*EXP(17.27*($B452+$Q452)/($B452+$Q452+237.3)))</f>
        <v/>
      </c>
      <c r="T452" s="46" t="str">
        <f aca="false">IF(OR($Q452="",$R452="",$L452=""),"",$Q452+$R452*$L452)</f>
        <v/>
      </c>
      <c r="U452" s="46" t="str">
        <f aca="false">IF(OR($Q452="",$R452="",$S452=""),"",$Q452+$R452*$S452)</f>
        <v/>
      </c>
      <c r="V452" s="50" t="str">
        <f aca="false">IF(OR($P452="",$T452="",$U452=""),"",IF(ABS($U452-$T452)&lt;CFG_DENOMMIN,"",($P452-$T452)/($U452-$T452)))</f>
        <v/>
      </c>
      <c r="W452" s="47" t="str">
        <f aca="false">IF($E452="","",IFERROR(LN((CFG_ZANEM-0.67*CFG_HDOSSEL)/(0.123*CFG_HDOSSEL))*LN((CFG_ZAR-0.67*CFG_HDOSSEL)/(0.0123*CFG_HDOSSEL))/(CFG_K^2*$E452),""))</f>
        <v/>
      </c>
      <c r="X452" s="50" t="str">
        <f aca="false">IF(OR($N452="",$W452="",$W452=0),"",$N452*(1+CFG_RC/$W452))</f>
        <v/>
      </c>
      <c r="Y452" s="46" t="str">
        <f aca="false">IF(OR($X452="",$M452="",$G452="",$L452=""),"",($W452*$G452/CFG_RHOCP)*($X452/($M452+$X452))-$L452/($M452+$X452))</f>
        <v/>
      </c>
      <c r="Z452" s="46" t="str">
        <f aca="false">IF(OR($W452="",$G452=""),"",$W452*$G452/CFG_RHOCP)</f>
        <v/>
      </c>
      <c r="AA452" s="50" t="str">
        <f aca="false">IF(OR($P452="",$Y452="",$Z452=""),"",IF(ABS($Z452-$Y452)&lt;CFG_DENOMMIN,"",($P452-$Y452)/($Z452-$Y452)))</f>
        <v/>
      </c>
      <c r="AB452" s="48" t="str">
        <f aca="false">IF($A452="","",IF(AND(HOUR($A452)&gt;=CFG_HINI,HOUR($A452)&lt;CFG_HFIM),1,0))</f>
        <v/>
      </c>
      <c r="AC452" s="48" t="str">
        <f aca="false">IF($A452="","",IF($D452="",0,IF($D452&gt;=CFG_RSMIN,1,0)))</f>
        <v/>
      </c>
      <c r="AD452" s="48" t="str">
        <f aca="false">IF($A452="","",IF($E452="",0,IF(AND($E452&gt;=CFG_UMIN,$E452&lt;=CFG_UMAX),1,0)))</f>
        <v/>
      </c>
      <c r="AE452" s="48" t="str">
        <f aca="false">IF($A452="","",IF($L452="",0,IF($L452&gt;=CFG_VPDMIN,1,0)))</f>
        <v/>
      </c>
      <c r="AF452" s="48" t="str">
        <f aca="false">IF($A452="","",IF(CFG_METODO="Teórico (Jackson)",IF(OR($Y452="",$Z452=""),0,IF(ABS($Z452-$Y452)&gt;=CFG_DENOMMIN,1,0)),IF(OR($T452="",$U452=""),0,IF(ABS($U452-$T452)&gt;=CFG_DENOMMIN,1,0))))</f>
        <v/>
      </c>
      <c r="AG452" s="48" t="str">
        <f aca="false">IF($A452="","",IF(AND($B452&lt;&gt;"",$C452&lt;&gt;"",$H452&lt;&gt;""),1,0))</f>
        <v/>
      </c>
      <c r="AH452" s="48" t="str">
        <f aca="false">IF($A452="","",IF(AND($AB452=1,$AC452=1,$AD452=1,$AE452=1,$AF452=1,$AG452=1),1,0))</f>
        <v/>
      </c>
      <c r="AI452" s="50" t="str">
        <f aca="false">IF($A452="","",IF($AH452&lt;&gt;1,"",IF(CFG_METODO="Teórico (Jackson)",$AA452,$V452)))</f>
        <v/>
      </c>
      <c r="AJ452" s="50" t="str">
        <f aca="false">IF($AI452="","",MAX(0,MIN(1,$AI452)))</f>
        <v/>
      </c>
      <c r="AK452" s="52" t="str">
        <f aca="false">IF($A452="","",IF($AG452=0,"Dados incompletos"&amp;IF($I452="SEM PAR"," — sem Tc no mesmo horário",""),IF($AB452=0,"Fora da janela horária",IF($AC452=0,"Radiação abaixo do mínimo",IF($AD452=0,"Vento fora da faixa",IF($AE452=0,"VPD abaixo do mínimo",IF($AF452=0,"Denominador muito pequeno","VÁLIDO")))))))</f>
        <v/>
      </c>
    </row>
    <row r="453" customFormat="false" ht="15" hidden="false" customHeight="false" outlineLevel="0" collapsed="false">
      <c r="A453" s="45" t="str">
        <f aca="false">IF(02_Estacao!A453="","",02_Estacao!A453)</f>
        <v/>
      </c>
      <c r="B453" s="46" t="str">
        <f aca="false">IF(OR($A453="",02_Estacao!B453=""),"",IF(CFG_UT="°F",(02_Estacao!B453-32)*5/9,02_Estacao!B453))</f>
        <v/>
      </c>
      <c r="C453" s="47" t="str">
        <f aca="false">IF(OR($A453="",02_Estacao!C453=""),"",IF(CFG_UUR="fração (0-1)",02_Estacao!C453*100,02_Estacao!C453))</f>
        <v/>
      </c>
      <c r="D453" s="48" t="str">
        <f aca="false">IF(OR($A453="",02_Estacao!D453=""),"",IF(CFG_URS="MJ/m²/h",02_Estacao!D453*277.7778,IF(CFG_URS="kW/m²",02_Estacao!D453*1000,02_Estacao!D453)))</f>
        <v/>
      </c>
      <c r="E453" s="46" t="str">
        <f aca="false">IF(OR($A453="",02_Estacao!E453=""),"",IF(CFG_UVEL="km/h",02_Estacao!E453/3.6,02_Estacao!E453))</f>
        <v/>
      </c>
      <c r="F453" s="46" t="str">
        <f aca="false">IF($A453="","",IF(02_Estacao!F453="",CFG_P,IF(CFG_UP="hPa (mbar)",02_Estacao!F453/10,IF(CFG_UP="Pa",02_Estacao!F453/1000,02_Estacao!F453))))</f>
        <v/>
      </c>
      <c r="G453" s="48" t="str">
        <f aca="false">IF($A453="","",IF(02_Estacao!G453&lt;&gt;"",02_Estacao!G453,IF($D453="","",(1-CFG_ALBEDO)*$D453-CFG_RNL)))</f>
        <v/>
      </c>
      <c r="H453" s="46" t="str">
        <f aca="false">IF($A453="","",IFERROR(IF(ISNUMBER(INDEX(03_Dossel!$F$6:$F$1005,MATCH($A453,03_Dossel!$A$6:$A$1005,0))),INDEX(03_Dossel!$F$6:$F$1005,MATCH($A453,03_Dossel!$A$6:$A$1005,0)),""),""))</f>
        <v/>
      </c>
      <c r="I453" s="49" t="str">
        <f aca="false">IF($A453="","",IF($H453="","SEM PAR","OK"))</f>
        <v/>
      </c>
      <c r="J453" s="50" t="str">
        <f aca="false">IF($B453="","",0.6108*EXP(17.27*$B453/($B453+237.3)))</f>
        <v/>
      </c>
      <c r="K453" s="50" t="str">
        <f aca="false">IF(OR($J453="",$C453=""),"",$J453*$C453/100)</f>
        <v/>
      </c>
      <c r="L453" s="50" t="str">
        <f aca="false">IF(OR($J453="",$K453=""),"",$J453-$K453)</f>
        <v/>
      </c>
      <c r="M453" s="50" t="str">
        <f aca="false">IF($J453="","",4098*$J453/($B453+237.3)^2)</f>
        <v/>
      </c>
      <c r="N453" s="51" t="str">
        <f aca="false">IF($F453="","",0.000665*$F453)</f>
        <v/>
      </c>
      <c r="O453" s="46" t="str">
        <f aca="false">IF($E453="","",IFERROR($E453*4.87/LN(67.8*CFG_ZANEM-5.42),""))</f>
        <v/>
      </c>
      <c r="P453" s="46" t="str">
        <f aca="false">IF(OR($B453="",$H453=""),"",$H453-$B453)</f>
        <v/>
      </c>
      <c r="Q453" s="46" t="str">
        <f aca="false">IF($A453="","",IF(ISNUMBER(CFG_A),CFG_A,""))</f>
        <v/>
      </c>
      <c r="R453" s="46" t="str">
        <f aca="false">IF($A453="","",IF(ISNUMBER(CFG_B),CFG_B,""))</f>
        <v/>
      </c>
      <c r="S453" s="50" t="str">
        <f aca="false">IF(OR($B453="",$Q453=""),"",0.6108*EXP(17.27*$B453/($B453+237.3))-0.6108*EXP(17.27*($B453+$Q453)/($B453+$Q453+237.3)))</f>
        <v/>
      </c>
      <c r="T453" s="46" t="str">
        <f aca="false">IF(OR($Q453="",$R453="",$L453=""),"",$Q453+$R453*$L453)</f>
        <v/>
      </c>
      <c r="U453" s="46" t="str">
        <f aca="false">IF(OR($Q453="",$R453="",$S453=""),"",$Q453+$R453*$S453)</f>
        <v/>
      </c>
      <c r="V453" s="50" t="str">
        <f aca="false">IF(OR($P453="",$T453="",$U453=""),"",IF(ABS($U453-$T453)&lt;CFG_DENOMMIN,"",($P453-$T453)/($U453-$T453)))</f>
        <v/>
      </c>
      <c r="W453" s="47" t="str">
        <f aca="false">IF($E453="","",IFERROR(LN((CFG_ZANEM-0.67*CFG_HDOSSEL)/(0.123*CFG_HDOSSEL))*LN((CFG_ZAR-0.67*CFG_HDOSSEL)/(0.0123*CFG_HDOSSEL))/(CFG_K^2*$E453),""))</f>
        <v/>
      </c>
      <c r="X453" s="50" t="str">
        <f aca="false">IF(OR($N453="",$W453="",$W453=0),"",$N453*(1+CFG_RC/$W453))</f>
        <v/>
      </c>
      <c r="Y453" s="46" t="str">
        <f aca="false">IF(OR($X453="",$M453="",$G453="",$L453=""),"",($W453*$G453/CFG_RHOCP)*($X453/($M453+$X453))-$L453/($M453+$X453))</f>
        <v/>
      </c>
      <c r="Z453" s="46" t="str">
        <f aca="false">IF(OR($W453="",$G453=""),"",$W453*$G453/CFG_RHOCP)</f>
        <v/>
      </c>
      <c r="AA453" s="50" t="str">
        <f aca="false">IF(OR($P453="",$Y453="",$Z453=""),"",IF(ABS($Z453-$Y453)&lt;CFG_DENOMMIN,"",($P453-$Y453)/($Z453-$Y453)))</f>
        <v/>
      </c>
      <c r="AB453" s="48" t="str">
        <f aca="false">IF($A453="","",IF(AND(HOUR($A453)&gt;=CFG_HINI,HOUR($A453)&lt;CFG_HFIM),1,0))</f>
        <v/>
      </c>
      <c r="AC453" s="48" t="str">
        <f aca="false">IF($A453="","",IF($D453="",0,IF($D453&gt;=CFG_RSMIN,1,0)))</f>
        <v/>
      </c>
      <c r="AD453" s="48" t="str">
        <f aca="false">IF($A453="","",IF($E453="",0,IF(AND($E453&gt;=CFG_UMIN,$E453&lt;=CFG_UMAX),1,0)))</f>
        <v/>
      </c>
      <c r="AE453" s="48" t="str">
        <f aca="false">IF($A453="","",IF($L453="",0,IF($L453&gt;=CFG_VPDMIN,1,0)))</f>
        <v/>
      </c>
      <c r="AF453" s="48" t="str">
        <f aca="false">IF($A453="","",IF(CFG_METODO="Teórico (Jackson)",IF(OR($Y453="",$Z453=""),0,IF(ABS($Z453-$Y453)&gt;=CFG_DENOMMIN,1,0)),IF(OR($T453="",$U453=""),0,IF(ABS($U453-$T453)&gt;=CFG_DENOMMIN,1,0))))</f>
        <v/>
      </c>
      <c r="AG453" s="48" t="str">
        <f aca="false">IF($A453="","",IF(AND($B453&lt;&gt;"",$C453&lt;&gt;"",$H453&lt;&gt;""),1,0))</f>
        <v/>
      </c>
      <c r="AH453" s="48" t="str">
        <f aca="false">IF($A453="","",IF(AND($AB453=1,$AC453=1,$AD453=1,$AE453=1,$AF453=1,$AG453=1),1,0))</f>
        <v/>
      </c>
      <c r="AI453" s="50" t="str">
        <f aca="false">IF($A453="","",IF($AH453&lt;&gt;1,"",IF(CFG_METODO="Teórico (Jackson)",$AA453,$V453)))</f>
        <v/>
      </c>
      <c r="AJ453" s="50" t="str">
        <f aca="false">IF($AI453="","",MAX(0,MIN(1,$AI453)))</f>
        <v/>
      </c>
      <c r="AK453" s="52" t="str">
        <f aca="false">IF($A453="","",IF($AG453=0,"Dados incompletos"&amp;IF($I453="SEM PAR"," — sem Tc no mesmo horário",""),IF($AB453=0,"Fora da janela horária",IF($AC453=0,"Radiação abaixo do mínimo",IF($AD453=0,"Vento fora da faixa",IF($AE453=0,"VPD abaixo do mínimo",IF($AF453=0,"Denominador muito pequeno","VÁLIDO")))))))</f>
        <v/>
      </c>
    </row>
    <row r="454" customFormat="false" ht="15" hidden="false" customHeight="false" outlineLevel="0" collapsed="false">
      <c r="A454" s="45" t="str">
        <f aca="false">IF(02_Estacao!A454="","",02_Estacao!A454)</f>
        <v/>
      </c>
      <c r="B454" s="46" t="str">
        <f aca="false">IF(OR($A454="",02_Estacao!B454=""),"",IF(CFG_UT="°F",(02_Estacao!B454-32)*5/9,02_Estacao!B454))</f>
        <v/>
      </c>
      <c r="C454" s="47" t="str">
        <f aca="false">IF(OR($A454="",02_Estacao!C454=""),"",IF(CFG_UUR="fração (0-1)",02_Estacao!C454*100,02_Estacao!C454))</f>
        <v/>
      </c>
      <c r="D454" s="48" t="str">
        <f aca="false">IF(OR($A454="",02_Estacao!D454=""),"",IF(CFG_URS="MJ/m²/h",02_Estacao!D454*277.7778,IF(CFG_URS="kW/m²",02_Estacao!D454*1000,02_Estacao!D454)))</f>
        <v/>
      </c>
      <c r="E454" s="46" t="str">
        <f aca="false">IF(OR($A454="",02_Estacao!E454=""),"",IF(CFG_UVEL="km/h",02_Estacao!E454/3.6,02_Estacao!E454))</f>
        <v/>
      </c>
      <c r="F454" s="46" t="str">
        <f aca="false">IF($A454="","",IF(02_Estacao!F454="",CFG_P,IF(CFG_UP="hPa (mbar)",02_Estacao!F454/10,IF(CFG_UP="Pa",02_Estacao!F454/1000,02_Estacao!F454))))</f>
        <v/>
      </c>
      <c r="G454" s="48" t="str">
        <f aca="false">IF($A454="","",IF(02_Estacao!G454&lt;&gt;"",02_Estacao!G454,IF($D454="","",(1-CFG_ALBEDO)*$D454-CFG_RNL)))</f>
        <v/>
      </c>
      <c r="H454" s="46" t="str">
        <f aca="false">IF($A454="","",IFERROR(IF(ISNUMBER(INDEX(03_Dossel!$F$6:$F$1005,MATCH($A454,03_Dossel!$A$6:$A$1005,0))),INDEX(03_Dossel!$F$6:$F$1005,MATCH($A454,03_Dossel!$A$6:$A$1005,0)),""),""))</f>
        <v/>
      </c>
      <c r="I454" s="49" t="str">
        <f aca="false">IF($A454="","",IF($H454="","SEM PAR","OK"))</f>
        <v/>
      </c>
      <c r="J454" s="50" t="str">
        <f aca="false">IF($B454="","",0.6108*EXP(17.27*$B454/($B454+237.3)))</f>
        <v/>
      </c>
      <c r="K454" s="50" t="str">
        <f aca="false">IF(OR($J454="",$C454=""),"",$J454*$C454/100)</f>
        <v/>
      </c>
      <c r="L454" s="50" t="str">
        <f aca="false">IF(OR($J454="",$K454=""),"",$J454-$K454)</f>
        <v/>
      </c>
      <c r="M454" s="50" t="str">
        <f aca="false">IF($J454="","",4098*$J454/($B454+237.3)^2)</f>
        <v/>
      </c>
      <c r="N454" s="51" t="str">
        <f aca="false">IF($F454="","",0.000665*$F454)</f>
        <v/>
      </c>
      <c r="O454" s="46" t="str">
        <f aca="false">IF($E454="","",IFERROR($E454*4.87/LN(67.8*CFG_ZANEM-5.42),""))</f>
        <v/>
      </c>
      <c r="P454" s="46" t="str">
        <f aca="false">IF(OR($B454="",$H454=""),"",$H454-$B454)</f>
        <v/>
      </c>
      <c r="Q454" s="46" t="str">
        <f aca="false">IF($A454="","",IF(ISNUMBER(CFG_A),CFG_A,""))</f>
        <v/>
      </c>
      <c r="R454" s="46" t="str">
        <f aca="false">IF($A454="","",IF(ISNUMBER(CFG_B),CFG_B,""))</f>
        <v/>
      </c>
      <c r="S454" s="50" t="str">
        <f aca="false">IF(OR($B454="",$Q454=""),"",0.6108*EXP(17.27*$B454/($B454+237.3))-0.6108*EXP(17.27*($B454+$Q454)/($B454+$Q454+237.3)))</f>
        <v/>
      </c>
      <c r="T454" s="46" t="str">
        <f aca="false">IF(OR($Q454="",$R454="",$L454=""),"",$Q454+$R454*$L454)</f>
        <v/>
      </c>
      <c r="U454" s="46" t="str">
        <f aca="false">IF(OR($Q454="",$R454="",$S454=""),"",$Q454+$R454*$S454)</f>
        <v/>
      </c>
      <c r="V454" s="50" t="str">
        <f aca="false">IF(OR($P454="",$T454="",$U454=""),"",IF(ABS($U454-$T454)&lt;CFG_DENOMMIN,"",($P454-$T454)/($U454-$T454)))</f>
        <v/>
      </c>
      <c r="W454" s="47" t="str">
        <f aca="false">IF($E454="","",IFERROR(LN((CFG_ZANEM-0.67*CFG_HDOSSEL)/(0.123*CFG_HDOSSEL))*LN((CFG_ZAR-0.67*CFG_HDOSSEL)/(0.0123*CFG_HDOSSEL))/(CFG_K^2*$E454),""))</f>
        <v/>
      </c>
      <c r="X454" s="50" t="str">
        <f aca="false">IF(OR($N454="",$W454="",$W454=0),"",$N454*(1+CFG_RC/$W454))</f>
        <v/>
      </c>
      <c r="Y454" s="46" t="str">
        <f aca="false">IF(OR($X454="",$M454="",$G454="",$L454=""),"",($W454*$G454/CFG_RHOCP)*($X454/($M454+$X454))-$L454/($M454+$X454))</f>
        <v/>
      </c>
      <c r="Z454" s="46" t="str">
        <f aca="false">IF(OR($W454="",$G454=""),"",$W454*$G454/CFG_RHOCP)</f>
        <v/>
      </c>
      <c r="AA454" s="50" t="str">
        <f aca="false">IF(OR($P454="",$Y454="",$Z454=""),"",IF(ABS($Z454-$Y454)&lt;CFG_DENOMMIN,"",($P454-$Y454)/($Z454-$Y454)))</f>
        <v/>
      </c>
      <c r="AB454" s="48" t="str">
        <f aca="false">IF($A454="","",IF(AND(HOUR($A454)&gt;=CFG_HINI,HOUR($A454)&lt;CFG_HFIM),1,0))</f>
        <v/>
      </c>
      <c r="AC454" s="48" t="str">
        <f aca="false">IF($A454="","",IF($D454="",0,IF($D454&gt;=CFG_RSMIN,1,0)))</f>
        <v/>
      </c>
      <c r="AD454" s="48" t="str">
        <f aca="false">IF($A454="","",IF($E454="",0,IF(AND($E454&gt;=CFG_UMIN,$E454&lt;=CFG_UMAX),1,0)))</f>
        <v/>
      </c>
      <c r="AE454" s="48" t="str">
        <f aca="false">IF($A454="","",IF($L454="",0,IF($L454&gt;=CFG_VPDMIN,1,0)))</f>
        <v/>
      </c>
      <c r="AF454" s="48" t="str">
        <f aca="false">IF($A454="","",IF(CFG_METODO="Teórico (Jackson)",IF(OR($Y454="",$Z454=""),0,IF(ABS($Z454-$Y454)&gt;=CFG_DENOMMIN,1,0)),IF(OR($T454="",$U454=""),0,IF(ABS($U454-$T454)&gt;=CFG_DENOMMIN,1,0))))</f>
        <v/>
      </c>
      <c r="AG454" s="48" t="str">
        <f aca="false">IF($A454="","",IF(AND($B454&lt;&gt;"",$C454&lt;&gt;"",$H454&lt;&gt;""),1,0))</f>
        <v/>
      </c>
      <c r="AH454" s="48" t="str">
        <f aca="false">IF($A454="","",IF(AND($AB454=1,$AC454=1,$AD454=1,$AE454=1,$AF454=1,$AG454=1),1,0))</f>
        <v/>
      </c>
      <c r="AI454" s="50" t="str">
        <f aca="false">IF($A454="","",IF($AH454&lt;&gt;1,"",IF(CFG_METODO="Teórico (Jackson)",$AA454,$V454)))</f>
        <v/>
      </c>
      <c r="AJ454" s="50" t="str">
        <f aca="false">IF($AI454="","",MAX(0,MIN(1,$AI454)))</f>
        <v/>
      </c>
      <c r="AK454" s="52" t="str">
        <f aca="false">IF($A454="","",IF($AG454=0,"Dados incompletos"&amp;IF($I454="SEM PAR"," — sem Tc no mesmo horário",""),IF($AB454=0,"Fora da janela horária",IF($AC454=0,"Radiação abaixo do mínimo",IF($AD454=0,"Vento fora da faixa",IF($AE454=0,"VPD abaixo do mínimo",IF($AF454=0,"Denominador muito pequeno","VÁLIDO")))))))</f>
        <v/>
      </c>
    </row>
    <row r="455" customFormat="false" ht="15" hidden="false" customHeight="false" outlineLevel="0" collapsed="false">
      <c r="A455" s="45" t="str">
        <f aca="false">IF(02_Estacao!A455="","",02_Estacao!A455)</f>
        <v/>
      </c>
      <c r="B455" s="46" t="str">
        <f aca="false">IF(OR($A455="",02_Estacao!B455=""),"",IF(CFG_UT="°F",(02_Estacao!B455-32)*5/9,02_Estacao!B455))</f>
        <v/>
      </c>
      <c r="C455" s="47" t="str">
        <f aca="false">IF(OR($A455="",02_Estacao!C455=""),"",IF(CFG_UUR="fração (0-1)",02_Estacao!C455*100,02_Estacao!C455))</f>
        <v/>
      </c>
      <c r="D455" s="48" t="str">
        <f aca="false">IF(OR($A455="",02_Estacao!D455=""),"",IF(CFG_URS="MJ/m²/h",02_Estacao!D455*277.7778,IF(CFG_URS="kW/m²",02_Estacao!D455*1000,02_Estacao!D455)))</f>
        <v/>
      </c>
      <c r="E455" s="46" t="str">
        <f aca="false">IF(OR($A455="",02_Estacao!E455=""),"",IF(CFG_UVEL="km/h",02_Estacao!E455/3.6,02_Estacao!E455))</f>
        <v/>
      </c>
      <c r="F455" s="46" t="str">
        <f aca="false">IF($A455="","",IF(02_Estacao!F455="",CFG_P,IF(CFG_UP="hPa (mbar)",02_Estacao!F455/10,IF(CFG_UP="Pa",02_Estacao!F455/1000,02_Estacao!F455))))</f>
        <v/>
      </c>
      <c r="G455" s="48" t="str">
        <f aca="false">IF($A455="","",IF(02_Estacao!G455&lt;&gt;"",02_Estacao!G455,IF($D455="","",(1-CFG_ALBEDO)*$D455-CFG_RNL)))</f>
        <v/>
      </c>
      <c r="H455" s="46" t="str">
        <f aca="false">IF($A455="","",IFERROR(IF(ISNUMBER(INDEX(03_Dossel!$F$6:$F$1005,MATCH($A455,03_Dossel!$A$6:$A$1005,0))),INDEX(03_Dossel!$F$6:$F$1005,MATCH($A455,03_Dossel!$A$6:$A$1005,0)),""),""))</f>
        <v/>
      </c>
      <c r="I455" s="49" t="str">
        <f aca="false">IF($A455="","",IF($H455="","SEM PAR","OK"))</f>
        <v/>
      </c>
      <c r="J455" s="50" t="str">
        <f aca="false">IF($B455="","",0.6108*EXP(17.27*$B455/($B455+237.3)))</f>
        <v/>
      </c>
      <c r="K455" s="50" t="str">
        <f aca="false">IF(OR($J455="",$C455=""),"",$J455*$C455/100)</f>
        <v/>
      </c>
      <c r="L455" s="50" t="str">
        <f aca="false">IF(OR($J455="",$K455=""),"",$J455-$K455)</f>
        <v/>
      </c>
      <c r="M455" s="50" t="str">
        <f aca="false">IF($J455="","",4098*$J455/($B455+237.3)^2)</f>
        <v/>
      </c>
      <c r="N455" s="51" t="str">
        <f aca="false">IF($F455="","",0.000665*$F455)</f>
        <v/>
      </c>
      <c r="O455" s="46" t="str">
        <f aca="false">IF($E455="","",IFERROR($E455*4.87/LN(67.8*CFG_ZANEM-5.42),""))</f>
        <v/>
      </c>
      <c r="P455" s="46" t="str">
        <f aca="false">IF(OR($B455="",$H455=""),"",$H455-$B455)</f>
        <v/>
      </c>
      <c r="Q455" s="46" t="str">
        <f aca="false">IF($A455="","",IF(ISNUMBER(CFG_A),CFG_A,""))</f>
        <v/>
      </c>
      <c r="R455" s="46" t="str">
        <f aca="false">IF($A455="","",IF(ISNUMBER(CFG_B),CFG_B,""))</f>
        <v/>
      </c>
      <c r="S455" s="50" t="str">
        <f aca="false">IF(OR($B455="",$Q455=""),"",0.6108*EXP(17.27*$B455/($B455+237.3))-0.6108*EXP(17.27*($B455+$Q455)/($B455+$Q455+237.3)))</f>
        <v/>
      </c>
      <c r="T455" s="46" t="str">
        <f aca="false">IF(OR($Q455="",$R455="",$L455=""),"",$Q455+$R455*$L455)</f>
        <v/>
      </c>
      <c r="U455" s="46" t="str">
        <f aca="false">IF(OR($Q455="",$R455="",$S455=""),"",$Q455+$R455*$S455)</f>
        <v/>
      </c>
      <c r="V455" s="50" t="str">
        <f aca="false">IF(OR($P455="",$T455="",$U455=""),"",IF(ABS($U455-$T455)&lt;CFG_DENOMMIN,"",($P455-$T455)/($U455-$T455)))</f>
        <v/>
      </c>
      <c r="W455" s="47" t="str">
        <f aca="false">IF($E455="","",IFERROR(LN((CFG_ZANEM-0.67*CFG_HDOSSEL)/(0.123*CFG_HDOSSEL))*LN((CFG_ZAR-0.67*CFG_HDOSSEL)/(0.0123*CFG_HDOSSEL))/(CFG_K^2*$E455),""))</f>
        <v/>
      </c>
      <c r="X455" s="50" t="str">
        <f aca="false">IF(OR($N455="",$W455="",$W455=0),"",$N455*(1+CFG_RC/$W455))</f>
        <v/>
      </c>
      <c r="Y455" s="46" t="str">
        <f aca="false">IF(OR($X455="",$M455="",$G455="",$L455=""),"",($W455*$G455/CFG_RHOCP)*($X455/($M455+$X455))-$L455/($M455+$X455))</f>
        <v/>
      </c>
      <c r="Z455" s="46" t="str">
        <f aca="false">IF(OR($W455="",$G455=""),"",$W455*$G455/CFG_RHOCP)</f>
        <v/>
      </c>
      <c r="AA455" s="50" t="str">
        <f aca="false">IF(OR($P455="",$Y455="",$Z455=""),"",IF(ABS($Z455-$Y455)&lt;CFG_DENOMMIN,"",($P455-$Y455)/($Z455-$Y455)))</f>
        <v/>
      </c>
      <c r="AB455" s="48" t="str">
        <f aca="false">IF($A455="","",IF(AND(HOUR($A455)&gt;=CFG_HINI,HOUR($A455)&lt;CFG_HFIM),1,0))</f>
        <v/>
      </c>
      <c r="AC455" s="48" t="str">
        <f aca="false">IF($A455="","",IF($D455="",0,IF($D455&gt;=CFG_RSMIN,1,0)))</f>
        <v/>
      </c>
      <c r="AD455" s="48" t="str">
        <f aca="false">IF($A455="","",IF($E455="",0,IF(AND($E455&gt;=CFG_UMIN,$E455&lt;=CFG_UMAX),1,0)))</f>
        <v/>
      </c>
      <c r="AE455" s="48" t="str">
        <f aca="false">IF($A455="","",IF($L455="",0,IF($L455&gt;=CFG_VPDMIN,1,0)))</f>
        <v/>
      </c>
      <c r="AF455" s="48" t="str">
        <f aca="false">IF($A455="","",IF(CFG_METODO="Teórico (Jackson)",IF(OR($Y455="",$Z455=""),0,IF(ABS($Z455-$Y455)&gt;=CFG_DENOMMIN,1,0)),IF(OR($T455="",$U455=""),0,IF(ABS($U455-$T455)&gt;=CFG_DENOMMIN,1,0))))</f>
        <v/>
      </c>
      <c r="AG455" s="48" t="str">
        <f aca="false">IF($A455="","",IF(AND($B455&lt;&gt;"",$C455&lt;&gt;"",$H455&lt;&gt;""),1,0))</f>
        <v/>
      </c>
      <c r="AH455" s="48" t="str">
        <f aca="false">IF($A455="","",IF(AND($AB455=1,$AC455=1,$AD455=1,$AE455=1,$AF455=1,$AG455=1),1,0))</f>
        <v/>
      </c>
      <c r="AI455" s="50" t="str">
        <f aca="false">IF($A455="","",IF($AH455&lt;&gt;1,"",IF(CFG_METODO="Teórico (Jackson)",$AA455,$V455)))</f>
        <v/>
      </c>
      <c r="AJ455" s="50" t="str">
        <f aca="false">IF($AI455="","",MAX(0,MIN(1,$AI455)))</f>
        <v/>
      </c>
      <c r="AK455" s="52" t="str">
        <f aca="false">IF($A455="","",IF($AG455=0,"Dados incompletos"&amp;IF($I455="SEM PAR"," — sem Tc no mesmo horário",""),IF($AB455=0,"Fora da janela horária",IF($AC455=0,"Radiação abaixo do mínimo",IF($AD455=0,"Vento fora da faixa",IF($AE455=0,"VPD abaixo do mínimo",IF($AF455=0,"Denominador muito pequeno","VÁLIDO")))))))</f>
        <v/>
      </c>
    </row>
    <row r="456" customFormat="false" ht="15" hidden="false" customHeight="false" outlineLevel="0" collapsed="false">
      <c r="A456" s="45" t="str">
        <f aca="false">IF(02_Estacao!A456="","",02_Estacao!A456)</f>
        <v/>
      </c>
      <c r="B456" s="46" t="str">
        <f aca="false">IF(OR($A456="",02_Estacao!B456=""),"",IF(CFG_UT="°F",(02_Estacao!B456-32)*5/9,02_Estacao!B456))</f>
        <v/>
      </c>
      <c r="C456" s="47" t="str">
        <f aca="false">IF(OR($A456="",02_Estacao!C456=""),"",IF(CFG_UUR="fração (0-1)",02_Estacao!C456*100,02_Estacao!C456))</f>
        <v/>
      </c>
      <c r="D456" s="48" t="str">
        <f aca="false">IF(OR($A456="",02_Estacao!D456=""),"",IF(CFG_URS="MJ/m²/h",02_Estacao!D456*277.7778,IF(CFG_URS="kW/m²",02_Estacao!D456*1000,02_Estacao!D456)))</f>
        <v/>
      </c>
      <c r="E456" s="46" t="str">
        <f aca="false">IF(OR($A456="",02_Estacao!E456=""),"",IF(CFG_UVEL="km/h",02_Estacao!E456/3.6,02_Estacao!E456))</f>
        <v/>
      </c>
      <c r="F456" s="46" t="str">
        <f aca="false">IF($A456="","",IF(02_Estacao!F456="",CFG_P,IF(CFG_UP="hPa (mbar)",02_Estacao!F456/10,IF(CFG_UP="Pa",02_Estacao!F456/1000,02_Estacao!F456))))</f>
        <v/>
      </c>
      <c r="G456" s="48" t="str">
        <f aca="false">IF($A456="","",IF(02_Estacao!G456&lt;&gt;"",02_Estacao!G456,IF($D456="","",(1-CFG_ALBEDO)*$D456-CFG_RNL)))</f>
        <v/>
      </c>
      <c r="H456" s="46" t="str">
        <f aca="false">IF($A456="","",IFERROR(IF(ISNUMBER(INDEX(03_Dossel!$F$6:$F$1005,MATCH($A456,03_Dossel!$A$6:$A$1005,0))),INDEX(03_Dossel!$F$6:$F$1005,MATCH($A456,03_Dossel!$A$6:$A$1005,0)),""),""))</f>
        <v/>
      </c>
      <c r="I456" s="49" t="str">
        <f aca="false">IF($A456="","",IF($H456="","SEM PAR","OK"))</f>
        <v/>
      </c>
      <c r="J456" s="50" t="str">
        <f aca="false">IF($B456="","",0.6108*EXP(17.27*$B456/($B456+237.3)))</f>
        <v/>
      </c>
      <c r="K456" s="50" t="str">
        <f aca="false">IF(OR($J456="",$C456=""),"",$J456*$C456/100)</f>
        <v/>
      </c>
      <c r="L456" s="50" t="str">
        <f aca="false">IF(OR($J456="",$K456=""),"",$J456-$K456)</f>
        <v/>
      </c>
      <c r="M456" s="50" t="str">
        <f aca="false">IF($J456="","",4098*$J456/($B456+237.3)^2)</f>
        <v/>
      </c>
      <c r="N456" s="51" t="str">
        <f aca="false">IF($F456="","",0.000665*$F456)</f>
        <v/>
      </c>
      <c r="O456" s="46" t="str">
        <f aca="false">IF($E456="","",IFERROR($E456*4.87/LN(67.8*CFG_ZANEM-5.42),""))</f>
        <v/>
      </c>
      <c r="P456" s="46" t="str">
        <f aca="false">IF(OR($B456="",$H456=""),"",$H456-$B456)</f>
        <v/>
      </c>
      <c r="Q456" s="46" t="str">
        <f aca="false">IF($A456="","",IF(ISNUMBER(CFG_A),CFG_A,""))</f>
        <v/>
      </c>
      <c r="R456" s="46" t="str">
        <f aca="false">IF($A456="","",IF(ISNUMBER(CFG_B),CFG_B,""))</f>
        <v/>
      </c>
      <c r="S456" s="50" t="str">
        <f aca="false">IF(OR($B456="",$Q456=""),"",0.6108*EXP(17.27*$B456/($B456+237.3))-0.6108*EXP(17.27*($B456+$Q456)/($B456+$Q456+237.3)))</f>
        <v/>
      </c>
      <c r="T456" s="46" t="str">
        <f aca="false">IF(OR($Q456="",$R456="",$L456=""),"",$Q456+$R456*$L456)</f>
        <v/>
      </c>
      <c r="U456" s="46" t="str">
        <f aca="false">IF(OR($Q456="",$R456="",$S456=""),"",$Q456+$R456*$S456)</f>
        <v/>
      </c>
      <c r="V456" s="50" t="str">
        <f aca="false">IF(OR($P456="",$T456="",$U456=""),"",IF(ABS($U456-$T456)&lt;CFG_DENOMMIN,"",($P456-$T456)/($U456-$T456)))</f>
        <v/>
      </c>
      <c r="W456" s="47" t="str">
        <f aca="false">IF($E456="","",IFERROR(LN((CFG_ZANEM-0.67*CFG_HDOSSEL)/(0.123*CFG_HDOSSEL))*LN((CFG_ZAR-0.67*CFG_HDOSSEL)/(0.0123*CFG_HDOSSEL))/(CFG_K^2*$E456),""))</f>
        <v/>
      </c>
      <c r="X456" s="50" t="str">
        <f aca="false">IF(OR($N456="",$W456="",$W456=0),"",$N456*(1+CFG_RC/$W456))</f>
        <v/>
      </c>
      <c r="Y456" s="46" t="str">
        <f aca="false">IF(OR($X456="",$M456="",$G456="",$L456=""),"",($W456*$G456/CFG_RHOCP)*($X456/($M456+$X456))-$L456/($M456+$X456))</f>
        <v/>
      </c>
      <c r="Z456" s="46" t="str">
        <f aca="false">IF(OR($W456="",$G456=""),"",$W456*$G456/CFG_RHOCP)</f>
        <v/>
      </c>
      <c r="AA456" s="50" t="str">
        <f aca="false">IF(OR($P456="",$Y456="",$Z456=""),"",IF(ABS($Z456-$Y456)&lt;CFG_DENOMMIN,"",($P456-$Y456)/($Z456-$Y456)))</f>
        <v/>
      </c>
      <c r="AB456" s="48" t="str">
        <f aca="false">IF($A456="","",IF(AND(HOUR($A456)&gt;=CFG_HINI,HOUR($A456)&lt;CFG_HFIM),1,0))</f>
        <v/>
      </c>
      <c r="AC456" s="48" t="str">
        <f aca="false">IF($A456="","",IF($D456="",0,IF($D456&gt;=CFG_RSMIN,1,0)))</f>
        <v/>
      </c>
      <c r="AD456" s="48" t="str">
        <f aca="false">IF($A456="","",IF($E456="",0,IF(AND($E456&gt;=CFG_UMIN,$E456&lt;=CFG_UMAX),1,0)))</f>
        <v/>
      </c>
      <c r="AE456" s="48" t="str">
        <f aca="false">IF($A456="","",IF($L456="",0,IF($L456&gt;=CFG_VPDMIN,1,0)))</f>
        <v/>
      </c>
      <c r="AF456" s="48" t="str">
        <f aca="false">IF($A456="","",IF(CFG_METODO="Teórico (Jackson)",IF(OR($Y456="",$Z456=""),0,IF(ABS($Z456-$Y456)&gt;=CFG_DENOMMIN,1,0)),IF(OR($T456="",$U456=""),0,IF(ABS($U456-$T456)&gt;=CFG_DENOMMIN,1,0))))</f>
        <v/>
      </c>
      <c r="AG456" s="48" t="str">
        <f aca="false">IF($A456="","",IF(AND($B456&lt;&gt;"",$C456&lt;&gt;"",$H456&lt;&gt;""),1,0))</f>
        <v/>
      </c>
      <c r="AH456" s="48" t="str">
        <f aca="false">IF($A456="","",IF(AND($AB456=1,$AC456=1,$AD456=1,$AE456=1,$AF456=1,$AG456=1),1,0))</f>
        <v/>
      </c>
      <c r="AI456" s="50" t="str">
        <f aca="false">IF($A456="","",IF($AH456&lt;&gt;1,"",IF(CFG_METODO="Teórico (Jackson)",$AA456,$V456)))</f>
        <v/>
      </c>
      <c r="AJ456" s="50" t="str">
        <f aca="false">IF($AI456="","",MAX(0,MIN(1,$AI456)))</f>
        <v/>
      </c>
      <c r="AK456" s="52" t="str">
        <f aca="false">IF($A456="","",IF($AG456=0,"Dados incompletos"&amp;IF($I456="SEM PAR"," — sem Tc no mesmo horário",""),IF($AB456=0,"Fora da janela horária",IF($AC456=0,"Radiação abaixo do mínimo",IF($AD456=0,"Vento fora da faixa",IF($AE456=0,"VPD abaixo do mínimo",IF($AF456=0,"Denominador muito pequeno","VÁLIDO")))))))</f>
        <v/>
      </c>
    </row>
    <row r="457" customFormat="false" ht="15" hidden="false" customHeight="false" outlineLevel="0" collapsed="false">
      <c r="A457" s="45" t="str">
        <f aca="false">IF(02_Estacao!A457="","",02_Estacao!A457)</f>
        <v/>
      </c>
      <c r="B457" s="46" t="str">
        <f aca="false">IF(OR($A457="",02_Estacao!B457=""),"",IF(CFG_UT="°F",(02_Estacao!B457-32)*5/9,02_Estacao!B457))</f>
        <v/>
      </c>
      <c r="C457" s="47" t="str">
        <f aca="false">IF(OR($A457="",02_Estacao!C457=""),"",IF(CFG_UUR="fração (0-1)",02_Estacao!C457*100,02_Estacao!C457))</f>
        <v/>
      </c>
      <c r="D457" s="48" t="str">
        <f aca="false">IF(OR($A457="",02_Estacao!D457=""),"",IF(CFG_URS="MJ/m²/h",02_Estacao!D457*277.7778,IF(CFG_URS="kW/m²",02_Estacao!D457*1000,02_Estacao!D457)))</f>
        <v/>
      </c>
      <c r="E457" s="46" t="str">
        <f aca="false">IF(OR($A457="",02_Estacao!E457=""),"",IF(CFG_UVEL="km/h",02_Estacao!E457/3.6,02_Estacao!E457))</f>
        <v/>
      </c>
      <c r="F457" s="46" t="str">
        <f aca="false">IF($A457="","",IF(02_Estacao!F457="",CFG_P,IF(CFG_UP="hPa (mbar)",02_Estacao!F457/10,IF(CFG_UP="Pa",02_Estacao!F457/1000,02_Estacao!F457))))</f>
        <v/>
      </c>
      <c r="G457" s="48" t="str">
        <f aca="false">IF($A457="","",IF(02_Estacao!G457&lt;&gt;"",02_Estacao!G457,IF($D457="","",(1-CFG_ALBEDO)*$D457-CFG_RNL)))</f>
        <v/>
      </c>
      <c r="H457" s="46" t="str">
        <f aca="false">IF($A457="","",IFERROR(IF(ISNUMBER(INDEX(03_Dossel!$F$6:$F$1005,MATCH($A457,03_Dossel!$A$6:$A$1005,0))),INDEX(03_Dossel!$F$6:$F$1005,MATCH($A457,03_Dossel!$A$6:$A$1005,0)),""),""))</f>
        <v/>
      </c>
      <c r="I457" s="49" t="str">
        <f aca="false">IF($A457="","",IF($H457="","SEM PAR","OK"))</f>
        <v/>
      </c>
      <c r="J457" s="50" t="str">
        <f aca="false">IF($B457="","",0.6108*EXP(17.27*$B457/($B457+237.3)))</f>
        <v/>
      </c>
      <c r="K457" s="50" t="str">
        <f aca="false">IF(OR($J457="",$C457=""),"",$J457*$C457/100)</f>
        <v/>
      </c>
      <c r="L457" s="50" t="str">
        <f aca="false">IF(OR($J457="",$K457=""),"",$J457-$K457)</f>
        <v/>
      </c>
      <c r="M457" s="50" t="str">
        <f aca="false">IF($J457="","",4098*$J457/($B457+237.3)^2)</f>
        <v/>
      </c>
      <c r="N457" s="51" t="str">
        <f aca="false">IF($F457="","",0.000665*$F457)</f>
        <v/>
      </c>
      <c r="O457" s="46" t="str">
        <f aca="false">IF($E457="","",IFERROR($E457*4.87/LN(67.8*CFG_ZANEM-5.42),""))</f>
        <v/>
      </c>
      <c r="P457" s="46" t="str">
        <f aca="false">IF(OR($B457="",$H457=""),"",$H457-$B457)</f>
        <v/>
      </c>
      <c r="Q457" s="46" t="str">
        <f aca="false">IF($A457="","",IF(ISNUMBER(CFG_A),CFG_A,""))</f>
        <v/>
      </c>
      <c r="R457" s="46" t="str">
        <f aca="false">IF($A457="","",IF(ISNUMBER(CFG_B),CFG_B,""))</f>
        <v/>
      </c>
      <c r="S457" s="50" t="str">
        <f aca="false">IF(OR($B457="",$Q457=""),"",0.6108*EXP(17.27*$B457/($B457+237.3))-0.6108*EXP(17.27*($B457+$Q457)/($B457+$Q457+237.3)))</f>
        <v/>
      </c>
      <c r="T457" s="46" t="str">
        <f aca="false">IF(OR($Q457="",$R457="",$L457=""),"",$Q457+$R457*$L457)</f>
        <v/>
      </c>
      <c r="U457" s="46" t="str">
        <f aca="false">IF(OR($Q457="",$R457="",$S457=""),"",$Q457+$R457*$S457)</f>
        <v/>
      </c>
      <c r="V457" s="50" t="str">
        <f aca="false">IF(OR($P457="",$T457="",$U457=""),"",IF(ABS($U457-$T457)&lt;CFG_DENOMMIN,"",($P457-$T457)/($U457-$T457)))</f>
        <v/>
      </c>
      <c r="W457" s="47" t="str">
        <f aca="false">IF($E457="","",IFERROR(LN((CFG_ZANEM-0.67*CFG_HDOSSEL)/(0.123*CFG_HDOSSEL))*LN((CFG_ZAR-0.67*CFG_HDOSSEL)/(0.0123*CFG_HDOSSEL))/(CFG_K^2*$E457),""))</f>
        <v/>
      </c>
      <c r="X457" s="50" t="str">
        <f aca="false">IF(OR($N457="",$W457="",$W457=0),"",$N457*(1+CFG_RC/$W457))</f>
        <v/>
      </c>
      <c r="Y457" s="46" t="str">
        <f aca="false">IF(OR($X457="",$M457="",$G457="",$L457=""),"",($W457*$G457/CFG_RHOCP)*($X457/($M457+$X457))-$L457/($M457+$X457))</f>
        <v/>
      </c>
      <c r="Z457" s="46" t="str">
        <f aca="false">IF(OR($W457="",$G457=""),"",$W457*$G457/CFG_RHOCP)</f>
        <v/>
      </c>
      <c r="AA457" s="50" t="str">
        <f aca="false">IF(OR($P457="",$Y457="",$Z457=""),"",IF(ABS($Z457-$Y457)&lt;CFG_DENOMMIN,"",($P457-$Y457)/($Z457-$Y457)))</f>
        <v/>
      </c>
      <c r="AB457" s="48" t="str">
        <f aca="false">IF($A457="","",IF(AND(HOUR($A457)&gt;=CFG_HINI,HOUR($A457)&lt;CFG_HFIM),1,0))</f>
        <v/>
      </c>
      <c r="AC457" s="48" t="str">
        <f aca="false">IF($A457="","",IF($D457="",0,IF($D457&gt;=CFG_RSMIN,1,0)))</f>
        <v/>
      </c>
      <c r="AD457" s="48" t="str">
        <f aca="false">IF($A457="","",IF($E457="",0,IF(AND($E457&gt;=CFG_UMIN,$E457&lt;=CFG_UMAX),1,0)))</f>
        <v/>
      </c>
      <c r="AE457" s="48" t="str">
        <f aca="false">IF($A457="","",IF($L457="",0,IF($L457&gt;=CFG_VPDMIN,1,0)))</f>
        <v/>
      </c>
      <c r="AF457" s="48" t="str">
        <f aca="false">IF($A457="","",IF(CFG_METODO="Teórico (Jackson)",IF(OR($Y457="",$Z457=""),0,IF(ABS($Z457-$Y457)&gt;=CFG_DENOMMIN,1,0)),IF(OR($T457="",$U457=""),0,IF(ABS($U457-$T457)&gt;=CFG_DENOMMIN,1,0))))</f>
        <v/>
      </c>
      <c r="AG457" s="48" t="str">
        <f aca="false">IF($A457="","",IF(AND($B457&lt;&gt;"",$C457&lt;&gt;"",$H457&lt;&gt;""),1,0))</f>
        <v/>
      </c>
      <c r="AH457" s="48" t="str">
        <f aca="false">IF($A457="","",IF(AND($AB457=1,$AC457=1,$AD457=1,$AE457=1,$AF457=1,$AG457=1),1,0))</f>
        <v/>
      </c>
      <c r="AI457" s="50" t="str">
        <f aca="false">IF($A457="","",IF($AH457&lt;&gt;1,"",IF(CFG_METODO="Teórico (Jackson)",$AA457,$V457)))</f>
        <v/>
      </c>
      <c r="AJ457" s="50" t="str">
        <f aca="false">IF($AI457="","",MAX(0,MIN(1,$AI457)))</f>
        <v/>
      </c>
      <c r="AK457" s="52" t="str">
        <f aca="false">IF($A457="","",IF($AG457=0,"Dados incompletos"&amp;IF($I457="SEM PAR"," — sem Tc no mesmo horário",""),IF($AB457=0,"Fora da janela horária",IF($AC457=0,"Radiação abaixo do mínimo",IF($AD457=0,"Vento fora da faixa",IF($AE457=0,"VPD abaixo do mínimo",IF($AF457=0,"Denominador muito pequeno","VÁLIDO")))))))</f>
        <v/>
      </c>
    </row>
    <row r="458" customFormat="false" ht="15" hidden="false" customHeight="false" outlineLevel="0" collapsed="false">
      <c r="A458" s="45" t="str">
        <f aca="false">IF(02_Estacao!A458="","",02_Estacao!A458)</f>
        <v/>
      </c>
      <c r="B458" s="46" t="str">
        <f aca="false">IF(OR($A458="",02_Estacao!B458=""),"",IF(CFG_UT="°F",(02_Estacao!B458-32)*5/9,02_Estacao!B458))</f>
        <v/>
      </c>
      <c r="C458" s="47" t="str">
        <f aca="false">IF(OR($A458="",02_Estacao!C458=""),"",IF(CFG_UUR="fração (0-1)",02_Estacao!C458*100,02_Estacao!C458))</f>
        <v/>
      </c>
      <c r="D458" s="48" t="str">
        <f aca="false">IF(OR($A458="",02_Estacao!D458=""),"",IF(CFG_URS="MJ/m²/h",02_Estacao!D458*277.7778,IF(CFG_URS="kW/m²",02_Estacao!D458*1000,02_Estacao!D458)))</f>
        <v/>
      </c>
      <c r="E458" s="46" t="str">
        <f aca="false">IF(OR($A458="",02_Estacao!E458=""),"",IF(CFG_UVEL="km/h",02_Estacao!E458/3.6,02_Estacao!E458))</f>
        <v/>
      </c>
      <c r="F458" s="46" t="str">
        <f aca="false">IF($A458="","",IF(02_Estacao!F458="",CFG_P,IF(CFG_UP="hPa (mbar)",02_Estacao!F458/10,IF(CFG_UP="Pa",02_Estacao!F458/1000,02_Estacao!F458))))</f>
        <v/>
      </c>
      <c r="G458" s="48" t="str">
        <f aca="false">IF($A458="","",IF(02_Estacao!G458&lt;&gt;"",02_Estacao!G458,IF($D458="","",(1-CFG_ALBEDO)*$D458-CFG_RNL)))</f>
        <v/>
      </c>
      <c r="H458" s="46" t="str">
        <f aca="false">IF($A458="","",IFERROR(IF(ISNUMBER(INDEX(03_Dossel!$F$6:$F$1005,MATCH($A458,03_Dossel!$A$6:$A$1005,0))),INDEX(03_Dossel!$F$6:$F$1005,MATCH($A458,03_Dossel!$A$6:$A$1005,0)),""),""))</f>
        <v/>
      </c>
      <c r="I458" s="49" t="str">
        <f aca="false">IF($A458="","",IF($H458="","SEM PAR","OK"))</f>
        <v/>
      </c>
      <c r="J458" s="50" t="str">
        <f aca="false">IF($B458="","",0.6108*EXP(17.27*$B458/($B458+237.3)))</f>
        <v/>
      </c>
      <c r="K458" s="50" t="str">
        <f aca="false">IF(OR($J458="",$C458=""),"",$J458*$C458/100)</f>
        <v/>
      </c>
      <c r="L458" s="50" t="str">
        <f aca="false">IF(OR($J458="",$K458=""),"",$J458-$K458)</f>
        <v/>
      </c>
      <c r="M458" s="50" t="str">
        <f aca="false">IF($J458="","",4098*$J458/($B458+237.3)^2)</f>
        <v/>
      </c>
      <c r="N458" s="51" t="str">
        <f aca="false">IF($F458="","",0.000665*$F458)</f>
        <v/>
      </c>
      <c r="O458" s="46" t="str">
        <f aca="false">IF($E458="","",IFERROR($E458*4.87/LN(67.8*CFG_ZANEM-5.42),""))</f>
        <v/>
      </c>
      <c r="P458" s="46" t="str">
        <f aca="false">IF(OR($B458="",$H458=""),"",$H458-$B458)</f>
        <v/>
      </c>
      <c r="Q458" s="46" t="str">
        <f aca="false">IF($A458="","",IF(ISNUMBER(CFG_A),CFG_A,""))</f>
        <v/>
      </c>
      <c r="R458" s="46" t="str">
        <f aca="false">IF($A458="","",IF(ISNUMBER(CFG_B),CFG_B,""))</f>
        <v/>
      </c>
      <c r="S458" s="50" t="str">
        <f aca="false">IF(OR($B458="",$Q458=""),"",0.6108*EXP(17.27*$B458/($B458+237.3))-0.6108*EXP(17.27*($B458+$Q458)/($B458+$Q458+237.3)))</f>
        <v/>
      </c>
      <c r="T458" s="46" t="str">
        <f aca="false">IF(OR($Q458="",$R458="",$L458=""),"",$Q458+$R458*$L458)</f>
        <v/>
      </c>
      <c r="U458" s="46" t="str">
        <f aca="false">IF(OR($Q458="",$R458="",$S458=""),"",$Q458+$R458*$S458)</f>
        <v/>
      </c>
      <c r="V458" s="50" t="str">
        <f aca="false">IF(OR($P458="",$T458="",$U458=""),"",IF(ABS($U458-$T458)&lt;CFG_DENOMMIN,"",($P458-$T458)/($U458-$T458)))</f>
        <v/>
      </c>
      <c r="W458" s="47" t="str">
        <f aca="false">IF($E458="","",IFERROR(LN((CFG_ZANEM-0.67*CFG_HDOSSEL)/(0.123*CFG_HDOSSEL))*LN((CFG_ZAR-0.67*CFG_HDOSSEL)/(0.0123*CFG_HDOSSEL))/(CFG_K^2*$E458),""))</f>
        <v/>
      </c>
      <c r="X458" s="50" t="str">
        <f aca="false">IF(OR($N458="",$W458="",$W458=0),"",$N458*(1+CFG_RC/$W458))</f>
        <v/>
      </c>
      <c r="Y458" s="46" t="str">
        <f aca="false">IF(OR($X458="",$M458="",$G458="",$L458=""),"",($W458*$G458/CFG_RHOCP)*($X458/($M458+$X458))-$L458/($M458+$X458))</f>
        <v/>
      </c>
      <c r="Z458" s="46" t="str">
        <f aca="false">IF(OR($W458="",$G458=""),"",$W458*$G458/CFG_RHOCP)</f>
        <v/>
      </c>
      <c r="AA458" s="50" t="str">
        <f aca="false">IF(OR($P458="",$Y458="",$Z458=""),"",IF(ABS($Z458-$Y458)&lt;CFG_DENOMMIN,"",($P458-$Y458)/($Z458-$Y458)))</f>
        <v/>
      </c>
      <c r="AB458" s="48" t="str">
        <f aca="false">IF($A458="","",IF(AND(HOUR($A458)&gt;=CFG_HINI,HOUR($A458)&lt;CFG_HFIM),1,0))</f>
        <v/>
      </c>
      <c r="AC458" s="48" t="str">
        <f aca="false">IF($A458="","",IF($D458="",0,IF($D458&gt;=CFG_RSMIN,1,0)))</f>
        <v/>
      </c>
      <c r="AD458" s="48" t="str">
        <f aca="false">IF($A458="","",IF($E458="",0,IF(AND($E458&gt;=CFG_UMIN,$E458&lt;=CFG_UMAX),1,0)))</f>
        <v/>
      </c>
      <c r="AE458" s="48" t="str">
        <f aca="false">IF($A458="","",IF($L458="",0,IF($L458&gt;=CFG_VPDMIN,1,0)))</f>
        <v/>
      </c>
      <c r="AF458" s="48" t="str">
        <f aca="false">IF($A458="","",IF(CFG_METODO="Teórico (Jackson)",IF(OR($Y458="",$Z458=""),0,IF(ABS($Z458-$Y458)&gt;=CFG_DENOMMIN,1,0)),IF(OR($T458="",$U458=""),0,IF(ABS($U458-$T458)&gt;=CFG_DENOMMIN,1,0))))</f>
        <v/>
      </c>
      <c r="AG458" s="48" t="str">
        <f aca="false">IF($A458="","",IF(AND($B458&lt;&gt;"",$C458&lt;&gt;"",$H458&lt;&gt;""),1,0))</f>
        <v/>
      </c>
      <c r="AH458" s="48" t="str">
        <f aca="false">IF($A458="","",IF(AND($AB458=1,$AC458=1,$AD458=1,$AE458=1,$AF458=1,$AG458=1),1,0))</f>
        <v/>
      </c>
      <c r="AI458" s="50" t="str">
        <f aca="false">IF($A458="","",IF($AH458&lt;&gt;1,"",IF(CFG_METODO="Teórico (Jackson)",$AA458,$V458)))</f>
        <v/>
      </c>
      <c r="AJ458" s="50" t="str">
        <f aca="false">IF($AI458="","",MAX(0,MIN(1,$AI458)))</f>
        <v/>
      </c>
      <c r="AK458" s="52" t="str">
        <f aca="false">IF($A458="","",IF($AG458=0,"Dados incompletos"&amp;IF($I458="SEM PAR"," — sem Tc no mesmo horário",""),IF($AB458=0,"Fora da janela horária",IF($AC458=0,"Radiação abaixo do mínimo",IF($AD458=0,"Vento fora da faixa",IF($AE458=0,"VPD abaixo do mínimo",IF($AF458=0,"Denominador muito pequeno","VÁLIDO")))))))</f>
        <v/>
      </c>
    </row>
    <row r="459" customFormat="false" ht="15" hidden="false" customHeight="false" outlineLevel="0" collapsed="false">
      <c r="A459" s="45" t="str">
        <f aca="false">IF(02_Estacao!A459="","",02_Estacao!A459)</f>
        <v/>
      </c>
      <c r="B459" s="46" t="str">
        <f aca="false">IF(OR($A459="",02_Estacao!B459=""),"",IF(CFG_UT="°F",(02_Estacao!B459-32)*5/9,02_Estacao!B459))</f>
        <v/>
      </c>
      <c r="C459" s="47" t="str">
        <f aca="false">IF(OR($A459="",02_Estacao!C459=""),"",IF(CFG_UUR="fração (0-1)",02_Estacao!C459*100,02_Estacao!C459))</f>
        <v/>
      </c>
      <c r="D459" s="48" t="str">
        <f aca="false">IF(OR($A459="",02_Estacao!D459=""),"",IF(CFG_URS="MJ/m²/h",02_Estacao!D459*277.7778,IF(CFG_URS="kW/m²",02_Estacao!D459*1000,02_Estacao!D459)))</f>
        <v/>
      </c>
      <c r="E459" s="46" t="str">
        <f aca="false">IF(OR($A459="",02_Estacao!E459=""),"",IF(CFG_UVEL="km/h",02_Estacao!E459/3.6,02_Estacao!E459))</f>
        <v/>
      </c>
      <c r="F459" s="46" t="str">
        <f aca="false">IF($A459="","",IF(02_Estacao!F459="",CFG_P,IF(CFG_UP="hPa (mbar)",02_Estacao!F459/10,IF(CFG_UP="Pa",02_Estacao!F459/1000,02_Estacao!F459))))</f>
        <v/>
      </c>
      <c r="G459" s="48" t="str">
        <f aca="false">IF($A459="","",IF(02_Estacao!G459&lt;&gt;"",02_Estacao!G459,IF($D459="","",(1-CFG_ALBEDO)*$D459-CFG_RNL)))</f>
        <v/>
      </c>
      <c r="H459" s="46" t="str">
        <f aca="false">IF($A459="","",IFERROR(IF(ISNUMBER(INDEX(03_Dossel!$F$6:$F$1005,MATCH($A459,03_Dossel!$A$6:$A$1005,0))),INDEX(03_Dossel!$F$6:$F$1005,MATCH($A459,03_Dossel!$A$6:$A$1005,0)),""),""))</f>
        <v/>
      </c>
      <c r="I459" s="49" t="str">
        <f aca="false">IF($A459="","",IF($H459="","SEM PAR","OK"))</f>
        <v/>
      </c>
      <c r="J459" s="50" t="str">
        <f aca="false">IF($B459="","",0.6108*EXP(17.27*$B459/($B459+237.3)))</f>
        <v/>
      </c>
      <c r="K459" s="50" t="str">
        <f aca="false">IF(OR($J459="",$C459=""),"",$J459*$C459/100)</f>
        <v/>
      </c>
      <c r="L459" s="50" t="str">
        <f aca="false">IF(OR($J459="",$K459=""),"",$J459-$K459)</f>
        <v/>
      </c>
      <c r="M459" s="50" t="str">
        <f aca="false">IF($J459="","",4098*$J459/($B459+237.3)^2)</f>
        <v/>
      </c>
      <c r="N459" s="51" t="str">
        <f aca="false">IF($F459="","",0.000665*$F459)</f>
        <v/>
      </c>
      <c r="O459" s="46" t="str">
        <f aca="false">IF($E459="","",IFERROR($E459*4.87/LN(67.8*CFG_ZANEM-5.42),""))</f>
        <v/>
      </c>
      <c r="P459" s="46" t="str">
        <f aca="false">IF(OR($B459="",$H459=""),"",$H459-$B459)</f>
        <v/>
      </c>
      <c r="Q459" s="46" t="str">
        <f aca="false">IF($A459="","",IF(ISNUMBER(CFG_A),CFG_A,""))</f>
        <v/>
      </c>
      <c r="R459" s="46" t="str">
        <f aca="false">IF($A459="","",IF(ISNUMBER(CFG_B),CFG_B,""))</f>
        <v/>
      </c>
      <c r="S459" s="50" t="str">
        <f aca="false">IF(OR($B459="",$Q459=""),"",0.6108*EXP(17.27*$B459/($B459+237.3))-0.6108*EXP(17.27*($B459+$Q459)/($B459+$Q459+237.3)))</f>
        <v/>
      </c>
      <c r="T459" s="46" t="str">
        <f aca="false">IF(OR($Q459="",$R459="",$L459=""),"",$Q459+$R459*$L459)</f>
        <v/>
      </c>
      <c r="U459" s="46" t="str">
        <f aca="false">IF(OR($Q459="",$R459="",$S459=""),"",$Q459+$R459*$S459)</f>
        <v/>
      </c>
      <c r="V459" s="50" t="str">
        <f aca="false">IF(OR($P459="",$T459="",$U459=""),"",IF(ABS($U459-$T459)&lt;CFG_DENOMMIN,"",($P459-$T459)/($U459-$T459)))</f>
        <v/>
      </c>
      <c r="W459" s="47" t="str">
        <f aca="false">IF($E459="","",IFERROR(LN((CFG_ZANEM-0.67*CFG_HDOSSEL)/(0.123*CFG_HDOSSEL))*LN((CFG_ZAR-0.67*CFG_HDOSSEL)/(0.0123*CFG_HDOSSEL))/(CFG_K^2*$E459),""))</f>
        <v/>
      </c>
      <c r="X459" s="50" t="str">
        <f aca="false">IF(OR($N459="",$W459="",$W459=0),"",$N459*(1+CFG_RC/$W459))</f>
        <v/>
      </c>
      <c r="Y459" s="46" t="str">
        <f aca="false">IF(OR($X459="",$M459="",$G459="",$L459=""),"",($W459*$G459/CFG_RHOCP)*($X459/($M459+$X459))-$L459/($M459+$X459))</f>
        <v/>
      </c>
      <c r="Z459" s="46" t="str">
        <f aca="false">IF(OR($W459="",$G459=""),"",$W459*$G459/CFG_RHOCP)</f>
        <v/>
      </c>
      <c r="AA459" s="50" t="str">
        <f aca="false">IF(OR($P459="",$Y459="",$Z459=""),"",IF(ABS($Z459-$Y459)&lt;CFG_DENOMMIN,"",($P459-$Y459)/($Z459-$Y459)))</f>
        <v/>
      </c>
      <c r="AB459" s="48" t="str">
        <f aca="false">IF($A459="","",IF(AND(HOUR($A459)&gt;=CFG_HINI,HOUR($A459)&lt;CFG_HFIM),1,0))</f>
        <v/>
      </c>
      <c r="AC459" s="48" t="str">
        <f aca="false">IF($A459="","",IF($D459="",0,IF($D459&gt;=CFG_RSMIN,1,0)))</f>
        <v/>
      </c>
      <c r="AD459" s="48" t="str">
        <f aca="false">IF($A459="","",IF($E459="",0,IF(AND($E459&gt;=CFG_UMIN,$E459&lt;=CFG_UMAX),1,0)))</f>
        <v/>
      </c>
      <c r="AE459" s="48" t="str">
        <f aca="false">IF($A459="","",IF($L459="",0,IF($L459&gt;=CFG_VPDMIN,1,0)))</f>
        <v/>
      </c>
      <c r="AF459" s="48" t="str">
        <f aca="false">IF($A459="","",IF(CFG_METODO="Teórico (Jackson)",IF(OR($Y459="",$Z459=""),0,IF(ABS($Z459-$Y459)&gt;=CFG_DENOMMIN,1,0)),IF(OR($T459="",$U459=""),0,IF(ABS($U459-$T459)&gt;=CFG_DENOMMIN,1,0))))</f>
        <v/>
      </c>
      <c r="AG459" s="48" t="str">
        <f aca="false">IF($A459="","",IF(AND($B459&lt;&gt;"",$C459&lt;&gt;"",$H459&lt;&gt;""),1,0))</f>
        <v/>
      </c>
      <c r="AH459" s="48" t="str">
        <f aca="false">IF($A459="","",IF(AND($AB459=1,$AC459=1,$AD459=1,$AE459=1,$AF459=1,$AG459=1),1,0))</f>
        <v/>
      </c>
      <c r="AI459" s="50" t="str">
        <f aca="false">IF($A459="","",IF($AH459&lt;&gt;1,"",IF(CFG_METODO="Teórico (Jackson)",$AA459,$V459)))</f>
        <v/>
      </c>
      <c r="AJ459" s="50" t="str">
        <f aca="false">IF($AI459="","",MAX(0,MIN(1,$AI459)))</f>
        <v/>
      </c>
      <c r="AK459" s="52" t="str">
        <f aca="false">IF($A459="","",IF($AG459=0,"Dados incompletos"&amp;IF($I459="SEM PAR"," — sem Tc no mesmo horário",""),IF($AB459=0,"Fora da janela horária",IF($AC459=0,"Radiação abaixo do mínimo",IF($AD459=0,"Vento fora da faixa",IF($AE459=0,"VPD abaixo do mínimo",IF($AF459=0,"Denominador muito pequeno","VÁLIDO")))))))</f>
        <v/>
      </c>
    </row>
    <row r="460" customFormat="false" ht="15" hidden="false" customHeight="false" outlineLevel="0" collapsed="false">
      <c r="A460" s="45" t="str">
        <f aca="false">IF(02_Estacao!A460="","",02_Estacao!A460)</f>
        <v/>
      </c>
      <c r="B460" s="46" t="str">
        <f aca="false">IF(OR($A460="",02_Estacao!B460=""),"",IF(CFG_UT="°F",(02_Estacao!B460-32)*5/9,02_Estacao!B460))</f>
        <v/>
      </c>
      <c r="C460" s="47" t="str">
        <f aca="false">IF(OR($A460="",02_Estacao!C460=""),"",IF(CFG_UUR="fração (0-1)",02_Estacao!C460*100,02_Estacao!C460))</f>
        <v/>
      </c>
      <c r="D460" s="48" t="str">
        <f aca="false">IF(OR($A460="",02_Estacao!D460=""),"",IF(CFG_URS="MJ/m²/h",02_Estacao!D460*277.7778,IF(CFG_URS="kW/m²",02_Estacao!D460*1000,02_Estacao!D460)))</f>
        <v/>
      </c>
      <c r="E460" s="46" t="str">
        <f aca="false">IF(OR($A460="",02_Estacao!E460=""),"",IF(CFG_UVEL="km/h",02_Estacao!E460/3.6,02_Estacao!E460))</f>
        <v/>
      </c>
      <c r="F460" s="46" t="str">
        <f aca="false">IF($A460="","",IF(02_Estacao!F460="",CFG_P,IF(CFG_UP="hPa (mbar)",02_Estacao!F460/10,IF(CFG_UP="Pa",02_Estacao!F460/1000,02_Estacao!F460))))</f>
        <v/>
      </c>
      <c r="G460" s="48" t="str">
        <f aca="false">IF($A460="","",IF(02_Estacao!G460&lt;&gt;"",02_Estacao!G460,IF($D460="","",(1-CFG_ALBEDO)*$D460-CFG_RNL)))</f>
        <v/>
      </c>
      <c r="H460" s="46" t="str">
        <f aca="false">IF($A460="","",IFERROR(IF(ISNUMBER(INDEX(03_Dossel!$F$6:$F$1005,MATCH($A460,03_Dossel!$A$6:$A$1005,0))),INDEX(03_Dossel!$F$6:$F$1005,MATCH($A460,03_Dossel!$A$6:$A$1005,0)),""),""))</f>
        <v/>
      </c>
      <c r="I460" s="49" t="str">
        <f aca="false">IF($A460="","",IF($H460="","SEM PAR","OK"))</f>
        <v/>
      </c>
      <c r="J460" s="50" t="str">
        <f aca="false">IF($B460="","",0.6108*EXP(17.27*$B460/($B460+237.3)))</f>
        <v/>
      </c>
      <c r="K460" s="50" t="str">
        <f aca="false">IF(OR($J460="",$C460=""),"",$J460*$C460/100)</f>
        <v/>
      </c>
      <c r="L460" s="50" t="str">
        <f aca="false">IF(OR($J460="",$K460=""),"",$J460-$K460)</f>
        <v/>
      </c>
      <c r="M460" s="50" t="str">
        <f aca="false">IF($J460="","",4098*$J460/($B460+237.3)^2)</f>
        <v/>
      </c>
      <c r="N460" s="51" t="str">
        <f aca="false">IF($F460="","",0.000665*$F460)</f>
        <v/>
      </c>
      <c r="O460" s="46" t="str">
        <f aca="false">IF($E460="","",IFERROR($E460*4.87/LN(67.8*CFG_ZANEM-5.42),""))</f>
        <v/>
      </c>
      <c r="P460" s="46" t="str">
        <f aca="false">IF(OR($B460="",$H460=""),"",$H460-$B460)</f>
        <v/>
      </c>
      <c r="Q460" s="46" t="str">
        <f aca="false">IF($A460="","",IF(ISNUMBER(CFG_A),CFG_A,""))</f>
        <v/>
      </c>
      <c r="R460" s="46" t="str">
        <f aca="false">IF($A460="","",IF(ISNUMBER(CFG_B),CFG_B,""))</f>
        <v/>
      </c>
      <c r="S460" s="50" t="str">
        <f aca="false">IF(OR($B460="",$Q460=""),"",0.6108*EXP(17.27*$B460/($B460+237.3))-0.6108*EXP(17.27*($B460+$Q460)/($B460+$Q460+237.3)))</f>
        <v/>
      </c>
      <c r="T460" s="46" t="str">
        <f aca="false">IF(OR($Q460="",$R460="",$L460=""),"",$Q460+$R460*$L460)</f>
        <v/>
      </c>
      <c r="U460" s="46" t="str">
        <f aca="false">IF(OR($Q460="",$R460="",$S460=""),"",$Q460+$R460*$S460)</f>
        <v/>
      </c>
      <c r="V460" s="50" t="str">
        <f aca="false">IF(OR($P460="",$T460="",$U460=""),"",IF(ABS($U460-$T460)&lt;CFG_DENOMMIN,"",($P460-$T460)/($U460-$T460)))</f>
        <v/>
      </c>
      <c r="W460" s="47" t="str">
        <f aca="false">IF($E460="","",IFERROR(LN((CFG_ZANEM-0.67*CFG_HDOSSEL)/(0.123*CFG_HDOSSEL))*LN((CFG_ZAR-0.67*CFG_HDOSSEL)/(0.0123*CFG_HDOSSEL))/(CFG_K^2*$E460),""))</f>
        <v/>
      </c>
      <c r="X460" s="50" t="str">
        <f aca="false">IF(OR($N460="",$W460="",$W460=0),"",$N460*(1+CFG_RC/$W460))</f>
        <v/>
      </c>
      <c r="Y460" s="46" t="str">
        <f aca="false">IF(OR($X460="",$M460="",$G460="",$L460=""),"",($W460*$G460/CFG_RHOCP)*($X460/($M460+$X460))-$L460/($M460+$X460))</f>
        <v/>
      </c>
      <c r="Z460" s="46" t="str">
        <f aca="false">IF(OR($W460="",$G460=""),"",$W460*$G460/CFG_RHOCP)</f>
        <v/>
      </c>
      <c r="AA460" s="50" t="str">
        <f aca="false">IF(OR($P460="",$Y460="",$Z460=""),"",IF(ABS($Z460-$Y460)&lt;CFG_DENOMMIN,"",($P460-$Y460)/($Z460-$Y460)))</f>
        <v/>
      </c>
      <c r="AB460" s="48" t="str">
        <f aca="false">IF($A460="","",IF(AND(HOUR($A460)&gt;=CFG_HINI,HOUR($A460)&lt;CFG_HFIM),1,0))</f>
        <v/>
      </c>
      <c r="AC460" s="48" t="str">
        <f aca="false">IF($A460="","",IF($D460="",0,IF($D460&gt;=CFG_RSMIN,1,0)))</f>
        <v/>
      </c>
      <c r="AD460" s="48" t="str">
        <f aca="false">IF($A460="","",IF($E460="",0,IF(AND($E460&gt;=CFG_UMIN,$E460&lt;=CFG_UMAX),1,0)))</f>
        <v/>
      </c>
      <c r="AE460" s="48" t="str">
        <f aca="false">IF($A460="","",IF($L460="",0,IF($L460&gt;=CFG_VPDMIN,1,0)))</f>
        <v/>
      </c>
      <c r="AF460" s="48" t="str">
        <f aca="false">IF($A460="","",IF(CFG_METODO="Teórico (Jackson)",IF(OR($Y460="",$Z460=""),0,IF(ABS($Z460-$Y460)&gt;=CFG_DENOMMIN,1,0)),IF(OR($T460="",$U460=""),0,IF(ABS($U460-$T460)&gt;=CFG_DENOMMIN,1,0))))</f>
        <v/>
      </c>
      <c r="AG460" s="48" t="str">
        <f aca="false">IF($A460="","",IF(AND($B460&lt;&gt;"",$C460&lt;&gt;"",$H460&lt;&gt;""),1,0))</f>
        <v/>
      </c>
      <c r="AH460" s="48" t="str">
        <f aca="false">IF($A460="","",IF(AND($AB460=1,$AC460=1,$AD460=1,$AE460=1,$AF460=1,$AG460=1),1,0))</f>
        <v/>
      </c>
      <c r="AI460" s="50" t="str">
        <f aca="false">IF($A460="","",IF($AH460&lt;&gt;1,"",IF(CFG_METODO="Teórico (Jackson)",$AA460,$V460)))</f>
        <v/>
      </c>
      <c r="AJ460" s="50" t="str">
        <f aca="false">IF($AI460="","",MAX(0,MIN(1,$AI460)))</f>
        <v/>
      </c>
      <c r="AK460" s="52" t="str">
        <f aca="false">IF($A460="","",IF($AG460=0,"Dados incompletos"&amp;IF($I460="SEM PAR"," — sem Tc no mesmo horário",""),IF($AB460=0,"Fora da janela horária",IF($AC460=0,"Radiação abaixo do mínimo",IF($AD460=0,"Vento fora da faixa",IF($AE460=0,"VPD abaixo do mínimo",IF($AF460=0,"Denominador muito pequeno","VÁLIDO")))))))</f>
        <v/>
      </c>
    </row>
    <row r="461" customFormat="false" ht="15" hidden="false" customHeight="false" outlineLevel="0" collapsed="false">
      <c r="A461" s="45" t="str">
        <f aca="false">IF(02_Estacao!A461="","",02_Estacao!A461)</f>
        <v/>
      </c>
      <c r="B461" s="46" t="str">
        <f aca="false">IF(OR($A461="",02_Estacao!B461=""),"",IF(CFG_UT="°F",(02_Estacao!B461-32)*5/9,02_Estacao!B461))</f>
        <v/>
      </c>
      <c r="C461" s="47" t="str">
        <f aca="false">IF(OR($A461="",02_Estacao!C461=""),"",IF(CFG_UUR="fração (0-1)",02_Estacao!C461*100,02_Estacao!C461))</f>
        <v/>
      </c>
      <c r="D461" s="48" t="str">
        <f aca="false">IF(OR($A461="",02_Estacao!D461=""),"",IF(CFG_URS="MJ/m²/h",02_Estacao!D461*277.7778,IF(CFG_URS="kW/m²",02_Estacao!D461*1000,02_Estacao!D461)))</f>
        <v/>
      </c>
      <c r="E461" s="46" t="str">
        <f aca="false">IF(OR($A461="",02_Estacao!E461=""),"",IF(CFG_UVEL="km/h",02_Estacao!E461/3.6,02_Estacao!E461))</f>
        <v/>
      </c>
      <c r="F461" s="46" t="str">
        <f aca="false">IF($A461="","",IF(02_Estacao!F461="",CFG_P,IF(CFG_UP="hPa (mbar)",02_Estacao!F461/10,IF(CFG_UP="Pa",02_Estacao!F461/1000,02_Estacao!F461))))</f>
        <v/>
      </c>
      <c r="G461" s="48" t="str">
        <f aca="false">IF($A461="","",IF(02_Estacao!G461&lt;&gt;"",02_Estacao!G461,IF($D461="","",(1-CFG_ALBEDO)*$D461-CFG_RNL)))</f>
        <v/>
      </c>
      <c r="H461" s="46" t="str">
        <f aca="false">IF($A461="","",IFERROR(IF(ISNUMBER(INDEX(03_Dossel!$F$6:$F$1005,MATCH($A461,03_Dossel!$A$6:$A$1005,0))),INDEX(03_Dossel!$F$6:$F$1005,MATCH($A461,03_Dossel!$A$6:$A$1005,0)),""),""))</f>
        <v/>
      </c>
      <c r="I461" s="49" t="str">
        <f aca="false">IF($A461="","",IF($H461="","SEM PAR","OK"))</f>
        <v/>
      </c>
      <c r="J461" s="50" t="str">
        <f aca="false">IF($B461="","",0.6108*EXP(17.27*$B461/($B461+237.3)))</f>
        <v/>
      </c>
      <c r="K461" s="50" t="str">
        <f aca="false">IF(OR($J461="",$C461=""),"",$J461*$C461/100)</f>
        <v/>
      </c>
      <c r="L461" s="50" t="str">
        <f aca="false">IF(OR($J461="",$K461=""),"",$J461-$K461)</f>
        <v/>
      </c>
      <c r="M461" s="50" t="str">
        <f aca="false">IF($J461="","",4098*$J461/($B461+237.3)^2)</f>
        <v/>
      </c>
      <c r="N461" s="51" t="str">
        <f aca="false">IF($F461="","",0.000665*$F461)</f>
        <v/>
      </c>
      <c r="O461" s="46" t="str">
        <f aca="false">IF($E461="","",IFERROR($E461*4.87/LN(67.8*CFG_ZANEM-5.42),""))</f>
        <v/>
      </c>
      <c r="P461" s="46" t="str">
        <f aca="false">IF(OR($B461="",$H461=""),"",$H461-$B461)</f>
        <v/>
      </c>
      <c r="Q461" s="46" t="str">
        <f aca="false">IF($A461="","",IF(ISNUMBER(CFG_A),CFG_A,""))</f>
        <v/>
      </c>
      <c r="R461" s="46" t="str">
        <f aca="false">IF($A461="","",IF(ISNUMBER(CFG_B),CFG_B,""))</f>
        <v/>
      </c>
      <c r="S461" s="50" t="str">
        <f aca="false">IF(OR($B461="",$Q461=""),"",0.6108*EXP(17.27*$B461/($B461+237.3))-0.6108*EXP(17.27*($B461+$Q461)/($B461+$Q461+237.3)))</f>
        <v/>
      </c>
      <c r="T461" s="46" t="str">
        <f aca="false">IF(OR($Q461="",$R461="",$L461=""),"",$Q461+$R461*$L461)</f>
        <v/>
      </c>
      <c r="U461" s="46" t="str">
        <f aca="false">IF(OR($Q461="",$R461="",$S461=""),"",$Q461+$R461*$S461)</f>
        <v/>
      </c>
      <c r="V461" s="50" t="str">
        <f aca="false">IF(OR($P461="",$T461="",$U461=""),"",IF(ABS($U461-$T461)&lt;CFG_DENOMMIN,"",($P461-$T461)/($U461-$T461)))</f>
        <v/>
      </c>
      <c r="W461" s="47" t="str">
        <f aca="false">IF($E461="","",IFERROR(LN((CFG_ZANEM-0.67*CFG_HDOSSEL)/(0.123*CFG_HDOSSEL))*LN((CFG_ZAR-0.67*CFG_HDOSSEL)/(0.0123*CFG_HDOSSEL))/(CFG_K^2*$E461),""))</f>
        <v/>
      </c>
      <c r="X461" s="50" t="str">
        <f aca="false">IF(OR($N461="",$W461="",$W461=0),"",$N461*(1+CFG_RC/$W461))</f>
        <v/>
      </c>
      <c r="Y461" s="46" t="str">
        <f aca="false">IF(OR($X461="",$M461="",$G461="",$L461=""),"",($W461*$G461/CFG_RHOCP)*($X461/($M461+$X461))-$L461/($M461+$X461))</f>
        <v/>
      </c>
      <c r="Z461" s="46" t="str">
        <f aca="false">IF(OR($W461="",$G461=""),"",$W461*$G461/CFG_RHOCP)</f>
        <v/>
      </c>
      <c r="AA461" s="50" t="str">
        <f aca="false">IF(OR($P461="",$Y461="",$Z461=""),"",IF(ABS($Z461-$Y461)&lt;CFG_DENOMMIN,"",($P461-$Y461)/($Z461-$Y461)))</f>
        <v/>
      </c>
      <c r="AB461" s="48" t="str">
        <f aca="false">IF($A461="","",IF(AND(HOUR($A461)&gt;=CFG_HINI,HOUR($A461)&lt;CFG_HFIM),1,0))</f>
        <v/>
      </c>
      <c r="AC461" s="48" t="str">
        <f aca="false">IF($A461="","",IF($D461="",0,IF($D461&gt;=CFG_RSMIN,1,0)))</f>
        <v/>
      </c>
      <c r="AD461" s="48" t="str">
        <f aca="false">IF($A461="","",IF($E461="",0,IF(AND($E461&gt;=CFG_UMIN,$E461&lt;=CFG_UMAX),1,0)))</f>
        <v/>
      </c>
      <c r="AE461" s="48" t="str">
        <f aca="false">IF($A461="","",IF($L461="",0,IF($L461&gt;=CFG_VPDMIN,1,0)))</f>
        <v/>
      </c>
      <c r="AF461" s="48" t="str">
        <f aca="false">IF($A461="","",IF(CFG_METODO="Teórico (Jackson)",IF(OR($Y461="",$Z461=""),0,IF(ABS($Z461-$Y461)&gt;=CFG_DENOMMIN,1,0)),IF(OR($T461="",$U461=""),0,IF(ABS($U461-$T461)&gt;=CFG_DENOMMIN,1,0))))</f>
        <v/>
      </c>
      <c r="AG461" s="48" t="str">
        <f aca="false">IF($A461="","",IF(AND($B461&lt;&gt;"",$C461&lt;&gt;"",$H461&lt;&gt;""),1,0))</f>
        <v/>
      </c>
      <c r="AH461" s="48" t="str">
        <f aca="false">IF($A461="","",IF(AND($AB461=1,$AC461=1,$AD461=1,$AE461=1,$AF461=1,$AG461=1),1,0))</f>
        <v/>
      </c>
      <c r="AI461" s="50" t="str">
        <f aca="false">IF($A461="","",IF($AH461&lt;&gt;1,"",IF(CFG_METODO="Teórico (Jackson)",$AA461,$V461)))</f>
        <v/>
      </c>
      <c r="AJ461" s="50" t="str">
        <f aca="false">IF($AI461="","",MAX(0,MIN(1,$AI461)))</f>
        <v/>
      </c>
      <c r="AK461" s="52" t="str">
        <f aca="false">IF($A461="","",IF($AG461=0,"Dados incompletos"&amp;IF($I461="SEM PAR"," — sem Tc no mesmo horário",""),IF($AB461=0,"Fora da janela horária",IF($AC461=0,"Radiação abaixo do mínimo",IF($AD461=0,"Vento fora da faixa",IF($AE461=0,"VPD abaixo do mínimo",IF($AF461=0,"Denominador muito pequeno","VÁLIDO")))))))</f>
        <v/>
      </c>
    </row>
    <row r="462" customFormat="false" ht="15" hidden="false" customHeight="false" outlineLevel="0" collapsed="false">
      <c r="A462" s="45" t="str">
        <f aca="false">IF(02_Estacao!A462="","",02_Estacao!A462)</f>
        <v/>
      </c>
      <c r="B462" s="46" t="str">
        <f aca="false">IF(OR($A462="",02_Estacao!B462=""),"",IF(CFG_UT="°F",(02_Estacao!B462-32)*5/9,02_Estacao!B462))</f>
        <v/>
      </c>
      <c r="C462" s="47" t="str">
        <f aca="false">IF(OR($A462="",02_Estacao!C462=""),"",IF(CFG_UUR="fração (0-1)",02_Estacao!C462*100,02_Estacao!C462))</f>
        <v/>
      </c>
      <c r="D462" s="48" t="str">
        <f aca="false">IF(OR($A462="",02_Estacao!D462=""),"",IF(CFG_URS="MJ/m²/h",02_Estacao!D462*277.7778,IF(CFG_URS="kW/m²",02_Estacao!D462*1000,02_Estacao!D462)))</f>
        <v/>
      </c>
      <c r="E462" s="46" t="str">
        <f aca="false">IF(OR($A462="",02_Estacao!E462=""),"",IF(CFG_UVEL="km/h",02_Estacao!E462/3.6,02_Estacao!E462))</f>
        <v/>
      </c>
      <c r="F462" s="46" t="str">
        <f aca="false">IF($A462="","",IF(02_Estacao!F462="",CFG_P,IF(CFG_UP="hPa (mbar)",02_Estacao!F462/10,IF(CFG_UP="Pa",02_Estacao!F462/1000,02_Estacao!F462))))</f>
        <v/>
      </c>
      <c r="G462" s="48" t="str">
        <f aca="false">IF($A462="","",IF(02_Estacao!G462&lt;&gt;"",02_Estacao!G462,IF($D462="","",(1-CFG_ALBEDO)*$D462-CFG_RNL)))</f>
        <v/>
      </c>
      <c r="H462" s="46" t="str">
        <f aca="false">IF($A462="","",IFERROR(IF(ISNUMBER(INDEX(03_Dossel!$F$6:$F$1005,MATCH($A462,03_Dossel!$A$6:$A$1005,0))),INDEX(03_Dossel!$F$6:$F$1005,MATCH($A462,03_Dossel!$A$6:$A$1005,0)),""),""))</f>
        <v/>
      </c>
      <c r="I462" s="49" t="str">
        <f aca="false">IF($A462="","",IF($H462="","SEM PAR","OK"))</f>
        <v/>
      </c>
      <c r="J462" s="50" t="str">
        <f aca="false">IF($B462="","",0.6108*EXP(17.27*$B462/($B462+237.3)))</f>
        <v/>
      </c>
      <c r="K462" s="50" t="str">
        <f aca="false">IF(OR($J462="",$C462=""),"",$J462*$C462/100)</f>
        <v/>
      </c>
      <c r="L462" s="50" t="str">
        <f aca="false">IF(OR($J462="",$K462=""),"",$J462-$K462)</f>
        <v/>
      </c>
      <c r="M462" s="50" t="str">
        <f aca="false">IF($J462="","",4098*$J462/($B462+237.3)^2)</f>
        <v/>
      </c>
      <c r="N462" s="51" t="str">
        <f aca="false">IF($F462="","",0.000665*$F462)</f>
        <v/>
      </c>
      <c r="O462" s="46" t="str">
        <f aca="false">IF($E462="","",IFERROR($E462*4.87/LN(67.8*CFG_ZANEM-5.42),""))</f>
        <v/>
      </c>
      <c r="P462" s="46" t="str">
        <f aca="false">IF(OR($B462="",$H462=""),"",$H462-$B462)</f>
        <v/>
      </c>
      <c r="Q462" s="46" t="str">
        <f aca="false">IF($A462="","",IF(ISNUMBER(CFG_A),CFG_A,""))</f>
        <v/>
      </c>
      <c r="R462" s="46" t="str">
        <f aca="false">IF($A462="","",IF(ISNUMBER(CFG_B),CFG_B,""))</f>
        <v/>
      </c>
      <c r="S462" s="50" t="str">
        <f aca="false">IF(OR($B462="",$Q462=""),"",0.6108*EXP(17.27*$B462/($B462+237.3))-0.6108*EXP(17.27*($B462+$Q462)/($B462+$Q462+237.3)))</f>
        <v/>
      </c>
      <c r="T462" s="46" t="str">
        <f aca="false">IF(OR($Q462="",$R462="",$L462=""),"",$Q462+$R462*$L462)</f>
        <v/>
      </c>
      <c r="U462" s="46" t="str">
        <f aca="false">IF(OR($Q462="",$R462="",$S462=""),"",$Q462+$R462*$S462)</f>
        <v/>
      </c>
      <c r="V462" s="50" t="str">
        <f aca="false">IF(OR($P462="",$T462="",$U462=""),"",IF(ABS($U462-$T462)&lt;CFG_DENOMMIN,"",($P462-$T462)/($U462-$T462)))</f>
        <v/>
      </c>
      <c r="W462" s="47" t="str">
        <f aca="false">IF($E462="","",IFERROR(LN((CFG_ZANEM-0.67*CFG_HDOSSEL)/(0.123*CFG_HDOSSEL))*LN((CFG_ZAR-0.67*CFG_HDOSSEL)/(0.0123*CFG_HDOSSEL))/(CFG_K^2*$E462),""))</f>
        <v/>
      </c>
      <c r="X462" s="50" t="str">
        <f aca="false">IF(OR($N462="",$W462="",$W462=0),"",$N462*(1+CFG_RC/$W462))</f>
        <v/>
      </c>
      <c r="Y462" s="46" t="str">
        <f aca="false">IF(OR($X462="",$M462="",$G462="",$L462=""),"",($W462*$G462/CFG_RHOCP)*($X462/($M462+$X462))-$L462/($M462+$X462))</f>
        <v/>
      </c>
      <c r="Z462" s="46" t="str">
        <f aca="false">IF(OR($W462="",$G462=""),"",$W462*$G462/CFG_RHOCP)</f>
        <v/>
      </c>
      <c r="AA462" s="50" t="str">
        <f aca="false">IF(OR($P462="",$Y462="",$Z462=""),"",IF(ABS($Z462-$Y462)&lt;CFG_DENOMMIN,"",($P462-$Y462)/($Z462-$Y462)))</f>
        <v/>
      </c>
      <c r="AB462" s="48" t="str">
        <f aca="false">IF($A462="","",IF(AND(HOUR($A462)&gt;=CFG_HINI,HOUR($A462)&lt;CFG_HFIM),1,0))</f>
        <v/>
      </c>
      <c r="AC462" s="48" t="str">
        <f aca="false">IF($A462="","",IF($D462="",0,IF($D462&gt;=CFG_RSMIN,1,0)))</f>
        <v/>
      </c>
      <c r="AD462" s="48" t="str">
        <f aca="false">IF($A462="","",IF($E462="",0,IF(AND($E462&gt;=CFG_UMIN,$E462&lt;=CFG_UMAX),1,0)))</f>
        <v/>
      </c>
      <c r="AE462" s="48" t="str">
        <f aca="false">IF($A462="","",IF($L462="",0,IF($L462&gt;=CFG_VPDMIN,1,0)))</f>
        <v/>
      </c>
      <c r="AF462" s="48" t="str">
        <f aca="false">IF($A462="","",IF(CFG_METODO="Teórico (Jackson)",IF(OR($Y462="",$Z462=""),0,IF(ABS($Z462-$Y462)&gt;=CFG_DENOMMIN,1,0)),IF(OR($T462="",$U462=""),0,IF(ABS($U462-$T462)&gt;=CFG_DENOMMIN,1,0))))</f>
        <v/>
      </c>
      <c r="AG462" s="48" t="str">
        <f aca="false">IF($A462="","",IF(AND($B462&lt;&gt;"",$C462&lt;&gt;"",$H462&lt;&gt;""),1,0))</f>
        <v/>
      </c>
      <c r="AH462" s="48" t="str">
        <f aca="false">IF($A462="","",IF(AND($AB462=1,$AC462=1,$AD462=1,$AE462=1,$AF462=1,$AG462=1),1,0))</f>
        <v/>
      </c>
      <c r="AI462" s="50" t="str">
        <f aca="false">IF($A462="","",IF($AH462&lt;&gt;1,"",IF(CFG_METODO="Teórico (Jackson)",$AA462,$V462)))</f>
        <v/>
      </c>
      <c r="AJ462" s="50" t="str">
        <f aca="false">IF($AI462="","",MAX(0,MIN(1,$AI462)))</f>
        <v/>
      </c>
      <c r="AK462" s="52" t="str">
        <f aca="false">IF($A462="","",IF($AG462=0,"Dados incompletos"&amp;IF($I462="SEM PAR"," — sem Tc no mesmo horário",""),IF($AB462=0,"Fora da janela horária",IF($AC462=0,"Radiação abaixo do mínimo",IF($AD462=0,"Vento fora da faixa",IF($AE462=0,"VPD abaixo do mínimo",IF($AF462=0,"Denominador muito pequeno","VÁLIDO")))))))</f>
        <v/>
      </c>
    </row>
    <row r="463" customFormat="false" ht="15" hidden="false" customHeight="false" outlineLevel="0" collapsed="false">
      <c r="A463" s="45" t="str">
        <f aca="false">IF(02_Estacao!A463="","",02_Estacao!A463)</f>
        <v/>
      </c>
      <c r="B463" s="46" t="str">
        <f aca="false">IF(OR($A463="",02_Estacao!B463=""),"",IF(CFG_UT="°F",(02_Estacao!B463-32)*5/9,02_Estacao!B463))</f>
        <v/>
      </c>
      <c r="C463" s="47" t="str">
        <f aca="false">IF(OR($A463="",02_Estacao!C463=""),"",IF(CFG_UUR="fração (0-1)",02_Estacao!C463*100,02_Estacao!C463))</f>
        <v/>
      </c>
      <c r="D463" s="48" t="str">
        <f aca="false">IF(OR($A463="",02_Estacao!D463=""),"",IF(CFG_URS="MJ/m²/h",02_Estacao!D463*277.7778,IF(CFG_URS="kW/m²",02_Estacao!D463*1000,02_Estacao!D463)))</f>
        <v/>
      </c>
      <c r="E463" s="46" t="str">
        <f aca="false">IF(OR($A463="",02_Estacao!E463=""),"",IF(CFG_UVEL="km/h",02_Estacao!E463/3.6,02_Estacao!E463))</f>
        <v/>
      </c>
      <c r="F463" s="46" t="str">
        <f aca="false">IF($A463="","",IF(02_Estacao!F463="",CFG_P,IF(CFG_UP="hPa (mbar)",02_Estacao!F463/10,IF(CFG_UP="Pa",02_Estacao!F463/1000,02_Estacao!F463))))</f>
        <v/>
      </c>
      <c r="G463" s="48" t="str">
        <f aca="false">IF($A463="","",IF(02_Estacao!G463&lt;&gt;"",02_Estacao!G463,IF($D463="","",(1-CFG_ALBEDO)*$D463-CFG_RNL)))</f>
        <v/>
      </c>
      <c r="H463" s="46" t="str">
        <f aca="false">IF($A463="","",IFERROR(IF(ISNUMBER(INDEX(03_Dossel!$F$6:$F$1005,MATCH($A463,03_Dossel!$A$6:$A$1005,0))),INDEX(03_Dossel!$F$6:$F$1005,MATCH($A463,03_Dossel!$A$6:$A$1005,0)),""),""))</f>
        <v/>
      </c>
      <c r="I463" s="49" t="str">
        <f aca="false">IF($A463="","",IF($H463="","SEM PAR","OK"))</f>
        <v/>
      </c>
      <c r="J463" s="50" t="str">
        <f aca="false">IF($B463="","",0.6108*EXP(17.27*$B463/($B463+237.3)))</f>
        <v/>
      </c>
      <c r="K463" s="50" t="str">
        <f aca="false">IF(OR($J463="",$C463=""),"",$J463*$C463/100)</f>
        <v/>
      </c>
      <c r="L463" s="50" t="str">
        <f aca="false">IF(OR($J463="",$K463=""),"",$J463-$K463)</f>
        <v/>
      </c>
      <c r="M463" s="50" t="str">
        <f aca="false">IF($J463="","",4098*$J463/($B463+237.3)^2)</f>
        <v/>
      </c>
      <c r="N463" s="51" t="str">
        <f aca="false">IF($F463="","",0.000665*$F463)</f>
        <v/>
      </c>
      <c r="O463" s="46" t="str">
        <f aca="false">IF($E463="","",IFERROR($E463*4.87/LN(67.8*CFG_ZANEM-5.42),""))</f>
        <v/>
      </c>
      <c r="P463" s="46" t="str">
        <f aca="false">IF(OR($B463="",$H463=""),"",$H463-$B463)</f>
        <v/>
      </c>
      <c r="Q463" s="46" t="str">
        <f aca="false">IF($A463="","",IF(ISNUMBER(CFG_A),CFG_A,""))</f>
        <v/>
      </c>
      <c r="R463" s="46" t="str">
        <f aca="false">IF($A463="","",IF(ISNUMBER(CFG_B),CFG_B,""))</f>
        <v/>
      </c>
      <c r="S463" s="50" t="str">
        <f aca="false">IF(OR($B463="",$Q463=""),"",0.6108*EXP(17.27*$B463/($B463+237.3))-0.6108*EXP(17.27*($B463+$Q463)/($B463+$Q463+237.3)))</f>
        <v/>
      </c>
      <c r="T463" s="46" t="str">
        <f aca="false">IF(OR($Q463="",$R463="",$L463=""),"",$Q463+$R463*$L463)</f>
        <v/>
      </c>
      <c r="U463" s="46" t="str">
        <f aca="false">IF(OR($Q463="",$R463="",$S463=""),"",$Q463+$R463*$S463)</f>
        <v/>
      </c>
      <c r="V463" s="50" t="str">
        <f aca="false">IF(OR($P463="",$T463="",$U463=""),"",IF(ABS($U463-$T463)&lt;CFG_DENOMMIN,"",($P463-$T463)/($U463-$T463)))</f>
        <v/>
      </c>
      <c r="W463" s="47" t="str">
        <f aca="false">IF($E463="","",IFERROR(LN((CFG_ZANEM-0.67*CFG_HDOSSEL)/(0.123*CFG_HDOSSEL))*LN((CFG_ZAR-0.67*CFG_HDOSSEL)/(0.0123*CFG_HDOSSEL))/(CFG_K^2*$E463),""))</f>
        <v/>
      </c>
      <c r="X463" s="50" t="str">
        <f aca="false">IF(OR($N463="",$W463="",$W463=0),"",$N463*(1+CFG_RC/$W463))</f>
        <v/>
      </c>
      <c r="Y463" s="46" t="str">
        <f aca="false">IF(OR($X463="",$M463="",$G463="",$L463=""),"",($W463*$G463/CFG_RHOCP)*($X463/($M463+$X463))-$L463/($M463+$X463))</f>
        <v/>
      </c>
      <c r="Z463" s="46" t="str">
        <f aca="false">IF(OR($W463="",$G463=""),"",$W463*$G463/CFG_RHOCP)</f>
        <v/>
      </c>
      <c r="AA463" s="50" t="str">
        <f aca="false">IF(OR($P463="",$Y463="",$Z463=""),"",IF(ABS($Z463-$Y463)&lt;CFG_DENOMMIN,"",($P463-$Y463)/($Z463-$Y463)))</f>
        <v/>
      </c>
      <c r="AB463" s="48" t="str">
        <f aca="false">IF($A463="","",IF(AND(HOUR($A463)&gt;=CFG_HINI,HOUR($A463)&lt;CFG_HFIM),1,0))</f>
        <v/>
      </c>
      <c r="AC463" s="48" t="str">
        <f aca="false">IF($A463="","",IF($D463="",0,IF($D463&gt;=CFG_RSMIN,1,0)))</f>
        <v/>
      </c>
      <c r="AD463" s="48" t="str">
        <f aca="false">IF($A463="","",IF($E463="",0,IF(AND($E463&gt;=CFG_UMIN,$E463&lt;=CFG_UMAX),1,0)))</f>
        <v/>
      </c>
      <c r="AE463" s="48" t="str">
        <f aca="false">IF($A463="","",IF($L463="",0,IF($L463&gt;=CFG_VPDMIN,1,0)))</f>
        <v/>
      </c>
      <c r="AF463" s="48" t="str">
        <f aca="false">IF($A463="","",IF(CFG_METODO="Teórico (Jackson)",IF(OR($Y463="",$Z463=""),0,IF(ABS($Z463-$Y463)&gt;=CFG_DENOMMIN,1,0)),IF(OR($T463="",$U463=""),0,IF(ABS($U463-$T463)&gt;=CFG_DENOMMIN,1,0))))</f>
        <v/>
      </c>
      <c r="AG463" s="48" t="str">
        <f aca="false">IF($A463="","",IF(AND($B463&lt;&gt;"",$C463&lt;&gt;"",$H463&lt;&gt;""),1,0))</f>
        <v/>
      </c>
      <c r="AH463" s="48" t="str">
        <f aca="false">IF($A463="","",IF(AND($AB463=1,$AC463=1,$AD463=1,$AE463=1,$AF463=1,$AG463=1),1,0))</f>
        <v/>
      </c>
      <c r="AI463" s="50" t="str">
        <f aca="false">IF($A463="","",IF($AH463&lt;&gt;1,"",IF(CFG_METODO="Teórico (Jackson)",$AA463,$V463)))</f>
        <v/>
      </c>
      <c r="AJ463" s="50" t="str">
        <f aca="false">IF($AI463="","",MAX(0,MIN(1,$AI463)))</f>
        <v/>
      </c>
      <c r="AK463" s="52" t="str">
        <f aca="false">IF($A463="","",IF($AG463=0,"Dados incompletos"&amp;IF($I463="SEM PAR"," — sem Tc no mesmo horário",""),IF($AB463=0,"Fora da janela horária",IF($AC463=0,"Radiação abaixo do mínimo",IF($AD463=0,"Vento fora da faixa",IF($AE463=0,"VPD abaixo do mínimo",IF($AF463=0,"Denominador muito pequeno","VÁLIDO")))))))</f>
        <v/>
      </c>
    </row>
    <row r="464" customFormat="false" ht="15" hidden="false" customHeight="false" outlineLevel="0" collapsed="false">
      <c r="A464" s="45" t="str">
        <f aca="false">IF(02_Estacao!A464="","",02_Estacao!A464)</f>
        <v/>
      </c>
      <c r="B464" s="46" t="str">
        <f aca="false">IF(OR($A464="",02_Estacao!B464=""),"",IF(CFG_UT="°F",(02_Estacao!B464-32)*5/9,02_Estacao!B464))</f>
        <v/>
      </c>
      <c r="C464" s="47" t="str">
        <f aca="false">IF(OR($A464="",02_Estacao!C464=""),"",IF(CFG_UUR="fração (0-1)",02_Estacao!C464*100,02_Estacao!C464))</f>
        <v/>
      </c>
      <c r="D464" s="48" t="str">
        <f aca="false">IF(OR($A464="",02_Estacao!D464=""),"",IF(CFG_URS="MJ/m²/h",02_Estacao!D464*277.7778,IF(CFG_URS="kW/m²",02_Estacao!D464*1000,02_Estacao!D464)))</f>
        <v/>
      </c>
      <c r="E464" s="46" t="str">
        <f aca="false">IF(OR($A464="",02_Estacao!E464=""),"",IF(CFG_UVEL="km/h",02_Estacao!E464/3.6,02_Estacao!E464))</f>
        <v/>
      </c>
      <c r="F464" s="46" t="str">
        <f aca="false">IF($A464="","",IF(02_Estacao!F464="",CFG_P,IF(CFG_UP="hPa (mbar)",02_Estacao!F464/10,IF(CFG_UP="Pa",02_Estacao!F464/1000,02_Estacao!F464))))</f>
        <v/>
      </c>
      <c r="G464" s="48" t="str">
        <f aca="false">IF($A464="","",IF(02_Estacao!G464&lt;&gt;"",02_Estacao!G464,IF($D464="","",(1-CFG_ALBEDO)*$D464-CFG_RNL)))</f>
        <v/>
      </c>
      <c r="H464" s="46" t="str">
        <f aca="false">IF($A464="","",IFERROR(IF(ISNUMBER(INDEX(03_Dossel!$F$6:$F$1005,MATCH($A464,03_Dossel!$A$6:$A$1005,0))),INDEX(03_Dossel!$F$6:$F$1005,MATCH($A464,03_Dossel!$A$6:$A$1005,0)),""),""))</f>
        <v/>
      </c>
      <c r="I464" s="49" t="str">
        <f aca="false">IF($A464="","",IF($H464="","SEM PAR","OK"))</f>
        <v/>
      </c>
      <c r="J464" s="50" t="str">
        <f aca="false">IF($B464="","",0.6108*EXP(17.27*$B464/($B464+237.3)))</f>
        <v/>
      </c>
      <c r="K464" s="50" t="str">
        <f aca="false">IF(OR($J464="",$C464=""),"",$J464*$C464/100)</f>
        <v/>
      </c>
      <c r="L464" s="50" t="str">
        <f aca="false">IF(OR($J464="",$K464=""),"",$J464-$K464)</f>
        <v/>
      </c>
      <c r="M464" s="50" t="str">
        <f aca="false">IF($J464="","",4098*$J464/($B464+237.3)^2)</f>
        <v/>
      </c>
      <c r="N464" s="51" t="str">
        <f aca="false">IF($F464="","",0.000665*$F464)</f>
        <v/>
      </c>
      <c r="O464" s="46" t="str">
        <f aca="false">IF($E464="","",IFERROR($E464*4.87/LN(67.8*CFG_ZANEM-5.42),""))</f>
        <v/>
      </c>
      <c r="P464" s="46" t="str">
        <f aca="false">IF(OR($B464="",$H464=""),"",$H464-$B464)</f>
        <v/>
      </c>
      <c r="Q464" s="46" t="str">
        <f aca="false">IF($A464="","",IF(ISNUMBER(CFG_A),CFG_A,""))</f>
        <v/>
      </c>
      <c r="R464" s="46" t="str">
        <f aca="false">IF($A464="","",IF(ISNUMBER(CFG_B),CFG_B,""))</f>
        <v/>
      </c>
      <c r="S464" s="50" t="str">
        <f aca="false">IF(OR($B464="",$Q464=""),"",0.6108*EXP(17.27*$B464/($B464+237.3))-0.6108*EXP(17.27*($B464+$Q464)/($B464+$Q464+237.3)))</f>
        <v/>
      </c>
      <c r="T464" s="46" t="str">
        <f aca="false">IF(OR($Q464="",$R464="",$L464=""),"",$Q464+$R464*$L464)</f>
        <v/>
      </c>
      <c r="U464" s="46" t="str">
        <f aca="false">IF(OR($Q464="",$R464="",$S464=""),"",$Q464+$R464*$S464)</f>
        <v/>
      </c>
      <c r="V464" s="50" t="str">
        <f aca="false">IF(OR($P464="",$T464="",$U464=""),"",IF(ABS($U464-$T464)&lt;CFG_DENOMMIN,"",($P464-$T464)/($U464-$T464)))</f>
        <v/>
      </c>
      <c r="W464" s="47" t="str">
        <f aca="false">IF($E464="","",IFERROR(LN((CFG_ZANEM-0.67*CFG_HDOSSEL)/(0.123*CFG_HDOSSEL))*LN((CFG_ZAR-0.67*CFG_HDOSSEL)/(0.0123*CFG_HDOSSEL))/(CFG_K^2*$E464),""))</f>
        <v/>
      </c>
      <c r="X464" s="50" t="str">
        <f aca="false">IF(OR($N464="",$W464="",$W464=0),"",$N464*(1+CFG_RC/$W464))</f>
        <v/>
      </c>
      <c r="Y464" s="46" t="str">
        <f aca="false">IF(OR($X464="",$M464="",$G464="",$L464=""),"",($W464*$G464/CFG_RHOCP)*($X464/($M464+$X464))-$L464/($M464+$X464))</f>
        <v/>
      </c>
      <c r="Z464" s="46" t="str">
        <f aca="false">IF(OR($W464="",$G464=""),"",$W464*$G464/CFG_RHOCP)</f>
        <v/>
      </c>
      <c r="AA464" s="50" t="str">
        <f aca="false">IF(OR($P464="",$Y464="",$Z464=""),"",IF(ABS($Z464-$Y464)&lt;CFG_DENOMMIN,"",($P464-$Y464)/($Z464-$Y464)))</f>
        <v/>
      </c>
      <c r="AB464" s="48" t="str">
        <f aca="false">IF($A464="","",IF(AND(HOUR($A464)&gt;=CFG_HINI,HOUR($A464)&lt;CFG_HFIM),1,0))</f>
        <v/>
      </c>
      <c r="AC464" s="48" t="str">
        <f aca="false">IF($A464="","",IF($D464="",0,IF($D464&gt;=CFG_RSMIN,1,0)))</f>
        <v/>
      </c>
      <c r="AD464" s="48" t="str">
        <f aca="false">IF($A464="","",IF($E464="",0,IF(AND($E464&gt;=CFG_UMIN,$E464&lt;=CFG_UMAX),1,0)))</f>
        <v/>
      </c>
      <c r="AE464" s="48" t="str">
        <f aca="false">IF($A464="","",IF($L464="",0,IF($L464&gt;=CFG_VPDMIN,1,0)))</f>
        <v/>
      </c>
      <c r="AF464" s="48" t="str">
        <f aca="false">IF($A464="","",IF(CFG_METODO="Teórico (Jackson)",IF(OR($Y464="",$Z464=""),0,IF(ABS($Z464-$Y464)&gt;=CFG_DENOMMIN,1,0)),IF(OR($T464="",$U464=""),0,IF(ABS($U464-$T464)&gt;=CFG_DENOMMIN,1,0))))</f>
        <v/>
      </c>
      <c r="AG464" s="48" t="str">
        <f aca="false">IF($A464="","",IF(AND($B464&lt;&gt;"",$C464&lt;&gt;"",$H464&lt;&gt;""),1,0))</f>
        <v/>
      </c>
      <c r="AH464" s="48" t="str">
        <f aca="false">IF($A464="","",IF(AND($AB464=1,$AC464=1,$AD464=1,$AE464=1,$AF464=1,$AG464=1),1,0))</f>
        <v/>
      </c>
      <c r="AI464" s="50" t="str">
        <f aca="false">IF($A464="","",IF($AH464&lt;&gt;1,"",IF(CFG_METODO="Teórico (Jackson)",$AA464,$V464)))</f>
        <v/>
      </c>
      <c r="AJ464" s="50" t="str">
        <f aca="false">IF($AI464="","",MAX(0,MIN(1,$AI464)))</f>
        <v/>
      </c>
      <c r="AK464" s="52" t="str">
        <f aca="false">IF($A464="","",IF($AG464=0,"Dados incompletos"&amp;IF($I464="SEM PAR"," — sem Tc no mesmo horário",""),IF($AB464=0,"Fora da janela horária",IF($AC464=0,"Radiação abaixo do mínimo",IF($AD464=0,"Vento fora da faixa",IF($AE464=0,"VPD abaixo do mínimo",IF($AF464=0,"Denominador muito pequeno","VÁLIDO")))))))</f>
        <v/>
      </c>
    </row>
    <row r="465" customFormat="false" ht="15" hidden="false" customHeight="false" outlineLevel="0" collapsed="false">
      <c r="A465" s="45" t="str">
        <f aca="false">IF(02_Estacao!A465="","",02_Estacao!A465)</f>
        <v/>
      </c>
      <c r="B465" s="46" t="str">
        <f aca="false">IF(OR($A465="",02_Estacao!B465=""),"",IF(CFG_UT="°F",(02_Estacao!B465-32)*5/9,02_Estacao!B465))</f>
        <v/>
      </c>
      <c r="C465" s="47" t="str">
        <f aca="false">IF(OR($A465="",02_Estacao!C465=""),"",IF(CFG_UUR="fração (0-1)",02_Estacao!C465*100,02_Estacao!C465))</f>
        <v/>
      </c>
      <c r="D465" s="48" t="str">
        <f aca="false">IF(OR($A465="",02_Estacao!D465=""),"",IF(CFG_URS="MJ/m²/h",02_Estacao!D465*277.7778,IF(CFG_URS="kW/m²",02_Estacao!D465*1000,02_Estacao!D465)))</f>
        <v/>
      </c>
      <c r="E465" s="46" t="str">
        <f aca="false">IF(OR($A465="",02_Estacao!E465=""),"",IF(CFG_UVEL="km/h",02_Estacao!E465/3.6,02_Estacao!E465))</f>
        <v/>
      </c>
      <c r="F465" s="46" t="str">
        <f aca="false">IF($A465="","",IF(02_Estacao!F465="",CFG_P,IF(CFG_UP="hPa (mbar)",02_Estacao!F465/10,IF(CFG_UP="Pa",02_Estacao!F465/1000,02_Estacao!F465))))</f>
        <v/>
      </c>
      <c r="G465" s="48" t="str">
        <f aca="false">IF($A465="","",IF(02_Estacao!G465&lt;&gt;"",02_Estacao!G465,IF($D465="","",(1-CFG_ALBEDO)*$D465-CFG_RNL)))</f>
        <v/>
      </c>
      <c r="H465" s="46" t="str">
        <f aca="false">IF($A465="","",IFERROR(IF(ISNUMBER(INDEX(03_Dossel!$F$6:$F$1005,MATCH($A465,03_Dossel!$A$6:$A$1005,0))),INDEX(03_Dossel!$F$6:$F$1005,MATCH($A465,03_Dossel!$A$6:$A$1005,0)),""),""))</f>
        <v/>
      </c>
      <c r="I465" s="49" t="str">
        <f aca="false">IF($A465="","",IF($H465="","SEM PAR","OK"))</f>
        <v/>
      </c>
      <c r="J465" s="50" t="str">
        <f aca="false">IF($B465="","",0.6108*EXP(17.27*$B465/($B465+237.3)))</f>
        <v/>
      </c>
      <c r="K465" s="50" t="str">
        <f aca="false">IF(OR($J465="",$C465=""),"",$J465*$C465/100)</f>
        <v/>
      </c>
      <c r="L465" s="50" t="str">
        <f aca="false">IF(OR($J465="",$K465=""),"",$J465-$K465)</f>
        <v/>
      </c>
      <c r="M465" s="50" t="str">
        <f aca="false">IF($J465="","",4098*$J465/($B465+237.3)^2)</f>
        <v/>
      </c>
      <c r="N465" s="51" t="str">
        <f aca="false">IF($F465="","",0.000665*$F465)</f>
        <v/>
      </c>
      <c r="O465" s="46" t="str">
        <f aca="false">IF($E465="","",IFERROR($E465*4.87/LN(67.8*CFG_ZANEM-5.42),""))</f>
        <v/>
      </c>
      <c r="P465" s="46" t="str">
        <f aca="false">IF(OR($B465="",$H465=""),"",$H465-$B465)</f>
        <v/>
      </c>
      <c r="Q465" s="46" t="str">
        <f aca="false">IF($A465="","",IF(ISNUMBER(CFG_A),CFG_A,""))</f>
        <v/>
      </c>
      <c r="R465" s="46" t="str">
        <f aca="false">IF($A465="","",IF(ISNUMBER(CFG_B),CFG_B,""))</f>
        <v/>
      </c>
      <c r="S465" s="50" t="str">
        <f aca="false">IF(OR($B465="",$Q465=""),"",0.6108*EXP(17.27*$B465/($B465+237.3))-0.6108*EXP(17.27*($B465+$Q465)/($B465+$Q465+237.3)))</f>
        <v/>
      </c>
      <c r="T465" s="46" t="str">
        <f aca="false">IF(OR($Q465="",$R465="",$L465=""),"",$Q465+$R465*$L465)</f>
        <v/>
      </c>
      <c r="U465" s="46" t="str">
        <f aca="false">IF(OR($Q465="",$R465="",$S465=""),"",$Q465+$R465*$S465)</f>
        <v/>
      </c>
      <c r="V465" s="50" t="str">
        <f aca="false">IF(OR($P465="",$T465="",$U465=""),"",IF(ABS($U465-$T465)&lt;CFG_DENOMMIN,"",($P465-$T465)/($U465-$T465)))</f>
        <v/>
      </c>
      <c r="W465" s="47" t="str">
        <f aca="false">IF($E465="","",IFERROR(LN((CFG_ZANEM-0.67*CFG_HDOSSEL)/(0.123*CFG_HDOSSEL))*LN((CFG_ZAR-0.67*CFG_HDOSSEL)/(0.0123*CFG_HDOSSEL))/(CFG_K^2*$E465),""))</f>
        <v/>
      </c>
      <c r="X465" s="50" t="str">
        <f aca="false">IF(OR($N465="",$W465="",$W465=0),"",$N465*(1+CFG_RC/$W465))</f>
        <v/>
      </c>
      <c r="Y465" s="46" t="str">
        <f aca="false">IF(OR($X465="",$M465="",$G465="",$L465=""),"",($W465*$G465/CFG_RHOCP)*($X465/($M465+$X465))-$L465/($M465+$X465))</f>
        <v/>
      </c>
      <c r="Z465" s="46" t="str">
        <f aca="false">IF(OR($W465="",$G465=""),"",$W465*$G465/CFG_RHOCP)</f>
        <v/>
      </c>
      <c r="AA465" s="50" t="str">
        <f aca="false">IF(OR($P465="",$Y465="",$Z465=""),"",IF(ABS($Z465-$Y465)&lt;CFG_DENOMMIN,"",($P465-$Y465)/($Z465-$Y465)))</f>
        <v/>
      </c>
      <c r="AB465" s="48" t="str">
        <f aca="false">IF($A465="","",IF(AND(HOUR($A465)&gt;=CFG_HINI,HOUR($A465)&lt;CFG_HFIM),1,0))</f>
        <v/>
      </c>
      <c r="AC465" s="48" t="str">
        <f aca="false">IF($A465="","",IF($D465="",0,IF($D465&gt;=CFG_RSMIN,1,0)))</f>
        <v/>
      </c>
      <c r="AD465" s="48" t="str">
        <f aca="false">IF($A465="","",IF($E465="",0,IF(AND($E465&gt;=CFG_UMIN,$E465&lt;=CFG_UMAX),1,0)))</f>
        <v/>
      </c>
      <c r="AE465" s="48" t="str">
        <f aca="false">IF($A465="","",IF($L465="",0,IF($L465&gt;=CFG_VPDMIN,1,0)))</f>
        <v/>
      </c>
      <c r="AF465" s="48" t="str">
        <f aca="false">IF($A465="","",IF(CFG_METODO="Teórico (Jackson)",IF(OR($Y465="",$Z465=""),0,IF(ABS($Z465-$Y465)&gt;=CFG_DENOMMIN,1,0)),IF(OR($T465="",$U465=""),0,IF(ABS($U465-$T465)&gt;=CFG_DENOMMIN,1,0))))</f>
        <v/>
      </c>
      <c r="AG465" s="48" t="str">
        <f aca="false">IF($A465="","",IF(AND($B465&lt;&gt;"",$C465&lt;&gt;"",$H465&lt;&gt;""),1,0))</f>
        <v/>
      </c>
      <c r="AH465" s="48" t="str">
        <f aca="false">IF($A465="","",IF(AND($AB465=1,$AC465=1,$AD465=1,$AE465=1,$AF465=1,$AG465=1),1,0))</f>
        <v/>
      </c>
      <c r="AI465" s="50" t="str">
        <f aca="false">IF($A465="","",IF($AH465&lt;&gt;1,"",IF(CFG_METODO="Teórico (Jackson)",$AA465,$V465)))</f>
        <v/>
      </c>
      <c r="AJ465" s="50" t="str">
        <f aca="false">IF($AI465="","",MAX(0,MIN(1,$AI465)))</f>
        <v/>
      </c>
      <c r="AK465" s="52" t="str">
        <f aca="false">IF($A465="","",IF($AG465=0,"Dados incompletos"&amp;IF($I465="SEM PAR"," — sem Tc no mesmo horário",""),IF($AB465=0,"Fora da janela horária",IF($AC465=0,"Radiação abaixo do mínimo",IF($AD465=0,"Vento fora da faixa",IF($AE465=0,"VPD abaixo do mínimo",IF($AF465=0,"Denominador muito pequeno","VÁLIDO")))))))</f>
        <v/>
      </c>
    </row>
    <row r="466" customFormat="false" ht="15" hidden="false" customHeight="false" outlineLevel="0" collapsed="false">
      <c r="A466" s="45" t="str">
        <f aca="false">IF(02_Estacao!A466="","",02_Estacao!A466)</f>
        <v/>
      </c>
      <c r="B466" s="46" t="str">
        <f aca="false">IF(OR($A466="",02_Estacao!B466=""),"",IF(CFG_UT="°F",(02_Estacao!B466-32)*5/9,02_Estacao!B466))</f>
        <v/>
      </c>
      <c r="C466" s="47" t="str">
        <f aca="false">IF(OR($A466="",02_Estacao!C466=""),"",IF(CFG_UUR="fração (0-1)",02_Estacao!C466*100,02_Estacao!C466))</f>
        <v/>
      </c>
      <c r="D466" s="48" t="str">
        <f aca="false">IF(OR($A466="",02_Estacao!D466=""),"",IF(CFG_URS="MJ/m²/h",02_Estacao!D466*277.7778,IF(CFG_URS="kW/m²",02_Estacao!D466*1000,02_Estacao!D466)))</f>
        <v/>
      </c>
      <c r="E466" s="46" t="str">
        <f aca="false">IF(OR($A466="",02_Estacao!E466=""),"",IF(CFG_UVEL="km/h",02_Estacao!E466/3.6,02_Estacao!E466))</f>
        <v/>
      </c>
      <c r="F466" s="46" t="str">
        <f aca="false">IF($A466="","",IF(02_Estacao!F466="",CFG_P,IF(CFG_UP="hPa (mbar)",02_Estacao!F466/10,IF(CFG_UP="Pa",02_Estacao!F466/1000,02_Estacao!F466))))</f>
        <v/>
      </c>
      <c r="G466" s="48" t="str">
        <f aca="false">IF($A466="","",IF(02_Estacao!G466&lt;&gt;"",02_Estacao!G466,IF($D466="","",(1-CFG_ALBEDO)*$D466-CFG_RNL)))</f>
        <v/>
      </c>
      <c r="H466" s="46" t="str">
        <f aca="false">IF($A466="","",IFERROR(IF(ISNUMBER(INDEX(03_Dossel!$F$6:$F$1005,MATCH($A466,03_Dossel!$A$6:$A$1005,0))),INDEX(03_Dossel!$F$6:$F$1005,MATCH($A466,03_Dossel!$A$6:$A$1005,0)),""),""))</f>
        <v/>
      </c>
      <c r="I466" s="49" t="str">
        <f aca="false">IF($A466="","",IF($H466="","SEM PAR","OK"))</f>
        <v/>
      </c>
      <c r="J466" s="50" t="str">
        <f aca="false">IF($B466="","",0.6108*EXP(17.27*$B466/($B466+237.3)))</f>
        <v/>
      </c>
      <c r="K466" s="50" t="str">
        <f aca="false">IF(OR($J466="",$C466=""),"",$J466*$C466/100)</f>
        <v/>
      </c>
      <c r="L466" s="50" t="str">
        <f aca="false">IF(OR($J466="",$K466=""),"",$J466-$K466)</f>
        <v/>
      </c>
      <c r="M466" s="50" t="str">
        <f aca="false">IF($J466="","",4098*$J466/($B466+237.3)^2)</f>
        <v/>
      </c>
      <c r="N466" s="51" t="str">
        <f aca="false">IF($F466="","",0.000665*$F466)</f>
        <v/>
      </c>
      <c r="O466" s="46" t="str">
        <f aca="false">IF($E466="","",IFERROR($E466*4.87/LN(67.8*CFG_ZANEM-5.42),""))</f>
        <v/>
      </c>
      <c r="P466" s="46" t="str">
        <f aca="false">IF(OR($B466="",$H466=""),"",$H466-$B466)</f>
        <v/>
      </c>
      <c r="Q466" s="46" t="str">
        <f aca="false">IF($A466="","",IF(ISNUMBER(CFG_A),CFG_A,""))</f>
        <v/>
      </c>
      <c r="R466" s="46" t="str">
        <f aca="false">IF($A466="","",IF(ISNUMBER(CFG_B),CFG_B,""))</f>
        <v/>
      </c>
      <c r="S466" s="50" t="str">
        <f aca="false">IF(OR($B466="",$Q466=""),"",0.6108*EXP(17.27*$B466/($B466+237.3))-0.6108*EXP(17.27*($B466+$Q466)/($B466+$Q466+237.3)))</f>
        <v/>
      </c>
      <c r="T466" s="46" t="str">
        <f aca="false">IF(OR($Q466="",$R466="",$L466=""),"",$Q466+$R466*$L466)</f>
        <v/>
      </c>
      <c r="U466" s="46" t="str">
        <f aca="false">IF(OR($Q466="",$R466="",$S466=""),"",$Q466+$R466*$S466)</f>
        <v/>
      </c>
      <c r="V466" s="50" t="str">
        <f aca="false">IF(OR($P466="",$T466="",$U466=""),"",IF(ABS($U466-$T466)&lt;CFG_DENOMMIN,"",($P466-$T466)/($U466-$T466)))</f>
        <v/>
      </c>
      <c r="W466" s="47" t="str">
        <f aca="false">IF($E466="","",IFERROR(LN((CFG_ZANEM-0.67*CFG_HDOSSEL)/(0.123*CFG_HDOSSEL))*LN((CFG_ZAR-0.67*CFG_HDOSSEL)/(0.0123*CFG_HDOSSEL))/(CFG_K^2*$E466),""))</f>
        <v/>
      </c>
      <c r="X466" s="50" t="str">
        <f aca="false">IF(OR($N466="",$W466="",$W466=0),"",$N466*(1+CFG_RC/$W466))</f>
        <v/>
      </c>
      <c r="Y466" s="46" t="str">
        <f aca="false">IF(OR($X466="",$M466="",$G466="",$L466=""),"",($W466*$G466/CFG_RHOCP)*($X466/($M466+$X466))-$L466/($M466+$X466))</f>
        <v/>
      </c>
      <c r="Z466" s="46" t="str">
        <f aca="false">IF(OR($W466="",$G466=""),"",$W466*$G466/CFG_RHOCP)</f>
        <v/>
      </c>
      <c r="AA466" s="50" t="str">
        <f aca="false">IF(OR($P466="",$Y466="",$Z466=""),"",IF(ABS($Z466-$Y466)&lt;CFG_DENOMMIN,"",($P466-$Y466)/($Z466-$Y466)))</f>
        <v/>
      </c>
      <c r="AB466" s="48" t="str">
        <f aca="false">IF($A466="","",IF(AND(HOUR($A466)&gt;=CFG_HINI,HOUR($A466)&lt;CFG_HFIM),1,0))</f>
        <v/>
      </c>
      <c r="AC466" s="48" t="str">
        <f aca="false">IF($A466="","",IF($D466="",0,IF($D466&gt;=CFG_RSMIN,1,0)))</f>
        <v/>
      </c>
      <c r="AD466" s="48" t="str">
        <f aca="false">IF($A466="","",IF($E466="",0,IF(AND($E466&gt;=CFG_UMIN,$E466&lt;=CFG_UMAX),1,0)))</f>
        <v/>
      </c>
      <c r="AE466" s="48" t="str">
        <f aca="false">IF($A466="","",IF($L466="",0,IF($L466&gt;=CFG_VPDMIN,1,0)))</f>
        <v/>
      </c>
      <c r="AF466" s="48" t="str">
        <f aca="false">IF($A466="","",IF(CFG_METODO="Teórico (Jackson)",IF(OR($Y466="",$Z466=""),0,IF(ABS($Z466-$Y466)&gt;=CFG_DENOMMIN,1,0)),IF(OR($T466="",$U466=""),0,IF(ABS($U466-$T466)&gt;=CFG_DENOMMIN,1,0))))</f>
        <v/>
      </c>
      <c r="AG466" s="48" t="str">
        <f aca="false">IF($A466="","",IF(AND($B466&lt;&gt;"",$C466&lt;&gt;"",$H466&lt;&gt;""),1,0))</f>
        <v/>
      </c>
      <c r="AH466" s="48" t="str">
        <f aca="false">IF($A466="","",IF(AND($AB466=1,$AC466=1,$AD466=1,$AE466=1,$AF466=1,$AG466=1),1,0))</f>
        <v/>
      </c>
      <c r="AI466" s="50" t="str">
        <f aca="false">IF($A466="","",IF($AH466&lt;&gt;1,"",IF(CFG_METODO="Teórico (Jackson)",$AA466,$V466)))</f>
        <v/>
      </c>
      <c r="AJ466" s="50" t="str">
        <f aca="false">IF($AI466="","",MAX(0,MIN(1,$AI466)))</f>
        <v/>
      </c>
      <c r="AK466" s="52" t="str">
        <f aca="false">IF($A466="","",IF($AG466=0,"Dados incompletos"&amp;IF($I466="SEM PAR"," — sem Tc no mesmo horário",""),IF($AB466=0,"Fora da janela horária",IF($AC466=0,"Radiação abaixo do mínimo",IF($AD466=0,"Vento fora da faixa",IF($AE466=0,"VPD abaixo do mínimo",IF($AF466=0,"Denominador muito pequeno","VÁLIDO")))))))</f>
        <v/>
      </c>
    </row>
    <row r="467" customFormat="false" ht="15" hidden="false" customHeight="false" outlineLevel="0" collapsed="false">
      <c r="A467" s="45" t="str">
        <f aca="false">IF(02_Estacao!A467="","",02_Estacao!A467)</f>
        <v/>
      </c>
      <c r="B467" s="46" t="str">
        <f aca="false">IF(OR($A467="",02_Estacao!B467=""),"",IF(CFG_UT="°F",(02_Estacao!B467-32)*5/9,02_Estacao!B467))</f>
        <v/>
      </c>
      <c r="C467" s="47" t="str">
        <f aca="false">IF(OR($A467="",02_Estacao!C467=""),"",IF(CFG_UUR="fração (0-1)",02_Estacao!C467*100,02_Estacao!C467))</f>
        <v/>
      </c>
      <c r="D467" s="48" t="str">
        <f aca="false">IF(OR($A467="",02_Estacao!D467=""),"",IF(CFG_URS="MJ/m²/h",02_Estacao!D467*277.7778,IF(CFG_URS="kW/m²",02_Estacao!D467*1000,02_Estacao!D467)))</f>
        <v/>
      </c>
      <c r="E467" s="46" t="str">
        <f aca="false">IF(OR($A467="",02_Estacao!E467=""),"",IF(CFG_UVEL="km/h",02_Estacao!E467/3.6,02_Estacao!E467))</f>
        <v/>
      </c>
      <c r="F467" s="46" t="str">
        <f aca="false">IF($A467="","",IF(02_Estacao!F467="",CFG_P,IF(CFG_UP="hPa (mbar)",02_Estacao!F467/10,IF(CFG_UP="Pa",02_Estacao!F467/1000,02_Estacao!F467))))</f>
        <v/>
      </c>
      <c r="G467" s="48" t="str">
        <f aca="false">IF($A467="","",IF(02_Estacao!G467&lt;&gt;"",02_Estacao!G467,IF($D467="","",(1-CFG_ALBEDO)*$D467-CFG_RNL)))</f>
        <v/>
      </c>
      <c r="H467" s="46" t="str">
        <f aca="false">IF($A467="","",IFERROR(IF(ISNUMBER(INDEX(03_Dossel!$F$6:$F$1005,MATCH($A467,03_Dossel!$A$6:$A$1005,0))),INDEX(03_Dossel!$F$6:$F$1005,MATCH($A467,03_Dossel!$A$6:$A$1005,0)),""),""))</f>
        <v/>
      </c>
      <c r="I467" s="49" t="str">
        <f aca="false">IF($A467="","",IF($H467="","SEM PAR","OK"))</f>
        <v/>
      </c>
      <c r="J467" s="50" t="str">
        <f aca="false">IF($B467="","",0.6108*EXP(17.27*$B467/($B467+237.3)))</f>
        <v/>
      </c>
      <c r="K467" s="50" t="str">
        <f aca="false">IF(OR($J467="",$C467=""),"",$J467*$C467/100)</f>
        <v/>
      </c>
      <c r="L467" s="50" t="str">
        <f aca="false">IF(OR($J467="",$K467=""),"",$J467-$K467)</f>
        <v/>
      </c>
      <c r="M467" s="50" t="str">
        <f aca="false">IF($J467="","",4098*$J467/($B467+237.3)^2)</f>
        <v/>
      </c>
      <c r="N467" s="51" t="str">
        <f aca="false">IF($F467="","",0.000665*$F467)</f>
        <v/>
      </c>
      <c r="O467" s="46" t="str">
        <f aca="false">IF($E467="","",IFERROR($E467*4.87/LN(67.8*CFG_ZANEM-5.42),""))</f>
        <v/>
      </c>
      <c r="P467" s="46" t="str">
        <f aca="false">IF(OR($B467="",$H467=""),"",$H467-$B467)</f>
        <v/>
      </c>
      <c r="Q467" s="46" t="str">
        <f aca="false">IF($A467="","",IF(ISNUMBER(CFG_A),CFG_A,""))</f>
        <v/>
      </c>
      <c r="R467" s="46" t="str">
        <f aca="false">IF($A467="","",IF(ISNUMBER(CFG_B),CFG_B,""))</f>
        <v/>
      </c>
      <c r="S467" s="50" t="str">
        <f aca="false">IF(OR($B467="",$Q467=""),"",0.6108*EXP(17.27*$B467/($B467+237.3))-0.6108*EXP(17.27*($B467+$Q467)/($B467+$Q467+237.3)))</f>
        <v/>
      </c>
      <c r="T467" s="46" t="str">
        <f aca="false">IF(OR($Q467="",$R467="",$L467=""),"",$Q467+$R467*$L467)</f>
        <v/>
      </c>
      <c r="U467" s="46" t="str">
        <f aca="false">IF(OR($Q467="",$R467="",$S467=""),"",$Q467+$R467*$S467)</f>
        <v/>
      </c>
      <c r="V467" s="50" t="str">
        <f aca="false">IF(OR($P467="",$T467="",$U467=""),"",IF(ABS($U467-$T467)&lt;CFG_DENOMMIN,"",($P467-$T467)/($U467-$T467)))</f>
        <v/>
      </c>
      <c r="W467" s="47" t="str">
        <f aca="false">IF($E467="","",IFERROR(LN((CFG_ZANEM-0.67*CFG_HDOSSEL)/(0.123*CFG_HDOSSEL))*LN((CFG_ZAR-0.67*CFG_HDOSSEL)/(0.0123*CFG_HDOSSEL))/(CFG_K^2*$E467),""))</f>
        <v/>
      </c>
      <c r="X467" s="50" t="str">
        <f aca="false">IF(OR($N467="",$W467="",$W467=0),"",$N467*(1+CFG_RC/$W467))</f>
        <v/>
      </c>
      <c r="Y467" s="46" t="str">
        <f aca="false">IF(OR($X467="",$M467="",$G467="",$L467=""),"",($W467*$G467/CFG_RHOCP)*($X467/($M467+$X467))-$L467/($M467+$X467))</f>
        <v/>
      </c>
      <c r="Z467" s="46" t="str">
        <f aca="false">IF(OR($W467="",$G467=""),"",$W467*$G467/CFG_RHOCP)</f>
        <v/>
      </c>
      <c r="AA467" s="50" t="str">
        <f aca="false">IF(OR($P467="",$Y467="",$Z467=""),"",IF(ABS($Z467-$Y467)&lt;CFG_DENOMMIN,"",($P467-$Y467)/($Z467-$Y467)))</f>
        <v/>
      </c>
      <c r="AB467" s="48" t="str">
        <f aca="false">IF($A467="","",IF(AND(HOUR($A467)&gt;=CFG_HINI,HOUR($A467)&lt;CFG_HFIM),1,0))</f>
        <v/>
      </c>
      <c r="AC467" s="48" t="str">
        <f aca="false">IF($A467="","",IF($D467="",0,IF($D467&gt;=CFG_RSMIN,1,0)))</f>
        <v/>
      </c>
      <c r="AD467" s="48" t="str">
        <f aca="false">IF($A467="","",IF($E467="",0,IF(AND($E467&gt;=CFG_UMIN,$E467&lt;=CFG_UMAX),1,0)))</f>
        <v/>
      </c>
      <c r="AE467" s="48" t="str">
        <f aca="false">IF($A467="","",IF($L467="",0,IF($L467&gt;=CFG_VPDMIN,1,0)))</f>
        <v/>
      </c>
      <c r="AF467" s="48" t="str">
        <f aca="false">IF($A467="","",IF(CFG_METODO="Teórico (Jackson)",IF(OR($Y467="",$Z467=""),0,IF(ABS($Z467-$Y467)&gt;=CFG_DENOMMIN,1,0)),IF(OR($T467="",$U467=""),0,IF(ABS($U467-$T467)&gt;=CFG_DENOMMIN,1,0))))</f>
        <v/>
      </c>
      <c r="AG467" s="48" t="str">
        <f aca="false">IF($A467="","",IF(AND($B467&lt;&gt;"",$C467&lt;&gt;"",$H467&lt;&gt;""),1,0))</f>
        <v/>
      </c>
      <c r="AH467" s="48" t="str">
        <f aca="false">IF($A467="","",IF(AND($AB467=1,$AC467=1,$AD467=1,$AE467=1,$AF467=1,$AG467=1),1,0))</f>
        <v/>
      </c>
      <c r="AI467" s="50" t="str">
        <f aca="false">IF($A467="","",IF($AH467&lt;&gt;1,"",IF(CFG_METODO="Teórico (Jackson)",$AA467,$V467)))</f>
        <v/>
      </c>
      <c r="AJ467" s="50" t="str">
        <f aca="false">IF($AI467="","",MAX(0,MIN(1,$AI467)))</f>
        <v/>
      </c>
      <c r="AK467" s="52" t="str">
        <f aca="false">IF($A467="","",IF($AG467=0,"Dados incompletos"&amp;IF($I467="SEM PAR"," — sem Tc no mesmo horário",""),IF($AB467=0,"Fora da janela horária",IF($AC467=0,"Radiação abaixo do mínimo",IF($AD467=0,"Vento fora da faixa",IF($AE467=0,"VPD abaixo do mínimo",IF($AF467=0,"Denominador muito pequeno","VÁLIDO")))))))</f>
        <v/>
      </c>
    </row>
    <row r="468" customFormat="false" ht="15" hidden="false" customHeight="false" outlineLevel="0" collapsed="false">
      <c r="A468" s="45" t="str">
        <f aca="false">IF(02_Estacao!A468="","",02_Estacao!A468)</f>
        <v/>
      </c>
      <c r="B468" s="46" t="str">
        <f aca="false">IF(OR($A468="",02_Estacao!B468=""),"",IF(CFG_UT="°F",(02_Estacao!B468-32)*5/9,02_Estacao!B468))</f>
        <v/>
      </c>
      <c r="C468" s="47" t="str">
        <f aca="false">IF(OR($A468="",02_Estacao!C468=""),"",IF(CFG_UUR="fração (0-1)",02_Estacao!C468*100,02_Estacao!C468))</f>
        <v/>
      </c>
      <c r="D468" s="48" t="str">
        <f aca="false">IF(OR($A468="",02_Estacao!D468=""),"",IF(CFG_URS="MJ/m²/h",02_Estacao!D468*277.7778,IF(CFG_URS="kW/m²",02_Estacao!D468*1000,02_Estacao!D468)))</f>
        <v/>
      </c>
      <c r="E468" s="46" t="str">
        <f aca="false">IF(OR($A468="",02_Estacao!E468=""),"",IF(CFG_UVEL="km/h",02_Estacao!E468/3.6,02_Estacao!E468))</f>
        <v/>
      </c>
      <c r="F468" s="46" t="str">
        <f aca="false">IF($A468="","",IF(02_Estacao!F468="",CFG_P,IF(CFG_UP="hPa (mbar)",02_Estacao!F468/10,IF(CFG_UP="Pa",02_Estacao!F468/1000,02_Estacao!F468))))</f>
        <v/>
      </c>
      <c r="G468" s="48" t="str">
        <f aca="false">IF($A468="","",IF(02_Estacao!G468&lt;&gt;"",02_Estacao!G468,IF($D468="","",(1-CFG_ALBEDO)*$D468-CFG_RNL)))</f>
        <v/>
      </c>
      <c r="H468" s="46" t="str">
        <f aca="false">IF($A468="","",IFERROR(IF(ISNUMBER(INDEX(03_Dossel!$F$6:$F$1005,MATCH($A468,03_Dossel!$A$6:$A$1005,0))),INDEX(03_Dossel!$F$6:$F$1005,MATCH($A468,03_Dossel!$A$6:$A$1005,0)),""),""))</f>
        <v/>
      </c>
      <c r="I468" s="49" t="str">
        <f aca="false">IF($A468="","",IF($H468="","SEM PAR","OK"))</f>
        <v/>
      </c>
      <c r="J468" s="50" t="str">
        <f aca="false">IF($B468="","",0.6108*EXP(17.27*$B468/($B468+237.3)))</f>
        <v/>
      </c>
      <c r="K468" s="50" t="str">
        <f aca="false">IF(OR($J468="",$C468=""),"",$J468*$C468/100)</f>
        <v/>
      </c>
      <c r="L468" s="50" t="str">
        <f aca="false">IF(OR($J468="",$K468=""),"",$J468-$K468)</f>
        <v/>
      </c>
      <c r="M468" s="50" t="str">
        <f aca="false">IF($J468="","",4098*$J468/($B468+237.3)^2)</f>
        <v/>
      </c>
      <c r="N468" s="51" t="str">
        <f aca="false">IF($F468="","",0.000665*$F468)</f>
        <v/>
      </c>
      <c r="O468" s="46" t="str">
        <f aca="false">IF($E468="","",IFERROR($E468*4.87/LN(67.8*CFG_ZANEM-5.42),""))</f>
        <v/>
      </c>
      <c r="P468" s="46" t="str">
        <f aca="false">IF(OR($B468="",$H468=""),"",$H468-$B468)</f>
        <v/>
      </c>
      <c r="Q468" s="46" t="str">
        <f aca="false">IF($A468="","",IF(ISNUMBER(CFG_A),CFG_A,""))</f>
        <v/>
      </c>
      <c r="R468" s="46" t="str">
        <f aca="false">IF($A468="","",IF(ISNUMBER(CFG_B),CFG_B,""))</f>
        <v/>
      </c>
      <c r="S468" s="50" t="str">
        <f aca="false">IF(OR($B468="",$Q468=""),"",0.6108*EXP(17.27*$B468/($B468+237.3))-0.6108*EXP(17.27*($B468+$Q468)/($B468+$Q468+237.3)))</f>
        <v/>
      </c>
      <c r="T468" s="46" t="str">
        <f aca="false">IF(OR($Q468="",$R468="",$L468=""),"",$Q468+$R468*$L468)</f>
        <v/>
      </c>
      <c r="U468" s="46" t="str">
        <f aca="false">IF(OR($Q468="",$R468="",$S468=""),"",$Q468+$R468*$S468)</f>
        <v/>
      </c>
      <c r="V468" s="50" t="str">
        <f aca="false">IF(OR($P468="",$T468="",$U468=""),"",IF(ABS($U468-$T468)&lt;CFG_DENOMMIN,"",($P468-$T468)/($U468-$T468)))</f>
        <v/>
      </c>
      <c r="W468" s="47" t="str">
        <f aca="false">IF($E468="","",IFERROR(LN((CFG_ZANEM-0.67*CFG_HDOSSEL)/(0.123*CFG_HDOSSEL))*LN((CFG_ZAR-0.67*CFG_HDOSSEL)/(0.0123*CFG_HDOSSEL))/(CFG_K^2*$E468),""))</f>
        <v/>
      </c>
      <c r="X468" s="50" t="str">
        <f aca="false">IF(OR($N468="",$W468="",$W468=0),"",$N468*(1+CFG_RC/$W468))</f>
        <v/>
      </c>
      <c r="Y468" s="46" t="str">
        <f aca="false">IF(OR($X468="",$M468="",$G468="",$L468=""),"",($W468*$G468/CFG_RHOCP)*($X468/($M468+$X468))-$L468/($M468+$X468))</f>
        <v/>
      </c>
      <c r="Z468" s="46" t="str">
        <f aca="false">IF(OR($W468="",$G468=""),"",$W468*$G468/CFG_RHOCP)</f>
        <v/>
      </c>
      <c r="AA468" s="50" t="str">
        <f aca="false">IF(OR($P468="",$Y468="",$Z468=""),"",IF(ABS($Z468-$Y468)&lt;CFG_DENOMMIN,"",($P468-$Y468)/($Z468-$Y468)))</f>
        <v/>
      </c>
      <c r="AB468" s="48" t="str">
        <f aca="false">IF($A468="","",IF(AND(HOUR($A468)&gt;=CFG_HINI,HOUR($A468)&lt;CFG_HFIM),1,0))</f>
        <v/>
      </c>
      <c r="AC468" s="48" t="str">
        <f aca="false">IF($A468="","",IF($D468="",0,IF($D468&gt;=CFG_RSMIN,1,0)))</f>
        <v/>
      </c>
      <c r="AD468" s="48" t="str">
        <f aca="false">IF($A468="","",IF($E468="",0,IF(AND($E468&gt;=CFG_UMIN,$E468&lt;=CFG_UMAX),1,0)))</f>
        <v/>
      </c>
      <c r="AE468" s="48" t="str">
        <f aca="false">IF($A468="","",IF($L468="",0,IF($L468&gt;=CFG_VPDMIN,1,0)))</f>
        <v/>
      </c>
      <c r="AF468" s="48" t="str">
        <f aca="false">IF($A468="","",IF(CFG_METODO="Teórico (Jackson)",IF(OR($Y468="",$Z468=""),0,IF(ABS($Z468-$Y468)&gt;=CFG_DENOMMIN,1,0)),IF(OR($T468="",$U468=""),0,IF(ABS($U468-$T468)&gt;=CFG_DENOMMIN,1,0))))</f>
        <v/>
      </c>
      <c r="AG468" s="48" t="str">
        <f aca="false">IF($A468="","",IF(AND($B468&lt;&gt;"",$C468&lt;&gt;"",$H468&lt;&gt;""),1,0))</f>
        <v/>
      </c>
      <c r="AH468" s="48" t="str">
        <f aca="false">IF($A468="","",IF(AND($AB468=1,$AC468=1,$AD468=1,$AE468=1,$AF468=1,$AG468=1),1,0))</f>
        <v/>
      </c>
      <c r="AI468" s="50" t="str">
        <f aca="false">IF($A468="","",IF($AH468&lt;&gt;1,"",IF(CFG_METODO="Teórico (Jackson)",$AA468,$V468)))</f>
        <v/>
      </c>
      <c r="AJ468" s="50" t="str">
        <f aca="false">IF($AI468="","",MAX(0,MIN(1,$AI468)))</f>
        <v/>
      </c>
      <c r="AK468" s="52" t="str">
        <f aca="false">IF($A468="","",IF($AG468=0,"Dados incompletos"&amp;IF($I468="SEM PAR"," — sem Tc no mesmo horário",""),IF($AB468=0,"Fora da janela horária",IF($AC468=0,"Radiação abaixo do mínimo",IF($AD468=0,"Vento fora da faixa",IF($AE468=0,"VPD abaixo do mínimo",IF($AF468=0,"Denominador muito pequeno","VÁLIDO")))))))</f>
        <v/>
      </c>
    </row>
    <row r="469" customFormat="false" ht="15" hidden="false" customHeight="false" outlineLevel="0" collapsed="false">
      <c r="A469" s="45" t="str">
        <f aca="false">IF(02_Estacao!A469="","",02_Estacao!A469)</f>
        <v/>
      </c>
      <c r="B469" s="46" t="str">
        <f aca="false">IF(OR($A469="",02_Estacao!B469=""),"",IF(CFG_UT="°F",(02_Estacao!B469-32)*5/9,02_Estacao!B469))</f>
        <v/>
      </c>
      <c r="C469" s="47" t="str">
        <f aca="false">IF(OR($A469="",02_Estacao!C469=""),"",IF(CFG_UUR="fração (0-1)",02_Estacao!C469*100,02_Estacao!C469))</f>
        <v/>
      </c>
      <c r="D469" s="48" t="str">
        <f aca="false">IF(OR($A469="",02_Estacao!D469=""),"",IF(CFG_URS="MJ/m²/h",02_Estacao!D469*277.7778,IF(CFG_URS="kW/m²",02_Estacao!D469*1000,02_Estacao!D469)))</f>
        <v/>
      </c>
      <c r="E469" s="46" t="str">
        <f aca="false">IF(OR($A469="",02_Estacao!E469=""),"",IF(CFG_UVEL="km/h",02_Estacao!E469/3.6,02_Estacao!E469))</f>
        <v/>
      </c>
      <c r="F469" s="46" t="str">
        <f aca="false">IF($A469="","",IF(02_Estacao!F469="",CFG_P,IF(CFG_UP="hPa (mbar)",02_Estacao!F469/10,IF(CFG_UP="Pa",02_Estacao!F469/1000,02_Estacao!F469))))</f>
        <v/>
      </c>
      <c r="G469" s="48" t="str">
        <f aca="false">IF($A469="","",IF(02_Estacao!G469&lt;&gt;"",02_Estacao!G469,IF($D469="","",(1-CFG_ALBEDO)*$D469-CFG_RNL)))</f>
        <v/>
      </c>
      <c r="H469" s="46" t="str">
        <f aca="false">IF($A469="","",IFERROR(IF(ISNUMBER(INDEX(03_Dossel!$F$6:$F$1005,MATCH($A469,03_Dossel!$A$6:$A$1005,0))),INDEX(03_Dossel!$F$6:$F$1005,MATCH($A469,03_Dossel!$A$6:$A$1005,0)),""),""))</f>
        <v/>
      </c>
      <c r="I469" s="49" t="str">
        <f aca="false">IF($A469="","",IF($H469="","SEM PAR","OK"))</f>
        <v/>
      </c>
      <c r="J469" s="50" t="str">
        <f aca="false">IF($B469="","",0.6108*EXP(17.27*$B469/($B469+237.3)))</f>
        <v/>
      </c>
      <c r="K469" s="50" t="str">
        <f aca="false">IF(OR($J469="",$C469=""),"",$J469*$C469/100)</f>
        <v/>
      </c>
      <c r="L469" s="50" t="str">
        <f aca="false">IF(OR($J469="",$K469=""),"",$J469-$K469)</f>
        <v/>
      </c>
      <c r="M469" s="50" t="str">
        <f aca="false">IF($J469="","",4098*$J469/($B469+237.3)^2)</f>
        <v/>
      </c>
      <c r="N469" s="51" t="str">
        <f aca="false">IF($F469="","",0.000665*$F469)</f>
        <v/>
      </c>
      <c r="O469" s="46" t="str">
        <f aca="false">IF($E469="","",IFERROR($E469*4.87/LN(67.8*CFG_ZANEM-5.42),""))</f>
        <v/>
      </c>
      <c r="P469" s="46" t="str">
        <f aca="false">IF(OR($B469="",$H469=""),"",$H469-$B469)</f>
        <v/>
      </c>
      <c r="Q469" s="46" t="str">
        <f aca="false">IF($A469="","",IF(ISNUMBER(CFG_A),CFG_A,""))</f>
        <v/>
      </c>
      <c r="R469" s="46" t="str">
        <f aca="false">IF($A469="","",IF(ISNUMBER(CFG_B),CFG_B,""))</f>
        <v/>
      </c>
      <c r="S469" s="50" t="str">
        <f aca="false">IF(OR($B469="",$Q469=""),"",0.6108*EXP(17.27*$B469/($B469+237.3))-0.6108*EXP(17.27*($B469+$Q469)/($B469+$Q469+237.3)))</f>
        <v/>
      </c>
      <c r="T469" s="46" t="str">
        <f aca="false">IF(OR($Q469="",$R469="",$L469=""),"",$Q469+$R469*$L469)</f>
        <v/>
      </c>
      <c r="U469" s="46" t="str">
        <f aca="false">IF(OR($Q469="",$R469="",$S469=""),"",$Q469+$R469*$S469)</f>
        <v/>
      </c>
      <c r="V469" s="50" t="str">
        <f aca="false">IF(OR($P469="",$T469="",$U469=""),"",IF(ABS($U469-$T469)&lt;CFG_DENOMMIN,"",($P469-$T469)/($U469-$T469)))</f>
        <v/>
      </c>
      <c r="W469" s="47" t="str">
        <f aca="false">IF($E469="","",IFERROR(LN((CFG_ZANEM-0.67*CFG_HDOSSEL)/(0.123*CFG_HDOSSEL))*LN((CFG_ZAR-0.67*CFG_HDOSSEL)/(0.0123*CFG_HDOSSEL))/(CFG_K^2*$E469),""))</f>
        <v/>
      </c>
      <c r="X469" s="50" t="str">
        <f aca="false">IF(OR($N469="",$W469="",$W469=0),"",$N469*(1+CFG_RC/$W469))</f>
        <v/>
      </c>
      <c r="Y469" s="46" t="str">
        <f aca="false">IF(OR($X469="",$M469="",$G469="",$L469=""),"",($W469*$G469/CFG_RHOCP)*($X469/($M469+$X469))-$L469/($M469+$X469))</f>
        <v/>
      </c>
      <c r="Z469" s="46" t="str">
        <f aca="false">IF(OR($W469="",$G469=""),"",$W469*$G469/CFG_RHOCP)</f>
        <v/>
      </c>
      <c r="AA469" s="50" t="str">
        <f aca="false">IF(OR($P469="",$Y469="",$Z469=""),"",IF(ABS($Z469-$Y469)&lt;CFG_DENOMMIN,"",($P469-$Y469)/($Z469-$Y469)))</f>
        <v/>
      </c>
      <c r="AB469" s="48" t="str">
        <f aca="false">IF($A469="","",IF(AND(HOUR($A469)&gt;=CFG_HINI,HOUR($A469)&lt;CFG_HFIM),1,0))</f>
        <v/>
      </c>
      <c r="AC469" s="48" t="str">
        <f aca="false">IF($A469="","",IF($D469="",0,IF($D469&gt;=CFG_RSMIN,1,0)))</f>
        <v/>
      </c>
      <c r="AD469" s="48" t="str">
        <f aca="false">IF($A469="","",IF($E469="",0,IF(AND($E469&gt;=CFG_UMIN,$E469&lt;=CFG_UMAX),1,0)))</f>
        <v/>
      </c>
      <c r="AE469" s="48" t="str">
        <f aca="false">IF($A469="","",IF($L469="",0,IF($L469&gt;=CFG_VPDMIN,1,0)))</f>
        <v/>
      </c>
      <c r="AF469" s="48" t="str">
        <f aca="false">IF($A469="","",IF(CFG_METODO="Teórico (Jackson)",IF(OR($Y469="",$Z469=""),0,IF(ABS($Z469-$Y469)&gt;=CFG_DENOMMIN,1,0)),IF(OR($T469="",$U469=""),0,IF(ABS($U469-$T469)&gt;=CFG_DENOMMIN,1,0))))</f>
        <v/>
      </c>
      <c r="AG469" s="48" t="str">
        <f aca="false">IF($A469="","",IF(AND($B469&lt;&gt;"",$C469&lt;&gt;"",$H469&lt;&gt;""),1,0))</f>
        <v/>
      </c>
      <c r="AH469" s="48" t="str">
        <f aca="false">IF($A469="","",IF(AND($AB469=1,$AC469=1,$AD469=1,$AE469=1,$AF469=1,$AG469=1),1,0))</f>
        <v/>
      </c>
      <c r="AI469" s="50" t="str">
        <f aca="false">IF($A469="","",IF($AH469&lt;&gt;1,"",IF(CFG_METODO="Teórico (Jackson)",$AA469,$V469)))</f>
        <v/>
      </c>
      <c r="AJ469" s="50" t="str">
        <f aca="false">IF($AI469="","",MAX(0,MIN(1,$AI469)))</f>
        <v/>
      </c>
      <c r="AK469" s="52" t="str">
        <f aca="false">IF($A469="","",IF($AG469=0,"Dados incompletos"&amp;IF($I469="SEM PAR"," — sem Tc no mesmo horário",""),IF($AB469=0,"Fora da janela horária",IF($AC469=0,"Radiação abaixo do mínimo",IF($AD469=0,"Vento fora da faixa",IF($AE469=0,"VPD abaixo do mínimo",IF($AF469=0,"Denominador muito pequeno","VÁLIDO")))))))</f>
        <v/>
      </c>
    </row>
    <row r="470" customFormat="false" ht="15" hidden="false" customHeight="false" outlineLevel="0" collapsed="false">
      <c r="A470" s="45" t="str">
        <f aca="false">IF(02_Estacao!A470="","",02_Estacao!A470)</f>
        <v/>
      </c>
      <c r="B470" s="46" t="str">
        <f aca="false">IF(OR($A470="",02_Estacao!B470=""),"",IF(CFG_UT="°F",(02_Estacao!B470-32)*5/9,02_Estacao!B470))</f>
        <v/>
      </c>
      <c r="C470" s="47" t="str">
        <f aca="false">IF(OR($A470="",02_Estacao!C470=""),"",IF(CFG_UUR="fração (0-1)",02_Estacao!C470*100,02_Estacao!C470))</f>
        <v/>
      </c>
      <c r="D470" s="48" t="str">
        <f aca="false">IF(OR($A470="",02_Estacao!D470=""),"",IF(CFG_URS="MJ/m²/h",02_Estacao!D470*277.7778,IF(CFG_URS="kW/m²",02_Estacao!D470*1000,02_Estacao!D470)))</f>
        <v/>
      </c>
      <c r="E470" s="46" t="str">
        <f aca="false">IF(OR($A470="",02_Estacao!E470=""),"",IF(CFG_UVEL="km/h",02_Estacao!E470/3.6,02_Estacao!E470))</f>
        <v/>
      </c>
      <c r="F470" s="46" t="str">
        <f aca="false">IF($A470="","",IF(02_Estacao!F470="",CFG_P,IF(CFG_UP="hPa (mbar)",02_Estacao!F470/10,IF(CFG_UP="Pa",02_Estacao!F470/1000,02_Estacao!F470))))</f>
        <v/>
      </c>
      <c r="G470" s="48" t="str">
        <f aca="false">IF($A470="","",IF(02_Estacao!G470&lt;&gt;"",02_Estacao!G470,IF($D470="","",(1-CFG_ALBEDO)*$D470-CFG_RNL)))</f>
        <v/>
      </c>
      <c r="H470" s="46" t="str">
        <f aca="false">IF($A470="","",IFERROR(IF(ISNUMBER(INDEX(03_Dossel!$F$6:$F$1005,MATCH($A470,03_Dossel!$A$6:$A$1005,0))),INDEX(03_Dossel!$F$6:$F$1005,MATCH($A470,03_Dossel!$A$6:$A$1005,0)),""),""))</f>
        <v/>
      </c>
      <c r="I470" s="49" t="str">
        <f aca="false">IF($A470="","",IF($H470="","SEM PAR","OK"))</f>
        <v/>
      </c>
      <c r="J470" s="50" t="str">
        <f aca="false">IF($B470="","",0.6108*EXP(17.27*$B470/($B470+237.3)))</f>
        <v/>
      </c>
      <c r="K470" s="50" t="str">
        <f aca="false">IF(OR($J470="",$C470=""),"",$J470*$C470/100)</f>
        <v/>
      </c>
      <c r="L470" s="50" t="str">
        <f aca="false">IF(OR($J470="",$K470=""),"",$J470-$K470)</f>
        <v/>
      </c>
      <c r="M470" s="50" t="str">
        <f aca="false">IF($J470="","",4098*$J470/($B470+237.3)^2)</f>
        <v/>
      </c>
      <c r="N470" s="51" t="str">
        <f aca="false">IF($F470="","",0.000665*$F470)</f>
        <v/>
      </c>
      <c r="O470" s="46" t="str">
        <f aca="false">IF($E470="","",IFERROR($E470*4.87/LN(67.8*CFG_ZANEM-5.42),""))</f>
        <v/>
      </c>
      <c r="P470" s="46" t="str">
        <f aca="false">IF(OR($B470="",$H470=""),"",$H470-$B470)</f>
        <v/>
      </c>
      <c r="Q470" s="46" t="str">
        <f aca="false">IF($A470="","",IF(ISNUMBER(CFG_A),CFG_A,""))</f>
        <v/>
      </c>
      <c r="R470" s="46" t="str">
        <f aca="false">IF($A470="","",IF(ISNUMBER(CFG_B),CFG_B,""))</f>
        <v/>
      </c>
      <c r="S470" s="50" t="str">
        <f aca="false">IF(OR($B470="",$Q470=""),"",0.6108*EXP(17.27*$B470/($B470+237.3))-0.6108*EXP(17.27*($B470+$Q470)/($B470+$Q470+237.3)))</f>
        <v/>
      </c>
      <c r="T470" s="46" t="str">
        <f aca="false">IF(OR($Q470="",$R470="",$L470=""),"",$Q470+$R470*$L470)</f>
        <v/>
      </c>
      <c r="U470" s="46" t="str">
        <f aca="false">IF(OR($Q470="",$R470="",$S470=""),"",$Q470+$R470*$S470)</f>
        <v/>
      </c>
      <c r="V470" s="50" t="str">
        <f aca="false">IF(OR($P470="",$T470="",$U470=""),"",IF(ABS($U470-$T470)&lt;CFG_DENOMMIN,"",($P470-$T470)/($U470-$T470)))</f>
        <v/>
      </c>
      <c r="W470" s="47" t="str">
        <f aca="false">IF($E470="","",IFERROR(LN((CFG_ZANEM-0.67*CFG_HDOSSEL)/(0.123*CFG_HDOSSEL))*LN((CFG_ZAR-0.67*CFG_HDOSSEL)/(0.0123*CFG_HDOSSEL))/(CFG_K^2*$E470),""))</f>
        <v/>
      </c>
      <c r="X470" s="50" t="str">
        <f aca="false">IF(OR($N470="",$W470="",$W470=0),"",$N470*(1+CFG_RC/$W470))</f>
        <v/>
      </c>
      <c r="Y470" s="46" t="str">
        <f aca="false">IF(OR($X470="",$M470="",$G470="",$L470=""),"",($W470*$G470/CFG_RHOCP)*($X470/($M470+$X470))-$L470/($M470+$X470))</f>
        <v/>
      </c>
      <c r="Z470" s="46" t="str">
        <f aca="false">IF(OR($W470="",$G470=""),"",$W470*$G470/CFG_RHOCP)</f>
        <v/>
      </c>
      <c r="AA470" s="50" t="str">
        <f aca="false">IF(OR($P470="",$Y470="",$Z470=""),"",IF(ABS($Z470-$Y470)&lt;CFG_DENOMMIN,"",($P470-$Y470)/($Z470-$Y470)))</f>
        <v/>
      </c>
      <c r="AB470" s="48" t="str">
        <f aca="false">IF($A470="","",IF(AND(HOUR($A470)&gt;=CFG_HINI,HOUR($A470)&lt;CFG_HFIM),1,0))</f>
        <v/>
      </c>
      <c r="AC470" s="48" t="str">
        <f aca="false">IF($A470="","",IF($D470="",0,IF($D470&gt;=CFG_RSMIN,1,0)))</f>
        <v/>
      </c>
      <c r="AD470" s="48" t="str">
        <f aca="false">IF($A470="","",IF($E470="",0,IF(AND($E470&gt;=CFG_UMIN,$E470&lt;=CFG_UMAX),1,0)))</f>
        <v/>
      </c>
      <c r="AE470" s="48" t="str">
        <f aca="false">IF($A470="","",IF($L470="",0,IF($L470&gt;=CFG_VPDMIN,1,0)))</f>
        <v/>
      </c>
      <c r="AF470" s="48" t="str">
        <f aca="false">IF($A470="","",IF(CFG_METODO="Teórico (Jackson)",IF(OR($Y470="",$Z470=""),0,IF(ABS($Z470-$Y470)&gt;=CFG_DENOMMIN,1,0)),IF(OR($T470="",$U470=""),0,IF(ABS($U470-$T470)&gt;=CFG_DENOMMIN,1,0))))</f>
        <v/>
      </c>
      <c r="AG470" s="48" t="str">
        <f aca="false">IF($A470="","",IF(AND($B470&lt;&gt;"",$C470&lt;&gt;"",$H470&lt;&gt;""),1,0))</f>
        <v/>
      </c>
      <c r="AH470" s="48" t="str">
        <f aca="false">IF($A470="","",IF(AND($AB470=1,$AC470=1,$AD470=1,$AE470=1,$AF470=1,$AG470=1),1,0))</f>
        <v/>
      </c>
      <c r="AI470" s="50" t="str">
        <f aca="false">IF($A470="","",IF($AH470&lt;&gt;1,"",IF(CFG_METODO="Teórico (Jackson)",$AA470,$V470)))</f>
        <v/>
      </c>
      <c r="AJ470" s="50" t="str">
        <f aca="false">IF($AI470="","",MAX(0,MIN(1,$AI470)))</f>
        <v/>
      </c>
      <c r="AK470" s="52" t="str">
        <f aca="false">IF($A470="","",IF($AG470=0,"Dados incompletos"&amp;IF($I470="SEM PAR"," — sem Tc no mesmo horário",""),IF($AB470=0,"Fora da janela horária",IF($AC470=0,"Radiação abaixo do mínimo",IF($AD470=0,"Vento fora da faixa",IF($AE470=0,"VPD abaixo do mínimo",IF($AF470=0,"Denominador muito pequeno","VÁLIDO")))))))</f>
        <v/>
      </c>
    </row>
    <row r="471" customFormat="false" ht="15" hidden="false" customHeight="false" outlineLevel="0" collapsed="false">
      <c r="A471" s="45" t="str">
        <f aca="false">IF(02_Estacao!A471="","",02_Estacao!A471)</f>
        <v/>
      </c>
      <c r="B471" s="46" t="str">
        <f aca="false">IF(OR($A471="",02_Estacao!B471=""),"",IF(CFG_UT="°F",(02_Estacao!B471-32)*5/9,02_Estacao!B471))</f>
        <v/>
      </c>
      <c r="C471" s="47" t="str">
        <f aca="false">IF(OR($A471="",02_Estacao!C471=""),"",IF(CFG_UUR="fração (0-1)",02_Estacao!C471*100,02_Estacao!C471))</f>
        <v/>
      </c>
      <c r="D471" s="48" t="str">
        <f aca="false">IF(OR($A471="",02_Estacao!D471=""),"",IF(CFG_URS="MJ/m²/h",02_Estacao!D471*277.7778,IF(CFG_URS="kW/m²",02_Estacao!D471*1000,02_Estacao!D471)))</f>
        <v/>
      </c>
      <c r="E471" s="46" t="str">
        <f aca="false">IF(OR($A471="",02_Estacao!E471=""),"",IF(CFG_UVEL="km/h",02_Estacao!E471/3.6,02_Estacao!E471))</f>
        <v/>
      </c>
      <c r="F471" s="46" t="str">
        <f aca="false">IF($A471="","",IF(02_Estacao!F471="",CFG_P,IF(CFG_UP="hPa (mbar)",02_Estacao!F471/10,IF(CFG_UP="Pa",02_Estacao!F471/1000,02_Estacao!F471))))</f>
        <v/>
      </c>
      <c r="G471" s="48" t="str">
        <f aca="false">IF($A471="","",IF(02_Estacao!G471&lt;&gt;"",02_Estacao!G471,IF($D471="","",(1-CFG_ALBEDO)*$D471-CFG_RNL)))</f>
        <v/>
      </c>
      <c r="H471" s="46" t="str">
        <f aca="false">IF($A471="","",IFERROR(IF(ISNUMBER(INDEX(03_Dossel!$F$6:$F$1005,MATCH($A471,03_Dossel!$A$6:$A$1005,0))),INDEX(03_Dossel!$F$6:$F$1005,MATCH($A471,03_Dossel!$A$6:$A$1005,0)),""),""))</f>
        <v/>
      </c>
      <c r="I471" s="49" t="str">
        <f aca="false">IF($A471="","",IF($H471="","SEM PAR","OK"))</f>
        <v/>
      </c>
      <c r="J471" s="50" t="str">
        <f aca="false">IF($B471="","",0.6108*EXP(17.27*$B471/($B471+237.3)))</f>
        <v/>
      </c>
      <c r="K471" s="50" t="str">
        <f aca="false">IF(OR($J471="",$C471=""),"",$J471*$C471/100)</f>
        <v/>
      </c>
      <c r="L471" s="50" t="str">
        <f aca="false">IF(OR($J471="",$K471=""),"",$J471-$K471)</f>
        <v/>
      </c>
      <c r="M471" s="50" t="str">
        <f aca="false">IF($J471="","",4098*$J471/($B471+237.3)^2)</f>
        <v/>
      </c>
      <c r="N471" s="51" t="str">
        <f aca="false">IF($F471="","",0.000665*$F471)</f>
        <v/>
      </c>
      <c r="O471" s="46" t="str">
        <f aca="false">IF($E471="","",IFERROR($E471*4.87/LN(67.8*CFG_ZANEM-5.42),""))</f>
        <v/>
      </c>
      <c r="P471" s="46" t="str">
        <f aca="false">IF(OR($B471="",$H471=""),"",$H471-$B471)</f>
        <v/>
      </c>
      <c r="Q471" s="46" t="str">
        <f aca="false">IF($A471="","",IF(ISNUMBER(CFG_A),CFG_A,""))</f>
        <v/>
      </c>
      <c r="R471" s="46" t="str">
        <f aca="false">IF($A471="","",IF(ISNUMBER(CFG_B),CFG_B,""))</f>
        <v/>
      </c>
      <c r="S471" s="50" t="str">
        <f aca="false">IF(OR($B471="",$Q471=""),"",0.6108*EXP(17.27*$B471/($B471+237.3))-0.6108*EXP(17.27*($B471+$Q471)/($B471+$Q471+237.3)))</f>
        <v/>
      </c>
      <c r="T471" s="46" t="str">
        <f aca="false">IF(OR($Q471="",$R471="",$L471=""),"",$Q471+$R471*$L471)</f>
        <v/>
      </c>
      <c r="U471" s="46" t="str">
        <f aca="false">IF(OR($Q471="",$R471="",$S471=""),"",$Q471+$R471*$S471)</f>
        <v/>
      </c>
      <c r="V471" s="50" t="str">
        <f aca="false">IF(OR($P471="",$T471="",$U471=""),"",IF(ABS($U471-$T471)&lt;CFG_DENOMMIN,"",($P471-$T471)/($U471-$T471)))</f>
        <v/>
      </c>
      <c r="W471" s="47" t="str">
        <f aca="false">IF($E471="","",IFERROR(LN((CFG_ZANEM-0.67*CFG_HDOSSEL)/(0.123*CFG_HDOSSEL))*LN((CFG_ZAR-0.67*CFG_HDOSSEL)/(0.0123*CFG_HDOSSEL))/(CFG_K^2*$E471),""))</f>
        <v/>
      </c>
      <c r="X471" s="50" t="str">
        <f aca="false">IF(OR($N471="",$W471="",$W471=0),"",$N471*(1+CFG_RC/$W471))</f>
        <v/>
      </c>
      <c r="Y471" s="46" t="str">
        <f aca="false">IF(OR($X471="",$M471="",$G471="",$L471=""),"",($W471*$G471/CFG_RHOCP)*($X471/($M471+$X471))-$L471/($M471+$X471))</f>
        <v/>
      </c>
      <c r="Z471" s="46" t="str">
        <f aca="false">IF(OR($W471="",$G471=""),"",$W471*$G471/CFG_RHOCP)</f>
        <v/>
      </c>
      <c r="AA471" s="50" t="str">
        <f aca="false">IF(OR($P471="",$Y471="",$Z471=""),"",IF(ABS($Z471-$Y471)&lt;CFG_DENOMMIN,"",($P471-$Y471)/($Z471-$Y471)))</f>
        <v/>
      </c>
      <c r="AB471" s="48" t="str">
        <f aca="false">IF($A471="","",IF(AND(HOUR($A471)&gt;=CFG_HINI,HOUR($A471)&lt;CFG_HFIM),1,0))</f>
        <v/>
      </c>
      <c r="AC471" s="48" t="str">
        <f aca="false">IF($A471="","",IF($D471="",0,IF($D471&gt;=CFG_RSMIN,1,0)))</f>
        <v/>
      </c>
      <c r="AD471" s="48" t="str">
        <f aca="false">IF($A471="","",IF($E471="",0,IF(AND($E471&gt;=CFG_UMIN,$E471&lt;=CFG_UMAX),1,0)))</f>
        <v/>
      </c>
      <c r="AE471" s="48" t="str">
        <f aca="false">IF($A471="","",IF($L471="",0,IF($L471&gt;=CFG_VPDMIN,1,0)))</f>
        <v/>
      </c>
      <c r="AF471" s="48" t="str">
        <f aca="false">IF($A471="","",IF(CFG_METODO="Teórico (Jackson)",IF(OR($Y471="",$Z471=""),0,IF(ABS($Z471-$Y471)&gt;=CFG_DENOMMIN,1,0)),IF(OR($T471="",$U471=""),0,IF(ABS($U471-$T471)&gt;=CFG_DENOMMIN,1,0))))</f>
        <v/>
      </c>
      <c r="AG471" s="48" t="str">
        <f aca="false">IF($A471="","",IF(AND($B471&lt;&gt;"",$C471&lt;&gt;"",$H471&lt;&gt;""),1,0))</f>
        <v/>
      </c>
      <c r="AH471" s="48" t="str">
        <f aca="false">IF($A471="","",IF(AND($AB471=1,$AC471=1,$AD471=1,$AE471=1,$AF471=1,$AG471=1),1,0))</f>
        <v/>
      </c>
      <c r="AI471" s="50" t="str">
        <f aca="false">IF($A471="","",IF($AH471&lt;&gt;1,"",IF(CFG_METODO="Teórico (Jackson)",$AA471,$V471)))</f>
        <v/>
      </c>
      <c r="AJ471" s="50" t="str">
        <f aca="false">IF($AI471="","",MAX(0,MIN(1,$AI471)))</f>
        <v/>
      </c>
      <c r="AK471" s="52" t="str">
        <f aca="false">IF($A471="","",IF($AG471=0,"Dados incompletos"&amp;IF($I471="SEM PAR"," — sem Tc no mesmo horário",""),IF($AB471=0,"Fora da janela horária",IF($AC471=0,"Radiação abaixo do mínimo",IF($AD471=0,"Vento fora da faixa",IF($AE471=0,"VPD abaixo do mínimo",IF($AF471=0,"Denominador muito pequeno","VÁLIDO")))))))</f>
        <v/>
      </c>
    </row>
    <row r="472" customFormat="false" ht="15" hidden="false" customHeight="false" outlineLevel="0" collapsed="false">
      <c r="A472" s="45" t="str">
        <f aca="false">IF(02_Estacao!A472="","",02_Estacao!A472)</f>
        <v/>
      </c>
      <c r="B472" s="46" t="str">
        <f aca="false">IF(OR($A472="",02_Estacao!B472=""),"",IF(CFG_UT="°F",(02_Estacao!B472-32)*5/9,02_Estacao!B472))</f>
        <v/>
      </c>
      <c r="C472" s="47" t="str">
        <f aca="false">IF(OR($A472="",02_Estacao!C472=""),"",IF(CFG_UUR="fração (0-1)",02_Estacao!C472*100,02_Estacao!C472))</f>
        <v/>
      </c>
      <c r="D472" s="48" t="str">
        <f aca="false">IF(OR($A472="",02_Estacao!D472=""),"",IF(CFG_URS="MJ/m²/h",02_Estacao!D472*277.7778,IF(CFG_URS="kW/m²",02_Estacao!D472*1000,02_Estacao!D472)))</f>
        <v/>
      </c>
      <c r="E472" s="46" t="str">
        <f aca="false">IF(OR($A472="",02_Estacao!E472=""),"",IF(CFG_UVEL="km/h",02_Estacao!E472/3.6,02_Estacao!E472))</f>
        <v/>
      </c>
      <c r="F472" s="46" t="str">
        <f aca="false">IF($A472="","",IF(02_Estacao!F472="",CFG_P,IF(CFG_UP="hPa (mbar)",02_Estacao!F472/10,IF(CFG_UP="Pa",02_Estacao!F472/1000,02_Estacao!F472))))</f>
        <v/>
      </c>
      <c r="G472" s="48" t="str">
        <f aca="false">IF($A472="","",IF(02_Estacao!G472&lt;&gt;"",02_Estacao!G472,IF($D472="","",(1-CFG_ALBEDO)*$D472-CFG_RNL)))</f>
        <v/>
      </c>
      <c r="H472" s="46" t="str">
        <f aca="false">IF($A472="","",IFERROR(IF(ISNUMBER(INDEX(03_Dossel!$F$6:$F$1005,MATCH($A472,03_Dossel!$A$6:$A$1005,0))),INDEX(03_Dossel!$F$6:$F$1005,MATCH($A472,03_Dossel!$A$6:$A$1005,0)),""),""))</f>
        <v/>
      </c>
      <c r="I472" s="49" t="str">
        <f aca="false">IF($A472="","",IF($H472="","SEM PAR","OK"))</f>
        <v/>
      </c>
      <c r="J472" s="50" t="str">
        <f aca="false">IF($B472="","",0.6108*EXP(17.27*$B472/($B472+237.3)))</f>
        <v/>
      </c>
      <c r="K472" s="50" t="str">
        <f aca="false">IF(OR($J472="",$C472=""),"",$J472*$C472/100)</f>
        <v/>
      </c>
      <c r="L472" s="50" t="str">
        <f aca="false">IF(OR($J472="",$K472=""),"",$J472-$K472)</f>
        <v/>
      </c>
      <c r="M472" s="50" t="str">
        <f aca="false">IF($J472="","",4098*$J472/($B472+237.3)^2)</f>
        <v/>
      </c>
      <c r="N472" s="51" t="str">
        <f aca="false">IF($F472="","",0.000665*$F472)</f>
        <v/>
      </c>
      <c r="O472" s="46" t="str">
        <f aca="false">IF($E472="","",IFERROR($E472*4.87/LN(67.8*CFG_ZANEM-5.42),""))</f>
        <v/>
      </c>
      <c r="P472" s="46" t="str">
        <f aca="false">IF(OR($B472="",$H472=""),"",$H472-$B472)</f>
        <v/>
      </c>
      <c r="Q472" s="46" t="str">
        <f aca="false">IF($A472="","",IF(ISNUMBER(CFG_A),CFG_A,""))</f>
        <v/>
      </c>
      <c r="R472" s="46" t="str">
        <f aca="false">IF($A472="","",IF(ISNUMBER(CFG_B),CFG_B,""))</f>
        <v/>
      </c>
      <c r="S472" s="50" t="str">
        <f aca="false">IF(OR($B472="",$Q472=""),"",0.6108*EXP(17.27*$B472/($B472+237.3))-0.6108*EXP(17.27*($B472+$Q472)/($B472+$Q472+237.3)))</f>
        <v/>
      </c>
      <c r="T472" s="46" t="str">
        <f aca="false">IF(OR($Q472="",$R472="",$L472=""),"",$Q472+$R472*$L472)</f>
        <v/>
      </c>
      <c r="U472" s="46" t="str">
        <f aca="false">IF(OR($Q472="",$R472="",$S472=""),"",$Q472+$R472*$S472)</f>
        <v/>
      </c>
      <c r="V472" s="50" t="str">
        <f aca="false">IF(OR($P472="",$T472="",$U472=""),"",IF(ABS($U472-$T472)&lt;CFG_DENOMMIN,"",($P472-$T472)/($U472-$T472)))</f>
        <v/>
      </c>
      <c r="W472" s="47" t="str">
        <f aca="false">IF($E472="","",IFERROR(LN((CFG_ZANEM-0.67*CFG_HDOSSEL)/(0.123*CFG_HDOSSEL))*LN((CFG_ZAR-0.67*CFG_HDOSSEL)/(0.0123*CFG_HDOSSEL))/(CFG_K^2*$E472),""))</f>
        <v/>
      </c>
      <c r="X472" s="50" t="str">
        <f aca="false">IF(OR($N472="",$W472="",$W472=0),"",$N472*(1+CFG_RC/$W472))</f>
        <v/>
      </c>
      <c r="Y472" s="46" t="str">
        <f aca="false">IF(OR($X472="",$M472="",$G472="",$L472=""),"",($W472*$G472/CFG_RHOCP)*($X472/($M472+$X472))-$L472/($M472+$X472))</f>
        <v/>
      </c>
      <c r="Z472" s="46" t="str">
        <f aca="false">IF(OR($W472="",$G472=""),"",$W472*$G472/CFG_RHOCP)</f>
        <v/>
      </c>
      <c r="AA472" s="50" t="str">
        <f aca="false">IF(OR($P472="",$Y472="",$Z472=""),"",IF(ABS($Z472-$Y472)&lt;CFG_DENOMMIN,"",($P472-$Y472)/($Z472-$Y472)))</f>
        <v/>
      </c>
      <c r="AB472" s="48" t="str">
        <f aca="false">IF($A472="","",IF(AND(HOUR($A472)&gt;=CFG_HINI,HOUR($A472)&lt;CFG_HFIM),1,0))</f>
        <v/>
      </c>
      <c r="AC472" s="48" t="str">
        <f aca="false">IF($A472="","",IF($D472="",0,IF($D472&gt;=CFG_RSMIN,1,0)))</f>
        <v/>
      </c>
      <c r="AD472" s="48" t="str">
        <f aca="false">IF($A472="","",IF($E472="",0,IF(AND($E472&gt;=CFG_UMIN,$E472&lt;=CFG_UMAX),1,0)))</f>
        <v/>
      </c>
      <c r="AE472" s="48" t="str">
        <f aca="false">IF($A472="","",IF($L472="",0,IF($L472&gt;=CFG_VPDMIN,1,0)))</f>
        <v/>
      </c>
      <c r="AF472" s="48" t="str">
        <f aca="false">IF($A472="","",IF(CFG_METODO="Teórico (Jackson)",IF(OR($Y472="",$Z472=""),0,IF(ABS($Z472-$Y472)&gt;=CFG_DENOMMIN,1,0)),IF(OR($T472="",$U472=""),0,IF(ABS($U472-$T472)&gt;=CFG_DENOMMIN,1,0))))</f>
        <v/>
      </c>
      <c r="AG472" s="48" t="str">
        <f aca="false">IF($A472="","",IF(AND($B472&lt;&gt;"",$C472&lt;&gt;"",$H472&lt;&gt;""),1,0))</f>
        <v/>
      </c>
      <c r="AH472" s="48" t="str">
        <f aca="false">IF($A472="","",IF(AND($AB472=1,$AC472=1,$AD472=1,$AE472=1,$AF472=1,$AG472=1),1,0))</f>
        <v/>
      </c>
      <c r="AI472" s="50" t="str">
        <f aca="false">IF($A472="","",IF($AH472&lt;&gt;1,"",IF(CFG_METODO="Teórico (Jackson)",$AA472,$V472)))</f>
        <v/>
      </c>
      <c r="AJ472" s="50" t="str">
        <f aca="false">IF($AI472="","",MAX(0,MIN(1,$AI472)))</f>
        <v/>
      </c>
      <c r="AK472" s="52" t="str">
        <f aca="false">IF($A472="","",IF($AG472=0,"Dados incompletos"&amp;IF($I472="SEM PAR"," — sem Tc no mesmo horário",""),IF($AB472=0,"Fora da janela horária",IF($AC472=0,"Radiação abaixo do mínimo",IF($AD472=0,"Vento fora da faixa",IF($AE472=0,"VPD abaixo do mínimo",IF($AF472=0,"Denominador muito pequeno","VÁLIDO")))))))</f>
        <v/>
      </c>
    </row>
    <row r="473" customFormat="false" ht="15" hidden="false" customHeight="false" outlineLevel="0" collapsed="false">
      <c r="A473" s="45" t="str">
        <f aca="false">IF(02_Estacao!A473="","",02_Estacao!A473)</f>
        <v/>
      </c>
      <c r="B473" s="46" t="str">
        <f aca="false">IF(OR($A473="",02_Estacao!B473=""),"",IF(CFG_UT="°F",(02_Estacao!B473-32)*5/9,02_Estacao!B473))</f>
        <v/>
      </c>
      <c r="C473" s="47" t="str">
        <f aca="false">IF(OR($A473="",02_Estacao!C473=""),"",IF(CFG_UUR="fração (0-1)",02_Estacao!C473*100,02_Estacao!C473))</f>
        <v/>
      </c>
      <c r="D473" s="48" t="str">
        <f aca="false">IF(OR($A473="",02_Estacao!D473=""),"",IF(CFG_URS="MJ/m²/h",02_Estacao!D473*277.7778,IF(CFG_URS="kW/m²",02_Estacao!D473*1000,02_Estacao!D473)))</f>
        <v/>
      </c>
      <c r="E473" s="46" t="str">
        <f aca="false">IF(OR($A473="",02_Estacao!E473=""),"",IF(CFG_UVEL="km/h",02_Estacao!E473/3.6,02_Estacao!E473))</f>
        <v/>
      </c>
      <c r="F473" s="46" t="str">
        <f aca="false">IF($A473="","",IF(02_Estacao!F473="",CFG_P,IF(CFG_UP="hPa (mbar)",02_Estacao!F473/10,IF(CFG_UP="Pa",02_Estacao!F473/1000,02_Estacao!F473))))</f>
        <v/>
      </c>
      <c r="G473" s="48" t="str">
        <f aca="false">IF($A473="","",IF(02_Estacao!G473&lt;&gt;"",02_Estacao!G473,IF($D473="","",(1-CFG_ALBEDO)*$D473-CFG_RNL)))</f>
        <v/>
      </c>
      <c r="H473" s="46" t="str">
        <f aca="false">IF($A473="","",IFERROR(IF(ISNUMBER(INDEX(03_Dossel!$F$6:$F$1005,MATCH($A473,03_Dossel!$A$6:$A$1005,0))),INDEX(03_Dossel!$F$6:$F$1005,MATCH($A473,03_Dossel!$A$6:$A$1005,0)),""),""))</f>
        <v/>
      </c>
      <c r="I473" s="49" t="str">
        <f aca="false">IF($A473="","",IF($H473="","SEM PAR","OK"))</f>
        <v/>
      </c>
      <c r="J473" s="50" t="str">
        <f aca="false">IF($B473="","",0.6108*EXP(17.27*$B473/($B473+237.3)))</f>
        <v/>
      </c>
      <c r="K473" s="50" t="str">
        <f aca="false">IF(OR($J473="",$C473=""),"",$J473*$C473/100)</f>
        <v/>
      </c>
      <c r="L473" s="50" t="str">
        <f aca="false">IF(OR($J473="",$K473=""),"",$J473-$K473)</f>
        <v/>
      </c>
      <c r="M473" s="50" t="str">
        <f aca="false">IF($J473="","",4098*$J473/($B473+237.3)^2)</f>
        <v/>
      </c>
      <c r="N473" s="51" t="str">
        <f aca="false">IF($F473="","",0.000665*$F473)</f>
        <v/>
      </c>
      <c r="O473" s="46" t="str">
        <f aca="false">IF($E473="","",IFERROR($E473*4.87/LN(67.8*CFG_ZANEM-5.42),""))</f>
        <v/>
      </c>
      <c r="P473" s="46" t="str">
        <f aca="false">IF(OR($B473="",$H473=""),"",$H473-$B473)</f>
        <v/>
      </c>
      <c r="Q473" s="46" t="str">
        <f aca="false">IF($A473="","",IF(ISNUMBER(CFG_A),CFG_A,""))</f>
        <v/>
      </c>
      <c r="R473" s="46" t="str">
        <f aca="false">IF($A473="","",IF(ISNUMBER(CFG_B),CFG_B,""))</f>
        <v/>
      </c>
      <c r="S473" s="50" t="str">
        <f aca="false">IF(OR($B473="",$Q473=""),"",0.6108*EXP(17.27*$B473/($B473+237.3))-0.6108*EXP(17.27*($B473+$Q473)/($B473+$Q473+237.3)))</f>
        <v/>
      </c>
      <c r="T473" s="46" t="str">
        <f aca="false">IF(OR($Q473="",$R473="",$L473=""),"",$Q473+$R473*$L473)</f>
        <v/>
      </c>
      <c r="U473" s="46" t="str">
        <f aca="false">IF(OR($Q473="",$R473="",$S473=""),"",$Q473+$R473*$S473)</f>
        <v/>
      </c>
      <c r="V473" s="50" t="str">
        <f aca="false">IF(OR($P473="",$T473="",$U473=""),"",IF(ABS($U473-$T473)&lt;CFG_DENOMMIN,"",($P473-$T473)/($U473-$T473)))</f>
        <v/>
      </c>
      <c r="W473" s="47" t="str">
        <f aca="false">IF($E473="","",IFERROR(LN((CFG_ZANEM-0.67*CFG_HDOSSEL)/(0.123*CFG_HDOSSEL))*LN((CFG_ZAR-0.67*CFG_HDOSSEL)/(0.0123*CFG_HDOSSEL))/(CFG_K^2*$E473),""))</f>
        <v/>
      </c>
      <c r="X473" s="50" t="str">
        <f aca="false">IF(OR($N473="",$W473="",$W473=0),"",$N473*(1+CFG_RC/$W473))</f>
        <v/>
      </c>
      <c r="Y473" s="46" t="str">
        <f aca="false">IF(OR($X473="",$M473="",$G473="",$L473=""),"",($W473*$G473/CFG_RHOCP)*($X473/($M473+$X473))-$L473/($M473+$X473))</f>
        <v/>
      </c>
      <c r="Z473" s="46" t="str">
        <f aca="false">IF(OR($W473="",$G473=""),"",$W473*$G473/CFG_RHOCP)</f>
        <v/>
      </c>
      <c r="AA473" s="50" t="str">
        <f aca="false">IF(OR($P473="",$Y473="",$Z473=""),"",IF(ABS($Z473-$Y473)&lt;CFG_DENOMMIN,"",($P473-$Y473)/($Z473-$Y473)))</f>
        <v/>
      </c>
      <c r="AB473" s="48" t="str">
        <f aca="false">IF($A473="","",IF(AND(HOUR($A473)&gt;=CFG_HINI,HOUR($A473)&lt;CFG_HFIM),1,0))</f>
        <v/>
      </c>
      <c r="AC473" s="48" t="str">
        <f aca="false">IF($A473="","",IF($D473="",0,IF($D473&gt;=CFG_RSMIN,1,0)))</f>
        <v/>
      </c>
      <c r="AD473" s="48" t="str">
        <f aca="false">IF($A473="","",IF($E473="",0,IF(AND($E473&gt;=CFG_UMIN,$E473&lt;=CFG_UMAX),1,0)))</f>
        <v/>
      </c>
      <c r="AE473" s="48" t="str">
        <f aca="false">IF($A473="","",IF($L473="",0,IF($L473&gt;=CFG_VPDMIN,1,0)))</f>
        <v/>
      </c>
      <c r="AF473" s="48" t="str">
        <f aca="false">IF($A473="","",IF(CFG_METODO="Teórico (Jackson)",IF(OR($Y473="",$Z473=""),0,IF(ABS($Z473-$Y473)&gt;=CFG_DENOMMIN,1,0)),IF(OR($T473="",$U473=""),0,IF(ABS($U473-$T473)&gt;=CFG_DENOMMIN,1,0))))</f>
        <v/>
      </c>
      <c r="AG473" s="48" t="str">
        <f aca="false">IF($A473="","",IF(AND($B473&lt;&gt;"",$C473&lt;&gt;"",$H473&lt;&gt;""),1,0))</f>
        <v/>
      </c>
      <c r="AH473" s="48" t="str">
        <f aca="false">IF($A473="","",IF(AND($AB473=1,$AC473=1,$AD473=1,$AE473=1,$AF473=1,$AG473=1),1,0))</f>
        <v/>
      </c>
      <c r="AI473" s="50" t="str">
        <f aca="false">IF($A473="","",IF($AH473&lt;&gt;1,"",IF(CFG_METODO="Teórico (Jackson)",$AA473,$V473)))</f>
        <v/>
      </c>
      <c r="AJ473" s="50" t="str">
        <f aca="false">IF($AI473="","",MAX(0,MIN(1,$AI473)))</f>
        <v/>
      </c>
      <c r="AK473" s="52" t="str">
        <f aca="false">IF($A473="","",IF($AG473=0,"Dados incompletos"&amp;IF($I473="SEM PAR"," — sem Tc no mesmo horário",""),IF($AB473=0,"Fora da janela horária",IF($AC473=0,"Radiação abaixo do mínimo",IF($AD473=0,"Vento fora da faixa",IF($AE473=0,"VPD abaixo do mínimo",IF($AF473=0,"Denominador muito pequeno","VÁLIDO")))))))</f>
        <v/>
      </c>
    </row>
    <row r="474" customFormat="false" ht="15" hidden="false" customHeight="false" outlineLevel="0" collapsed="false">
      <c r="A474" s="45" t="str">
        <f aca="false">IF(02_Estacao!A474="","",02_Estacao!A474)</f>
        <v/>
      </c>
      <c r="B474" s="46" t="str">
        <f aca="false">IF(OR($A474="",02_Estacao!B474=""),"",IF(CFG_UT="°F",(02_Estacao!B474-32)*5/9,02_Estacao!B474))</f>
        <v/>
      </c>
      <c r="C474" s="47" t="str">
        <f aca="false">IF(OR($A474="",02_Estacao!C474=""),"",IF(CFG_UUR="fração (0-1)",02_Estacao!C474*100,02_Estacao!C474))</f>
        <v/>
      </c>
      <c r="D474" s="48" t="str">
        <f aca="false">IF(OR($A474="",02_Estacao!D474=""),"",IF(CFG_URS="MJ/m²/h",02_Estacao!D474*277.7778,IF(CFG_URS="kW/m²",02_Estacao!D474*1000,02_Estacao!D474)))</f>
        <v/>
      </c>
      <c r="E474" s="46" t="str">
        <f aca="false">IF(OR($A474="",02_Estacao!E474=""),"",IF(CFG_UVEL="km/h",02_Estacao!E474/3.6,02_Estacao!E474))</f>
        <v/>
      </c>
      <c r="F474" s="46" t="str">
        <f aca="false">IF($A474="","",IF(02_Estacao!F474="",CFG_P,IF(CFG_UP="hPa (mbar)",02_Estacao!F474/10,IF(CFG_UP="Pa",02_Estacao!F474/1000,02_Estacao!F474))))</f>
        <v/>
      </c>
      <c r="G474" s="48" t="str">
        <f aca="false">IF($A474="","",IF(02_Estacao!G474&lt;&gt;"",02_Estacao!G474,IF($D474="","",(1-CFG_ALBEDO)*$D474-CFG_RNL)))</f>
        <v/>
      </c>
      <c r="H474" s="46" t="str">
        <f aca="false">IF($A474="","",IFERROR(IF(ISNUMBER(INDEX(03_Dossel!$F$6:$F$1005,MATCH($A474,03_Dossel!$A$6:$A$1005,0))),INDEX(03_Dossel!$F$6:$F$1005,MATCH($A474,03_Dossel!$A$6:$A$1005,0)),""),""))</f>
        <v/>
      </c>
      <c r="I474" s="49" t="str">
        <f aca="false">IF($A474="","",IF($H474="","SEM PAR","OK"))</f>
        <v/>
      </c>
      <c r="J474" s="50" t="str">
        <f aca="false">IF($B474="","",0.6108*EXP(17.27*$B474/($B474+237.3)))</f>
        <v/>
      </c>
      <c r="K474" s="50" t="str">
        <f aca="false">IF(OR($J474="",$C474=""),"",$J474*$C474/100)</f>
        <v/>
      </c>
      <c r="L474" s="50" t="str">
        <f aca="false">IF(OR($J474="",$K474=""),"",$J474-$K474)</f>
        <v/>
      </c>
      <c r="M474" s="50" t="str">
        <f aca="false">IF($J474="","",4098*$J474/($B474+237.3)^2)</f>
        <v/>
      </c>
      <c r="N474" s="51" t="str">
        <f aca="false">IF($F474="","",0.000665*$F474)</f>
        <v/>
      </c>
      <c r="O474" s="46" t="str">
        <f aca="false">IF($E474="","",IFERROR($E474*4.87/LN(67.8*CFG_ZANEM-5.42),""))</f>
        <v/>
      </c>
      <c r="P474" s="46" t="str">
        <f aca="false">IF(OR($B474="",$H474=""),"",$H474-$B474)</f>
        <v/>
      </c>
      <c r="Q474" s="46" t="str">
        <f aca="false">IF($A474="","",IF(ISNUMBER(CFG_A),CFG_A,""))</f>
        <v/>
      </c>
      <c r="R474" s="46" t="str">
        <f aca="false">IF($A474="","",IF(ISNUMBER(CFG_B),CFG_B,""))</f>
        <v/>
      </c>
      <c r="S474" s="50" t="str">
        <f aca="false">IF(OR($B474="",$Q474=""),"",0.6108*EXP(17.27*$B474/($B474+237.3))-0.6108*EXP(17.27*($B474+$Q474)/($B474+$Q474+237.3)))</f>
        <v/>
      </c>
      <c r="T474" s="46" t="str">
        <f aca="false">IF(OR($Q474="",$R474="",$L474=""),"",$Q474+$R474*$L474)</f>
        <v/>
      </c>
      <c r="U474" s="46" t="str">
        <f aca="false">IF(OR($Q474="",$R474="",$S474=""),"",$Q474+$R474*$S474)</f>
        <v/>
      </c>
      <c r="V474" s="50" t="str">
        <f aca="false">IF(OR($P474="",$T474="",$U474=""),"",IF(ABS($U474-$T474)&lt;CFG_DENOMMIN,"",($P474-$T474)/($U474-$T474)))</f>
        <v/>
      </c>
      <c r="W474" s="47" t="str">
        <f aca="false">IF($E474="","",IFERROR(LN((CFG_ZANEM-0.67*CFG_HDOSSEL)/(0.123*CFG_HDOSSEL))*LN((CFG_ZAR-0.67*CFG_HDOSSEL)/(0.0123*CFG_HDOSSEL))/(CFG_K^2*$E474),""))</f>
        <v/>
      </c>
      <c r="X474" s="50" t="str">
        <f aca="false">IF(OR($N474="",$W474="",$W474=0),"",$N474*(1+CFG_RC/$W474))</f>
        <v/>
      </c>
      <c r="Y474" s="46" t="str">
        <f aca="false">IF(OR($X474="",$M474="",$G474="",$L474=""),"",($W474*$G474/CFG_RHOCP)*($X474/($M474+$X474))-$L474/($M474+$X474))</f>
        <v/>
      </c>
      <c r="Z474" s="46" t="str">
        <f aca="false">IF(OR($W474="",$G474=""),"",$W474*$G474/CFG_RHOCP)</f>
        <v/>
      </c>
      <c r="AA474" s="50" t="str">
        <f aca="false">IF(OR($P474="",$Y474="",$Z474=""),"",IF(ABS($Z474-$Y474)&lt;CFG_DENOMMIN,"",($P474-$Y474)/($Z474-$Y474)))</f>
        <v/>
      </c>
      <c r="AB474" s="48" t="str">
        <f aca="false">IF($A474="","",IF(AND(HOUR($A474)&gt;=CFG_HINI,HOUR($A474)&lt;CFG_HFIM),1,0))</f>
        <v/>
      </c>
      <c r="AC474" s="48" t="str">
        <f aca="false">IF($A474="","",IF($D474="",0,IF($D474&gt;=CFG_RSMIN,1,0)))</f>
        <v/>
      </c>
      <c r="AD474" s="48" t="str">
        <f aca="false">IF($A474="","",IF($E474="",0,IF(AND($E474&gt;=CFG_UMIN,$E474&lt;=CFG_UMAX),1,0)))</f>
        <v/>
      </c>
      <c r="AE474" s="48" t="str">
        <f aca="false">IF($A474="","",IF($L474="",0,IF($L474&gt;=CFG_VPDMIN,1,0)))</f>
        <v/>
      </c>
      <c r="AF474" s="48" t="str">
        <f aca="false">IF($A474="","",IF(CFG_METODO="Teórico (Jackson)",IF(OR($Y474="",$Z474=""),0,IF(ABS($Z474-$Y474)&gt;=CFG_DENOMMIN,1,0)),IF(OR($T474="",$U474=""),0,IF(ABS($U474-$T474)&gt;=CFG_DENOMMIN,1,0))))</f>
        <v/>
      </c>
      <c r="AG474" s="48" t="str">
        <f aca="false">IF($A474="","",IF(AND($B474&lt;&gt;"",$C474&lt;&gt;"",$H474&lt;&gt;""),1,0))</f>
        <v/>
      </c>
      <c r="AH474" s="48" t="str">
        <f aca="false">IF($A474="","",IF(AND($AB474=1,$AC474=1,$AD474=1,$AE474=1,$AF474=1,$AG474=1),1,0))</f>
        <v/>
      </c>
      <c r="AI474" s="50" t="str">
        <f aca="false">IF($A474="","",IF($AH474&lt;&gt;1,"",IF(CFG_METODO="Teórico (Jackson)",$AA474,$V474)))</f>
        <v/>
      </c>
      <c r="AJ474" s="50" t="str">
        <f aca="false">IF($AI474="","",MAX(0,MIN(1,$AI474)))</f>
        <v/>
      </c>
      <c r="AK474" s="52" t="str">
        <f aca="false">IF($A474="","",IF($AG474=0,"Dados incompletos"&amp;IF($I474="SEM PAR"," — sem Tc no mesmo horário",""),IF($AB474=0,"Fora da janela horária",IF($AC474=0,"Radiação abaixo do mínimo",IF($AD474=0,"Vento fora da faixa",IF($AE474=0,"VPD abaixo do mínimo",IF($AF474=0,"Denominador muito pequeno","VÁLIDO")))))))</f>
        <v/>
      </c>
    </row>
    <row r="475" customFormat="false" ht="15" hidden="false" customHeight="false" outlineLevel="0" collapsed="false">
      <c r="A475" s="45" t="str">
        <f aca="false">IF(02_Estacao!A475="","",02_Estacao!A475)</f>
        <v/>
      </c>
      <c r="B475" s="46" t="str">
        <f aca="false">IF(OR($A475="",02_Estacao!B475=""),"",IF(CFG_UT="°F",(02_Estacao!B475-32)*5/9,02_Estacao!B475))</f>
        <v/>
      </c>
      <c r="C475" s="47" t="str">
        <f aca="false">IF(OR($A475="",02_Estacao!C475=""),"",IF(CFG_UUR="fração (0-1)",02_Estacao!C475*100,02_Estacao!C475))</f>
        <v/>
      </c>
      <c r="D475" s="48" t="str">
        <f aca="false">IF(OR($A475="",02_Estacao!D475=""),"",IF(CFG_URS="MJ/m²/h",02_Estacao!D475*277.7778,IF(CFG_URS="kW/m²",02_Estacao!D475*1000,02_Estacao!D475)))</f>
        <v/>
      </c>
      <c r="E475" s="46" t="str">
        <f aca="false">IF(OR($A475="",02_Estacao!E475=""),"",IF(CFG_UVEL="km/h",02_Estacao!E475/3.6,02_Estacao!E475))</f>
        <v/>
      </c>
      <c r="F475" s="46" t="str">
        <f aca="false">IF($A475="","",IF(02_Estacao!F475="",CFG_P,IF(CFG_UP="hPa (mbar)",02_Estacao!F475/10,IF(CFG_UP="Pa",02_Estacao!F475/1000,02_Estacao!F475))))</f>
        <v/>
      </c>
      <c r="G475" s="48" t="str">
        <f aca="false">IF($A475="","",IF(02_Estacao!G475&lt;&gt;"",02_Estacao!G475,IF($D475="","",(1-CFG_ALBEDO)*$D475-CFG_RNL)))</f>
        <v/>
      </c>
      <c r="H475" s="46" t="str">
        <f aca="false">IF($A475="","",IFERROR(IF(ISNUMBER(INDEX(03_Dossel!$F$6:$F$1005,MATCH($A475,03_Dossel!$A$6:$A$1005,0))),INDEX(03_Dossel!$F$6:$F$1005,MATCH($A475,03_Dossel!$A$6:$A$1005,0)),""),""))</f>
        <v/>
      </c>
      <c r="I475" s="49" t="str">
        <f aca="false">IF($A475="","",IF($H475="","SEM PAR","OK"))</f>
        <v/>
      </c>
      <c r="J475" s="50" t="str">
        <f aca="false">IF($B475="","",0.6108*EXP(17.27*$B475/($B475+237.3)))</f>
        <v/>
      </c>
      <c r="K475" s="50" t="str">
        <f aca="false">IF(OR($J475="",$C475=""),"",$J475*$C475/100)</f>
        <v/>
      </c>
      <c r="L475" s="50" t="str">
        <f aca="false">IF(OR($J475="",$K475=""),"",$J475-$K475)</f>
        <v/>
      </c>
      <c r="M475" s="50" t="str">
        <f aca="false">IF($J475="","",4098*$J475/($B475+237.3)^2)</f>
        <v/>
      </c>
      <c r="N475" s="51" t="str">
        <f aca="false">IF($F475="","",0.000665*$F475)</f>
        <v/>
      </c>
      <c r="O475" s="46" t="str">
        <f aca="false">IF($E475="","",IFERROR($E475*4.87/LN(67.8*CFG_ZANEM-5.42),""))</f>
        <v/>
      </c>
      <c r="P475" s="46" t="str">
        <f aca="false">IF(OR($B475="",$H475=""),"",$H475-$B475)</f>
        <v/>
      </c>
      <c r="Q475" s="46" t="str">
        <f aca="false">IF($A475="","",IF(ISNUMBER(CFG_A),CFG_A,""))</f>
        <v/>
      </c>
      <c r="R475" s="46" t="str">
        <f aca="false">IF($A475="","",IF(ISNUMBER(CFG_B),CFG_B,""))</f>
        <v/>
      </c>
      <c r="S475" s="50" t="str">
        <f aca="false">IF(OR($B475="",$Q475=""),"",0.6108*EXP(17.27*$B475/($B475+237.3))-0.6108*EXP(17.27*($B475+$Q475)/($B475+$Q475+237.3)))</f>
        <v/>
      </c>
      <c r="T475" s="46" t="str">
        <f aca="false">IF(OR($Q475="",$R475="",$L475=""),"",$Q475+$R475*$L475)</f>
        <v/>
      </c>
      <c r="U475" s="46" t="str">
        <f aca="false">IF(OR($Q475="",$R475="",$S475=""),"",$Q475+$R475*$S475)</f>
        <v/>
      </c>
      <c r="V475" s="50" t="str">
        <f aca="false">IF(OR($P475="",$T475="",$U475=""),"",IF(ABS($U475-$T475)&lt;CFG_DENOMMIN,"",($P475-$T475)/($U475-$T475)))</f>
        <v/>
      </c>
      <c r="W475" s="47" t="str">
        <f aca="false">IF($E475="","",IFERROR(LN((CFG_ZANEM-0.67*CFG_HDOSSEL)/(0.123*CFG_HDOSSEL))*LN((CFG_ZAR-0.67*CFG_HDOSSEL)/(0.0123*CFG_HDOSSEL))/(CFG_K^2*$E475),""))</f>
        <v/>
      </c>
      <c r="X475" s="50" t="str">
        <f aca="false">IF(OR($N475="",$W475="",$W475=0),"",$N475*(1+CFG_RC/$W475))</f>
        <v/>
      </c>
      <c r="Y475" s="46" t="str">
        <f aca="false">IF(OR($X475="",$M475="",$G475="",$L475=""),"",($W475*$G475/CFG_RHOCP)*($X475/($M475+$X475))-$L475/($M475+$X475))</f>
        <v/>
      </c>
      <c r="Z475" s="46" t="str">
        <f aca="false">IF(OR($W475="",$G475=""),"",$W475*$G475/CFG_RHOCP)</f>
        <v/>
      </c>
      <c r="AA475" s="50" t="str">
        <f aca="false">IF(OR($P475="",$Y475="",$Z475=""),"",IF(ABS($Z475-$Y475)&lt;CFG_DENOMMIN,"",($P475-$Y475)/($Z475-$Y475)))</f>
        <v/>
      </c>
      <c r="AB475" s="48" t="str">
        <f aca="false">IF($A475="","",IF(AND(HOUR($A475)&gt;=CFG_HINI,HOUR($A475)&lt;CFG_HFIM),1,0))</f>
        <v/>
      </c>
      <c r="AC475" s="48" t="str">
        <f aca="false">IF($A475="","",IF($D475="",0,IF($D475&gt;=CFG_RSMIN,1,0)))</f>
        <v/>
      </c>
      <c r="AD475" s="48" t="str">
        <f aca="false">IF($A475="","",IF($E475="",0,IF(AND($E475&gt;=CFG_UMIN,$E475&lt;=CFG_UMAX),1,0)))</f>
        <v/>
      </c>
      <c r="AE475" s="48" t="str">
        <f aca="false">IF($A475="","",IF($L475="",0,IF($L475&gt;=CFG_VPDMIN,1,0)))</f>
        <v/>
      </c>
      <c r="AF475" s="48" t="str">
        <f aca="false">IF($A475="","",IF(CFG_METODO="Teórico (Jackson)",IF(OR($Y475="",$Z475=""),0,IF(ABS($Z475-$Y475)&gt;=CFG_DENOMMIN,1,0)),IF(OR($T475="",$U475=""),0,IF(ABS($U475-$T475)&gt;=CFG_DENOMMIN,1,0))))</f>
        <v/>
      </c>
      <c r="AG475" s="48" t="str">
        <f aca="false">IF($A475="","",IF(AND($B475&lt;&gt;"",$C475&lt;&gt;"",$H475&lt;&gt;""),1,0))</f>
        <v/>
      </c>
      <c r="AH475" s="48" t="str">
        <f aca="false">IF($A475="","",IF(AND($AB475=1,$AC475=1,$AD475=1,$AE475=1,$AF475=1,$AG475=1),1,0))</f>
        <v/>
      </c>
      <c r="AI475" s="50" t="str">
        <f aca="false">IF($A475="","",IF($AH475&lt;&gt;1,"",IF(CFG_METODO="Teórico (Jackson)",$AA475,$V475)))</f>
        <v/>
      </c>
      <c r="AJ475" s="50" t="str">
        <f aca="false">IF($AI475="","",MAX(0,MIN(1,$AI475)))</f>
        <v/>
      </c>
      <c r="AK475" s="52" t="str">
        <f aca="false">IF($A475="","",IF($AG475=0,"Dados incompletos"&amp;IF($I475="SEM PAR"," — sem Tc no mesmo horário",""),IF($AB475=0,"Fora da janela horária",IF($AC475=0,"Radiação abaixo do mínimo",IF($AD475=0,"Vento fora da faixa",IF($AE475=0,"VPD abaixo do mínimo",IF($AF475=0,"Denominador muito pequeno","VÁLIDO")))))))</f>
        <v/>
      </c>
    </row>
    <row r="476" customFormat="false" ht="15" hidden="false" customHeight="false" outlineLevel="0" collapsed="false">
      <c r="A476" s="45" t="str">
        <f aca="false">IF(02_Estacao!A476="","",02_Estacao!A476)</f>
        <v/>
      </c>
      <c r="B476" s="46" t="str">
        <f aca="false">IF(OR($A476="",02_Estacao!B476=""),"",IF(CFG_UT="°F",(02_Estacao!B476-32)*5/9,02_Estacao!B476))</f>
        <v/>
      </c>
      <c r="C476" s="47" t="str">
        <f aca="false">IF(OR($A476="",02_Estacao!C476=""),"",IF(CFG_UUR="fração (0-1)",02_Estacao!C476*100,02_Estacao!C476))</f>
        <v/>
      </c>
      <c r="D476" s="48" t="str">
        <f aca="false">IF(OR($A476="",02_Estacao!D476=""),"",IF(CFG_URS="MJ/m²/h",02_Estacao!D476*277.7778,IF(CFG_URS="kW/m²",02_Estacao!D476*1000,02_Estacao!D476)))</f>
        <v/>
      </c>
      <c r="E476" s="46" t="str">
        <f aca="false">IF(OR($A476="",02_Estacao!E476=""),"",IF(CFG_UVEL="km/h",02_Estacao!E476/3.6,02_Estacao!E476))</f>
        <v/>
      </c>
      <c r="F476" s="46" t="str">
        <f aca="false">IF($A476="","",IF(02_Estacao!F476="",CFG_P,IF(CFG_UP="hPa (mbar)",02_Estacao!F476/10,IF(CFG_UP="Pa",02_Estacao!F476/1000,02_Estacao!F476))))</f>
        <v/>
      </c>
      <c r="G476" s="48" t="str">
        <f aca="false">IF($A476="","",IF(02_Estacao!G476&lt;&gt;"",02_Estacao!G476,IF($D476="","",(1-CFG_ALBEDO)*$D476-CFG_RNL)))</f>
        <v/>
      </c>
      <c r="H476" s="46" t="str">
        <f aca="false">IF($A476="","",IFERROR(IF(ISNUMBER(INDEX(03_Dossel!$F$6:$F$1005,MATCH($A476,03_Dossel!$A$6:$A$1005,0))),INDEX(03_Dossel!$F$6:$F$1005,MATCH($A476,03_Dossel!$A$6:$A$1005,0)),""),""))</f>
        <v/>
      </c>
      <c r="I476" s="49" t="str">
        <f aca="false">IF($A476="","",IF($H476="","SEM PAR","OK"))</f>
        <v/>
      </c>
      <c r="J476" s="50" t="str">
        <f aca="false">IF($B476="","",0.6108*EXP(17.27*$B476/($B476+237.3)))</f>
        <v/>
      </c>
      <c r="K476" s="50" t="str">
        <f aca="false">IF(OR($J476="",$C476=""),"",$J476*$C476/100)</f>
        <v/>
      </c>
      <c r="L476" s="50" t="str">
        <f aca="false">IF(OR($J476="",$K476=""),"",$J476-$K476)</f>
        <v/>
      </c>
      <c r="M476" s="50" t="str">
        <f aca="false">IF($J476="","",4098*$J476/($B476+237.3)^2)</f>
        <v/>
      </c>
      <c r="N476" s="51" t="str">
        <f aca="false">IF($F476="","",0.000665*$F476)</f>
        <v/>
      </c>
      <c r="O476" s="46" t="str">
        <f aca="false">IF($E476="","",IFERROR($E476*4.87/LN(67.8*CFG_ZANEM-5.42),""))</f>
        <v/>
      </c>
      <c r="P476" s="46" t="str">
        <f aca="false">IF(OR($B476="",$H476=""),"",$H476-$B476)</f>
        <v/>
      </c>
      <c r="Q476" s="46" t="str">
        <f aca="false">IF($A476="","",IF(ISNUMBER(CFG_A),CFG_A,""))</f>
        <v/>
      </c>
      <c r="R476" s="46" t="str">
        <f aca="false">IF($A476="","",IF(ISNUMBER(CFG_B),CFG_B,""))</f>
        <v/>
      </c>
      <c r="S476" s="50" t="str">
        <f aca="false">IF(OR($B476="",$Q476=""),"",0.6108*EXP(17.27*$B476/($B476+237.3))-0.6108*EXP(17.27*($B476+$Q476)/($B476+$Q476+237.3)))</f>
        <v/>
      </c>
      <c r="T476" s="46" t="str">
        <f aca="false">IF(OR($Q476="",$R476="",$L476=""),"",$Q476+$R476*$L476)</f>
        <v/>
      </c>
      <c r="U476" s="46" t="str">
        <f aca="false">IF(OR($Q476="",$R476="",$S476=""),"",$Q476+$R476*$S476)</f>
        <v/>
      </c>
      <c r="V476" s="50" t="str">
        <f aca="false">IF(OR($P476="",$T476="",$U476=""),"",IF(ABS($U476-$T476)&lt;CFG_DENOMMIN,"",($P476-$T476)/($U476-$T476)))</f>
        <v/>
      </c>
      <c r="W476" s="47" t="str">
        <f aca="false">IF($E476="","",IFERROR(LN((CFG_ZANEM-0.67*CFG_HDOSSEL)/(0.123*CFG_HDOSSEL))*LN((CFG_ZAR-0.67*CFG_HDOSSEL)/(0.0123*CFG_HDOSSEL))/(CFG_K^2*$E476),""))</f>
        <v/>
      </c>
      <c r="X476" s="50" t="str">
        <f aca="false">IF(OR($N476="",$W476="",$W476=0),"",$N476*(1+CFG_RC/$W476))</f>
        <v/>
      </c>
      <c r="Y476" s="46" t="str">
        <f aca="false">IF(OR($X476="",$M476="",$G476="",$L476=""),"",($W476*$G476/CFG_RHOCP)*($X476/($M476+$X476))-$L476/($M476+$X476))</f>
        <v/>
      </c>
      <c r="Z476" s="46" t="str">
        <f aca="false">IF(OR($W476="",$G476=""),"",$W476*$G476/CFG_RHOCP)</f>
        <v/>
      </c>
      <c r="AA476" s="50" t="str">
        <f aca="false">IF(OR($P476="",$Y476="",$Z476=""),"",IF(ABS($Z476-$Y476)&lt;CFG_DENOMMIN,"",($P476-$Y476)/($Z476-$Y476)))</f>
        <v/>
      </c>
      <c r="AB476" s="48" t="str">
        <f aca="false">IF($A476="","",IF(AND(HOUR($A476)&gt;=CFG_HINI,HOUR($A476)&lt;CFG_HFIM),1,0))</f>
        <v/>
      </c>
      <c r="AC476" s="48" t="str">
        <f aca="false">IF($A476="","",IF($D476="",0,IF($D476&gt;=CFG_RSMIN,1,0)))</f>
        <v/>
      </c>
      <c r="AD476" s="48" t="str">
        <f aca="false">IF($A476="","",IF($E476="",0,IF(AND($E476&gt;=CFG_UMIN,$E476&lt;=CFG_UMAX),1,0)))</f>
        <v/>
      </c>
      <c r="AE476" s="48" t="str">
        <f aca="false">IF($A476="","",IF($L476="",0,IF($L476&gt;=CFG_VPDMIN,1,0)))</f>
        <v/>
      </c>
      <c r="AF476" s="48" t="str">
        <f aca="false">IF($A476="","",IF(CFG_METODO="Teórico (Jackson)",IF(OR($Y476="",$Z476=""),0,IF(ABS($Z476-$Y476)&gt;=CFG_DENOMMIN,1,0)),IF(OR($T476="",$U476=""),0,IF(ABS($U476-$T476)&gt;=CFG_DENOMMIN,1,0))))</f>
        <v/>
      </c>
      <c r="AG476" s="48" t="str">
        <f aca="false">IF($A476="","",IF(AND($B476&lt;&gt;"",$C476&lt;&gt;"",$H476&lt;&gt;""),1,0))</f>
        <v/>
      </c>
      <c r="AH476" s="48" t="str">
        <f aca="false">IF($A476="","",IF(AND($AB476=1,$AC476=1,$AD476=1,$AE476=1,$AF476=1,$AG476=1),1,0))</f>
        <v/>
      </c>
      <c r="AI476" s="50" t="str">
        <f aca="false">IF($A476="","",IF($AH476&lt;&gt;1,"",IF(CFG_METODO="Teórico (Jackson)",$AA476,$V476)))</f>
        <v/>
      </c>
      <c r="AJ476" s="50" t="str">
        <f aca="false">IF($AI476="","",MAX(0,MIN(1,$AI476)))</f>
        <v/>
      </c>
      <c r="AK476" s="52" t="str">
        <f aca="false">IF($A476="","",IF($AG476=0,"Dados incompletos"&amp;IF($I476="SEM PAR"," — sem Tc no mesmo horário",""),IF($AB476=0,"Fora da janela horária",IF($AC476=0,"Radiação abaixo do mínimo",IF($AD476=0,"Vento fora da faixa",IF($AE476=0,"VPD abaixo do mínimo",IF($AF476=0,"Denominador muito pequeno","VÁLIDO")))))))</f>
        <v/>
      </c>
    </row>
    <row r="477" customFormat="false" ht="15" hidden="false" customHeight="false" outlineLevel="0" collapsed="false">
      <c r="A477" s="45" t="str">
        <f aca="false">IF(02_Estacao!A477="","",02_Estacao!A477)</f>
        <v/>
      </c>
      <c r="B477" s="46" t="str">
        <f aca="false">IF(OR($A477="",02_Estacao!B477=""),"",IF(CFG_UT="°F",(02_Estacao!B477-32)*5/9,02_Estacao!B477))</f>
        <v/>
      </c>
      <c r="C477" s="47" t="str">
        <f aca="false">IF(OR($A477="",02_Estacao!C477=""),"",IF(CFG_UUR="fração (0-1)",02_Estacao!C477*100,02_Estacao!C477))</f>
        <v/>
      </c>
      <c r="D477" s="48" t="str">
        <f aca="false">IF(OR($A477="",02_Estacao!D477=""),"",IF(CFG_URS="MJ/m²/h",02_Estacao!D477*277.7778,IF(CFG_URS="kW/m²",02_Estacao!D477*1000,02_Estacao!D477)))</f>
        <v/>
      </c>
      <c r="E477" s="46" t="str">
        <f aca="false">IF(OR($A477="",02_Estacao!E477=""),"",IF(CFG_UVEL="km/h",02_Estacao!E477/3.6,02_Estacao!E477))</f>
        <v/>
      </c>
      <c r="F477" s="46" t="str">
        <f aca="false">IF($A477="","",IF(02_Estacao!F477="",CFG_P,IF(CFG_UP="hPa (mbar)",02_Estacao!F477/10,IF(CFG_UP="Pa",02_Estacao!F477/1000,02_Estacao!F477))))</f>
        <v/>
      </c>
      <c r="G477" s="48" t="str">
        <f aca="false">IF($A477="","",IF(02_Estacao!G477&lt;&gt;"",02_Estacao!G477,IF($D477="","",(1-CFG_ALBEDO)*$D477-CFG_RNL)))</f>
        <v/>
      </c>
      <c r="H477" s="46" t="str">
        <f aca="false">IF($A477="","",IFERROR(IF(ISNUMBER(INDEX(03_Dossel!$F$6:$F$1005,MATCH($A477,03_Dossel!$A$6:$A$1005,0))),INDEX(03_Dossel!$F$6:$F$1005,MATCH($A477,03_Dossel!$A$6:$A$1005,0)),""),""))</f>
        <v/>
      </c>
      <c r="I477" s="49" t="str">
        <f aca="false">IF($A477="","",IF($H477="","SEM PAR","OK"))</f>
        <v/>
      </c>
      <c r="J477" s="50" t="str">
        <f aca="false">IF($B477="","",0.6108*EXP(17.27*$B477/($B477+237.3)))</f>
        <v/>
      </c>
      <c r="K477" s="50" t="str">
        <f aca="false">IF(OR($J477="",$C477=""),"",$J477*$C477/100)</f>
        <v/>
      </c>
      <c r="L477" s="50" t="str">
        <f aca="false">IF(OR($J477="",$K477=""),"",$J477-$K477)</f>
        <v/>
      </c>
      <c r="M477" s="50" t="str">
        <f aca="false">IF($J477="","",4098*$J477/($B477+237.3)^2)</f>
        <v/>
      </c>
      <c r="N477" s="51" t="str">
        <f aca="false">IF($F477="","",0.000665*$F477)</f>
        <v/>
      </c>
      <c r="O477" s="46" t="str">
        <f aca="false">IF($E477="","",IFERROR($E477*4.87/LN(67.8*CFG_ZANEM-5.42),""))</f>
        <v/>
      </c>
      <c r="P477" s="46" t="str">
        <f aca="false">IF(OR($B477="",$H477=""),"",$H477-$B477)</f>
        <v/>
      </c>
      <c r="Q477" s="46" t="str">
        <f aca="false">IF($A477="","",IF(ISNUMBER(CFG_A),CFG_A,""))</f>
        <v/>
      </c>
      <c r="R477" s="46" t="str">
        <f aca="false">IF($A477="","",IF(ISNUMBER(CFG_B),CFG_B,""))</f>
        <v/>
      </c>
      <c r="S477" s="50" t="str">
        <f aca="false">IF(OR($B477="",$Q477=""),"",0.6108*EXP(17.27*$B477/($B477+237.3))-0.6108*EXP(17.27*($B477+$Q477)/($B477+$Q477+237.3)))</f>
        <v/>
      </c>
      <c r="T477" s="46" t="str">
        <f aca="false">IF(OR($Q477="",$R477="",$L477=""),"",$Q477+$R477*$L477)</f>
        <v/>
      </c>
      <c r="U477" s="46" t="str">
        <f aca="false">IF(OR($Q477="",$R477="",$S477=""),"",$Q477+$R477*$S477)</f>
        <v/>
      </c>
      <c r="V477" s="50" t="str">
        <f aca="false">IF(OR($P477="",$T477="",$U477=""),"",IF(ABS($U477-$T477)&lt;CFG_DENOMMIN,"",($P477-$T477)/($U477-$T477)))</f>
        <v/>
      </c>
      <c r="W477" s="47" t="str">
        <f aca="false">IF($E477="","",IFERROR(LN((CFG_ZANEM-0.67*CFG_HDOSSEL)/(0.123*CFG_HDOSSEL))*LN((CFG_ZAR-0.67*CFG_HDOSSEL)/(0.0123*CFG_HDOSSEL))/(CFG_K^2*$E477),""))</f>
        <v/>
      </c>
      <c r="X477" s="50" t="str">
        <f aca="false">IF(OR($N477="",$W477="",$W477=0),"",$N477*(1+CFG_RC/$W477))</f>
        <v/>
      </c>
      <c r="Y477" s="46" t="str">
        <f aca="false">IF(OR($X477="",$M477="",$G477="",$L477=""),"",($W477*$G477/CFG_RHOCP)*($X477/($M477+$X477))-$L477/($M477+$X477))</f>
        <v/>
      </c>
      <c r="Z477" s="46" t="str">
        <f aca="false">IF(OR($W477="",$G477=""),"",$W477*$G477/CFG_RHOCP)</f>
        <v/>
      </c>
      <c r="AA477" s="50" t="str">
        <f aca="false">IF(OR($P477="",$Y477="",$Z477=""),"",IF(ABS($Z477-$Y477)&lt;CFG_DENOMMIN,"",($P477-$Y477)/($Z477-$Y477)))</f>
        <v/>
      </c>
      <c r="AB477" s="48" t="str">
        <f aca="false">IF($A477="","",IF(AND(HOUR($A477)&gt;=CFG_HINI,HOUR($A477)&lt;CFG_HFIM),1,0))</f>
        <v/>
      </c>
      <c r="AC477" s="48" t="str">
        <f aca="false">IF($A477="","",IF($D477="",0,IF($D477&gt;=CFG_RSMIN,1,0)))</f>
        <v/>
      </c>
      <c r="AD477" s="48" t="str">
        <f aca="false">IF($A477="","",IF($E477="",0,IF(AND($E477&gt;=CFG_UMIN,$E477&lt;=CFG_UMAX),1,0)))</f>
        <v/>
      </c>
      <c r="AE477" s="48" t="str">
        <f aca="false">IF($A477="","",IF($L477="",0,IF($L477&gt;=CFG_VPDMIN,1,0)))</f>
        <v/>
      </c>
      <c r="AF477" s="48" t="str">
        <f aca="false">IF($A477="","",IF(CFG_METODO="Teórico (Jackson)",IF(OR($Y477="",$Z477=""),0,IF(ABS($Z477-$Y477)&gt;=CFG_DENOMMIN,1,0)),IF(OR($T477="",$U477=""),0,IF(ABS($U477-$T477)&gt;=CFG_DENOMMIN,1,0))))</f>
        <v/>
      </c>
      <c r="AG477" s="48" t="str">
        <f aca="false">IF($A477="","",IF(AND($B477&lt;&gt;"",$C477&lt;&gt;"",$H477&lt;&gt;""),1,0))</f>
        <v/>
      </c>
      <c r="AH477" s="48" t="str">
        <f aca="false">IF($A477="","",IF(AND($AB477=1,$AC477=1,$AD477=1,$AE477=1,$AF477=1,$AG477=1),1,0))</f>
        <v/>
      </c>
      <c r="AI477" s="50" t="str">
        <f aca="false">IF($A477="","",IF($AH477&lt;&gt;1,"",IF(CFG_METODO="Teórico (Jackson)",$AA477,$V477)))</f>
        <v/>
      </c>
      <c r="AJ477" s="50" t="str">
        <f aca="false">IF($AI477="","",MAX(0,MIN(1,$AI477)))</f>
        <v/>
      </c>
      <c r="AK477" s="52" t="str">
        <f aca="false">IF($A477="","",IF($AG477=0,"Dados incompletos"&amp;IF($I477="SEM PAR"," — sem Tc no mesmo horário",""),IF($AB477=0,"Fora da janela horária",IF($AC477=0,"Radiação abaixo do mínimo",IF($AD477=0,"Vento fora da faixa",IF($AE477=0,"VPD abaixo do mínimo",IF($AF477=0,"Denominador muito pequeno","VÁLIDO")))))))</f>
        <v/>
      </c>
    </row>
    <row r="478" customFormat="false" ht="15" hidden="false" customHeight="false" outlineLevel="0" collapsed="false">
      <c r="A478" s="45" t="str">
        <f aca="false">IF(02_Estacao!A478="","",02_Estacao!A478)</f>
        <v/>
      </c>
      <c r="B478" s="46" t="str">
        <f aca="false">IF(OR($A478="",02_Estacao!B478=""),"",IF(CFG_UT="°F",(02_Estacao!B478-32)*5/9,02_Estacao!B478))</f>
        <v/>
      </c>
      <c r="C478" s="47" t="str">
        <f aca="false">IF(OR($A478="",02_Estacao!C478=""),"",IF(CFG_UUR="fração (0-1)",02_Estacao!C478*100,02_Estacao!C478))</f>
        <v/>
      </c>
      <c r="D478" s="48" t="str">
        <f aca="false">IF(OR($A478="",02_Estacao!D478=""),"",IF(CFG_URS="MJ/m²/h",02_Estacao!D478*277.7778,IF(CFG_URS="kW/m²",02_Estacao!D478*1000,02_Estacao!D478)))</f>
        <v/>
      </c>
      <c r="E478" s="46" t="str">
        <f aca="false">IF(OR($A478="",02_Estacao!E478=""),"",IF(CFG_UVEL="km/h",02_Estacao!E478/3.6,02_Estacao!E478))</f>
        <v/>
      </c>
      <c r="F478" s="46" t="str">
        <f aca="false">IF($A478="","",IF(02_Estacao!F478="",CFG_P,IF(CFG_UP="hPa (mbar)",02_Estacao!F478/10,IF(CFG_UP="Pa",02_Estacao!F478/1000,02_Estacao!F478))))</f>
        <v/>
      </c>
      <c r="G478" s="48" t="str">
        <f aca="false">IF($A478="","",IF(02_Estacao!G478&lt;&gt;"",02_Estacao!G478,IF($D478="","",(1-CFG_ALBEDO)*$D478-CFG_RNL)))</f>
        <v/>
      </c>
      <c r="H478" s="46" t="str">
        <f aca="false">IF($A478="","",IFERROR(IF(ISNUMBER(INDEX(03_Dossel!$F$6:$F$1005,MATCH($A478,03_Dossel!$A$6:$A$1005,0))),INDEX(03_Dossel!$F$6:$F$1005,MATCH($A478,03_Dossel!$A$6:$A$1005,0)),""),""))</f>
        <v/>
      </c>
      <c r="I478" s="49" t="str">
        <f aca="false">IF($A478="","",IF($H478="","SEM PAR","OK"))</f>
        <v/>
      </c>
      <c r="J478" s="50" t="str">
        <f aca="false">IF($B478="","",0.6108*EXP(17.27*$B478/($B478+237.3)))</f>
        <v/>
      </c>
      <c r="K478" s="50" t="str">
        <f aca="false">IF(OR($J478="",$C478=""),"",$J478*$C478/100)</f>
        <v/>
      </c>
      <c r="L478" s="50" t="str">
        <f aca="false">IF(OR($J478="",$K478=""),"",$J478-$K478)</f>
        <v/>
      </c>
      <c r="M478" s="50" t="str">
        <f aca="false">IF($J478="","",4098*$J478/($B478+237.3)^2)</f>
        <v/>
      </c>
      <c r="N478" s="51" t="str">
        <f aca="false">IF($F478="","",0.000665*$F478)</f>
        <v/>
      </c>
      <c r="O478" s="46" t="str">
        <f aca="false">IF($E478="","",IFERROR($E478*4.87/LN(67.8*CFG_ZANEM-5.42),""))</f>
        <v/>
      </c>
      <c r="P478" s="46" t="str">
        <f aca="false">IF(OR($B478="",$H478=""),"",$H478-$B478)</f>
        <v/>
      </c>
      <c r="Q478" s="46" t="str">
        <f aca="false">IF($A478="","",IF(ISNUMBER(CFG_A),CFG_A,""))</f>
        <v/>
      </c>
      <c r="R478" s="46" t="str">
        <f aca="false">IF($A478="","",IF(ISNUMBER(CFG_B),CFG_B,""))</f>
        <v/>
      </c>
      <c r="S478" s="50" t="str">
        <f aca="false">IF(OR($B478="",$Q478=""),"",0.6108*EXP(17.27*$B478/($B478+237.3))-0.6108*EXP(17.27*($B478+$Q478)/($B478+$Q478+237.3)))</f>
        <v/>
      </c>
      <c r="T478" s="46" t="str">
        <f aca="false">IF(OR($Q478="",$R478="",$L478=""),"",$Q478+$R478*$L478)</f>
        <v/>
      </c>
      <c r="U478" s="46" t="str">
        <f aca="false">IF(OR($Q478="",$R478="",$S478=""),"",$Q478+$R478*$S478)</f>
        <v/>
      </c>
      <c r="V478" s="50" t="str">
        <f aca="false">IF(OR($P478="",$T478="",$U478=""),"",IF(ABS($U478-$T478)&lt;CFG_DENOMMIN,"",($P478-$T478)/($U478-$T478)))</f>
        <v/>
      </c>
      <c r="W478" s="47" t="str">
        <f aca="false">IF($E478="","",IFERROR(LN((CFG_ZANEM-0.67*CFG_HDOSSEL)/(0.123*CFG_HDOSSEL))*LN((CFG_ZAR-0.67*CFG_HDOSSEL)/(0.0123*CFG_HDOSSEL))/(CFG_K^2*$E478),""))</f>
        <v/>
      </c>
      <c r="X478" s="50" t="str">
        <f aca="false">IF(OR($N478="",$W478="",$W478=0),"",$N478*(1+CFG_RC/$W478))</f>
        <v/>
      </c>
      <c r="Y478" s="46" t="str">
        <f aca="false">IF(OR($X478="",$M478="",$G478="",$L478=""),"",($W478*$G478/CFG_RHOCP)*($X478/($M478+$X478))-$L478/($M478+$X478))</f>
        <v/>
      </c>
      <c r="Z478" s="46" t="str">
        <f aca="false">IF(OR($W478="",$G478=""),"",$W478*$G478/CFG_RHOCP)</f>
        <v/>
      </c>
      <c r="AA478" s="50" t="str">
        <f aca="false">IF(OR($P478="",$Y478="",$Z478=""),"",IF(ABS($Z478-$Y478)&lt;CFG_DENOMMIN,"",($P478-$Y478)/($Z478-$Y478)))</f>
        <v/>
      </c>
      <c r="AB478" s="48" t="str">
        <f aca="false">IF($A478="","",IF(AND(HOUR($A478)&gt;=CFG_HINI,HOUR($A478)&lt;CFG_HFIM),1,0))</f>
        <v/>
      </c>
      <c r="AC478" s="48" t="str">
        <f aca="false">IF($A478="","",IF($D478="",0,IF($D478&gt;=CFG_RSMIN,1,0)))</f>
        <v/>
      </c>
      <c r="AD478" s="48" t="str">
        <f aca="false">IF($A478="","",IF($E478="",0,IF(AND($E478&gt;=CFG_UMIN,$E478&lt;=CFG_UMAX),1,0)))</f>
        <v/>
      </c>
      <c r="AE478" s="48" t="str">
        <f aca="false">IF($A478="","",IF($L478="",0,IF($L478&gt;=CFG_VPDMIN,1,0)))</f>
        <v/>
      </c>
      <c r="AF478" s="48" t="str">
        <f aca="false">IF($A478="","",IF(CFG_METODO="Teórico (Jackson)",IF(OR($Y478="",$Z478=""),0,IF(ABS($Z478-$Y478)&gt;=CFG_DENOMMIN,1,0)),IF(OR($T478="",$U478=""),0,IF(ABS($U478-$T478)&gt;=CFG_DENOMMIN,1,0))))</f>
        <v/>
      </c>
      <c r="AG478" s="48" t="str">
        <f aca="false">IF($A478="","",IF(AND($B478&lt;&gt;"",$C478&lt;&gt;"",$H478&lt;&gt;""),1,0))</f>
        <v/>
      </c>
      <c r="AH478" s="48" t="str">
        <f aca="false">IF($A478="","",IF(AND($AB478=1,$AC478=1,$AD478=1,$AE478=1,$AF478=1,$AG478=1),1,0))</f>
        <v/>
      </c>
      <c r="AI478" s="50" t="str">
        <f aca="false">IF($A478="","",IF($AH478&lt;&gt;1,"",IF(CFG_METODO="Teórico (Jackson)",$AA478,$V478)))</f>
        <v/>
      </c>
      <c r="AJ478" s="50" t="str">
        <f aca="false">IF($AI478="","",MAX(0,MIN(1,$AI478)))</f>
        <v/>
      </c>
      <c r="AK478" s="52" t="str">
        <f aca="false">IF($A478="","",IF($AG478=0,"Dados incompletos"&amp;IF($I478="SEM PAR"," — sem Tc no mesmo horário",""),IF($AB478=0,"Fora da janela horária",IF($AC478=0,"Radiação abaixo do mínimo",IF($AD478=0,"Vento fora da faixa",IF($AE478=0,"VPD abaixo do mínimo",IF($AF478=0,"Denominador muito pequeno","VÁLIDO")))))))</f>
        <v/>
      </c>
    </row>
    <row r="479" customFormat="false" ht="15" hidden="false" customHeight="false" outlineLevel="0" collapsed="false">
      <c r="A479" s="45" t="str">
        <f aca="false">IF(02_Estacao!A479="","",02_Estacao!A479)</f>
        <v/>
      </c>
      <c r="B479" s="46" t="str">
        <f aca="false">IF(OR($A479="",02_Estacao!B479=""),"",IF(CFG_UT="°F",(02_Estacao!B479-32)*5/9,02_Estacao!B479))</f>
        <v/>
      </c>
      <c r="C479" s="47" t="str">
        <f aca="false">IF(OR($A479="",02_Estacao!C479=""),"",IF(CFG_UUR="fração (0-1)",02_Estacao!C479*100,02_Estacao!C479))</f>
        <v/>
      </c>
      <c r="D479" s="48" t="str">
        <f aca="false">IF(OR($A479="",02_Estacao!D479=""),"",IF(CFG_URS="MJ/m²/h",02_Estacao!D479*277.7778,IF(CFG_URS="kW/m²",02_Estacao!D479*1000,02_Estacao!D479)))</f>
        <v/>
      </c>
      <c r="E479" s="46" t="str">
        <f aca="false">IF(OR($A479="",02_Estacao!E479=""),"",IF(CFG_UVEL="km/h",02_Estacao!E479/3.6,02_Estacao!E479))</f>
        <v/>
      </c>
      <c r="F479" s="46" t="str">
        <f aca="false">IF($A479="","",IF(02_Estacao!F479="",CFG_P,IF(CFG_UP="hPa (mbar)",02_Estacao!F479/10,IF(CFG_UP="Pa",02_Estacao!F479/1000,02_Estacao!F479))))</f>
        <v/>
      </c>
      <c r="G479" s="48" t="str">
        <f aca="false">IF($A479="","",IF(02_Estacao!G479&lt;&gt;"",02_Estacao!G479,IF($D479="","",(1-CFG_ALBEDO)*$D479-CFG_RNL)))</f>
        <v/>
      </c>
      <c r="H479" s="46" t="str">
        <f aca="false">IF($A479="","",IFERROR(IF(ISNUMBER(INDEX(03_Dossel!$F$6:$F$1005,MATCH($A479,03_Dossel!$A$6:$A$1005,0))),INDEX(03_Dossel!$F$6:$F$1005,MATCH($A479,03_Dossel!$A$6:$A$1005,0)),""),""))</f>
        <v/>
      </c>
      <c r="I479" s="49" t="str">
        <f aca="false">IF($A479="","",IF($H479="","SEM PAR","OK"))</f>
        <v/>
      </c>
      <c r="J479" s="50" t="str">
        <f aca="false">IF($B479="","",0.6108*EXP(17.27*$B479/($B479+237.3)))</f>
        <v/>
      </c>
      <c r="K479" s="50" t="str">
        <f aca="false">IF(OR($J479="",$C479=""),"",$J479*$C479/100)</f>
        <v/>
      </c>
      <c r="L479" s="50" t="str">
        <f aca="false">IF(OR($J479="",$K479=""),"",$J479-$K479)</f>
        <v/>
      </c>
      <c r="M479" s="50" t="str">
        <f aca="false">IF($J479="","",4098*$J479/($B479+237.3)^2)</f>
        <v/>
      </c>
      <c r="N479" s="51" t="str">
        <f aca="false">IF($F479="","",0.000665*$F479)</f>
        <v/>
      </c>
      <c r="O479" s="46" t="str">
        <f aca="false">IF($E479="","",IFERROR($E479*4.87/LN(67.8*CFG_ZANEM-5.42),""))</f>
        <v/>
      </c>
      <c r="P479" s="46" t="str">
        <f aca="false">IF(OR($B479="",$H479=""),"",$H479-$B479)</f>
        <v/>
      </c>
      <c r="Q479" s="46" t="str">
        <f aca="false">IF($A479="","",IF(ISNUMBER(CFG_A),CFG_A,""))</f>
        <v/>
      </c>
      <c r="R479" s="46" t="str">
        <f aca="false">IF($A479="","",IF(ISNUMBER(CFG_B),CFG_B,""))</f>
        <v/>
      </c>
      <c r="S479" s="50" t="str">
        <f aca="false">IF(OR($B479="",$Q479=""),"",0.6108*EXP(17.27*$B479/($B479+237.3))-0.6108*EXP(17.27*($B479+$Q479)/($B479+$Q479+237.3)))</f>
        <v/>
      </c>
      <c r="T479" s="46" t="str">
        <f aca="false">IF(OR($Q479="",$R479="",$L479=""),"",$Q479+$R479*$L479)</f>
        <v/>
      </c>
      <c r="U479" s="46" t="str">
        <f aca="false">IF(OR($Q479="",$R479="",$S479=""),"",$Q479+$R479*$S479)</f>
        <v/>
      </c>
      <c r="V479" s="50" t="str">
        <f aca="false">IF(OR($P479="",$T479="",$U479=""),"",IF(ABS($U479-$T479)&lt;CFG_DENOMMIN,"",($P479-$T479)/($U479-$T479)))</f>
        <v/>
      </c>
      <c r="W479" s="47" t="str">
        <f aca="false">IF($E479="","",IFERROR(LN((CFG_ZANEM-0.67*CFG_HDOSSEL)/(0.123*CFG_HDOSSEL))*LN((CFG_ZAR-0.67*CFG_HDOSSEL)/(0.0123*CFG_HDOSSEL))/(CFG_K^2*$E479),""))</f>
        <v/>
      </c>
      <c r="X479" s="50" t="str">
        <f aca="false">IF(OR($N479="",$W479="",$W479=0),"",$N479*(1+CFG_RC/$W479))</f>
        <v/>
      </c>
      <c r="Y479" s="46" t="str">
        <f aca="false">IF(OR($X479="",$M479="",$G479="",$L479=""),"",($W479*$G479/CFG_RHOCP)*($X479/($M479+$X479))-$L479/($M479+$X479))</f>
        <v/>
      </c>
      <c r="Z479" s="46" t="str">
        <f aca="false">IF(OR($W479="",$G479=""),"",$W479*$G479/CFG_RHOCP)</f>
        <v/>
      </c>
      <c r="AA479" s="50" t="str">
        <f aca="false">IF(OR($P479="",$Y479="",$Z479=""),"",IF(ABS($Z479-$Y479)&lt;CFG_DENOMMIN,"",($P479-$Y479)/($Z479-$Y479)))</f>
        <v/>
      </c>
      <c r="AB479" s="48" t="str">
        <f aca="false">IF($A479="","",IF(AND(HOUR($A479)&gt;=CFG_HINI,HOUR($A479)&lt;CFG_HFIM),1,0))</f>
        <v/>
      </c>
      <c r="AC479" s="48" t="str">
        <f aca="false">IF($A479="","",IF($D479="",0,IF($D479&gt;=CFG_RSMIN,1,0)))</f>
        <v/>
      </c>
      <c r="AD479" s="48" t="str">
        <f aca="false">IF($A479="","",IF($E479="",0,IF(AND($E479&gt;=CFG_UMIN,$E479&lt;=CFG_UMAX),1,0)))</f>
        <v/>
      </c>
      <c r="AE479" s="48" t="str">
        <f aca="false">IF($A479="","",IF($L479="",0,IF($L479&gt;=CFG_VPDMIN,1,0)))</f>
        <v/>
      </c>
      <c r="AF479" s="48" t="str">
        <f aca="false">IF($A479="","",IF(CFG_METODO="Teórico (Jackson)",IF(OR($Y479="",$Z479=""),0,IF(ABS($Z479-$Y479)&gt;=CFG_DENOMMIN,1,0)),IF(OR($T479="",$U479=""),0,IF(ABS($U479-$T479)&gt;=CFG_DENOMMIN,1,0))))</f>
        <v/>
      </c>
      <c r="AG479" s="48" t="str">
        <f aca="false">IF($A479="","",IF(AND($B479&lt;&gt;"",$C479&lt;&gt;"",$H479&lt;&gt;""),1,0))</f>
        <v/>
      </c>
      <c r="AH479" s="48" t="str">
        <f aca="false">IF($A479="","",IF(AND($AB479=1,$AC479=1,$AD479=1,$AE479=1,$AF479=1,$AG479=1),1,0))</f>
        <v/>
      </c>
      <c r="AI479" s="50" t="str">
        <f aca="false">IF($A479="","",IF($AH479&lt;&gt;1,"",IF(CFG_METODO="Teórico (Jackson)",$AA479,$V479)))</f>
        <v/>
      </c>
      <c r="AJ479" s="50" t="str">
        <f aca="false">IF($AI479="","",MAX(0,MIN(1,$AI479)))</f>
        <v/>
      </c>
      <c r="AK479" s="52" t="str">
        <f aca="false">IF($A479="","",IF($AG479=0,"Dados incompletos"&amp;IF($I479="SEM PAR"," — sem Tc no mesmo horário",""),IF($AB479=0,"Fora da janela horária",IF($AC479=0,"Radiação abaixo do mínimo",IF($AD479=0,"Vento fora da faixa",IF($AE479=0,"VPD abaixo do mínimo",IF($AF479=0,"Denominador muito pequeno","VÁLIDO")))))))</f>
        <v/>
      </c>
    </row>
    <row r="480" customFormat="false" ht="15" hidden="false" customHeight="false" outlineLevel="0" collapsed="false">
      <c r="A480" s="45" t="str">
        <f aca="false">IF(02_Estacao!A480="","",02_Estacao!A480)</f>
        <v/>
      </c>
      <c r="B480" s="46" t="str">
        <f aca="false">IF(OR($A480="",02_Estacao!B480=""),"",IF(CFG_UT="°F",(02_Estacao!B480-32)*5/9,02_Estacao!B480))</f>
        <v/>
      </c>
      <c r="C480" s="47" t="str">
        <f aca="false">IF(OR($A480="",02_Estacao!C480=""),"",IF(CFG_UUR="fração (0-1)",02_Estacao!C480*100,02_Estacao!C480))</f>
        <v/>
      </c>
      <c r="D480" s="48" t="str">
        <f aca="false">IF(OR($A480="",02_Estacao!D480=""),"",IF(CFG_URS="MJ/m²/h",02_Estacao!D480*277.7778,IF(CFG_URS="kW/m²",02_Estacao!D480*1000,02_Estacao!D480)))</f>
        <v/>
      </c>
      <c r="E480" s="46" t="str">
        <f aca="false">IF(OR($A480="",02_Estacao!E480=""),"",IF(CFG_UVEL="km/h",02_Estacao!E480/3.6,02_Estacao!E480))</f>
        <v/>
      </c>
      <c r="F480" s="46" t="str">
        <f aca="false">IF($A480="","",IF(02_Estacao!F480="",CFG_P,IF(CFG_UP="hPa (mbar)",02_Estacao!F480/10,IF(CFG_UP="Pa",02_Estacao!F480/1000,02_Estacao!F480))))</f>
        <v/>
      </c>
      <c r="G480" s="48" t="str">
        <f aca="false">IF($A480="","",IF(02_Estacao!G480&lt;&gt;"",02_Estacao!G480,IF($D480="","",(1-CFG_ALBEDO)*$D480-CFG_RNL)))</f>
        <v/>
      </c>
      <c r="H480" s="46" t="str">
        <f aca="false">IF($A480="","",IFERROR(IF(ISNUMBER(INDEX(03_Dossel!$F$6:$F$1005,MATCH($A480,03_Dossel!$A$6:$A$1005,0))),INDEX(03_Dossel!$F$6:$F$1005,MATCH($A480,03_Dossel!$A$6:$A$1005,0)),""),""))</f>
        <v/>
      </c>
      <c r="I480" s="49" t="str">
        <f aca="false">IF($A480="","",IF($H480="","SEM PAR","OK"))</f>
        <v/>
      </c>
      <c r="J480" s="50" t="str">
        <f aca="false">IF($B480="","",0.6108*EXP(17.27*$B480/($B480+237.3)))</f>
        <v/>
      </c>
      <c r="K480" s="50" t="str">
        <f aca="false">IF(OR($J480="",$C480=""),"",$J480*$C480/100)</f>
        <v/>
      </c>
      <c r="L480" s="50" t="str">
        <f aca="false">IF(OR($J480="",$K480=""),"",$J480-$K480)</f>
        <v/>
      </c>
      <c r="M480" s="50" t="str">
        <f aca="false">IF($J480="","",4098*$J480/($B480+237.3)^2)</f>
        <v/>
      </c>
      <c r="N480" s="51" t="str">
        <f aca="false">IF($F480="","",0.000665*$F480)</f>
        <v/>
      </c>
      <c r="O480" s="46" t="str">
        <f aca="false">IF($E480="","",IFERROR($E480*4.87/LN(67.8*CFG_ZANEM-5.42),""))</f>
        <v/>
      </c>
      <c r="P480" s="46" t="str">
        <f aca="false">IF(OR($B480="",$H480=""),"",$H480-$B480)</f>
        <v/>
      </c>
      <c r="Q480" s="46" t="str">
        <f aca="false">IF($A480="","",IF(ISNUMBER(CFG_A),CFG_A,""))</f>
        <v/>
      </c>
      <c r="R480" s="46" t="str">
        <f aca="false">IF($A480="","",IF(ISNUMBER(CFG_B),CFG_B,""))</f>
        <v/>
      </c>
      <c r="S480" s="50" t="str">
        <f aca="false">IF(OR($B480="",$Q480=""),"",0.6108*EXP(17.27*$B480/($B480+237.3))-0.6108*EXP(17.27*($B480+$Q480)/($B480+$Q480+237.3)))</f>
        <v/>
      </c>
      <c r="T480" s="46" t="str">
        <f aca="false">IF(OR($Q480="",$R480="",$L480=""),"",$Q480+$R480*$L480)</f>
        <v/>
      </c>
      <c r="U480" s="46" t="str">
        <f aca="false">IF(OR($Q480="",$R480="",$S480=""),"",$Q480+$R480*$S480)</f>
        <v/>
      </c>
      <c r="V480" s="50" t="str">
        <f aca="false">IF(OR($P480="",$T480="",$U480=""),"",IF(ABS($U480-$T480)&lt;CFG_DENOMMIN,"",($P480-$T480)/($U480-$T480)))</f>
        <v/>
      </c>
      <c r="W480" s="47" t="str">
        <f aca="false">IF($E480="","",IFERROR(LN((CFG_ZANEM-0.67*CFG_HDOSSEL)/(0.123*CFG_HDOSSEL))*LN((CFG_ZAR-0.67*CFG_HDOSSEL)/(0.0123*CFG_HDOSSEL))/(CFG_K^2*$E480),""))</f>
        <v/>
      </c>
      <c r="X480" s="50" t="str">
        <f aca="false">IF(OR($N480="",$W480="",$W480=0),"",$N480*(1+CFG_RC/$W480))</f>
        <v/>
      </c>
      <c r="Y480" s="46" t="str">
        <f aca="false">IF(OR($X480="",$M480="",$G480="",$L480=""),"",($W480*$G480/CFG_RHOCP)*($X480/($M480+$X480))-$L480/($M480+$X480))</f>
        <v/>
      </c>
      <c r="Z480" s="46" t="str">
        <f aca="false">IF(OR($W480="",$G480=""),"",$W480*$G480/CFG_RHOCP)</f>
        <v/>
      </c>
      <c r="AA480" s="50" t="str">
        <f aca="false">IF(OR($P480="",$Y480="",$Z480=""),"",IF(ABS($Z480-$Y480)&lt;CFG_DENOMMIN,"",($P480-$Y480)/($Z480-$Y480)))</f>
        <v/>
      </c>
      <c r="AB480" s="48" t="str">
        <f aca="false">IF($A480="","",IF(AND(HOUR($A480)&gt;=CFG_HINI,HOUR($A480)&lt;CFG_HFIM),1,0))</f>
        <v/>
      </c>
      <c r="AC480" s="48" t="str">
        <f aca="false">IF($A480="","",IF($D480="",0,IF($D480&gt;=CFG_RSMIN,1,0)))</f>
        <v/>
      </c>
      <c r="AD480" s="48" t="str">
        <f aca="false">IF($A480="","",IF($E480="",0,IF(AND($E480&gt;=CFG_UMIN,$E480&lt;=CFG_UMAX),1,0)))</f>
        <v/>
      </c>
      <c r="AE480" s="48" t="str">
        <f aca="false">IF($A480="","",IF($L480="",0,IF($L480&gt;=CFG_VPDMIN,1,0)))</f>
        <v/>
      </c>
      <c r="AF480" s="48" t="str">
        <f aca="false">IF($A480="","",IF(CFG_METODO="Teórico (Jackson)",IF(OR($Y480="",$Z480=""),0,IF(ABS($Z480-$Y480)&gt;=CFG_DENOMMIN,1,0)),IF(OR($T480="",$U480=""),0,IF(ABS($U480-$T480)&gt;=CFG_DENOMMIN,1,0))))</f>
        <v/>
      </c>
      <c r="AG480" s="48" t="str">
        <f aca="false">IF($A480="","",IF(AND($B480&lt;&gt;"",$C480&lt;&gt;"",$H480&lt;&gt;""),1,0))</f>
        <v/>
      </c>
      <c r="AH480" s="48" t="str">
        <f aca="false">IF($A480="","",IF(AND($AB480=1,$AC480=1,$AD480=1,$AE480=1,$AF480=1,$AG480=1),1,0))</f>
        <v/>
      </c>
      <c r="AI480" s="50" t="str">
        <f aca="false">IF($A480="","",IF($AH480&lt;&gt;1,"",IF(CFG_METODO="Teórico (Jackson)",$AA480,$V480)))</f>
        <v/>
      </c>
      <c r="AJ480" s="50" t="str">
        <f aca="false">IF($AI480="","",MAX(0,MIN(1,$AI480)))</f>
        <v/>
      </c>
      <c r="AK480" s="52" t="str">
        <f aca="false">IF($A480="","",IF($AG480=0,"Dados incompletos"&amp;IF($I480="SEM PAR"," — sem Tc no mesmo horário",""),IF($AB480=0,"Fora da janela horária",IF($AC480=0,"Radiação abaixo do mínimo",IF($AD480=0,"Vento fora da faixa",IF($AE480=0,"VPD abaixo do mínimo",IF($AF480=0,"Denominador muito pequeno","VÁLIDO")))))))</f>
        <v/>
      </c>
    </row>
    <row r="481" customFormat="false" ht="15" hidden="false" customHeight="false" outlineLevel="0" collapsed="false">
      <c r="A481" s="45" t="str">
        <f aca="false">IF(02_Estacao!A481="","",02_Estacao!A481)</f>
        <v/>
      </c>
      <c r="B481" s="46" t="str">
        <f aca="false">IF(OR($A481="",02_Estacao!B481=""),"",IF(CFG_UT="°F",(02_Estacao!B481-32)*5/9,02_Estacao!B481))</f>
        <v/>
      </c>
      <c r="C481" s="47" t="str">
        <f aca="false">IF(OR($A481="",02_Estacao!C481=""),"",IF(CFG_UUR="fração (0-1)",02_Estacao!C481*100,02_Estacao!C481))</f>
        <v/>
      </c>
      <c r="D481" s="48" t="str">
        <f aca="false">IF(OR($A481="",02_Estacao!D481=""),"",IF(CFG_URS="MJ/m²/h",02_Estacao!D481*277.7778,IF(CFG_URS="kW/m²",02_Estacao!D481*1000,02_Estacao!D481)))</f>
        <v/>
      </c>
      <c r="E481" s="46" t="str">
        <f aca="false">IF(OR($A481="",02_Estacao!E481=""),"",IF(CFG_UVEL="km/h",02_Estacao!E481/3.6,02_Estacao!E481))</f>
        <v/>
      </c>
      <c r="F481" s="46" t="str">
        <f aca="false">IF($A481="","",IF(02_Estacao!F481="",CFG_P,IF(CFG_UP="hPa (mbar)",02_Estacao!F481/10,IF(CFG_UP="Pa",02_Estacao!F481/1000,02_Estacao!F481))))</f>
        <v/>
      </c>
      <c r="G481" s="48" t="str">
        <f aca="false">IF($A481="","",IF(02_Estacao!G481&lt;&gt;"",02_Estacao!G481,IF($D481="","",(1-CFG_ALBEDO)*$D481-CFG_RNL)))</f>
        <v/>
      </c>
      <c r="H481" s="46" t="str">
        <f aca="false">IF($A481="","",IFERROR(IF(ISNUMBER(INDEX(03_Dossel!$F$6:$F$1005,MATCH($A481,03_Dossel!$A$6:$A$1005,0))),INDEX(03_Dossel!$F$6:$F$1005,MATCH($A481,03_Dossel!$A$6:$A$1005,0)),""),""))</f>
        <v/>
      </c>
      <c r="I481" s="49" t="str">
        <f aca="false">IF($A481="","",IF($H481="","SEM PAR","OK"))</f>
        <v/>
      </c>
      <c r="J481" s="50" t="str">
        <f aca="false">IF($B481="","",0.6108*EXP(17.27*$B481/($B481+237.3)))</f>
        <v/>
      </c>
      <c r="K481" s="50" t="str">
        <f aca="false">IF(OR($J481="",$C481=""),"",$J481*$C481/100)</f>
        <v/>
      </c>
      <c r="L481" s="50" t="str">
        <f aca="false">IF(OR($J481="",$K481=""),"",$J481-$K481)</f>
        <v/>
      </c>
      <c r="M481" s="50" t="str">
        <f aca="false">IF($J481="","",4098*$J481/($B481+237.3)^2)</f>
        <v/>
      </c>
      <c r="N481" s="51" t="str">
        <f aca="false">IF($F481="","",0.000665*$F481)</f>
        <v/>
      </c>
      <c r="O481" s="46" t="str">
        <f aca="false">IF($E481="","",IFERROR($E481*4.87/LN(67.8*CFG_ZANEM-5.42),""))</f>
        <v/>
      </c>
      <c r="P481" s="46" t="str">
        <f aca="false">IF(OR($B481="",$H481=""),"",$H481-$B481)</f>
        <v/>
      </c>
      <c r="Q481" s="46" t="str">
        <f aca="false">IF($A481="","",IF(ISNUMBER(CFG_A),CFG_A,""))</f>
        <v/>
      </c>
      <c r="R481" s="46" t="str">
        <f aca="false">IF($A481="","",IF(ISNUMBER(CFG_B),CFG_B,""))</f>
        <v/>
      </c>
      <c r="S481" s="50" t="str">
        <f aca="false">IF(OR($B481="",$Q481=""),"",0.6108*EXP(17.27*$B481/($B481+237.3))-0.6108*EXP(17.27*($B481+$Q481)/($B481+$Q481+237.3)))</f>
        <v/>
      </c>
      <c r="T481" s="46" t="str">
        <f aca="false">IF(OR($Q481="",$R481="",$L481=""),"",$Q481+$R481*$L481)</f>
        <v/>
      </c>
      <c r="U481" s="46" t="str">
        <f aca="false">IF(OR($Q481="",$R481="",$S481=""),"",$Q481+$R481*$S481)</f>
        <v/>
      </c>
      <c r="V481" s="50" t="str">
        <f aca="false">IF(OR($P481="",$T481="",$U481=""),"",IF(ABS($U481-$T481)&lt;CFG_DENOMMIN,"",($P481-$T481)/($U481-$T481)))</f>
        <v/>
      </c>
      <c r="W481" s="47" t="str">
        <f aca="false">IF($E481="","",IFERROR(LN((CFG_ZANEM-0.67*CFG_HDOSSEL)/(0.123*CFG_HDOSSEL))*LN((CFG_ZAR-0.67*CFG_HDOSSEL)/(0.0123*CFG_HDOSSEL))/(CFG_K^2*$E481),""))</f>
        <v/>
      </c>
      <c r="X481" s="50" t="str">
        <f aca="false">IF(OR($N481="",$W481="",$W481=0),"",$N481*(1+CFG_RC/$W481))</f>
        <v/>
      </c>
      <c r="Y481" s="46" t="str">
        <f aca="false">IF(OR($X481="",$M481="",$G481="",$L481=""),"",($W481*$G481/CFG_RHOCP)*($X481/($M481+$X481))-$L481/($M481+$X481))</f>
        <v/>
      </c>
      <c r="Z481" s="46" t="str">
        <f aca="false">IF(OR($W481="",$G481=""),"",$W481*$G481/CFG_RHOCP)</f>
        <v/>
      </c>
      <c r="AA481" s="50" t="str">
        <f aca="false">IF(OR($P481="",$Y481="",$Z481=""),"",IF(ABS($Z481-$Y481)&lt;CFG_DENOMMIN,"",($P481-$Y481)/($Z481-$Y481)))</f>
        <v/>
      </c>
      <c r="AB481" s="48" t="str">
        <f aca="false">IF($A481="","",IF(AND(HOUR($A481)&gt;=CFG_HINI,HOUR($A481)&lt;CFG_HFIM),1,0))</f>
        <v/>
      </c>
      <c r="AC481" s="48" t="str">
        <f aca="false">IF($A481="","",IF($D481="",0,IF($D481&gt;=CFG_RSMIN,1,0)))</f>
        <v/>
      </c>
      <c r="AD481" s="48" t="str">
        <f aca="false">IF($A481="","",IF($E481="",0,IF(AND($E481&gt;=CFG_UMIN,$E481&lt;=CFG_UMAX),1,0)))</f>
        <v/>
      </c>
      <c r="AE481" s="48" t="str">
        <f aca="false">IF($A481="","",IF($L481="",0,IF($L481&gt;=CFG_VPDMIN,1,0)))</f>
        <v/>
      </c>
      <c r="AF481" s="48" t="str">
        <f aca="false">IF($A481="","",IF(CFG_METODO="Teórico (Jackson)",IF(OR($Y481="",$Z481=""),0,IF(ABS($Z481-$Y481)&gt;=CFG_DENOMMIN,1,0)),IF(OR($T481="",$U481=""),0,IF(ABS($U481-$T481)&gt;=CFG_DENOMMIN,1,0))))</f>
        <v/>
      </c>
      <c r="AG481" s="48" t="str">
        <f aca="false">IF($A481="","",IF(AND($B481&lt;&gt;"",$C481&lt;&gt;"",$H481&lt;&gt;""),1,0))</f>
        <v/>
      </c>
      <c r="AH481" s="48" t="str">
        <f aca="false">IF($A481="","",IF(AND($AB481=1,$AC481=1,$AD481=1,$AE481=1,$AF481=1,$AG481=1),1,0))</f>
        <v/>
      </c>
      <c r="AI481" s="50" t="str">
        <f aca="false">IF($A481="","",IF($AH481&lt;&gt;1,"",IF(CFG_METODO="Teórico (Jackson)",$AA481,$V481)))</f>
        <v/>
      </c>
      <c r="AJ481" s="50" t="str">
        <f aca="false">IF($AI481="","",MAX(0,MIN(1,$AI481)))</f>
        <v/>
      </c>
      <c r="AK481" s="52" t="str">
        <f aca="false">IF($A481="","",IF($AG481=0,"Dados incompletos"&amp;IF($I481="SEM PAR"," — sem Tc no mesmo horário",""),IF($AB481=0,"Fora da janela horária",IF($AC481=0,"Radiação abaixo do mínimo",IF($AD481=0,"Vento fora da faixa",IF($AE481=0,"VPD abaixo do mínimo",IF($AF481=0,"Denominador muito pequeno","VÁLIDO")))))))</f>
        <v/>
      </c>
    </row>
    <row r="482" customFormat="false" ht="15" hidden="false" customHeight="false" outlineLevel="0" collapsed="false">
      <c r="A482" s="45" t="str">
        <f aca="false">IF(02_Estacao!A482="","",02_Estacao!A482)</f>
        <v/>
      </c>
      <c r="B482" s="46" t="str">
        <f aca="false">IF(OR($A482="",02_Estacao!B482=""),"",IF(CFG_UT="°F",(02_Estacao!B482-32)*5/9,02_Estacao!B482))</f>
        <v/>
      </c>
      <c r="C482" s="47" t="str">
        <f aca="false">IF(OR($A482="",02_Estacao!C482=""),"",IF(CFG_UUR="fração (0-1)",02_Estacao!C482*100,02_Estacao!C482))</f>
        <v/>
      </c>
      <c r="D482" s="48" t="str">
        <f aca="false">IF(OR($A482="",02_Estacao!D482=""),"",IF(CFG_URS="MJ/m²/h",02_Estacao!D482*277.7778,IF(CFG_URS="kW/m²",02_Estacao!D482*1000,02_Estacao!D482)))</f>
        <v/>
      </c>
      <c r="E482" s="46" t="str">
        <f aca="false">IF(OR($A482="",02_Estacao!E482=""),"",IF(CFG_UVEL="km/h",02_Estacao!E482/3.6,02_Estacao!E482))</f>
        <v/>
      </c>
      <c r="F482" s="46" t="str">
        <f aca="false">IF($A482="","",IF(02_Estacao!F482="",CFG_P,IF(CFG_UP="hPa (mbar)",02_Estacao!F482/10,IF(CFG_UP="Pa",02_Estacao!F482/1000,02_Estacao!F482))))</f>
        <v/>
      </c>
      <c r="G482" s="48" t="str">
        <f aca="false">IF($A482="","",IF(02_Estacao!G482&lt;&gt;"",02_Estacao!G482,IF($D482="","",(1-CFG_ALBEDO)*$D482-CFG_RNL)))</f>
        <v/>
      </c>
      <c r="H482" s="46" t="str">
        <f aca="false">IF($A482="","",IFERROR(IF(ISNUMBER(INDEX(03_Dossel!$F$6:$F$1005,MATCH($A482,03_Dossel!$A$6:$A$1005,0))),INDEX(03_Dossel!$F$6:$F$1005,MATCH($A482,03_Dossel!$A$6:$A$1005,0)),""),""))</f>
        <v/>
      </c>
      <c r="I482" s="49" t="str">
        <f aca="false">IF($A482="","",IF($H482="","SEM PAR","OK"))</f>
        <v/>
      </c>
      <c r="J482" s="50" t="str">
        <f aca="false">IF($B482="","",0.6108*EXP(17.27*$B482/($B482+237.3)))</f>
        <v/>
      </c>
      <c r="K482" s="50" t="str">
        <f aca="false">IF(OR($J482="",$C482=""),"",$J482*$C482/100)</f>
        <v/>
      </c>
      <c r="L482" s="50" t="str">
        <f aca="false">IF(OR($J482="",$K482=""),"",$J482-$K482)</f>
        <v/>
      </c>
      <c r="M482" s="50" t="str">
        <f aca="false">IF($J482="","",4098*$J482/($B482+237.3)^2)</f>
        <v/>
      </c>
      <c r="N482" s="51" t="str">
        <f aca="false">IF($F482="","",0.000665*$F482)</f>
        <v/>
      </c>
      <c r="O482" s="46" t="str">
        <f aca="false">IF($E482="","",IFERROR($E482*4.87/LN(67.8*CFG_ZANEM-5.42),""))</f>
        <v/>
      </c>
      <c r="P482" s="46" t="str">
        <f aca="false">IF(OR($B482="",$H482=""),"",$H482-$B482)</f>
        <v/>
      </c>
      <c r="Q482" s="46" t="str">
        <f aca="false">IF($A482="","",IF(ISNUMBER(CFG_A),CFG_A,""))</f>
        <v/>
      </c>
      <c r="R482" s="46" t="str">
        <f aca="false">IF($A482="","",IF(ISNUMBER(CFG_B),CFG_B,""))</f>
        <v/>
      </c>
      <c r="S482" s="50" t="str">
        <f aca="false">IF(OR($B482="",$Q482=""),"",0.6108*EXP(17.27*$B482/($B482+237.3))-0.6108*EXP(17.27*($B482+$Q482)/($B482+$Q482+237.3)))</f>
        <v/>
      </c>
      <c r="T482" s="46" t="str">
        <f aca="false">IF(OR($Q482="",$R482="",$L482=""),"",$Q482+$R482*$L482)</f>
        <v/>
      </c>
      <c r="U482" s="46" t="str">
        <f aca="false">IF(OR($Q482="",$R482="",$S482=""),"",$Q482+$R482*$S482)</f>
        <v/>
      </c>
      <c r="V482" s="50" t="str">
        <f aca="false">IF(OR($P482="",$T482="",$U482=""),"",IF(ABS($U482-$T482)&lt;CFG_DENOMMIN,"",($P482-$T482)/($U482-$T482)))</f>
        <v/>
      </c>
      <c r="W482" s="47" t="str">
        <f aca="false">IF($E482="","",IFERROR(LN((CFG_ZANEM-0.67*CFG_HDOSSEL)/(0.123*CFG_HDOSSEL))*LN((CFG_ZAR-0.67*CFG_HDOSSEL)/(0.0123*CFG_HDOSSEL))/(CFG_K^2*$E482),""))</f>
        <v/>
      </c>
      <c r="X482" s="50" t="str">
        <f aca="false">IF(OR($N482="",$W482="",$W482=0),"",$N482*(1+CFG_RC/$W482))</f>
        <v/>
      </c>
      <c r="Y482" s="46" t="str">
        <f aca="false">IF(OR($X482="",$M482="",$G482="",$L482=""),"",($W482*$G482/CFG_RHOCP)*($X482/($M482+$X482))-$L482/($M482+$X482))</f>
        <v/>
      </c>
      <c r="Z482" s="46" t="str">
        <f aca="false">IF(OR($W482="",$G482=""),"",$W482*$G482/CFG_RHOCP)</f>
        <v/>
      </c>
      <c r="AA482" s="50" t="str">
        <f aca="false">IF(OR($P482="",$Y482="",$Z482=""),"",IF(ABS($Z482-$Y482)&lt;CFG_DENOMMIN,"",($P482-$Y482)/($Z482-$Y482)))</f>
        <v/>
      </c>
      <c r="AB482" s="48" t="str">
        <f aca="false">IF($A482="","",IF(AND(HOUR($A482)&gt;=CFG_HINI,HOUR($A482)&lt;CFG_HFIM),1,0))</f>
        <v/>
      </c>
      <c r="AC482" s="48" t="str">
        <f aca="false">IF($A482="","",IF($D482="",0,IF($D482&gt;=CFG_RSMIN,1,0)))</f>
        <v/>
      </c>
      <c r="AD482" s="48" t="str">
        <f aca="false">IF($A482="","",IF($E482="",0,IF(AND($E482&gt;=CFG_UMIN,$E482&lt;=CFG_UMAX),1,0)))</f>
        <v/>
      </c>
      <c r="AE482" s="48" t="str">
        <f aca="false">IF($A482="","",IF($L482="",0,IF($L482&gt;=CFG_VPDMIN,1,0)))</f>
        <v/>
      </c>
      <c r="AF482" s="48" t="str">
        <f aca="false">IF($A482="","",IF(CFG_METODO="Teórico (Jackson)",IF(OR($Y482="",$Z482=""),0,IF(ABS($Z482-$Y482)&gt;=CFG_DENOMMIN,1,0)),IF(OR($T482="",$U482=""),0,IF(ABS($U482-$T482)&gt;=CFG_DENOMMIN,1,0))))</f>
        <v/>
      </c>
      <c r="AG482" s="48" t="str">
        <f aca="false">IF($A482="","",IF(AND($B482&lt;&gt;"",$C482&lt;&gt;"",$H482&lt;&gt;""),1,0))</f>
        <v/>
      </c>
      <c r="AH482" s="48" t="str">
        <f aca="false">IF($A482="","",IF(AND($AB482=1,$AC482=1,$AD482=1,$AE482=1,$AF482=1,$AG482=1),1,0))</f>
        <v/>
      </c>
      <c r="AI482" s="50" t="str">
        <f aca="false">IF($A482="","",IF($AH482&lt;&gt;1,"",IF(CFG_METODO="Teórico (Jackson)",$AA482,$V482)))</f>
        <v/>
      </c>
      <c r="AJ482" s="50" t="str">
        <f aca="false">IF($AI482="","",MAX(0,MIN(1,$AI482)))</f>
        <v/>
      </c>
      <c r="AK482" s="52" t="str">
        <f aca="false">IF($A482="","",IF($AG482=0,"Dados incompletos"&amp;IF($I482="SEM PAR"," — sem Tc no mesmo horário",""),IF($AB482=0,"Fora da janela horária",IF($AC482=0,"Radiação abaixo do mínimo",IF($AD482=0,"Vento fora da faixa",IF($AE482=0,"VPD abaixo do mínimo",IF($AF482=0,"Denominador muito pequeno","VÁLIDO")))))))</f>
        <v/>
      </c>
    </row>
    <row r="483" customFormat="false" ht="15" hidden="false" customHeight="false" outlineLevel="0" collapsed="false">
      <c r="A483" s="45" t="str">
        <f aca="false">IF(02_Estacao!A483="","",02_Estacao!A483)</f>
        <v/>
      </c>
      <c r="B483" s="46" t="str">
        <f aca="false">IF(OR($A483="",02_Estacao!B483=""),"",IF(CFG_UT="°F",(02_Estacao!B483-32)*5/9,02_Estacao!B483))</f>
        <v/>
      </c>
      <c r="C483" s="47" t="str">
        <f aca="false">IF(OR($A483="",02_Estacao!C483=""),"",IF(CFG_UUR="fração (0-1)",02_Estacao!C483*100,02_Estacao!C483))</f>
        <v/>
      </c>
      <c r="D483" s="48" t="str">
        <f aca="false">IF(OR($A483="",02_Estacao!D483=""),"",IF(CFG_URS="MJ/m²/h",02_Estacao!D483*277.7778,IF(CFG_URS="kW/m²",02_Estacao!D483*1000,02_Estacao!D483)))</f>
        <v/>
      </c>
      <c r="E483" s="46" t="str">
        <f aca="false">IF(OR($A483="",02_Estacao!E483=""),"",IF(CFG_UVEL="km/h",02_Estacao!E483/3.6,02_Estacao!E483))</f>
        <v/>
      </c>
      <c r="F483" s="46" t="str">
        <f aca="false">IF($A483="","",IF(02_Estacao!F483="",CFG_P,IF(CFG_UP="hPa (mbar)",02_Estacao!F483/10,IF(CFG_UP="Pa",02_Estacao!F483/1000,02_Estacao!F483))))</f>
        <v/>
      </c>
      <c r="G483" s="48" t="str">
        <f aca="false">IF($A483="","",IF(02_Estacao!G483&lt;&gt;"",02_Estacao!G483,IF($D483="","",(1-CFG_ALBEDO)*$D483-CFG_RNL)))</f>
        <v/>
      </c>
      <c r="H483" s="46" t="str">
        <f aca="false">IF($A483="","",IFERROR(IF(ISNUMBER(INDEX(03_Dossel!$F$6:$F$1005,MATCH($A483,03_Dossel!$A$6:$A$1005,0))),INDEX(03_Dossel!$F$6:$F$1005,MATCH($A483,03_Dossel!$A$6:$A$1005,0)),""),""))</f>
        <v/>
      </c>
      <c r="I483" s="49" t="str">
        <f aca="false">IF($A483="","",IF($H483="","SEM PAR","OK"))</f>
        <v/>
      </c>
      <c r="J483" s="50" t="str">
        <f aca="false">IF($B483="","",0.6108*EXP(17.27*$B483/($B483+237.3)))</f>
        <v/>
      </c>
      <c r="K483" s="50" t="str">
        <f aca="false">IF(OR($J483="",$C483=""),"",$J483*$C483/100)</f>
        <v/>
      </c>
      <c r="L483" s="50" t="str">
        <f aca="false">IF(OR($J483="",$K483=""),"",$J483-$K483)</f>
        <v/>
      </c>
      <c r="M483" s="50" t="str">
        <f aca="false">IF($J483="","",4098*$J483/($B483+237.3)^2)</f>
        <v/>
      </c>
      <c r="N483" s="51" t="str">
        <f aca="false">IF($F483="","",0.000665*$F483)</f>
        <v/>
      </c>
      <c r="O483" s="46" t="str">
        <f aca="false">IF($E483="","",IFERROR($E483*4.87/LN(67.8*CFG_ZANEM-5.42),""))</f>
        <v/>
      </c>
      <c r="P483" s="46" t="str">
        <f aca="false">IF(OR($B483="",$H483=""),"",$H483-$B483)</f>
        <v/>
      </c>
      <c r="Q483" s="46" t="str">
        <f aca="false">IF($A483="","",IF(ISNUMBER(CFG_A),CFG_A,""))</f>
        <v/>
      </c>
      <c r="R483" s="46" t="str">
        <f aca="false">IF($A483="","",IF(ISNUMBER(CFG_B),CFG_B,""))</f>
        <v/>
      </c>
      <c r="S483" s="50" t="str">
        <f aca="false">IF(OR($B483="",$Q483=""),"",0.6108*EXP(17.27*$B483/($B483+237.3))-0.6108*EXP(17.27*($B483+$Q483)/($B483+$Q483+237.3)))</f>
        <v/>
      </c>
      <c r="T483" s="46" t="str">
        <f aca="false">IF(OR($Q483="",$R483="",$L483=""),"",$Q483+$R483*$L483)</f>
        <v/>
      </c>
      <c r="U483" s="46" t="str">
        <f aca="false">IF(OR($Q483="",$R483="",$S483=""),"",$Q483+$R483*$S483)</f>
        <v/>
      </c>
      <c r="V483" s="50" t="str">
        <f aca="false">IF(OR($P483="",$T483="",$U483=""),"",IF(ABS($U483-$T483)&lt;CFG_DENOMMIN,"",($P483-$T483)/($U483-$T483)))</f>
        <v/>
      </c>
      <c r="W483" s="47" t="str">
        <f aca="false">IF($E483="","",IFERROR(LN((CFG_ZANEM-0.67*CFG_HDOSSEL)/(0.123*CFG_HDOSSEL))*LN((CFG_ZAR-0.67*CFG_HDOSSEL)/(0.0123*CFG_HDOSSEL))/(CFG_K^2*$E483),""))</f>
        <v/>
      </c>
      <c r="X483" s="50" t="str">
        <f aca="false">IF(OR($N483="",$W483="",$W483=0),"",$N483*(1+CFG_RC/$W483))</f>
        <v/>
      </c>
      <c r="Y483" s="46" t="str">
        <f aca="false">IF(OR($X483="",$M483="",$G483="",$L483=""),"",($W483*$G483/CFG_RHOCP)*($X483/($M483+$X483))-$L483/($M483+$X483))</f>
        <v/>
      </c>
      <c r="Z483" s="46" t="str">
        <f aca="false">IF(OR($W483="",$G483=""),"",$W483*$G483/CFG_RHOCP)</f>
        <v/>
      </c>
      <c r="AA483" s="50" t="str">
        <f aca="false">IF(OR($P483="",$Y483="",$Z483=""),"",IF(ABS($Z483-$Y483)&lt;CFG_DENOMMIN,"",($P483-$Y483)/($Z483-$Y483)))</f>
        <v/>
      </c>
      <c r="AB483" s="48" t="str">
        <f aca="false">IF($A483="","",IF(AND(HOUR($A483)&gt;=CFG_HINI,HOUR($A483)&lt;CFG_HFIM),1,0))</f>
        <v/>
      </c>
      <c r="AC483" s="48" t="str">
        <f aca="false">IF($A483="","",IF($D483="",0,IF($D483&gt;=CFG_RSMIN,1,0)))</f>
        <v/>
      </c>
      <c r="AD483" s="48" t="str">
        <f aca="false">IF($A483="","",IF($E483="",0,IF(AND($E483&gt;=CFG_UMIN,$E483&lt;=CFG_UMAX),1,0)))</f>
        <v/>
      </c>
      <c r="AE483" s="48" t="str">
        <f aca="false">IF($A483="","",IF($L483="",0,IF($L483&gt;=CFG_VPDMIN,1,0)))</f>
        <v/>
      </c>
      <c r="AF483" s="48" t="str">
        <f aca="false">IF($A483="","",IF(CFG_METODO="Teórico (Jackson)",IF(OR($Y483="",$Z483=""),0,IF(ABS($Z483-$Y483)&gt;=CFG_DENOMMIN,1,0)),IF(OR($T483="",$U483=""),0,IF(ABS($U483-$T483)&gt;=CFG_DENOMMIN,1,0))))</f>
        <v/>
      </c>
      <c r="AG483" s="48" t="str">
        <f aca="false">IF($A483="","",IF(AND($B483&lt;&gt;"",$C483&lt;&gt;"",$H483&lt;&gt;""),1,0))</f>
        <v/>
      </c>
      <c r="AH483" s="48" t="str">
        <f aca="false">IF($A483="","",IF(AND($AB483=1,$AC483=1,$AD483=1,$AE483=1,$AF483=1,$AG483=1),1,0))</f>
        <v/>
      </c>
      <c r="AI483" s="50" t="str">
        <f aca="false">IF($A483="","",IF($AH483&lt;&gt;1,"",IF(CFG_METODO="Teórico (Jackson)",$AA483,$V483)))</f>
        <v/>
      </c>
      <c r="AJ483" s="50" t="str">
        <f aca="false">IF($AI483="","",MAX(0,MIN(1,$AI483)))</f>
        <v/>
      </c>
      <c r="AK483" s="52" t="str">
        <f aca="false">IF($A483="","",IF($AG483=0,"Dados incompletos"&amp;IF($I483="SEM PAR"," — sem Tc no mesmo horário",""),IF($AB483=0,"Fora da janela horária",IF($AC483=0,"Radiação abaixo do mínimo",IF($AD483=0,"Vento fora da faixa",IF($AE483=0,"VPD abaixo do mínimo",IF($AF483=0,"Denominador muito pequeno","VÁLIDO")))))))</f>
        <v/>
      </c>
    </row>
    <row r="484" customFormat="false" ht="15" hidden="false" customHeight="false" outlineLevel="0" collapsed="false">
      <c r="A484" s="45" t="str">
        <f aca="false">IF(02_Estacao!A484="","",02_Estacao!A484)</f>
        <v/>
      </c>
      <c r="B484" s="46" t="str">
        <f aca="false">IF(OR($A484="",02_Estacao!B484=""),"",IF(CFG_UT="°F",(02_Estacao!B484-32)*5/9,02_Estacao!B484))</f>
        <v/>
      </c>
      <c r="C484" s="47" t="str">
        <f aca="false">IF(OR($A484="",02_Estacao!C484=""),"",IF(CFG_UUR="fração (0-1)",02_Estacao!C484*100,02_Estacao!C484))</f>
        <v/>
      </c>
      <c r="D484" s="48" t="str">
        <f aca="false">IF(OR($A484="",02_Estacao!D484=""),"",IF(CFG_URS="MJ/m²/h",02_Estacao!D484*277.7778,IF(CFG_URS="kW/m²",02_Estacao!D484*1000,02_Estacao!D484)))</f>
        <v/>
      </c>
      <c r="E484" s="46" t="str">
        <f aca="false">IF(OR($A484="",02_Estacao!E484=""),"",IF(CFG_UVEL="km/h",02_Estacao!E484/3.6,02_Estacao!E484))</f>
        <v/>
      </c>
      <c r="F484" s="46" t="str">
        <f aca="false">IF($A484="","",IF(02_Estacao!F484="",CFG_P,IF(CFG_UP="hPa (mbar)",02_Estacao!F484/10,IF(CFG_UP="Pa",02_Estacao!F484/1000,02_Estacao!F484))))</f>
        <v/>
      </c>
      <c r="G484" s="48" t="str">
        <f aca="false">IF($A484="","",IF(02_Estacao!G484&lt;&gt;"",02_Estacao!G484,IF($D484="","",(1-CFG_ALBEDO)*$D484-CFG_RNL)))</f>
        <v/>
      </c>
      <c r="H484" s="46" t="str">
        <f aca="false">IF($A484="","",IFERROR(IF(ISNUMBER(INDEX(03_Dossel!$F$6:$F$1005,MATCH($A484,03_Dossel!$A$6:$A$1005,0))),INDEX(03_Dossel!$F$6:$F$1005,MATCH($A484,03_Dossel!$A$6:$A$1005,0)),""),""))</f>
        <v/>
      </c>
      <c r="I484" s="49" t="str">
        <f aca="false">IF($A484="","",IF($H484="","SEM PAR","OK"))</f>
        <v/>
      </c>
      <c r="J484" s="50" t="str">
        <f aca="false">IF($B484="","",0.6108*EXP(17.27*$B484/($B484+237.3)))</f>
        <v/>
      </c>
      <c r="K484" s="50" t="str">
        <f aca="false">IF(OR($J484="",$C484=""),"",$J484*$C484/100)</f>
        <v/>
      </c>
      <c r="L484" s="50" t="str">
        <f aca="false">IF(OR($J484="",$K484=""),"",$J484-$K484)</f>
        <v/>
      </c>
      <c r="M484" s="50" t="str">
        <f aca="false">IF($J484="","",4098*$J484/($B484+237.3)^2)</f>
        <v/>
      </c>
      <c r="N484" s="51" t="str">
        <f aca="false">IF($F484="","",0.000665*$F484)</f>
        <v/>
      </c>
      <c r="O484" s="46" t="str">
        <f aca="false">IF($E484="","",IFERROR($E484*4.87/LN(67.8*CFG_ZANEM-5.42),""))</f>
        <v/>
      </c>
      <c r="P484" s="46" t="str">
        <f aca="false">IF(OR($B484="",$H484=""),"",$H484-$B484)</f>
        <v/>
      </c>
      <c r="Q484" s="46" t="str">
        <f aca="false">IF($A484="","",IF(ISNUMBER(CFG_A),CFG_A,""))</f>
        <v/>
      </c>
      <c r="R484" s="46" t="str">
        <f aca="false">IF($A484="","",IF(ISNUMBER(CFG_B),CFG_B,""))</f>
        <v/>
      </c>
      <c r="S484" s="50" t="str">
        <f aca="false">IF(OR($B484="",$Q484=""),"",0.6108*EXP(17.27*$B484/($B484+237.3))-0.6108*EXP(17.27*($B484+$Q484)/($B484+$Q484+237.3)))</f>
        <v/>
      </c>
      <c r="T484" s="46" t="str">
        <f aca="false">IF(OR($Q484="",$R484="",$L484=""),"",$Q484+$R484*$L484)</f>
        <v/>
      </c>
      <c r="U484" s="46" t="str">
        <f aca="false">IF(OR($Q484="",$R484="",$S484=""),"",$Q484+$R484*$S484)</f>
        <v/>
      </c>
      <c r="V484" s="50" t="str">
        <f aca="false">IF(OR($P484="",$T484="",$U484=""),"",IF(ABS($U484-$T484)&lt;CFG_DENOMMIN,"",($P484-$T484)/($U484-$T484)))</f>
        <v/>
      </c>
      <c r="W484" s="47" t="str">
        <f aca="false">IF($E484="","",IFERROR(LN((CFG_ZANEM-0.67*CFG_HDOSSEL)/(0.123*CFG_HDOSSEL))*LN((CFG_ZAR-0.67*CFG_HDOSSEL)/(0.0123*CFG_HDOSSEL))/(CFG_K^2*$E484),""))</f>
        <v/>
      </c>
      <c r="X484" s="50" t="str">
        <f aca="false">IF(OR($N484="",$W484="",$W484=0),"",$N484*(1+CFG_RC/$W484))</f>
        <v/>
      </c>
      <c r="Y484" s="46" t="str">
        <f aca="false">IF(OR($X484="",$M484="",$G484="",$L484=""),"",($W484*$G484/CFG_RHOCP)*($X484/($M484+$X484))-$L484/($M484+$X484))</f>
        <v/>
      </c>
      <c r="Z484" s="46" t="str">
        <f aca="false">IF(OR($W484="",$G484=""),"",$W484*$G484/CFG_RHOCP)</f>
        <v/>
      </c>
      <c r="AA484" s="50" t="str">
        <f aca="false">IF(OR($P484="",$Y484="",$Z484=""),"",IF(ABS($Z484-$Y484)&lt;CFG_DENOMMIN,"",($P484-$Y484)/($Z484-$Y484)))</f>
        <v/>
      </c>
      <c r="AB484" s="48" t="str">
        <f aca="false">IF($A484="","",IF(AND(HOUR($A484)&gt;=CFG_HINI,HOUR($A484)&lt;CFG_HFIM),1,0))</f>
        <v/>
      </c>
      <c r="AC484" s="48" t="str">
        <f aca="false">IF($A484="","",IF($D484="",0,IF($D484&gt;=CFG_RSMIN,1,0)))</f>
        <v/>
      </c>
      <c r="AD484" s="48" t="str">
        <f aca="false">IF($A484="","",IF($E484="",0,IF(AND($E484&gt;=CFG_UMIN,$E484&lt;=CFG_UMAX),1,0)))</f>
        <v/>
      </c>
      <c r="AE484" s="48" t="str">
        <f aca="false">IF($A484="","",IF($L484="",0,IF($L484&gt;=CFG_VPDMIN,1,0)))</f>
        <v/>
      </c>
      <c r="AF484" s="48" t="str">
        <f aca="false">IF($A484="","",IF(CFG_METODO="Teórico (Jackson)",IF(OR($Y484="",$Z484=""),0,IF(ABS($Z484-$Y484)&gt;=CFG_DENOMMIN,1,0)),IF(OR($T484="",$U484=""),0,IF(ABS($U484-$T484)&gt;=CFG_DENOMMIN,1,0))))</f>
        <v/>
      </c>
      <c r="AG484" s="48" t="str">
        <f aca="false">IF($A484="","",IF(AND($B484&lt;&gt;"",$C484&lt;&gt;"",$H484&lt;&gt;""),1,0))</f>
        <v/>
      </c>
      <c r="AH484" s="48" t="str">
        <f aca="false">IF($A484="","",IF(AND($AB484=1,$AC484=1,$AD484=1,$AE484=1,$AF484=1,$AG484=1),1,0))</f>
        <v/>
      </c>
      <c r="AI484" s="50" t="str">
        <f aca="false">IF($A484="","",IF($AH484&lt;&gt;1,"",IF(CFG_METODO="Teórico (Jackson)",$AA484,$V484)))</f>
        <v/>
      </c>
      <c r="AJ484" s="50" t="str">
        <f aca="false">IF($AI484="","",MAX(0,MIN(1,$AI484)))</f>
        <v/>
      </c>
      <c r="AK484" s="52" t="str">
        <f aca="false">IF($A484="","",IF($AG484=0,"Dados incompletos"&amp;IF($I484="SEM PAR"," — sem Tc no mesmo horário",""),IF($AB484=0,"Fora da janela horária",IF($AC484=0,"Radiação abaixo do mínimo",IF($AD484=0,"Vento fora da faixa",IF($AE484=0,"VPD abaixo do mínimo",IF($AF484=0,"Denominador muito pequeno","VÁLIDO")))))))</f>
        <v/>
      </c>
    </row>
    <row r="485" customFormat="false" ht="15" hidden="false" customHeight="false" outlineLevel="0" collapsed="false">
      <c r="A485" s="45" t="str">
        <f aca="false">IF(02_Estacao!A485="","",02_Estacao!A485)</f>
        <v/>
      </c>
      <c r="B485" s="46" t="str">
        <f aca="false">IF(OR($A485="",02_Estacao!B485=""),"",IF(CFG_UT="°F",(02_Estacao!B485-32)*5/9,02_Estacao!B485))</f>
        <v/>
      </c>
      <c r="C485" s="47" t="str">
        <f aca="false">IF(OR($A485="",02_Estacao!C485=""),"",IF(CFG_UUR="fração (0-1)",02_Estacao!C485*100,02_Estacao!C485))</f>
        <v/>
      </c>
      <c r="D485" s="48" t="str">
        <f aca="false">IF(OR($A485="",02_Estacao!D485=""),"",IF(CFG_URS="MJ/m²/h",02_Estacao!D485*277.7778,IF(CFG_URS="kW/m²",02_Estacao!D485*1000,02_Estacao!D485)))</f>
        <v/>
      </c>
      <c r="E485" s="46" t="str">
        <f aca="false">IF(OR($A485="",02_Estacao!E485=""),"",IF(CFG_UVEL="km/h",02_Estacao!E485/3.6,02_Estacao!E485))</f>
        <v/>
      </c>
      <c r="F485" s="46" t="str">
        <f aca="false">IF($A485="","",IF(02_Estacao!F485="",CFG_P,IF(CFG_UP="hPa (mbar)",02_Estacao!F485/10,IF(CFG_UP="Pa",02_Estacao!F485/1000,02_Estacao!F485))))</f>
        <v/>
      </c>
      <c r="G485" s="48" t="str">
        <f aca="false">IF($A485="","",IF(02_Estacao!G485&lt;&gt;"",02_Estacao!G485,IF($D485="","",(1-CFG_ALBEDO)*$D485-CFG_RNL)))</f>
        <v/>
      </c>
      <c r="H485" s="46" t="str">
        <f aca="false">IF($A485="","",IFERROR(IF(ISNUMBER(INDEX(03_Dossel!$F$6:$F$1005,MATCH($A485,03_Dossel!$A$6:$A$1005,0))),INDEX(03_Dossel!$F$6:$F$1005,MATCH($A485,03_Dossel!$A$6:$A$1005,0)),""),""))</f>
        <v/>
      </c>
      <c r="I485" s="49" t="str">
        <f aca="false">IF($A485="","",IF($H485="","SEM PAR","OK"))</f>
        <v/>
      </c>
      <c r="J485" s="50" t="str">
        <f aca="false">IF($B485="","",0.6108*EXP(17.27*$B485/($B485+237.3)))</f>
        <v/>
      </c>
      <c r="K485" s="50" t="str">
        <f aca="false">IF(OR($J485="",$C485=""),"",$J485*$C485/100)</f>
        <v/>
      </c>
      <c r="L485" s="50" t="str">
        <f aca="false">IF(OR($J485="",$K485=""),"",$J485-$K485)</f>
        <v/>
      </c>
      <c r="M485" s="50" t="str">
        <f aca="false">IF($J485="","",4098*$J485/($B485+237.3)^2)</f>
        <v/>
      </c>
      <c r="N485" s="51" t="str">
        <f aca="false">IF($F485="","",0.000665*$F485)</f>
        <v/>
      </c>
      <c r="O485" s="46" t="str">
        <f aca="false">IF($E485="","",IFERROR($E485*4.87/LN(67.8*CFG_ZANEM-5.42),""))</f>
        <v/>
      </c>
      <c r="P485" s="46" t="str">
        <f aca="false">IF(OR($B485="",$H485=""),"",$H485-$B485)</f>
        <v/>
      </c>
      <c r="Q485" s="46" t="str">
        <f aca="false">IF($A485="","",IF(ISNUMBER(CFG_A),CFG_A,""))</f>
        <v/>
      </c>
      <c r="R485" s="46" t="str">
        <f aca="false">IF($A485="","",IF(ISNUMBER(CFG_B),CFG_B,""))</f>
        <v/>
      </c>
      <c r="S485" s="50" t="str">
        <f aca="false">IF(OR($B485="",$Q485=""),"",0.6108*EXP(17.27*$B485/($B485+237.3))-0.6108*EXP(17.27*($B485+$Q485)/($B485+$Q485+237.3)))</f>
        <v/>
      </c>
      <c r="T485" s="46" t="str">
        <f aca="false">IF(OR($Q485="",$R485="",$L485=""),"",$Q485+$R485*$L485)</f>
        <v/>
      </c>
      <c r="U485" s="46" t="str">
        <f aca="false">IF(OR($Q485="",$R485="",$S485=""),"",$Q485+$R485*$S485)</f>
        <v/>
      </c>
      <c r="V485" s="50" t="str">
        <f aca="false">IF(OR($P485="",$T485="",$U485=""),"",IF(ABS($U485-$T485)&lt;CFG_DENOMMIN,"",($P485-$T485)/($U485-$T485)))</f>
        <v/>
      </c>
      <c r="W485" s="47" t="str">
        <f aca="false">IF($E485="","",IFERROR(LN((CFG_ZANEM-0.67*CFG_HDOSSEL)/(0.123*CFG_HDOSSEL))*LN((CFG_ZAR-0.67*CFG_HDOSSEL)/(0.0123*CFG_HDOSSEL))/(CFG_K^2*$E485),""))</f>
        <v/>
      </c>
      <c r="X485" s="50" t="str">
        <f aca="false">IF(OR($N485="",$W485="",$W485=0),"",$N485*(1+CFG_RC/$W485))</f>
        <v/>
      </c>
      <c r="Y485" s="46" t="str">
        <f aca="false">IF(OR($X485="",$M485="",$G485="",$L485=""),"",($W485*$G485/CFG_RHOCP)*($X485/($M485+$X485))-$L485/($M485+$X485))</f>
        <v/>
      </c>
      <c r="Z485" s="46" t="str">
        <f aca="false">IF(OR($W485="",$G485=""),"",$W485*$G485/CFG_RHOCP)</f>
        <v/>
      </c>
      <c r="AA485" s="50" t="str">
        <f aca="false">IF(OR($P485="",$Y485="",$Z485=""),"",IF(ABS($Z485-$Y485)&lt;CFG_DENOMMIN,"",($P485-$Y485)/($Z485-$Y485)))</f>
        <v/>
      </c>
      <c r="AB485" s="48" t="str">
        <f aca="false">IF($A485="","",IF(AND(HOUR($A485)&gt;=CFG_HINI,HOUR($A485)&lt;CFG_HFIM),1,0))</f>
        <v/>
      </c>
      <c r="AC485" s="48" t="str">
        <f aca="false">IF($A485="","",IF($D485="",0,IF($D485&gt;=CFG_RSMIN,1,0)))</f>
        <v/>
      </c>
      <c r="AD485" s="48" t="str">
        <f aca="false">IF($A485="","",IF($E485="",0,IF(AND($E485&gt;=CFG_UMIN,$E485&lt;=CFG_UMAX),1,0)))</f>
        <v/>
      </c>
      <c r="AE485" s="48" t="str">
        <f aca="false">IF($A485="","",IF($L485="",0,IF($L485&gt;=CFG_VPDMIN,1,0)))</f>
        <v/>
      </c>
      <c r="AF485" s="48" t="str">
        <f aca="false">IF($A485="","",IF(CFG_METODO="Teórico (Jackson)",IF(OR($Y485="",$Z485=""),0,IF(ABS($Z485-$Y485)&gt;=CFG_DENOMMIN,1,0)),IF(OR($T485="",$U485=""),0,IF(ABS($U485-$T485)&gt;=CFG_DENOMMIN,1,0))))</f>
        <v/>
      </c>
      <c r="AG485" s="48" t="str">
        <f aca="false">IF($A485="","",IF(AND($B485&lt;&gt;"",$C485&lt;&gt;"",$H485&lt;&gt;""),1,0))</f>
        <v/>
      </c>
      <c r="AH485" s="48" t="str">
        <f aca="false">IF($A485="","",IF(AND($AB485=1,$AC485=1,$AD485=1,$AE485=1,$AF485=1,$AG485=1),1,0))</f>
        <v/>
      </c>
      <c r="AI485" s="50" t="str">
        <f aca="false">IF($A485="","",IF($AH485&lt;&gt;1,"",IF(CFG_METODO="Teórico (Jackson)",$AA485,$V485)))</f>
        <v/>
      </c>
      <c r="AJ485" s="50" t="str">
        <f aca="false">IF($AI485="","",MAX(0,MIN(1,$AI485)))</f>
        <v/>
      </c>
      <c r="AK485" s="52" t="str">
        <f aca="false">IF($A485="","",IF($AG485=0,"Dados incompletos"&amp;IF($I485="SEM PAR"," — sem Tc no mesmo horário",""),IF($AB485=0,"Fora da janela horária",IF($AC485=0,"Radiação abaixo do mínimo",IF($AD485=0,"Vento fora da faixa",IF($AE485=0,"VPD abaixo do mínimo",IF($AF485=0,"Denominador muito pequeno","VÁLIDO")))))))</f>
        <v/>
      </c>
    </row>
    <row r="486" customFormat="false" ht="15" hidden="false" customHeight="false" outlineLevel="0" collapsed="false">
      <c r="A486" s="45" t="str">
        <f aca="false">IF(02_Estacao!A486="","",02_Estacao!A486)</f>
        <v/>
      </c>
      <c r="B486" s="46" t="str">
        <f aca="false">IF(OR($A486="",02_Estacao!B486=""),"",IF(CFG_UT="°F",(02_Estacao!B486-32)*5/9,02_Estacao!B486))</f>
        <v/>
      </c>
      <c r="C486" s="47" t="str">
        <f aca="false">IF(OR($A486="",02_Estacao!C486=""),"",IF(CFG_UUR="fração (0-1)",02_Estacao!C486*100,02_Estacao!C486))</f>
        <v/>
      </c>
      <c r="D486" s="48" t="str">
        <f aca="false">IF(OR($A486="",02_Estacao!D486=""),"",IF(CFG_URS="MJ/m²/h",02_Estacao!D486*277.7778,IF(CFG_URS="kW/m²",02_Estacao!D486*1000,02_Estacao!D486)))</f>
        <v/>
      </c>
      <c r="E486" s="46" t="str">
        <f aca="false">IF(OR($A486="",02_Estacao!E486=""),"",IF(CFG_UVEL="km/h",02_Estacao!E486/3.6,02_Estacao!E486))</f>
        <v/>
      </c>
      <c r="F486" s="46" t="str">
        <f aca="false">IF($A486="","",IF(02_Estacao!F486="",CFG_P,IF(CFG_UP="hPa (mbar)",02_Estacao!F486/10,IF(CFG_UP="Pa",02_Estacao!F486/1000,02_Estacao!F486))))</f>
        <v/>
      </c>
      <c r="G486" s="48" t="str">
        <f aca="false">IF($A486="","",IF(02_Estacao!G486&lt;&gt;"",02_Estacao!G486,IF($D486="","",(1-CFG_ALBEDO)*$D486-CFG_RNL)))</f>
        <v/>
      </c>
      <c r="H486" s="46" t="str">
        <f aca="false">IF($A486="","",IFERROR(IF(ISNUMBER(INDEX(03_Dossel!$F$6:$F$1005,MATCH($A486,03_Dossel!$A$6:$A$1005,0))),INDEX(03_Dossel!$F$6:$F$1005,MATCH($A486,03_Dossel!$A$6:$A$1005,0)),""),""))</f>
        <v/>
      </c>
      <c r="I486" s="49" t="str">
        <f aca="false">IF($A486="","",IF($H486="","SEM PAR","OK"))</f>
        <v/>
      </c>
      <c r="J486" s="50" t="str">
        <f aca="false">IF($B486="","",0.6108*EXP(17.27*$B486/($B486+237.3)))</f>
        <v/>
      </c>
      <c r="K486" s="50" t="str">
        <f aca="false">IF(OR($J486="",$C486=""),"",$J486*$C486/100)</f>
        <v/>
      </c>
      <c r="L486" s="50" t="str">
        <f aca="false">IF(OR($J486="",$K486=""),"",$J486-$K486)</f>
        <v/>
      </c>
      <c r="M486" s="50" t="str">
        <f aca="false">IF($J486="","",4098*$J486/($B486+237.3)^2)</f>
        <v/>
      </c>
      <c r="N486" s="51" t="str">
        <f aca="false">IF($F486="","",0.000665*$F486)</f>
        <v/>
      </c>
      <c r="O486" s="46" t="str">
        <f aca="false">IF($E486="","",IFERROR($E486*4.87/LN(67.8*CFG_ZANEM-5.42),""))</f>
        <v/>
      </c>
      <c r="P486" s="46" t="str">
        <f aca="false">IF(OR($B486="",$H486=""),"",$H486-$B486)</f>
        <v/>
      </c>
      <c r="Q486" s="46" t="str">
        <f aca="false">IF($A486="","",IF(ISNUMBER(CFG_A),CFG_A,""))</f>
        <v/>
      </c>
      <c r="R486" s="46" t="str">
        <f aca="false">IF($A486="","",IF(ISNUMBER(CFG_B),CFG_B,""))</f>
        <v/>
      </c>
      <c r="S486" s="50" t="str">
        <f aca="false">IF(OR($B486="",$Q486=""),"",0.6108*EXP(17.27*$B486/($B486+237.3))-0.6108*EXP(17.27*($B486+$Q486)/($B486+$Q486+237.3)))</f>
        <v/>
      </c>
      <c r="T486" s="46" t="str">
        <f aca="false">IF(OR($Q486="",$R486="",$L486=""),"",$Q486+$R486*$L486)</f>
        <v/>
      </c>
      <c r="U486" s="46" t="str">
        <f aca="false">IF(OR($Q486="",$R486="",$S486=""),"",$Q486+$R486*$S486)</f>
        <v/>
      </c>
      <c r="V486" s="50" t="str">
        <f aca="false">IF(OR($P486="",$T486="",$U486=""),"",IF(ABS($U486-$T486)&lt;CFG_DENOMMIN,"",($P486-$T486)/($U486-$T486)))</f>
        <v/>
      </c>
      <c r="W486" s="47" t="str">
        <f aca="false">IF($E486="","",IFERROR(LN((CFG_ZANEM-0.67*CFG_HDOSSEL)/(0.123*CFG_HDOSSEL))*LN((CFG_ZAR-0.67*CFG_HDOSSEL)/(0.0123*CFG_HDOSSEL))/(CFG_K^2*$E486),""))</f>
        <v/>
      </c>
      <c r="X486" s="50" t="str">
        <f aca="false">IF(OR($N486="",$W486="",$W486=0),"",$N486*(1+CFG_RC/$W486))</f>
        <v/>
      </c>
      <c r="Y486" s="46" t="str">
        <f aca="false">IF(OR($X486="",$M486="",$G486="",$L486=""),"",($W486*$G486/CFG_RHOCP)*($X486/($M486+$X486))-$L486/($M486+$X486))</f>
        <v/>
      </c>
      <c r="Z486" s="46" t="str">
        <f aca="false">IF(OR($W486="",$G486=""),"",$W486*$G486/CFG_RHOCP)</f>
        <v/>
      </c>
      <c r="AA486" s="50" t="str">
        <f aca="false">IF(OR($P486="",$Y486="",$Z486=""),"",IF(ABS($Z486-$Y486)&lt;CFG_DENOMMIN,"",($P486-$Y486)/($Z486-$Y486)))</f>
        <v/>
      </c>
      <c r="AB486" s="48" t="str">
        <f aca="false">IF($A486="","",IF(AND(HOUR($A486)&gt;=CFG_HINI,HOUR($A486)&lt;CFG_HFIM),1,0))</f>
        <v/>
      </c>
      <c r="AC486" s="48" t="str">
        <f aca="false">IF($A486="","",IF($D486="",0,IF($D486&gt;=CFG_RSMIN,1,0)))</f>
        <v/>
      </c>
      <c r="AD486" s="48" t="str">
        <f aca="false">IF($A486="","",IF($E486="",0,IF(AND($E486&gt;=CFG_UMIN,$E486&lt;=CFG_UMAX),1,0)))</f>
        <v/>
      </c>
      <c r="AE486" s="48" t="str">
        <f aca="false">IF($A486="","",IF($L486="",0,IF($L486&gt;=CFG_VPDMIN,1,0)))</f>
        <v/>
      </c>
      <c r="AF486" s="48" t="str">
        <f aca="false">IF($A486="","",IF(CFG_METODO="Teórico (Jackson)",IF(OR($Y486="",$Z486=""),0,IF(ABS($Z486-$Y486)&gt;=CFG_DENOMMIN,1,0)),IF(OR($T486="",$U486=""),0,IF(ABS($U486-$T486)&gt;=CFG_DENOMMIN,1,0))))</f>
        <v/>
      </c>
      <c r="AG486" s="48" t="str">
        <f aca="false">IF($A486="","",IF(AND($B486&lt;&gt;"",$C486&lt;&gt;"",$H486&lt;&gt;""),1,0))</f>
        <v/>
      </c>
      <c r="AH486" s="48" t="str">
        <f aca="false">IF($A486="","",IF(AND($AB486=1,$AC486=1,$AD486=1,$AE486=1,$AF486=1,$AG486=1),1,0))</f>
        <v/>
      </c>
      <c r="AI486" s="50" t="str">
        <f aca="false">IF($A486="","",IF($AH486&lt;&gt;1,"",IF(CFG_METODO="Teórico (Jackson)",$AA486,$V486)))</f>
        <v/>
      </c>
      <c r="AJ486" s="50" t="str">
        <f aca="false">IF($AI486="","",MAX(0,MIN(1,$AI486)))</f>
        <v/>
      </c>
      <c r="AK486" s="52" t="str">
        <f aca="false">IF($A486="","",IF($AG486=0,"Dados incompletos"&amp;IF($I486="SEM PAR"," — sem Tc no mesmo horário",""),IF($AB486=0,"Fora da janela horária",IF($AC486=0,"Radiação abaixo do mínimo",IF($AD486=0,"Vento fora da faixa",IF($AE486=0,"VPD abaixo do mínimo",IF($AF486=0,"Denominador muito pequeno","VÁLIDO")))))))</f>
        <v/>
      </c>
    </row>
    <row r="487" customFormat="false" ht="15" hidden="false" customHeight="false" outlineLevel="0" collapsed="false">
      <c r="A487" s="45" t="str">
        <f aca="false">IF(02_Estacao!A487="","",02_Estacao!A487)</f>
        <v/>
      </c>
      <c r="B487" s="46" t="str">
        <f aca="false">IF(OR($A487="",02_Estacao!B487=""),"",IF(CFG_UT="°F",(02_Estacao!B487-32)*5/9,02_Estacao!B487))</f>
        <v/>
      </c>
      <c r="C487" s="47" t="str">
        <f aca="false">IF(OR($A487="",02_Estacao!C487=""),"",IF(CFG_UUR="fração (0-1)",02_Estacao!C487*100,02_Estacao!C487))</f>
        <v/>
      </c>
      <c r="D487" s="48" t="str">
        <f aca="false">IF(OR($A487="",02_Estacao!D487=""),"",IF(CFG_URS="MJ/m²/h",02_Estacao!D487*277.7778,IF(CFG_URS="kW/m²",02_Estacao!D487*1000,02_Estacao!D487)))</f>
        <v/>
      </c>
      <c r="E487" s="46" t="str">
        <f aca="false">IF(OR($A487="",02_Estacao!E487=""),"",IF(CFG_UVEL="km/h",02_Estacao!E487/3.6,02_Estacao!E487))</f>
        <v/>
      </c>
      <c r="F487" s="46" t="str">
        <f aca="false">IF($A487="","",IF(02_Estacao!F487="",CFG_P,IF(CFG_UP="hPa (mbar)",02_Estacao!F487/10,IF(CFG_UP="Pa",02_Estacao!F487/1000,02_Estacao!F487))))</f>
        <v/>
      </c>
      <c r="G487" s="48" t="str">
        <f aca="false">IF($A487="","",IF(02_Estacao!G487&lt;&gt;"",02_Estacao!G487,IF($D487="","",(1-CFG_ALBEDO)*$D487-CFG_RNL)))</f>
        <v/>
      </c>
      <c r="H487" s="46" t="str">
        <f aca="false">IF($A487="","",IFERROR(IF(ISNUMBER(INDEX(03_Dossel!$F$6:$F$1005,MATCH($A487,03_Dossel!$A$6:$A$1005,0))),INDEX(03_Dossel!$F$6:$F$1005,MATCH($A487,03_Dossel!$A$6:$A$1005,0)),""),""))</f>
        <v/>
      </c>
      <c r="I487" s="49" t="str">
        <f aca="false">IF($A487="","",IF($H487="","SEM PAR","OK"))</f>
        <v/>
      </c>
      <c r="J487" s="50" t="str">
        <f aca="false">IF($B487="","",0.6108*EXP(17.27*$B487/($B487+237.3)))</f>
        <v/>
      </c>
      <c r="K487" s="50" t="str">
        <f aca="false">IF(OR($J487="",$C487=""),"",$J487*$C487/100)</f>
        <v/>
      </c>
      <c r="L487" s="50" t="str">
        <f aca="false">IF(OR($J487="",$K487=""),"",$J487-$K487)</f>
        <v/>
      </c>
      <c r="M487" s="50" t="str">
        <f aca="false">IF($J487="","",4098*$J487/($B487+237.3)^2)</f>
        <v/>
      </c>
      <c r="N487" s="51" t="str">
        <f aca="false">IF($F487="","",0.000665*$F487)</f>
        <v/>
      </c>
      <c r="O487" s="46" t="str">
        <f aca="false">IF($E487="","",IFERROR($E487*4.87/LN(67.8*CFG_ZANEM-5.42),""))</f>
        <v/>
      </c>
      <c r="P487" s="46" t="str">
        <f aca="false">IF(OR($B487="",$H487=""),"",$H487-$B487)</f>
        <v/>
      </c>
      <c r="Q487" s="46" t="str">
        <f aca="false">IF($A487="","",IF(ISNUMBER(CFG_A),CFG_A,""))</f>
        <v/>
      </c>
      <c r="R487" s="46" t="str">
        <f aca="false">IF($A487="","",IF(ISNUMBER(CFG_B),CFG_B,""))</f>
        <v/>
      </c>
      <c r="S487" s="50" t="str">
        <f aca="false">IF(OR($B487="",$Q487=""),"",0.6108*EXP(17.27*$B487/($B487+237.3))-0.6108*EXP(17.27*($B487+$Q487)/($B487+$Q487+237.3)))</f>
        <v/>
      </c>
      <c r="T487" s="46" t="str">
        <f aca="false">IF(OR($Q487="",$R487="",$L487=""),"",$Q487+$R487*$L487)</f>
        <v/>
      </c>
      <c r="U487" s="46" t="str">
        <f aca="false">IF(OR($Q487="",$R487="",$S487=""),"",$Q487+$R487*$S487)</f>
        <v/>
      </c>
      <c r="V487" s="50" t="str">
        <f aca="false">IF(OR($P487="",$T487="",$U487=""),"",IF(ABS($U487-$T487)&lt;CFG_DENOMMIN,"",($P487-$T487)/($U487-$T487)))</f>
        <v/>
      </c>
      <c r="W487" s="47" t="str">
        <f aca="false">IF($E487="","",IFERROR(LN((CFG_ZANEM-0.67*CFG_HDOSSEL)/(0.123*CFG_HDOSSEL))*LN((CFG_ZAR-0.67*CFG_HDOSSEL)/(0.0123*CFG_HDOSSEL))/(CFG_K^2*$E487),""))</f>
        <v/>
      </c>
      <c r="X487" s="50" t="str">
        <f aca="false">IF(OR($N487="",$W487="",$W487=0),"",$N487*(1+CFG_RC/$W487))</f>
        <v/>
      </c>
      <c r="Y487" s="46" t="str">
        <f aca="false">IF(OR($X487="",$M487="",$G487="",$L487=""),"",($W487*$G487/CFG_RHOCP)*($X487/($M487+$X487))-$L487/($M487+$X487))</f>
        <v/>
      </c>
      <c r="Z487" s="46" t="str">
        <f aca="false">IF(OR($W487="",$G487=""),"",$W487*$G487/CFG_RHOCP)</f>
        <v/>
      </c>
      <c r="AA487" s="50" t="str">
        <f aca="false">IF(OR($P487="",$Y487="",$Z487=""),"",IF(ABS($Z487-$Y487)&lt;CFG_DENOMMIN,"",($P487-$Y487)/($Z487-$Y487)))</f>
        <v/>
      </c>
      <c r="AB487" s="48" t="str">
        <f aca="false">IF($A487="","",IF(AND(HOUR($A487)&gt;=CFG_HINI,HOUR($A487)&lt;CFG_HFIM),1,0))</f>
        <v/>
      </c>
      <c r="AC487" s="48" t="str">
        <f aca="false">IF($A487="","",IF($D487="",0,IF($D487&gt;=CFG_RSMIN,1,0)))</f>
        <v/>
      </c>
      <c r="AD487" s="48" t="str">
        <f aca="false">IF($A487="","",IF($E487="",0,IF(AND($E487&gt;=CFG_UMIN,$E487&lt;=CFG_UMAX),1,0)))</f>
        <v/>
      </c>
      <c r="AE487" s="48" t="str">
        <f aca="false">IF($A487="","",IF($L487="",0,IF($L487&gt;=CFG_VPDMIN,1,0)))</f>
        <v/>
      </c>
      <c r="AF487" s="48" t="str">
        <f aca="false">IF($A487="","",IF(CFG_METODO="Teórico (Jackson)",IF(OR($Y487="",$Z487=""),0,IF(ABS($Z487-$Y487)&gt;=CFG_DENOMMIN,1,0)),IF(OR($T487="",$U487=""),0,IF(ABS($U487-$T487)&gt;=CFG_DENOMMIN,1,0))))</f>
        <v/>
      </c>
      <c r="AG487" s="48" t="str">
        <f aca="false">IF($A487="","",IF(AND($B487&lt;&gt;"",$C487&lt;&gt;"",$H487&lt;&gt;""),1,0))</f>
        <v/>
      </c>
      <c r="AH487" s="48" t="str">
        <f aca="false">IF($A487="","",IF(AND($AB487=1,$AC487=1,$AD487=1,$AE487=1,$AF487=1,$AG487=1),1,0))</f>
        <v/>
      </c>
      <c r="AI487" s="50" t="str">
        <f aca="false">IF($A487="","",IF($AH487&lt;&gt;1,"",IF(CFG_METODO="Teórico (Jackson)",$AA487,$V487)))</f>
        <v/>
      </c>
      <c r="AJ487" s="50" t="str">
        <f aca="false">IF($AI487="","",MAX(0,MIN(1,$AI487)))</f>
        <v/>
      </c>
      <c r="AK487" s="52" t="str">
        <f aca="false">IF($A487="","",IF($AG487=0,"Dados incompletos"&amp;IF($I487="SEM PAR"," — sem Tc no mesmo horário",""),IF($AB487=0,"Fora da janela horária",IF($AC487=0,"Radiação abaixo do mínimo",IF($AD487=0,"Vento fora da faixa",IF($AE487=0,"VPD abaixo do mínimo",IF($AF487=0,"Denominador muito pequeno","VÁLIDO")))))))</f>
        <v/>
      </c>
    </row>
    <row r="488" customFormat="false" ht="15" hidden="false" customHeight="false" outlineLevel="0" collapsed="false">
      <c r="A488" s="45" t="str">
        <f aca="false">IF(02_Estacao!A488="","",02_Estacao!A488)</f>
        <v/>
      </c>
      <c r="B488" s="46" t="str">
        <f aca="false">IF(OR($A488="",02_Estacao!B488=""),"",IF(CFG_UT="°F",(02_Estacao!B488-32)*5/9,02_Estacao!B488))</f>
        <v/>
      </c>
      <c r="C488" s="47" t="str">
        <f aca="false">IF(OR($A488="",02_Estacao!C488=""),"",IF(CFG_UUR="fração (0-1)",02_Estacao!C488*100,02_Estacao!C488))</f>
        <v/>
      </c>
      <c r="D488" s="48" t="str">
        <f aca="false">IF(OR($A488="",02_Estacao!D488=""),"",IF(CFG_URS="MJ/m²/h",02_Estacao!D488*277.7778,IF(CFG_URS="kW/m²",02_Estacao!D488*1000,02_Estacao!D488)))</f>
        <v/>
      </c>
      <c r="E488" s="46" t="str">
        <f aca="false">IF(OR($A488="",02_Estacao!E488=""),"",IF(CFG_UVEL="km/h",02_Estacao!E488/3.6,02_Estacao!E488))</f>
        <v/>
      </c>
      <c r="F488" s="46" t="str">
        <f aca="false">IF($A488="","",IF(02_Estacao!F488="",CFG_P,IF(CFG_UP="hPa (mbar)",02_Estacao!F488/10,IF(CFG_UP="Pa",02_Estacao!F488/1000,02_Estacao!F488))))</f>
        <v/>
      </c>
      <c r="G488" s="48" t="str">
        <f aca="false">IF($A488="","",IF(02_Estacao!G488&lt;&gt;"",02_Estacao!G488,IF($D488="","",(1-CFG_ALBEDO)*$D488-CFG_RNL)))</f>
        <v/>
      </c>
      <c r="H488" s="46" t="str">
        <f aca="false">IF($A488="","",IFERROR(IF(ISNUMBER(INDEX(03_Dossel!$F$6:$F$1005,MATCH($A488,03_Dossel!$A$6:$A$1005,0))),INDEX(03_Dossel!$F$6:$F$1005,MATCH($A488,03_Dossel!$A$6:$A$1005,0)),""),""))</f>
        <v/>
      </c>
      <c r="I488" s="49" t="str">
        <f aca="false">IF($A488="","",IF($H488="","SEM PAR","OK"))</f>
        <v/>
      </c>
      <c r="J488" s="50" t="str">
        <f aca="false">IF($B488="","",0.6108*EXP(17.27*$B488/($B488+237.3)))</f>
        <v/>
      </c>
      <c r="K488" s="50" t="str">
        <f aca="false">IF(OR($J488="",$C488=""),"",$J488*$C488/100)</f>
        <v/>
      </c>
      <c r="L488" s="50" t="str">
        <f aca="false">IF(OR($J488="",$K488=""),"",$J488-$K488)</f>
        <v/>
      </c>
      <c r="M488" s="50" t="str">
        <f aca="false">IF($J488="","",4098*$J488/($B488+237.3)^2)</f>
        <v/>
      </c>
      <c r="N488" s="51" t="str">
        <f aca="false">IF($F488="","",0.000665*$F488)</f>
        <v/>
      </c>
      <c r="O488" s="46" t="str">
        <f aca="false">IF($E488="","",IFERROR($E488*4.87/LN(67.8*CFG_ZANEM-5.42),""))</f>
        <v/>
      </c>
      <c r="P488" s="46" t="str">
        <f aca="false">IF(OR($B488="",$H488=""),"",$H488-$B488)</f>
        <v/>
      </c>
      <c r="Q488" s="46" t="str">
        <f aca="false">IF($A488="","",IF(ISNUMBER(CFG_A),CFG_A,""))</f>
        <v/>
      </c>
      <c r="R488" s="46" t="str">
        <f aca="false">IF($A488="","",IF(ISNUMBER(CFG_B),CFG_B,""))</f>
        <v/>
      </c>
      <c r="S488" s="50" t="str">
        <f aca="false">IF(OR($B488="",$Q488=""),"",0.6108*EXP(17.27*$B488/($B488+237.3))-0.6108*EXP(17.27*($B488+$Q488)/($B488+$Q488+237.3)))</f>
        <v/>
      </c>
      <c r="T488" s="46" t="str">
        <f aca="false">IF(OR($Q488="",$R488="",$L488=""),"",$Q488+$R488*$L488)</f>
        <v/>
      </c>
      <c r="U488" s="46" t="str">
        <f aca="false">IF(OR($Q488="",$R488="",$S488=""),"",$Q488+$R488*$S488)</f>
        <v/>
      </c>
      <c r="V488" s="50" t="str">
        <f aca="false">IF(OR($P488="",$T488="",$U488=""),"",IF(ABS($U488-$T488)&lt;CFG_DENOMMIN,"",($P488-$T488)/($U488-$T488)))</f>
        <v/>
      </c>
      <c r="W488" s="47" t="str">
        <f aca="false">IF($E488="","",IFERROR(LN((CFG_ZANEM-0.67*CFG_HDOSSEL)/(0.123*CFG_HDOSSEL))*LN((CFG_ZAR-0.67*CFG_HDOSSEL)/(0.0123*CFG_HDOSSEL))/(CFG_K^2*$E488),""))</f>
        <v/>
      </c>
      <c r="X488" s="50" t="str">
        <f aca="false">IF(OR($N488="",$W488="",$W488=0),"",$N488*(1+CFG_RC/$W488))</f>
        <v/>
      </c>
      <c r="Y488" s="46" t="str">
        <f aca="false">IF(OR($X488="",$M488="",$G488="",$L488=""),"",($W488*$G488/CFG_RHOCP)*($X488/($M488+$X488))-$L488/($M488+$X488))</f>
        <v/>
      </c>
      <c r="Z488" s="46" t="str">
        <f aca="false">IF(OR($W488="",$G488=""),"",$W488*$G488/CFG_RHOCP)</f>
        <v/>
      </c>
      <c r="AA488" s="50" t="str">
        <f aca="false">IF(OR($P488="",$Y488="",$Z488=""),"",IF(ABS($Z488-$Y488)&lt;CFG_DENOMMIN,"",($P488-$Y488)/($Z488-$Y488)))</f>
        <v/>
      </c>
      <c r="AB488" s="48" t="str">
        <f aca="false">IF($A488="","",IF(AND(HOUR($A488)&gt;=CFG_HINI,HOUR($A488)&lt;CFG_HFIM),1,0))</f>
        <v/>
      </c>
      <c r="AC488" s="48" t="str">
        <f aca="false">IF($A488="","",IF($D488="",0,IF($D488&gt;=CFG_RSMIN,1,0)))</f>
        <v/>
      </c>
      <c r="AD488" s="48" t="str">
        <f aca="false">IF($A488="","",IF($E488="",0,IF(AND($E488&gt;=CFG_UMIN,$E488&lt;=CFG_UMAX),1,0)))</f>
        <v/>
      </c>
      <c r="AE488" s="48" t="str">
        <f aca="false">IF($A488="","",IF($L488="",0,IF($L488&gt;=CFG_VPDMIN,1,0)))</f>
        <v/>
      </c>
      <c r="AF488" s="48" t="str">
        <f aca="false">IF($A488="","",IF(CFG_METODO="Teórico (Jackson)",IF(OR($Y488="",$Z488=""),0,IF(ABS($Z488-$Y488)&gt;=CFG_DENOMMIN,1,0)),IF(OR($T488="",$U488=""),0,IF(ABS($U488-$T488)&gt;=CFG_DENOMMIN,1,0))))</f>
        <v/>
      </c>
      <c r="AG488" s="48" t="str">
        <f aca="false">IF($A488="","",IF(AND($B488&lt;&gt;"",$C488&lt;&gt;"",$H488&lt;&gt;""),1,0))</f>
        <v/>
      </c>
      <c r="AH488" s="48" t="str">
        <f aca="false">IF($A488="","",IF(AND($AB488=1,$AC488=1,$AD488=1,$AE488=1,$AF488=1,$AG488=1),1,0))</f>
        <v/>
      </c>
      <c r="AI488" s="50" t="str">
        <f aca="false">IF($A488="","",IF($AH488&lt;&gt;1,"",IF(CFG_METODO="Teórico (Jackson)",$AA488,$V488)))</f>
        <v/>
      </c>
      <c r="AJ488" s="50" t="str">
        <f aca="false">IF($AI488="","",MAX(0,MIN(1,$AI488)))</f>
        <v/>
      </c>
      <c r="AK488" s="52" t="str">
        <f aca="false">IF($A488="","",IF($AG488=0,"Dados incompletos"&amp;IF($I488="SEM PAR"," — sem Tc no mesmo horário",""),IF($AB488=0,"Fora da janela horária",IF($AC488=0,"Radiação abaixo do mínimo",IF($AD488=0,"Vento fora da faixa",IF($AE488=0,"VPD abaixo do mínimo",IF($AF488=0,"Denominador muito pequeno","VÁLIDO")))))))</f>
        <v/>
      </c>
    </row>
    <row r="489" customFormat="false" ht="15" hidden="false" customHeight="false" outlineLevel="0" collapsed="false">
      <c r="A489" s="45" t="str">
        <f aca="false">IF(02_Estacao!A489="","",02_Estacao!A489)</f>
        <v/>
      </c>
      <c r="B489" s="46" t="str">
        <f aca="false">IF(OR($A489="",02_Estacao!B489=""),"",IF(CFG_UT="°F",(02_Estacao!B489-32)*5/9,02_Estacao!B489))</f>
        <v/>
      </c>
      <c r="C489" s="47" t="str">
        <f aca="false">IF(OR($A489="",02_Estacao!C489=""),"",IF(CFG_UUR="fração (0-1)",02_Estacao!C489*100,02_Estacao!C489))</f>
        <v/>
      </c>
      <c r="D489" s="48" t="str">
        <f aca="false">IF(OR($A489="",02_Estacao!D489=""),"",IF(CFG_URS="MJ/m²/h",02_Estacao!D489*277.7778,IF(CFG_URS="kW/m²",02_Estacao!D489*1000,02_Estacao!D489)))</f>
        <v/>
      </c>
      <c r="E489" s="46" t="str">
        <f aca="false">IF(OR($A489="",02_Estacao!E489=""),"",IF(CFG_UVEL="km/h",02_Estacao!E489/3.6,02_Estacao!E489))</f>
        <v/>
      </c>
      <c r="F489" s="46" t="str">
        <f aca="false">IF($A489="","",IF(02_Estacao!F489="",CFG_P,IF(CFG_UP="hPa (mbar)",02_Estacao!F489/10,IF(CFG_UP="Pa",02_Estacao!F489/1000,02_Estacao!F489))))</f>
        <v/>
      </c>
      <c r="G489" s="48" t="str">
        <f aca="false">IF($A489="","",IF(02_Estacao!G489&lt;&gt;"",02_Estacao!G489,IF($D489="","",(1-CFG_ALBEDO)*$D489-CFG_RNL)))</f>
        <v/>
      </c>
      <c r="H489" s="46" t="str">
        <f aca="false">IF($A489="","",IFERROR(IF(ISNUMBER(INDEX(03_Dossel!$F$6:$F$1005,MATCH($A489,03_Dossel!$A$6:$A$1005,0))),INDEX(03_Dossel!$F$6:$F$1005,MATCH($A489,03_Dossel!$A$6:$A$1005,0)),""),""))</f>
        <v/>
      </c>
      <c r="I489" s="49" t="str">
        <f aca="false">IF($A489="","",IF($H489="","SEM PAR","OK"))</f>
        <v/>
      </c>
      <c r="J489" s="50" t="str">
        <f aca="false">IF($B489="","",0.6108*EXP(17.27*$B489/($B489+237.3)))</f>
        <v/>
      </c>
      <c r="K489" s="50" t="str">
        <f aca="false">IF(OR($J489="",$C489=""),"",$J489*$C489/100)</f>
        <v/>
      </c>
      <c r="L489" s="50" t="str">
        <f aca="false">IF(OR($J489="",$K489=""),"",$J489-$K489)</f>
        <v/>
      </c>
      <c r="M489" s="50" t="str">
        <f aca="false">IF($J489="","",4098*$J489/($B489+237.3)^2)</f>
        <v/>
      </c>
      <c r="N489" s="51" t="str">
        <f aca="false">IF($F489="","",0.000665*$F489)</f>
        <v/>
      </c>
      <c r="O489" s="46" t="str">
        <f aca="false">IF($E489="","",IFERROR($E489*4.87/LN(67.8*CFG_ZANEM-5.42),""))</f>
        <v/>
      </c>
      <c r="P489" s="46" t="str">
        <f aca="false">IF(OR($B489="",$H489=""),"",$H489-$B489)</f>
        <v/>
      </c>
      <c r="Q489" s="46" t="str">
        <f aca="false">IF($A489="","",IF(ISNUMBER(CFG_A),CFG_A,""))</f>
        <v/>
      </c>
      <c r="R489" s="46" t="str">
        <f aca="false">IF($A489="","",IF(ISNUMBER(CFG_B),CFG_B,""))</f>
        <v/>
      </c>
      <c r="S489" s="50" t="str">
        <f aca="false">IF(OR($B489="",$Q489=""),"",0.6108*EXP(17.27*$B489/($B489+237.3))-0.6108*EXP(17.27*($B489+$Q489)/($B489+$Q489+237.3)))</f>
        <v/>
      </c>
      <c r="T489" s="46" t="str">
        <f aca="false">IF(OR($Q489="",$R489="",$L489=""),"",$Q489+$R489*$L489)</f>
        <v/>
      </c>
      <c r="U489" s="46" t="str">
        <f aca="false">IF(OR($Q489="",$R489="",$S489=""),"",$Q489+$R489*$S489)</f>
        <v/>
      </c>
      <c r="V489" s="50" t="str">
        <f aca="false">IF(OR($P489="",$T489="",$U489=""),"",IF(ABS($U489-$T489)&lt;CFG_DENOMMIN,"",($P489-$T489)/($U489-$T489)))</f>
        <v/>
      </c>
      <c r="W489" s="47" t="str">
        <f aca="false">IF($E489="","",IFERROR(LN((CFG_ZANEM-0.67*CFG_HDOSSEL)/(0.123*CFG_HDOSSEL))*LN((CFG_ZAR-0.67*CFG_HDOSSEL)/(0.0123*CFG_HDOSSEL))/(CFG_K^2*$E489),""))</f>
        <v/>
      </c>
      <c r="X489" s="50" t="str">
        <f aca="false">IF(OR($N489="",$W489="",$W489=0),"",$N489*(1+CFG_RC/$W489))</f>
        <v/>
      </c>
      <c r="Y489" s="46" t="str">
        <f aca="false">IF(OR($X489="",$M489="",$G489="",$L489=""),"",($W489*$G489/CFG_RHOCP)*($X489/($M489+$X489))-$L489/($M489+$X489))</f>
        <v/>
      </c>
      <c r="Z489" s="46" t="str">
        <f aca="false">IF(OR($W489="",$G489=""),"",$W489*$G489/CFG_RHOCP)</f>
        <v/>
      </c>
      <c r="AA489" s="50" t="str">
        <f aca="false">IF(OR($P489="",$Y489="",$Z489=""),"",IF(ABS($Z489-$Y489)&lt;CFG_DENOMMIN,"",($P489-$Y489)/($Z489-$Y489)))</f>
        <v/>
      </c>
      <c r="AB489" s="48" t="str">
        <f aca="false">IF($A489="","",IF(AND(HOUR($A489)&gt;=CFG_HINI,HOUR($A489)&lt;CFG_HFIM),1,0))</f>
        <v/>
      </c>
      <c r="AC489" s="48" t="str">
        <f aca="false">IF($A489="","",IF($D489="",0,IF($D489&gt;=CFG_RSMIN,1,0)))</f>
        <v/>
      </c>
      <c r="AD489" s="48" t="str">
        <f aca="false">IF($A489="","",IF($E489="",0,IF(AND($E489&gt;=CFG_UMIN,$E489&lt;=CFG_UMAX),1,0)))</f>
        <v/>
      </c>
      <c r="AE489" s="48" t="str">
        <f aca="false">IF($A489="","",IF($L489="",0,IF($L489&gt;=CFG_VPDMIN,1,0)))</f>
        <v/>
      </c>
      <c r="AF489" s="48" t="str">
        <f aca="false">IF($A489="","",IF(CFG_METODO="Teórico (Jackson)",IF(OR($Y489="",$Z489=""),0,IF(ABS($Z489-$Y489)&gt;=CFG_DENOMMIN,1,0)),IF(OR($T489="",$U489=""),0,IF(ABS($U489-$T489)&gt;=CFG_DENOMMIN,1,0))))</f>
        <v/>
      </c>
      <c r="AG489" s="48" t="str">
        <f aca="false">IF($A489="","",IF(AND($B489&lt;&gt;"",$C489&lt;&gt;"",$H489&lt;&gt;""),1,0))</f>
        <v/>
      </c>
      <c r="AH489" s="48" t="str">
        <f aca="false">IF($A489="","",IF(AND($AB489=1,$AC489=1,$AD489=1,$AE489=1,$AF489=1,$AG489=1),1,0))</f>
        <v/>
      </c>
      <c r="AI489" s="50" t="str">
        <f aca="false">IF($A489="","",IF($AH489&lt;&gt;1,"",IF(CFG_METODO="Teórico (Jackson)",$AA489,$V489)))</f>
        <v/>
      </c>
      <c r="AJ489" s="50" t="str">
        <f aca="false">IF($AI489="","",MAX(0,MIN(1,$AI489)))</f>
        <v/>
      </c>
      <c r="AK489" s="52" t="str">
        <f aca="false">IF($A489="","",IF($AG489=0,"Dados incompletos"&amp;IF($I489="SEM PAR"," — sem Tc no mesmo horário",""),IF($AB489=0,"Fora da janela horária",IF($AC489=0,"Radiação abaixo do mínimo",IF($AD489=0,"Vento fora da faixa",IF($AE489=0,"VPD abaixo do mínimo",IF($AF489=0,"Denominador muito pequeno","VÁLIDO")))))))</f>
        <v/>
      </c>
    </row>
    <row r="490" customFormat="false" ht="15" hidden="false" customHeight="false" outlineLevel="0" collapsed="false">
      <c r="A490" s="45" t="str">
        <f aca="false">IF(02_Estacao!A490="","",02_Estacao!A490)</f>
        <v/>
      </c>
      <c r="B490" s="46" t="str">
        <f aca="false">IF(OR($A490="",02_Estacao!B490=""),"",IF(CFG_UT="°F",(02_Estacao!B490-32)*5/9,02_Estacao!B490))</f>
        <v/>
      </c>
      <c r="C490" s="47" t="str">
        <f aca="false">IF(OR($A490="",02_Estacao!C490=""),"",IF(CFG_UUR="fração (0-1)",02_Estacao!C490*100,02_Estacao!C490))</f>
        <v/>
      </c>
      <c r="D490" s="48" t="str">
        <f aca="false">IF(OR($A490="",02_Estacao!D490=""),"",IF(CFG_URS="MJ/m²/h",02_Estacao!D490*277.7778,IF(CFG_URS="kW/m²",02_Estacao!D490*1000,02_Estacao!D490)))</f>
        <v/>
      </c>
      <c r="E490" s="46" t="str">
        <f aca="false">IF(OR($A490="",02_Estacao!E490=""),"",IF(CFG_UVEL="km/h",02_Estacao!E490/3.6,02_Estacao!E490))</f>
        <v/>
      </c>
      <c r="F490" s="46" t="str">
        <f aca="false">IF($A490="","",IF(02_Estacao!F490="",CFG_P,IF(CFG_UP="hPa (mbar)",02_Estacao!F490/10,IF(CFG_UP="Pa",02_Estacao!F490/1000,02_Estacao!F490))))</f>
        <v/>
      </c>
      <c r="G490" s="48" t="str">
        <f aca="false">IF($A490="","",IF(02_Estacao!G490&lt;&gt;"",02_Estacao!G490,IF($D490="","",(1-CFG_ALBEDO)*$D490-CFG_RNL)))</f>
        <v/>
      </c>
      <c r="H490" s="46" t="str">
        <f aca="false">IF($A490="","",IFERROR(IF(ISNUMBER(INDEX(03_Dossel!$F$6:$F$1005,MATCH($A490,03_Dossel!$A$6:$A$1005,0))),INDEX(03_Dossel!$F$6:$F$1005,MATCH($A490,03_Dossel!$A$6:$A$1005,0)),""),""))</f>
        <v/>
      </c>
      <c r="I490" s="49" t="str">
        <f aca="false">IF($A490="","",IF($H490="","SEM PAR","OK"))</f>
        <v/>
      </c>
      <c r="J490" s="50" t="str">
        <f aca="false">IF($B490="","",0.6108*EXP(17.27*$B490/($B490+237.3)))</f>
        <v/>
      </c>
      <c r="K490" s="50" t="str">
        <f aca="false">IF(OR($J490="",$C490=""),"",$J490*$C490/100)</f>
        <v/>
      </c>
      <c r="L490" s="50" t="str">
        <f aca="false">IF(OR($J490="",$K490=""),"",$J490-$K490)</f>
        <v/>
      </c>
      <c r="M490" s="50" t="str">
        <f aca="false">IF($J490="","",4098*$J490/($B490+237.3)^2)</f>
        <v/>
      </c>
      <c r="N490" s="51" t="str">
        <f aca="false">IF($F490="","",0.000665*$F490)</f>
        <v/>
      </c>
      <c r="O490" s="46" t="str">
        <f aca="false">IF($E490="","",IFERROR($E490*4.87/LN(67.8*CFG_ZANEM-5.42),""))</f>
        <v/>
      </c>
      <c r="P490" s="46" t="str">
        <f aca="false">IF(OR($B490="",$H490=""),"",$H490-$B490)</f>
        <v/>
      </c>
      <c r="Q490" s="46" t="str">
        <f aca="false">IF($A490="","",IF(ISNUMBER(CFG_A),CFG_A,""))</f>
        <v/>
      </c>
      <c r="R490" s="46" t="str">
        <f aca="false">IF($A490="","",IF(ISNUMBER(CFG_B),CFG_B,""))</f>
        <v/>
      </c>
      <c r="S490" s="50" t="str">
        <f aca="false">IF(OR($B490="",$Q490=""),"",0.6108*EXP(17.27*$B490/($B490+237.3))-0.6108*EXP(17.27*($B490+$Q490)/($B490+$Q490+237.3)))</f>
        <v/>
      </c>
      <c r="T490" s="46" t="str">
        <f aca="false">IF(OR($Q490="",$R490="",$L490=""),"",$Q490+$R490*$L490)</f>
        <v/>
      </c>
      <c r="U490" s="46" t="str">
        <f aca="false">IF(OR($Q490="",$R490="",$S490=""),"",$Q490+$R490*$S490)</f>
        <v/>
      </c>
      <c r="V490" s="50" t="str">
        <f aca="false">IF(OR($P490="",$T490="",$U490=""),"",IF(ABS($U490-$T490)&lt;CFG_DENOMMIN,"",($P490-$T490)/($U490-$T490)))</f>
        <v/>
      </c>
      <c r="W490" s="47" t="str">
        <f aca="false">IF($E490="","",IFERROR(LN((CFG_ZANEM-0.67*CFG_HDOSSEL)/(0.123*CFG_HDOSSEL))*LN((CFG_ZAR-0.67*CFG_HDOSSEL)/(0.0123*CFG_HDOSSEL))/(CFG_K^2*$E490),""))</f>
        <v/>
      </c>
      <c r="X490" s="50" t="str">
        <f aca="false">IF(OR($N490="",$W490="",$W490=0),"",$N490*(1+CFG_RC/$W490))</f>
        <v/>
      </c>
      <c r="Y490" s="46" t="str">
        <f aca="false">IF(OR($X490="",$M490="",$G490="",$L490=""),"",($W490*$G490/CFG_RHOCP)*($X490/($M490+$X490))-$L490/($M490+$X490))</f>
        <v/>
      </c>
      <c r="Z490" s="46" t="str">
        <f aca="false">IF(OR($W490="",$G490=""),"",$W490*$G490/CFG_RHOCP)</f>
        <v/>
      </c>
      <c r="AA490" s="50" t="str">
        <f aca="false">IF(OR($P490="",$Y490="",$Z490=""),"",IF(ABS($Z490-$Y490)&lt;CFG_DENOMMIN,"",($P490-$Y490)/($Z490-$Y490)))</f>
        <v/>
      </c>
      <c r="AB490" s="48" t="str">
        <f aca="false">IF($A490="","",IF(AND(HOUR($A490)&gt;=CFG_HINI,HOUR($A490)&lt;CFG_HFIM),1,0))</f>
        <v/>
      </c>
      <c r="AC490" s="48" t="str">
        <f aca="false">IF($A490="","",IF($D490="",0,IF($D490&gt;=CFG_RSMIN,1,0)))</f>
        <v/>
      </c>
      <c r="AD490" s="48" t="str">
        <f aca="false">IF($A490="","",IF($E490="",0,IF(AND($E490&gt;=CFG_UMIN,$E490&lt;=CFG_UMAX),1,0)))</f>
        <v/>
      </c>
      <c r="AE490" s="48" t="str">
        <f aca="false">IF($A490="","",IF($L490="",0,IF($L490&gt;=CFG_VPDMIN,1,0)))</f>
        <v/>
      </c>
      <c r="AF490" s="48" t="str">
        <f aca="false">IF($A490="","",IF(CFG_METODO="Teórico (Jackson)",IF(OR($Y490="",$Z490=""),0,IF(ABS($Z490-$Y490)&gt;=CFG_DENOMMIN,1,0)),IF(OR($T490="",$U490=""),0,IF(ABS($U490-$T490)&gt;=CFG_DENOMMIN,1,0))))</f>
        <v/>
      </c>
      <c r="AG490" s="48" t="str">
        <f aca="false">IF($A490="","",IF(AND($B490&lt;&gt;"",$C490&lt;&gt;"",$H490&lt;&gt;""),1,0))</f>
        <v/>
      </c>
      <c r="AH490" s="48" t="str">
        <f aca="false">IF($A490="","",IF(AND($AB490=1,$AC490=1,$AD490=1,$AE490=1,$AF490=1,$AG490=1),1,0))</f>
        <v/>
      </c>
      <c r="AI490" s="50" t="str">
        <f aca="false">IF($A490="","",IF($AH490&lt;&gt;1,"",IF(CFG_METODO="Teórico (Jackson)",$AA490,$V490)))</f>
        <v/>
      </c>
      <c r="AJ490" s="50" t="str">
        <f aca="false">IF($AI490="","",MAX(0,MIN(1,$AI490)))</f>
        <v/>
      </c>
      <c r="AK490" s="52" t="str">
        <f aca="false">IF($A490="","",IF($AG490=0,"Dados incompletos"&amp;IF($I490="SEM PAR"," — sem Tc no mesmo horário",""),IF($AB490=0,"Fora da janela horária",IF($AC490=0,"Radiação abaixo do mínimo",IF($AD490=0,"Vento fora da faixa",IF($AE490=0,"VPD abaixo do mínimo",IF($AF490=0,"Denominador muito pequeno","VÁLIDO")))))))</f>
        <v/>
      </c>
    </row>
    <row r="491" customFormat="false" ht="15" hidden="false" customHeight="false" outlineLevel="0" collapsed="false">
      <c r="A491" s="45" t="str">
        <f aca="false">IF(02_Estacao!A491="","",02_Estacao!A491)</f>
        <v/>
      </c>
      <c r="B491" s="46" t="str">
        <f aca="false">IF(OR($A491="",02_Estacao!B491=""),"",IF(CFG_UT="°F",(02_Estacao!B491-32)*5/9,02_Estacao!B491))</f>
        <v/>
      </c>
      <c r="C491" s="47" t="str">
        <f aca="false">IF(OR($A491="",02_Estacao!C491=""),"",IF(CFG_UUR="fração (0-1)",02_Estacao!C491*100,02_Estacao!C491))</f>
        <v/>
      </c>
      <c r="D491" s="48" t="str">
        <f aca="false">IF(OR($A491="",02_Estacao!D491=""),"",IF(CFG_URS="MJ/m²/h",02_Estacao!D491*277.7778,IF(CFG_URS="kW/m²",02_Estacao!D491*1000,02_Estacao!D491)))</f>
        <v/>
      </c>
      <c r="E491" s="46" t="str">
        <f aca="false">IF(OR($A491="",02_Estacao!E491=""),"",IF(CFG_UVEL="km/h",02_Estacao!E491/3.6,02_Estacao!E491))</f>
        <v/>
      </c>
      <c r="F491" s="46" t="str">
        <f aca="false">IF($A491="","",IF(02_Estacao!F491="",CFG_P,IF(CFG_UP="hPa (mbar)",02_Estacao!F491/10,IF(CFG_UP="Pa",02_Estacao!F491/1000,02_Estacao!F491))))</f>
        <v/>
      </c>
      <c r="G491" s="48" t="str">
        <f aca="false">IF($A491="","",IF(02_Estacao!G491&lt;&gt;"",02_Estacao!G491,IF($D491="","",(1-CFG_ALBEDO)*$D491-CFG_RNL)))</f>
        <v/>
      </c>
      <c r="H491" s="46" t="str">
        <f aca="false">IF($A491="","",IFERROR(IF(ISNUMBER(INDEX(03_Dossel!$F$6:$F$1005,MATCH($A491,03_Dossel!$A$6:$A$1005,0))),INDEX(03_Dossel!$F$6:$F$1005,MATCH($A491,03_Dossel!$A$6:$A$1005,0)),""),""))</f>
        <v/>
      </c>
      <c r="I491" s="49" t="str">
        <f aca="false">IF($A491="","",IF($H491="","SEM PAR","OK"))</f>
        <v/>
      </c>
      <c r="J491" s="50" t="str">
        <f aca="false">IF($B491="","",0.6108*EXP(17.27*$B491/($B491+237.3)))</f>
        <v/>
      </c>
      <c r="K491" s="50" t="str">
        <f aca="false">IF(OR($J491="",$C491=""),"",$J491*$C491/100)</f>
        <v/>
      </c>
      <c r="L491" s="50" t="str">
        <f aca="false">IF(OR($J491="",$K491=""),"",$J491-$K491)</f>
        <v/>
      </c>
      <c r="M491" s="50" t="str">
        <f aca="false">IF($J491="","",4098*$J491/($B491+237.3)^2)</f>
        <v/>
      </c>
      <c r="N491" s="51" t="str">
        <f aca="false">IF($F491="","",0.000665*$F491)</f>
        <v/>
      </c>
      <c r="O491" s="46" t="str">
        <f aca="false">IF($E491="","",IFERROR($E491*4.87/LN(67.8*CFG_ZANEM-5.42),""))</f>
        <v/>
      </c>
      <c r="P491" s="46" t="str">
        <f aca="false">IF(OR($B491="",$H491=""),"",$H491-$B491)</f>
        <v/>
      </c>
      <c r="Q491" s="46" t="str">
        <f aca="false">IF($A491="","",IF(ISNUMBER(CFG_A),CFG_A,""))</f>
        <v/>
      </c>
      <c r="R491" s="46" t="str">
        <f aca="false">IF($A491="","",IF(ISNUMBER(CFG_B),CFG_B,""))</f>
        <v/>
      </c>
      <c r="S491" s="50" t="str">
        <f aca="false">IF(OR($B491="",$Q491=""),"",0.6108*EXP(17.27*$B491/($B491+237.3))-0.6108*EXP(17.27*($B491+$Q491)/($B491+$Q491+237.3)))</f>
        <v/>
      </c>
      <c r="T491" s="46" t="str">
        <f aca="false">IF(OR($Q491="",$R491="",$L491=""),"",$Q491+$R491*$L491)</f>
        <v/>
      </c>
      <c r="U491" s="46" t="str">
        <f aca="false">IF(OR($Q491="",$R491="",$S491=""),"",$Q491+$R491*$S491)</f>
        <v/>
      </c>
      <c r="V491" s="50" t="str">
        <f aca="false">IF(OR($P491="",$T491="",$U491=""),"",IF(ABS($U491-$T491)&lt;CFG_DENOMMIN,"",($P491-$T491)/($U491-$T491)))</f>
        <v/>
      </c>
      <c r="W491" s="47" t="str">
        <f aca="false">IF($E491="","",IFERROR(LN((CFG_ZANEM-0.67*CFG_HDOSSEL)/(0.123*CFG_HDOSSEL))*LN((CFG_ZAR-0.67*CFG_HDOSSEL)/(0.0123*CFG_HDOSSEL))/(CFG_K^2*$E491),""))</f>
        <v/>
      </c>
      <c r="X491" s="50" t="str">
        <f aca="false">IF(OR($N491="",$W491="",$W491=0),"",$N491*(1+CFG_RC/$W491))</f>
        <v/>
      </c>
      <c r="Y491" s="46" t="str">
        <f aca="false">IF(OR($X491="",$M491="",$G491="",$L491=""),"",($W491*$G491/CFG_RHOCP)*($X491/($M491+$X491))-$L491/($M491+$X491))</f>
        <v/>
      </c>
      <c r="Z491" s="46" t="str">
        <f aca="false">IF(OR($W491="",$G491=""),"",$W491*$G491/CFG_RHOCP)</f>
        <v/>
      </c>
      <c r="AA491" s="50" t="str">
        <f aca="false">IF(OR($P491="",$Y491="",$Z491=""),"",IF(ABS($Z491-$Y491)&lt;CFG_DENOMMIN,"",($P491-$Y491)/($Z491-$Y491)))</f>
        <v/>
      </c>
      <c r="AB491" s="48" t="str">
        <f aca="false">IF($A491="","",IF(AND(HOUR($A491)&gt;=CFG_HINI,HOUR($A491)&lt;CFG_HFIM),1,0))</f>
        <v/>
      </c>
      <c r="AC491" s="48" t="str">
        <f aca="false">IF($A491="","",IF($D491="",0,IF($D491&gt;=CFG_RSMIN,1,0)))</f>
        <v/>
      </c>
      <c r="AD491" s="48" t="str">
        <f aca="false">IF($A491="","",IF($E491="",0,IF(AND($E491&gt;=CFG_UMIN,$E491&lt;=CFG_UMAX),1,0)))</f>
        <v/>
      </c>
      <c r="AE491" s="48" t="str">
        <f aca="false">IF($A491="","",IF($L491="",0,IF($L491&gt;=CFG_VPDMIN,1,0)))</f>
        <v/>
      </c>
      <c r="AF491" s="48" t="str">
        <f aca="false">IF($A491="","",IF(CFG_METODO="Teórico (Jackson)",IF(OR($Y491="",$Z491=""),0,IF(ABS($Z491-$Y491)&gt;=CFG_DENOMMIN,1,0)),IF(OR($T491="",$U491=""),0,IF(ABS($U491-$T491)&gt;=CFG_DENOMMIN,1,0))))</f>
        <v/>
      </c>
      <c r="AG491" s="48" t="str">
        <f aca="false">IF($A491="","",IF(AND($B491&lt;&gt;"",$C491&lt;&gt;"",$H491&lt;&gt;""),1,0))</f>
        <v/>
      </c>
      <c r="AH491" s="48" t="str">
        <f aca="false">IF($A491="","",IF(AND($AB491=1,$AC491=1,$AD491=1,$AE491=1,$AF491=1,$AG491=1),1,0))</f>
        <v/>
      </c>
      <c r="AI491" s="50" t="str">
        <f aca="false">IF($A491="","",IF($AH491&lt;&gt;1,"",IF(CFG_METODO="Teórico (Jackson)",$AA491,$V491)))</f>
        <v/>
      </c>
      <c r="AJ491" s="50" t="str">
        <f aca="false">IF($AI491="","",MAX(0,MIN(1,$AI491)))</f>
        <v/>
      </c>
      <c r="AK491" s="52" t="str">
        <f aca="false">IF($A491="","",IF($AG491=0,"Dados incompletos"&amp;IF($I491="SEM PAR"," — sem Tc no mesmo horário",""),IF($AB491=0,"Fora da janela horária",IF($AC491=0,"Radiação abaixo do mínimo",IF($AD491=0,"Vento fora da faixa",IF($AE491=0,"VPD abaixo do mínimo",IF($AF491=0,"Denominador muito pequeno","VÁLIDO")))))))</f>
        <v/>
      </c>
    </row>
    <row r="492" customFormat="false" ht="15" hidden="false" customHeight="false" outlineLevel="0" collapsed="false">
      <c r="A492" s="45" t="str">
        <f aca="false">IF(02_Estacao!A492="","",02_Estacao!A492)</f>
        <v/>
      </c>
      <c r="B492" s="46" t="str">
        <f aca="false">IF(OR($A492="",02_Estacao!B492=""),"",IF(CFG_UT="°F",(02_Estacao!B492-32)*5/9,02_Estacao!B492))</f>
        <v/>
      </c>
      <c r="C492" s="47" t="str">
        <f aca="false">IF(OR($A492="",02_Estacao!C492=""),"",IF(CFG_UUR="fração (0-1)",02_Estacao!C492*100,02_Estacao!C492))</f>
        <v/>
      </c>
      <c r="D492" s="48" t="str">
        <f aca="false">IF(OR($A492="",02_Estacao!D492=""),"",IF(CFG_URS="MJ/m²/h",02_Estacao!D492*277.7778,IF(CFG_URS="kW/m²",02_Estacao!D492*1000,02_Estacao!D492)))</f>
        <v/>
      </c>
      <c r="E492" s="46" t="str">
        <f aca="false">IF(OR($A492="",02_Estacao!E492=""),"",IF(CFG_UVEL="km/h",02_Estacao!E492/3.6,02_Estacao!E492))</f>
        <v/>
      </c>
      <c r="F492" s="46" t="str">
        <f aca="false">IF($A492="","",IF(02_Estacao!F492="",CFG_P,IF(CFG_UP="hPa (mbar)",02_Estacao!F492/10,IF(CFG_UP="Pa",02_Estacao!F492/1000,02_Estacao!F492))))</f>
        <v/>
      </c>
      <c r="G492" s="48" t="str">
        <f aca="false">IF($A492="","",IF(02_Estacao!G492&lt;&gt;"",02_Estacao!G492,IF($D492="","",(1-CFG_ALBEDO)*$D492-CFG_RNL)))</f>
        <v/>
      </c>
      <c r="H492" s="46" t="str">
        <f aca="false">IF($A492="","",IFERROR(IF(ISNUMBER(INDEX(03_Dossel!$F$6:$F$1005,MATCH($A492,03_Dossel!$A$6:$A$1005,0))),INDEX(03_Dossel!$F$6:$F$1005,MATCH($A492,03_Dossel!$A$6:$A$1005,0)),""),""))</f>
        <v/>
      </c>
      <c r="I492" s="49" t="str">
        <f aca="false">IF($A492="","",IF($H492="","SEM PAR","OK"))</f>
        <v/>
      </c>
      <c r="J492" s="50" t="str">
        <f aca="false">IF($B492="","",0.6108*EXP(17.27*$B492/($B492+237.3)))</f>
        <v/>
      </c>
      <c r="K492" s="50" t="str">
        <f aca="false">IF(OR($J492="",$C492=""),"",$J492*$C492/100)</f>
        <v/>
      </c>
      <c r="L492" s="50" t="str">
        <f aca="false">IF(OR($J492="",$K492=""),"",$J492-$K492)</f>
        <v/>
      </c>
      <c r="M492" s="50" t="str">
        <f aca="false">IF($J492="","",4098*$J492/($B492+237.3)^2)</f>
        <v/>
      </c>
      <c r="N492" s="51" t="str">
        <f aca="false">IF($F492="","",0.000665*$F492)</f>
        <v/>
      </c>
      <c r="O492" s="46" t="str">
        <f aca="false">IF($E492="","",IFERROR($E492*4.87/LN(67.8*CFG_ZANEM-5.42),""))</f>
        <v/>
      </c>
      <c r="P492" s="46" t="str">
        <f aca="false">IF(OR($B492="",$H492=""),"",$H492-$B492)</f>
        <v/>
      </c>
      <c r="Q492" s="46" t="str">
        <f aca="false">IF($A492="","",IF(ISNUMBER(CFG_A),CFG_A,""))</f>
        <v/>
      </c>
      <c r="R492" s="46" t="str">
        <f aca="false">IF($A492="","",IF(ISNUMBER(CFG_B),CFG_B,""))</f>
        <v/>
      </c>
      <c r="S492" s="50" t="str">
        <f aca="false">IF(OR($B492="",$Q492=""),"",0.6108*EXP(17.27*$B492/($B492+237.3))-0.6108*EXP(17.27*($B492+$Q492)/($B492+$Q492+237.3)))</f>
        <v/>
      </c>
      <c r="T492" s="46" t="str">
        <f aca="false">IF(OR($Q492="",$R492="",$L492=""),"",$Q492+$R492*$L492)</f>
        <v/>
      </c>
      <c r="U492" s="46" t="str">
        <f aca="false">IF(OR($Q492="",$R492="",$S492=""),"",$Q492+$R492*$S492)</f>
        <v/>
      </c>
      <c r="V492" s="50" t="str">
        <f aca="false">IF(OR($P492="",$T492="",$U492=""),"",IF(ABS($U492-$T492)&lt;CFG_DENOMMIN,"",($P492-$T492)/($U492-$T492)))</f>
        <v/>
      </c>
      <c r="W492" s="47" t="str">
        <f aca="false">IF($E492="","",IFERROR(LN((CFG_ZANEM-0.67*CFG_HDOSSEL)/(0.123*CFG_HDOSSEL))*LN((CFG_ZAR-0.67*CFG_HDOSSEL)/(0.0123*CFG_HDOSSEL))/(CFG_K^2*$E492),""))</f>
        <v/>
      </c>
      <c r="X492" s="50" t="str">
        <f aca="false">IF(OR($N492="",$W492="",$W492=0),"",$N492*(1+CFG_RC/$W492))</f>
        <v/>
      </c>
      <c r="Y492" s="46" t="str">
        <f aca="false">IF(OR($X492="",$M492="",$G492="",$L492=""),"",($W492*$G492/CFG_RHOCP)*($X492/($M492+$X492))-$L492/($M492+$X492))</f>
        <v/>
      </c>
      <c r="Z492" s="46" t="str">
        <f aca="false">IF(OR($W492="",$G492=""),"",$W492*$G492/CFG_RHOCP)</f>
        <v/>
      </c>
      <c r="AA492" s="50" t="str">
        <f aca="false">IF(OR($P492="",$Y492="",$Z492=""),"",IF(ABS($Z492-$Y492)&lt;CFG_DENOMMIN,"",($P492-$Y492)/($Z492-$Y492)))</f>
        <v/>
      </c>
      <c r="AB492" s="48" t="str">
        <f aca="false">IF($A492="","",IF(AND(HOUR($A492)&gt;=CFG_HINI,HOUR($A492)&lt;CFG_HFIM),1,0))</f>
        <v/>
      </c>
      <c r="AC492" s="48" t="str">
        <f aca="false">IF($A492="","",IF($D492="",0,IF($D492&gt;=CFG_RSMIN,1,0)))</f>
        <v/>
      </c>
      <c r="AD492" s="48" t="str">
        <f aca="false">IF($A492="","",IF($E492="",0,IF(AND($E492&gt;=CFG_UMIN,$E492&lt;=CFG_UMAX),1,0)))</f>
        <v/>
      </c>
      <c r="AE492" s="48" t="str">
        <f aca="false">IF($A492="","",IF($L492="",0,IF($L492&gt;=CFG_VPDMIN,1,0)))</f>
        <v/>
      </c>
      <c r="AF492" s="48" t="str">
        <f aca="false">IF($A492="","",IF(CFG_METODO="Teórico (Jackson)",IF(OR($Y492="",$Z492=""),0,IF(ABS($Z492-$Y492)&gt;=CFG_DENOMMIN,1,0)),IF(OR($T492="",$U492=""),0,IF(ABS($U492-$T492)&gt;=CFG_DENOMMIN,1,0))))</f>
        <v/>
      </c>
      <c r="AG492" s="48" t="str">
        <f aca="false">IF($A492="","",IF(AND($B492&lt;&gt;"",$C492&lt;&gt;"",$H492&lt;&gt;""),1,0))</f>
        <v/>
      </c>
      <c r="AH492" s="48" t="str">
        <f aca="false">IF($A492="","",IF(AND($AB492=1,$AC492=1,$AD492=1,$AE492=1,$AF492=1,$AG492=1),1,0))</f>
        <v/>
      </c>
      <c r="AI492" s="50" t="str">
        <f aca="false">IF($A492="","",IF($AH492&lt;&gt;1,"",IF(CFG_METODO="Teórico (Jackson)",$AA492,$V492)))</f>
        <v/>
      </c>
      <c r="AJ492" s="50" t="str">
        <f aca="false">IF($AI492="","",MAX(0,MIN(1,$AI492)))</f>
        <v/>
      </c>
      <c r="AK492" s="52" t="str">
        <f aca="false">IF($A492="","",IF($AG492=0,"Dados incompletos"&amp;IF($I492="SEM PAR"," — sem Tc no mesmo horário",""),IF($AB492=0,"Fora da janela horária",IF($AC492=0,"Radiação abaixo do mínimo",IF($AD492=0,"Vento fora da faixa",IF($AE492=0,"VPD abaixo do mínimo",IF($AF492=0,"Denominador muito pequeno","VÁLIDO")))))))</f>
        <v/>
      </c>
    </row>
    <row r="493" customFormat="false" ht="15" hidden="false" customHeight="false" outlineLevel="0" collapsed="false">
      <c r="A493" s="45" t="str">
        <f aca="false">IF(02_Estacao!A493="","",02_Estacao!A493)</f>
        <v/>
      </c>
      <c r="B493" s="46" t="str">
        <f aca="false">IF(OR($A493="",02_Estacao!B493=""),"",IF(CFG_UT="°F",(02_Estacao!B493-32)*5/9,02_Estacao!B493))</f>
        <v/>
      </c>
      <c r="C493" s="47" t="str">
        <f aca="false">IF(OR($A493="",02_Estacao!C493=""),"",IF(CFG_UUR="fração (0-1)",02_Estacao!C493*100,02_Estacao!C493))</f>
        <v/>
      </c>
      <c r="D493" s="48" t="str">
        <f aca="false">IF(OR($A493="",02_Estacao!D493=""),"",IF(CFG_URS="MJ/m²/h",02_Estacao!D493*277.7778,IF(CFG_URS="kW/m²",02_Estacao!D493*1000,02_Estacao!D493)))</f>
        <v/>
      </c>
      <c r="E493" s="46" t="str">
        <f aca="false">IF(OR($A493="",02_Estacao!E493=""),"",IF(CFG_UVEL="km/h",02_Estacao!E493/3.6,02_Estacao!E493))</f>
        <v/>
      </c>
      <c r="F493" s="46" t="str">
        <f aca="false">IF($A493="","",IF(02_Estacao!F493="",CFG_P,IF(CFG_UP="hPa (mbar)",02_Estacao!F493/10,IF(CFG_UP="Pa",02_Estacao!F493/1000,02_Estacao!F493))))</f>
        <v/>
      </c>
      <c r="G493" s="48" t="str">
        <f aca="false">IF($A493="","",IF(02_Estacao!G493&lt;&gt;"",02_Estacao!G493,IF($D493="","",(1-CFG_ALBEDO)*$D493-CFG_RNL)))</f>
        <v/>
      </c>
      <c r="H493" s="46" t="str">
        <f aca="false">IF($A493="","",IFERROR(IF(ISNUMBER(INDEX(03_Dossel!$F$6:$F$1005,MATCH($A493,03_Dossel!$A$6:$A$1005,0))),INDEX(03_Dossel!$F$6:$F$1005,MATCH($A493,03_Dossel!$A$6:$A$1005,0)),""),""))</f>
        <v/>
      </c>
      <c r="I493" s="49" t="str">
        <f aca="false">IF($A493="","",IF($H493="","SEM PAR","OK"))</f>
        <v/>
      </c>
      <c r="J493" s="50" t="str">
        <f aca="false">IF($B493="","",0.6108*EXP(17.27*$B493/($B493+237.3)))</f>
        <v/>
      </c>
      <c r="K493" s="50" t="str">
        <f aca="false">IF(OR($J493="",$C493=""),"",$J493*$C493/100)</f>
        <v/>
      </c>
      <c r="L493" s="50" t="str">
        <f aca="false">IF(OR($J493="",$K493=""),"",$J493-$K493)</f>
        <v/>
      </c>
      <c r="M493" s="50" t="str">
        <f aca="false">IF($J493="","",4098*$J493/($B493+237.3)^2)</f>
        <v/>
      </c>
      <c r="N493" s="51" t="str">
        <f aca="false">IF($F493="","",0.000665*$F493)</f>
        <v/>
      </c>
      <c r="O493" s="46" t="str">
        <f aca="false">IF($E493="","",IFERROR($E493*4.87/LN(67.8*CFG_ZANEM-5.42),""))</f>
        <v/>
      </c>
      <c r="P493" s="46" t="str">
        <f aca="false">IF(OR($B493="",$H493=""),"",$H493-$B493)</f>
        <v/>
      </c>
      <c r="Q493" s="46" t="str">
        <f aca="false">IF($A493="","",IF(ISNUMBER(CFG_A),CFG_A,""))</f>
        <v/>
      </c>
      <c r="R493" s="46" t="str">
        <f aca="false">IF($A493="","",IF(ISNUMBER(CFG_B),CFG_B,""))</f>
        <v/>
      </c>
      <c r="S493" s="50" t="str">
        <f aca="false">IF(OR($B493="",$Q493=""),"",0.6108*EXP(17.27*$B493/($B493+237.3))-0.6108*EXP(17.27*($B493+$Q493)/($B493+$Q493+237.3)))</f>
        <v/>
      </c>
      <c r="T493" s="46" t="str">
        <f aca="false">IF(OR($Q493="",$R493="",$L493=""),"",$Q493+$R493*$L493)</f>
        <v/>
      </c>
      <c r="U493" s="46" t="str">
        <f aca="false">IF(OR($Q493="",$R493="",$S493=""),"",$Q493+$R493*$S493)</f>
        <v/>
      </c>
      <c r="V493" s="50" t="str">
        <f aca="false">IF(OR($P493="",$T493="",$U493=""),"",IF(ABS($U493-$T493)&lt;CFG_DENOMMIN,"",($P493-$T493)/($U493-$T493)))</f>
        <v/>
      </c>
      <c r="W493" s="47" t="str">
        <f aca="false">IF($E493="","",IFERROR(LN((CFG_ZANEM-0.67*CFG_HDOSSEL)/(0.123*CFG_HDOSSEL))*LN((CFG_ZAR-0.67*CFG_HDOSSEL)/(0.0123*CFG_HDOSSEL))/(CFG_K^2*$E493),""))</f>
        <v/>
      </c>
      <c r="X493" s="50" t="str">
        <f aca="false">IF(OR($N493="",$W493="",$W493=0),"",$N493*(1+CFG_RC/$W493))</f>
        <v/>
      </c>
      <c r="Y493" s="46" t="str">
        <f aca="false">IF(OR($X493="",$M493="",$G493="",$L493=""),"",($W493*$G493/CFG_RHOCP)*($X493/($M493+$X493))-$L493/($M493+$X493))</f>
        <v/>
      </c>
      <c r="Z493" s="46" t="str">
        <f aca="false">IF(OR($W493="",$G493=""),"",$W493*$G493/CFG_RHOCP)</f>
        <v/>
      </c>
      <c r="AA493" s="50" t="str">
        <f aca="false">IF(OR($P493="",$Y493="",$Z493=""),"",IF(ABS($Z493-$Y493)&lt;CFG_DENOMMIN,"",($P493-$Y493)/($Z493-$Y493)))</f>
        <v/>
      </c>
      <c r="AB493" s="48" t="str">
        <f aca="false">IF($A493="","",IF(AND(HOUR($A493)&gt;=CFG_HINI,HOUR($A493)&lt;CFG_HFIM),1,0))</f>
        <v/>
      </c>
      <c r="AC493" s="48" t="str">
        <f aca="false">IF($A493="","",IF($D493="",0,IF($D493&gt;=CFG_RSMIN,1,0)))</f>
        <v/>
      </c>
      <c r="AD493" s="48" t="str">
        <f aca="false">IF($A493="","",IF($E493="",0,IF(AND($E493&gt;=CFG_UMIN,$E493&lt;=CFG_UMAX),1,0)))</f>
        <v/>
      </c>
      <c r="AE493" s="48" t="str">
        <f aca="false">IF($A493="","",IF($L493="",0,IF($L493&gt;=CFG_VPDMIN,1,0)))</f>
        <v/>
      </c>
      <c r="AF493" s="48" t="str">
        <f aca="false">IF($A493="","",IF(CFG_METODO="Teórico (Jackson)",IF(OR($Y493="",$Z493=""),0,IF(ABS($Z493-$Y493)&gt;=CFG_DENOMMIN,1,0)),IF(OR($T493="",$U493=""),0,IF(ABS($U493-$T493)&gt;=CFG_DENOMMIN,1,0))))</f>
        <v/>
      </c>
      <c r="AG493" s="48" t="str">
        <f aca="false">IF($A493="","",IF(AND($B493&lt;&gt;"",$C493&lt;&gt;"",$H493&lt;&gt;""),1,0))</f>
        <v/>
      </c>
      <c r="AH493" s="48" t="str">
        <f aca="false">IF($A493="","",IF(AND($AB493=1,$AC493=1,$AD493=1,$AE493=1,$AF493=1,$AG493=1),1,0))</f>
        <v/>
      </c>
      <c r="AI493" s="50" t="str">
        <f aca="false">IF($A493="","",IF($AH493&lt;&gt;1,"",IF(CFG_METODO="Teórico (Jackson)",$AA493,$V493)))</f>
        <v/>
      </c>
      <c r="AJ493" s="50" t="str">
        <f aca="false">IF($AI493="","",MAX(0,MIN(1,$AI493)))</f>
        <v/>
      </c>
      <c r="AK493" s="52" t="str">
        <f aca="false">IF($A493="","",IF($AG493=0,"Dados incompletos"&amp;IF($I493="SEM PAR"," — sem Tc no mesmo horário",""),IF($AB493=0,"Fora da janela horária",IF($AC493=0,"Radiação abaixo do mínimo",IF($AD493=0,"Vento fora da faixa",IF($AE493=0,"VPD abaixo do mínimo",IF($AF493=0,"Denominador muito pequeno","VÁLIDO")))))))</f>
        <v/>
      </c>
    </row>
    <row r="494" customFormat="false" ht="15" hidden="false" customHeight="false" outlineLevel="0" collapsed="false">
      <c r="A494" s="45" t="str">
        <f aca="false">IF(02_Estacao!A494="","",02_Estacao!A494)</f>
        <v/>
      </c>
      <c r="B494" s="46" t="str">
        <f aca="false">IF(OR($A494="",02_Estacao!B494=""),"",IF(CFG_UT="°F",(02_Estacao!B494-32)*5/9,02_Estacao!B494))</f>
        <v/>
      </c>
      <c r="C494" s="47" t="str">
        <f aca="false">IF(OR($A494="",02_Estacao!C494=""),"",IF(CFG_UUR="fração (0-1)",02_Estacao!C494*100,02_Estacao!C494))</f>
        <v/>
      </c>
      <c r="D494" s="48" t="str">
        <f aca="false">IF(OR($A494="",02_Estacao!D494=""),"",IF(CFG_URS="MJ/m²/h",02_Estacao!D494*277.7778,IF(CFG_URS="kW/m²",02_Estacao!D494*1000,02_Estacao!D494)))</f>
        <v/>
      </c>
      <c r="E494" s="46" t="str">
        <f aca="false">IF(OR($A494="",02_Estacao!E494=""),"",IF(CFG_UVEL="km/h",02_Estacao!E494/3.6,02_Estacao!E494))</f>
        <v/>
      </c>
      <c r="F494" s="46" t="str">
        <f aca="false">IF($A494="","",IF(02_Estacao!F494="",CFG_P,IF(CFG_UP="hPa (mbar)",02_Estacao!F494/10,IF(CFG_UP="Pa",02_Estacao!F494/1000,02_Estacao!F494))))</f>
        <v/>
      </c>
      <c r="G494" s="48" t="str">
        <f aca="false">IF($A494="","",IF(02_Estacao!G494&lt;&gt;"",02_Estacao!G494,IF($D494="","",(1-CFG_ALBEDO)*$D494-CFG_RNL)))</f>
        <v/>
      </c>
      <c r="H494" s="46" t="str">
        <f aca="false">IF($A494="","",IFERROR(IF(ISNUMBER(INDEX(03_Dossel!$F$6:$F$1005,MATCH($A494,03_Dossel!$A$6:$A$1005,0))),INDEX(03_Dossel!$F$6:$F$1005,MATCH($A494,03_Dossel!$A$6:$A$1005,0)),""),""))</f>
        <v/>
      </c>
      <c r="I494" s="49" t="str">
        <f aca="false">IF($A494="","",IF($H494="","SEM PAR","OK"))</f>
        <v/>
      </c>
      <c r="J494" s="50" t="str">
        <f aca="false">IF($B494="","",0.6108*EXP(17.27*$B494/($B494+237.3)))</f>
        <v/>
      </c>
      <c r="K494" s="50" t="str">
        <f aca="false">IF(OR($J494="",$C494=""),"",$J494*$C494/100)</f>
        <v/>
      </c>
      <c r="L494" s="50" t="str">
        <f aca="false">IF(OR($J494="",$K494=""),"",$J494-$K494)</f>
        <v/>
      </c>
      <c r="M494" s="50" t="str">
        <f aca="false">IF($J494="","",4098*$J494/($B494+237.3)^2)</f>
        <v/>
      </c>
      <c r="N494" s="51" t="str">
        <f aca="false">IF($F494="","",0.000665*$F494)</f>
        <v/>
      </c>
      <c r="O494" s="46" t="str">
        <f aca="false">IF($E494="","",IFERROR($E494*4.87/LN(67.8*CFG_ZANEM-5.42),""))</f>
        <v/>
      </c>
      <c r="P494" s="46" t="str">
        <f aca="false">IF(OR($B494="",$H494=""),"",$H494-$B494)</f>
        <v/>
      </c>
      <c r="Q494" s="46" t="str">
        <f aca="false">IF($A494="","",IF(ISNUMBER(CFG_A),CFG_A,""))</f>
        <v/>
      </c>
      <c r="R494" s="46" t="str">
        <f aca="false">IF($A494="","",IF(ISNUMBER(CFG_B),CFG_B,""))</f>
        <v/>
      </c>
      <c r="S494" s="50" t="str">
        <f aca="false">IF(OR($B494="",$Q494=""),"",0.6108*EXP(17.27*$B494/($B494+237.3))-0.6108*EXP(17.27*($B494+$Q494)/($B494+$Q494+237.3)))</f>
        <v/>
      </c>
      <c r="T494" s="46" t="str">
        <f aca="false">IF(OR($Q494="",$R494="",$L494=""),"",$Q494+$R494*$L494)</f>
        <v/>
      </c>
      <c r="U494" s="46" t="str">
        <f aca="false">IF(OR($Q494="",$R494="",$S494=""),"",$Q494+$R494*$S494)</f>
        <v/>
      </c>
      <c r="V494" s="50" t="str">
        <f aca="false">IF(OR($P494="",$T494="",$U494=""),"",IF(ABS($U494-$T494)&lt;CFG_DENOMMIN,"",($P494-$T494)/($U494-$T494)))</f>
        <v/>
      </c>
      <c r="W494" s="47" t="str">
        <f aca="false">IF($E494="","",IFERROR(LN((CFG_ZANEM-0.67*CFG_HDOSSEL)/(0.123*CFG_HDOSSEL))*LN((CFG_ZAR-0.67*CFG_HDOSSEL)/(0.0123*CFG_HDOSSEL))/(CFG_K^2*$E494),""))</f>
        <v/>
      </c>
      <c r="X494" s="50" t="str">
        <f aca="false">IF(OR($N494="",$W494="",$W494=0),"",$N494*(1+CFG_RC/$W494))</f>
        <v/>
      </c>
      <c r="Y494" s="46" t="str">
        <f aca="false">IF(OR($X494="",$M494="",$G494="",$L494=""),"",($W494*$G494/CFG_RHOCP)*($X494/($M494+$X494))-$L494/($M494+$X494))</f>
        <v/>
      </c>
      <c r="Z494" s="46" t="str">
        <f aca="false">IF(OR($W494="",$G494=""),"",$W494*$G494/CFG_RHOCP)</f>
        <v/>
      </c>
      <c r="AA494" s="50" t="str">
        <f aca="false">IF(OR($P494="",$Y494="",$Z494=""),"",IF(ABS($Z494-$Y494)&lt;CFG_DENOMMIN,"",($P494-$Y494)/($Z494-$Y494)))</f>
        <v/>
      </c>
      <c r="AB494" s="48" t="str">
        <f aca="false">IF($A494="","",IF(AND(HOUR($A494)&gt;=CFG_HINI,HOUR($A494)&lt;CFG_HFIM),1,0))</f>
        <v/>
      </c>
      <c r="AC494" s="48" t="str">
        <f aca="false">IF($A494="","",IF($D494="",0,IF($D494&gt;=CFG_RSMIN,1,0)))</f>
        <v/>
      </c>
      <c r="AD494" s="48" t="str">
        <f aca="false">IF($A494="","",IF($E494="",0,IF(AND($E494&gt;=CFG_UMIN,$E494&lt;=CFG_UMAX),1,0)))</f>
        <v/>
      </c>
      <c r="AE494" s="48" t="str">
        <f aca="false">IF($A494="","",IF($L494="",0,IF($L494&gt;=CFG_VPDMIN,1,0)))</f>
        <v/>
      </c>
      <c r="AF494" s="48" t="str">
        <f aca="false">IF($A494="","",IF(CFG_METODO="Teórico (Jackson)",IF(OR($Y494="",$Z494=""),0,IF(ABS($Z494-$Y494)&gt;=CFG_DENOMMIN,1,0)),IF(OR($T494="",$U494=""),0,IF(ABS($U494-$T494)&gt;=CFG_DENOMMIN,1,0))))</f>
        <v/>
      </c>
      <c r="AG494" s="48" t="str">
        <f aca="false">IF($A494="","",IF(AND($B494&lt;&gt;"",$C494&lt;&gt;"",$H494&lt;&gt;""),1,0))</f>
        <v/>
      </c>
      <c r="AH494" s="48" t="str">
        <f aca="false">IF($A494="","",IF(AND($AB494=1,$AC494=1,$AD494=1,$AE494=1,$AF494=1,$AG494=1),1,0))</f>
        <v/>
      </c>
      <c r="AI494" s="50" t="str">
        <f aca="false">IF($A494="","",IF($AH494&lt;&gt;1,"",IF(CFG_METODO="Teórico (Jackson)",$AA494,$V494)))</f>
        <v/>
      </c>
      <c r="AJ494" s="50" t="str">
        <f aca="false">IF($AI494="","",MAX(0,MIN(1,$AI494)))</f>
        <v/>
      </c>
      <c r="AK494" s="52" t="str">
        <f aca="false">IF($A494="","",IF($AG494=0,"Dados incompletos"&amp;IF($I494="SEM PAR"," — sem Tc no mesmo horário",""),IF($AB494=0,"Fora da janela horária",IF($AC494=0,"Radiação abaixo do mínimo",IF($AD494=0,"Vento fora da faixa",IF($AE494=0,"VPD abaixo do mínimo",IF($AF494=0,"Denominador muito pequeno","VÁLIDO")))))))</f>
        <v/>
      </c>
    </row>
    <row r="495" customFormat="false" ht="15" hidden="false" customHeight="false" outlineLevel="0" collapsed="false">
      <c r="A495" s="45" t="str">
        <f aca="false">IF(02_Estacao!A495="","",02_Estacao!A495)</f>
        <v/>
      </c>
      <c r="B495" s="46" t="str">
        <f aca="false">IF(OR($A495="",02_Estacao!B495=""),"",IF(CFG_UT="°F",(02_Estacao!B495-32)*5/9,02_Estacao!B495))</f>
        <v/>
      </c>
      <c r="C495" s="47" t="str">
        <f aca="false">IF(OR($A495="",02_Estacao!C495=""),"",IF(CFG_UUR="fração (0-1)",02_Estacao!C495*100,02_Estacao!C495))</f>
        <v/>
      </c>
      <c r="D495" s="48" t="str">
        <f aca="false">IF(OR($A495="",02_Estacao!D495=""),"",IF(CFG_URS="MJ/m²/h",02_Estacao!D495*277.7778,IF(CFG_URS="kW/m²",02_Estacao!D495*1000,02_Estacao!D495)))</f>
        <v/>
      </c>
      <c r="E495" s="46" t="str">
        <f aca="false">IF(OR($A495="",02_Estacao!E495=""),"",IF(CFG_UVEL="km/h",02_Estacao!E495/3.6,02_Estacao!E495))</f>
        <v/>
      </c>
      <c r="F495" s="46" t="str">
        <f aca="false">IF($A495="","",IF(02_Estacao!F495="",CFG_P,IF(CFG_UP="hPa (mbar)",02_Estacao!F495/10,IF(CFG_UP="Pa",02_Estacao!F495/1000,02_Estacao!F495))))</f>
        <v/>
      </c>
      <c r="G495" s="48" t="str">
        <f aca="false">IF($A495="","",IF(02_Estacao!G495&lt;&gt;"",02_Estacao!G495,IF($D495="","",(1-CFG_ALBEDO)*$D495-CFG_RNL)))</f>
        <v/>
      </c>
      <c r="H495" s="46" t="str">
        <f aca="false">IF($A495="","",IFERROR(IF(ISNUMBER(INDEX(03_Dossel!$F$6:$F$1005,MATCH($A495,03_Dossel!$A$6:$A$1005,0))),INDEX(03_Dossel!$F$6:$F$1005,MATCH($A495,03_Dossel!$A$6:$A$1005,0)),""),""))</f>
        <v/>
      </c>
      <c r="I495" s="49" t="str">
        <f aca="false">IF($A495="","",IF($H495="","SEM PAR","OK"))</f>
        <v/>
      </c>
      <c r="J495" s="50" t="str">
        <f aca="false">IF($B495="","",0.6108*EXP(17.27*$B495/($B495+237.3)))</f>
        <v/>
      </c>
      <c r="K495" s="50" t="str">
        <f aca="false">IF(OR($J495="",$C495=""),"",$J495*$C495/100)</f>
        <v/>
      </c>
      <c r="L495" s="50" t="str">
        <f aca="false">IF(OR($J495="",$K495=""),"",$J495-$K495)</f>
        <v/>
      </c>
      <c r="M495" s="50" t="str">
        <f aca="false">IF($J495="","",4098*$J495/($B495+237.3)^2)</f>
        <v/>
      </c>
      <c r="N495" s="51" t="str">
        <f aca="false">IF($F495="","",0.000665*$F495)</f>
        <v/>
      </c>
      <c r="O495" s="46" t="str">
        <f aca="false">IF($E495="","",IFERROR($E495*4.87/LN(67.8*CFG_ZANEM-5.42),""))</f>
        <v/>
      </c>
      <c r="P495" s="46" t="str">
        <f aca="false">IF(OR($B495="",$H495=""),"",$H495-$B495)</f>
        <v/>
      </c>
      <c r="Q495" s="46" t="str">
        <f aca="false">IF($A495="","",IF(ISNUMBER(CFG_A),CFG_A,""))</f>
        <v/>
      </c>
      <c r="R495" s="46" t="str">
        <f aca="false">IF($A495="","",IF(ISNUMBER(CFG_B),CFG_B,""))</f>
        <v/>
      </c>
      <c r="S495" s="50" t="str">
        <f aca="false">IF(OR($B495="",$Q495=""),"",0.6108*EXP(17.27*$B495/($B495+237.3))-0.6108*EXP(17.27*($B495+$Q495)/($B495+$Q495+237.3)))</f>
        <v/>
      </c>
      <c r="T495" s="46" t="str">
        <f aca="false">IF(OR($Q495="",$R495="",$L495=""),"",$Q495+$R495*$L495)</f>
        <v/>
      </c>
      <c r="U495" s="46" t="str">
        <f aca="false">IF(OR($Q495="",$R495="",$S495=""),"",$Q495+$R495*$S495)</f>
        <v/>
      </c>
      <c r="V495" s="50" t="str">
        <f aca="false">IF(OR($P495="",$T495="",$U495=""),"",IF(ABS($U495-$T495)&lt;CFG_DENOMMIN,"",($P495-$T495)/($U495-$T495)))</f>
        <v/>
      </c>
      <c r="W495" s="47" t="str">
        <f aca="false">IF($E495="","",IFERROR(LN((CFG_ZANEM-0.67*CFG_HDOSSEL)/(0.123*CFG_HDOSSEL))*LN((CFG_ZAR-0.67*CFG_HDOSSEL)/(0.0123*CFG_HDOSSEL))/(CFG_K^2*$E495),""))</f>
        <v/>
      </c>
      <c r="X495" s="50" t="str">
        <f aca="false">IF(OR($N495="",$W495="",$W495=0),"",$N495*(1+CFG_RC/$W495))</f>
        <v/>
      </c>
      <c r="Y495" s="46" t="str">
        <f aca="false">IF(OR($X495="",$M495="",$G495="",$L495=""),"",($W495*$G495/CFG_RHOCP)*($X495/($M495+$X495))-$L495/($M495+$X495))</f>
        <v/>
      </c>
      <c r="Z495" s="46" t="str">
        <f aca="false">IF(OR($W495="",$G495=""),"",$W495*$G495/CFG_RHOCP)</f>
        <v/>
      </c>
      <c r="AA495" s="50" t="str">
        <f aca="false">IF(OR($P495="",$Y495="",$Z495=""),"",IF(ABS($Z495-$Y495)&lt;CFG_DENOMMIN,"",($P495-$Y495)/($Z495-$Y495)))</f>
        <v/>
      </c>
      <c r="AB495" s="48" t="str">
        <f aca="false">IF($A495="","",IF(AND(HOUR($A495)&gt;=CFG_HINI,HOUR($A495)&lt;CFG_HFIM),1,0))</f>
        <v/>
      </c>
      <c r="AC495" s="48" t="str">
        <f aca="false">IF($A495="","",IF($D495="",0,IF($D495&gt;=CFG_RSMIN,1,0)))</f>
        <v/>
      </c>
      <c r="AD495" s="48" t="str">
        <f aca="false">IF($A495="","",IF($E495="",0,IF(AND($E495&gt;=CFG_UMIN,$E495&lt;=CFG_UMAX),1,0)))</f>
        <v/>
      </c>
      <c r="AE495" s="48" t="str">
        <f aca="false">IF($A495="","",IF($L495="",0,IF($L495&gt;=CFG_VPDMIN,1,0)))</f>
        <v/>
      </c>
      <c r="AF495" s="48" t="str">
        <f aca="false">IF($A495="","",IF(CFG_METODO="Teórico (Jackson)",IF(OR($Y495="",$Z495=""),0,IF(ABS($Z495-$Y495)&gt;=CFG_DENOMMIN,1,0)),IF(OR($T495="",$U495=""),0,IF(ABS($U495-$T495)&gt;=CFG_DENOMMIN,1,0))))</f>
        <v/>
      </c>
      <c r="AG495" s="48" t="str">
        <f aca="false">IF($A495="","",IF(AND($B495&lt;&gt;"",$C495&lt;&gt;"",$H495&lt;&gt;""),1,0))</f>
        <v/>
      </c>
      <c r="AH495" s="48" t="str">
        <f aca="false">IF($A495="","",IF(AND($AB495=1,$AC495=1,$AD495=1,$AE495=1,$AF495=1,$AG495=1),1,0))</f>
        <v/>
      </c>
      <c r="AI495" s="50" t="str">
        <f aca="false">IF($A495="","",IF($AH495&lt;&gt;1,"",IF(CFG_METODO="Teórico (Jackson)",$AA495,$V495)))</f>
        <v/>
      </c>
      <c r="AJ495" s="50" t="str">
        <f aca="false">IF($AI495="","",MAX(0,MIN(1,$AI495)))</f>
        <v/>
      </c>
      <c r="AK495" s="52" t="str">
        <f aca="false">IF($A495="","",IF($AG495=0,"Dados incompletos"&amp;IF($I495="SEM PAR"," — sem Tc no mesmo horário",""),IF($AB495=0,"Fora da janela horária",IF($AC495=0,"Radiação abaixo do mínimo",IF($AD495=0,"Vento fora da faixa",IF($AE495=0,"VPD abaixo do mínimo",IF($AF495=0,"Denominador muito pequeno","VÁLIDO")))))))</f>
        <v/>
      </c>
    </row>
    <row r="496" customFormat="false" ht="15" hidden="false" customHeight="false" outlineLevel="0" collapsed="false">
      <c r="A496" s="45" t="str">
        <f aca="false">IF(02_Estacao!A496="","",02_Estacao!A496)</f>
        <v/>
      </c>
      <c r="B496" s="46" t="str">
        <f aca="false">IF(OR($A496="",02_Estacao!B496=""),"",IF(CFG_UT="°F",(02_Estacao!B496-32)*5/9,02_Estacao!B496))</f>
        <v/>
      </c>
      <c r="C496" s="47" t="str">
        <f aca="false">IF(OR($A496="",02_Estacao!C496=""),"",IF(CFG_UUR="fração (0-1)",02_Estacao!C496*100,02_Estacao!C496))</f>
        <v/>
      </c>
      <c r="D496" s="48" t="str">
        <f aca="false">IF(OR($A496="",02_Estacao!D496=""),"",IF(CFG_URS="MJ/m²/h",02_Estacao!D496*277.7778,IF(CFG_URS="kW/m²",02_Estacao!D496*1000,02_Estacao!D496)))</f>
        <v/>
      </c>
      <c r="E496" s="46" t="str">
        <f aca="false">IF(OR($A496="",02_Estacao!E496=""),"",IF(CFG_UVEL="km/h",02_Estacao!E496/3.6,02_Estacao!E496))</f>
        <v/>
      </c>
      <c r="F496" s="46" t="str">
        <f aca="false">IF($A496="","",IF(02_Estacao!F496="",CFG_P,IF(CFG_UP="hPa (mbar)",02_Estacao!F496/10,IF(CFG_UP="Pa",02_Estacao!F496/1000,02_Estacao!F496))))</f>
        <v/>
      </c>
      <c r="G496" s="48" t="str">
        <f aca="false">IF($A496="","",IF(02_Estacao!G496&lt;&gt;"",02_Estacao!G496,IF($D496="","",(1-CFG_ALBEDO)*$D496-CFG_RNL)))</f>
        <v/>
      </c>
      <c r="H496" s="46" t="str">
        <f aca="false">IF($A496="","",IFERROR(IF(ISNUMBER(INDEX(03_Dossel!$F$6:$F$1005,MATCH($A496,03_Dossel!$A$6:$A$1005,0))),INDEX(03_Dossel!$F$6:$F$1005,MATCH($A496,03_Dossel!$A$6:$A$1005,0)),""),""))</f>
        <v/>
      </c>
      <c r="I496" s="49" t="str">
        <f aca="false">IF($A496="","",IF($H496="","SEM PAR","OK"))</f>
        <v/>
      </c>
      <c r="J496" s="50" t="str">
        <f aca="false">IF($B496="","",0.6108*EXP(17.27*$B496/($B496+237.3)))</f>
        <v/>
      </c>
      <c r="K496" s="50" t="str">
        <f aca="false">IF(OR($J496="",$C496=""),"",$J496*$C496/100)</f>
        <v/>
      </c>
      <c r="L496" s="50" t="str">
        <f aca="false">IF(OR($J496="",$K496=""),"",$J496-$K496)</f>
        <v/>
      </c>
      <c r="M496" s="50" t="str">
        <f aca="false">IF($J496="","",4098*$J496/($B496+237.3)^2)</f>
        <v/>
      </c>
      <c r="N496" s="51" t="str">
        <f aca="false">IF($F496="","",0.000665*$F496)</f>
        <v/>
      </c>
      <c r="O496" s="46" t="str">
        <f aca="false">IF($E496="","",IFERROR($E496*4.87/LN(67.8*CFG_ZANEM-5.42),""))</f>
        <v/>
      </c>
      <c r="P496" s="46" t="str">
        <f aca="false">IF(OR($B496="",$H496=""),"",$H496-$B496)</f>
        <v/>
      </c>
      <c r="Q496" s="46" t="str">
        <f aca="false">IF($A496="","",IF(ISNUMBER(CFG_A),CFG_A,""))</f>
        <v/>
      </c>
      <c r="R496" s="46" t="str">
        <f aca="false">IF($A496="","",IF(ISNUMBER(CFG_B),CFG_B,""))</f>
        <v/>
      </c>
      <c r="S496" s="50" t="str">
        <f aca="false">IF(OR($B496="",$Q496=""),"",0.6108*EXP(17.27*$B496/($B496+237.3))-0.6108*EXP(17.27*($B496+$Q496)/($B496+$Q496+237.3)))</f>
        <v/>
      </c>
      <c r="T496" s="46" t="str">
        <f aca="false">IF(OR($Q496="",$R496="",$L496=""),"",$Q496+$R496*$L496)</f>
        <v/>
      </c>
      <c r="U496" s="46" t="str">
        <f aca="false">IF(OR($Q496="",$R496="",$S496=""),"",$Q496+$R496*$S496)</f>
        <v/>
      </c>
      <c r="V496" s="50" t="str">
        <f aca="false">IF(OR($P496="",$T496="",$U496=""),"",IF(ABS($U496-$T496)&lt;CFG_DENOMMIN,"",($P496-$T496)/($U496-$T496)))</f>
        <v/>
      </c>
      <c r="W496" s="47" t="str">
        <f aca="false">IF($E496="","",IFERROR(LN((CFG_ZANEM-0.67*CFG_HDOSSEL)/(0.123*CFG_HDOSSEL))*LN((CFG_ZAR-0.67*CFG_HDOSSEL)/(0.0123*CFG_HDOSSEL))/(CFG_K^2*$E496),""))</f>
        <v/>
      </c>
      <c r="X496" s="50" t="str">
        <f aca="false">IF(OR($N496="",$W496="",$W496=0),"",$N496*(1+CFG_RC/$W496))</f>
        <v/>
      </c>
      <c r="Y496" s="46" t="str">
        <f aca="false">IF(OR($X496="",$M496="",$G496="",$L496=""),"",($W496*$G496/CFG_RHOCP)*($X496/($M496+$X496))-$L496/($M496+$X496))</f>
        <v/>
      </c>
      <c r="Z496" s="46" t="str">
        <f aca="false">IF(OR($W496="",$G496=""),"",$W496*$G496/CFG_RHOCP)</f>
        <v/>
      </c>
      <c r="AA496" s="50" t="str">
        <f aca="false">IF(OR($P496="",$Y496="",$Z496=""),"",IF(ABS($Z496-$Y496)&lt;CFG_DENOMMIN,"",($P496-$Y496)/($Z496-$Y496)))</f>
        <v/>
      </c>
      <c r="AB496" s="48" t="str">
        <f aca="false">IF($A496="","",IF(AND(HOUR($A496)&gt;=CFG_HINI,HOUR($A496)&lt;CFG_HFIM),1,0))</f>
        <v/>
      </c>
      <c r="AC496" s="48" t="str">
        <f aca="false">IF($A496="","",IF($D496="",0,IF($D496&gt;=CFG_RSMIN,1,0)))</f>
        <v/>
      </c>
      <c r="AD496" s="48" t="str">
        <f aca="false">IF($A496="","",IF($E496="",0,IF(AND($E496&gt;=CFG_UMIN,$E496&lt;=CFG_UMAX),1,0)))</f>
        <v/>
      </c>
      <c r="AE496" s="48" t="str">
        <f aca="false">IF($A496="","",IF($L496="",0,IF($L496&gt;=CFG_VPDMIN,1,0)))</f>
        <v/>
      </c>
      <c r="AF496" s="48" t="str">
        <f aca="false">IF($A496="","",IF(CFG_METODO="Teórico (Jackson)",IF(OR($Y496="",$Z496=""),0,IF(ABS($Z496-$Y496)&gt;=CFG_DENOMMIN,1,0)),IF(OR($T496="",$U496=""),0,IF(ABS($U496-$T496)&gt;=CFG_DENOMMIN,1,0))))</f>
        <v/>
      </c>
      <c r="AG496" s="48" t="str">
        <f aca="false">IF($A496="","",IF(AND($B496&lt;&gt;"",$C496&lt;&gt;"",$H496&lt;&gt;""),1,0))</f>
        <v/>
      </c>
      <c r="AH496" s="48" t="str">
        <f aca="false">IF($A496="","",IF(AND($AB496=1,$AC496=1,$AD496=1,$AE496=1,$AF496=1,$AG496=1),1,0))</f>
        <v/>
      </c>
      <c r="AI496" s="50" t="str">
        <f aca="false">IF($A496="","",IF($AH496&lt;&gt;1,"",IF(CFG_METODO="Teórico (Jackson)",$AA496,$V496)))</f>
        <v/>
      </c>
      <c r="AJ496" s="50" t="str">
        <f aca="false">IF($AI496="","",MAX(0,MIN(1,$AI496)))</f>
        <v/>
      </c>
      <c r="AK496" s="52" t="str">
        <f aca="false">IF($A496="","",IF($AG496=0,"Dados incompletos"&amp;IF($I496="SEM PAR"," — sem Tc no mesmo horário",""),IF($AB496=0,"Fora da janela horária",IF($AC496=0,"Radiação abaixo do mínimo",IF($AD496=0,"Vento fora da faixa",IF($AE496=0,"VPD abaixo do mínimo",IF($AF496=0,"Denominador muito pequeno","VÁLIDO")))))))</f>
        <v/>
      </c>
    </row>
    <row r="497" customFormat="false" ht="15" hidden="false" customHeight="false" outlineLevel="0" collapsed="false">
      <c r="A497" s="45" t="str">
        <f aca="false">IF(02_Estacao!A497="","",02_Estacao!A497)</f>
        <v/>
      </c>
      <c r="B497" s="46" t="str">
        <f aca="false">IF(OR($A497="",02_Estacao!B497=""),"",IF(CFG_UT="°F",(02_Estacao!B497-32)*5/9,02_Estacao!B497))</f>
        <v/>
      </c>
      <c r="C497" s="47" t="str">
        <f aca="false">IF(OR($A497="",02_Estacao!C497=""),"",IF(CFG_UUR="fração (0-1)",02_Estacao!C497*100,02_Estacao!C497))</f>
        <v/>
      </c>
      <c r="D497" s="48" t="str">
        <f aca="false">IF(OR($A497="",02_Estacao!D497=""),"",IF(CFG_URS="MJ/m²/h",02_Estacao!D497*277.7778,IF(CFG_URS="kW/m²",02_Estacao!D497*1000,02_Estacao!D497)))</f>
        <v/>
      </c>
      <c r="E497" s="46" t="str">
        <f aca="false">IF(OR($A497="",02_Estacao!E497=""),"",IF(CFG_UVEL="km/h",02_Estacao!E497/3.6,02_Estacao!E497))</f>
        <v/>
      </c>
      <c r="F497" s="46" t="str">
        <f aca="false">IF($A497="","",IF(02_Estacao!F497="",CFG_P,IF(CFG_UP="hPa (mbar)",02_Estacao!F497/10,IF(CFG_UP="Pa",02_Estacao!F497/1000,02_Estacao!F497))))</f>
        <v/>
      </c>
      <c r="G497" s="48" t="str">
        <f aca="false">IF($A497="","",IF(02_Estacao!G497&lt;&gt;"",02_Estacao!G497,IF($D497="","",(1-CFG_ALBEDO)*$D497-CFG_RNL)))</f>
        <v/>
      </c>
      <c r="H497" s="46" t="str">
        <f aca="false">IF($A497="","",IFERROR(IF(ISNUMBER(INDEX(03_Dossel!$F$6:$F$1005,MATCH($A497,03_Dossel!$A$6:$A$1005,0))),INDEX(03_Dossel!$F$6:$F$1005,MATCH($A497,03_Dossel!$A$6:$A$1005,0)),""),""))</f>
        <v/>
      </c>
      <c r="I497" s="49" t="str">
        <f aca="false">IF($A497="","",IF($H497="","SEM PAR","OK"))</f>
        <v/>
      </c>
      <c r="J497" s="50" t="str">
        <f aca="false">IF($B497="","",0.6108*EXP(17.27*$B497/($B497+237.3)))</f>
        <v/>
      </c>
      <c r="K497" s="50" t="str">
        <f aca="false">IF(OR($J497="",$C497=""),"",$J497*$C497/100)</f>
        <v/>
      </c>
      <c r="L497" s="50" t="str">
        <f aca="false">IF(OR($J497="",$K497=""),"",$J497-$K497)</f>
        <v/>
      </c>
      <c r="M497" s="50" t="str">
        <f aca="false">IF($J497="","",4098*$J497/($B497+237.3)^2)</f>
        <v/>
      </c>
      <c r="N497" s="51" t="str">
        <f aca="false">IF($F497="","",0.000665*$F497)</f>
        <v/>
      </c>
      <c r="O497" s="46" t="str">
        <f aca="false">IF($E497="","",IFERROR($E497*4.87/LN(67.8*CFG_ZANEM-5.42),""))</f>
        <v/>
      </c>
      <c r="P497" s="46" t="str">
        <f aca="false">IF(OR($B497="",$H497=""),"",$H497-$B497)</f>
        <v/>
      </c>
      <c r="Q497" s="46" t="str">
        <f aca="false">IF($A497="","",IF(ISNUMBER(CFG_A),CFG_A,""))</f>
        <v/>
      </c>
      <c r="R497" s="46" t="str">
        <f aca="false">IF($A497="","",IF(ISNUMBER(CFG_B),CFG_B,""))</f>
        <v/>
      </c>
      <c r="S497" s="50" t="str">
        <f aca="false">IF(OR($B497="",$Q497=""),"",0.6108*EXP(17.27*$B497/($B497+237.3))-0.6108*EXP(17.27*($B497+$Q497)/($B497+$Q497+237.3)))</f>
        <v/>
      </c>
      <c r="T497" s="46" t="str">
        <f aca="false">IF(OR($Q497="",$R497="",$L497=""),"",$Q497+$R497*$L497)</f>
        <v/>
      </c>
      <c r="U497" s="46" t="str">
        <f aca="false">IF(OR($Q497="",$R497="",$S497=""),"",$Q497+$R497*$S497)</f>
        <v/>
      </c>
      <c r="V497" s="50" t="str">
        <f aca="false">IF(OR($P497="",$T497="",$U497=""),"",IF(ABS($U497-$T497)&lt;CFG_DENOMMIN,"",($P497-$T497)/($U497-$T497)))</f>
        <v/>
      </c>
      <c r="W497" s="47" t="str">
        <f aca="false">IF($E497="","",IFERROR(LN((CFG_ZANEM-0.67*CFG_HDOSSEL)/(0.123*CFG_HDOSSEL))*LN((CFG_ZAR-0.67*CFG_HDOSSEL)/(0.0123*CFG_HDOSSEL))/(CFG_K^2*$E497),""))</f>
        <v/>
      </c>
      <c r="X497" s="50" t="str">
        <f aca="false">IF(OR($N497="",$W497="",$W497=0),"",$N497*(1+CFG_RC/$W497))</f>
        <v/>
      </c>
      <c r="Y497" s="46" t="str">
        <f aca="false">IF(OR($X497="",$M497="",$G497="",$L497=""),"",($W497*$G497/CFG_RHOCP)*($X497/($M497+$X497))-$L497/($M497+$X497))</f>
        <v/>
      </c>
      <c r="Z497" s="46" t="str">
        <f aca="false">IF(OR($W497="",$G497=""),"",$W497*$G497/CFG_RHOCP)</f>
        <v/>
      </c>
      <c r="AA497" s="50" t="str">
        <f aca="false">IF(OR($P497="",$Y497="",$Z497=""),"",IF(ABS($Z497-$Y497)&lt;CFG_DENOMMIN,"",($P497-$Y497)/($Z497-$Y497)))</f>
        <v/>
      </c>
      <c r="AB497" s="48" t="str">
        <f aca="false">IF($A497="","",IF(AND(HOUR($A497)&gt;=CFG_HINI,HOUR($A497)&lt;CFG_HFIM),1,0))</f>
        <v/>
      </c>
      <c r="AC497" s="48" t="str">
        <f aca="false">IF($A497="","",IF($D497="",0,IF($D497&gt;=CFG_RSMIN,1,0)))</f>
        <v/>
      </c>
      <c r="AD497" s="48" t="str">
        <f aca="false">IF($A497="","",IF($E497="",0,IF(AND($E497&gt;=CFG_UMIN,$E497&lt;=CFG_UMAX),1,0)))</f>
        <v/>
      </c>
      <c r="AE497" s="48" t="str">
        <f aca="false">IF($A497="","",IF($L497="",0,IF($L497&gt;=CFG_VPDMIN,1,0)))</f>
        <v/>
      </c>
      <c r="AF497" s="48" t="str">
        <f aca="false">IF($A497="","",IF(CFG_METODO="Teórico (Jackson)",IF(OR($Y497="",$Z497=""),0,IF(ABS($Z497-$Y497)&gt;=CFG_DENOMMIN,1,0)),IF(OR($T497="",$U497=""),0,IF(ABS($U497-$T497)&gt;=CFG_DENOMMIN,1,0))))</f>
        <v/>
      </c>
      <c r="AG497" s="48" t="str">
        <f aca="false">IF($A497="","",IF(AND($B497&lt;&gt;"",$C497&lt;&gt;"",$H497&lt;&gt;""),1,0))</f>
        <v/>
      </c>
      <c r="AH497" s="48" t="str">
        <f aca="false">IF($A497="","",IF(AND($AB497=1,$AC497=1,$AD497=1,$AE497=1,$AF497=1,$AG497=1),1,0))</f>
        <v/>
      </c>
      <c r="AI497" s="50" t="str">
        <f aca="false">IF($A497="","",IF($AH497&lt;&gt;1,"",IF(CFG_METODO="Teórico (Jackson)",$AA497,$V497)))</f>
        <v/>
      </c>
      <c r="AJ497" s="50" t="str">
        <f aca="false">IF($AI497="","",MAX(0,MIN(1,$AI497)))</f>
        <v/>
      </c>
      <c r="AK497" s="52" t="str">
        <f aca="false">IF($A497="","",IF($AG497=0,"Dados incompletos"&amp;IF($I497="SEM PAR"," — sem Tc no mesmo horário",""),IF($AB497=0,"Fora da janela horária",IF($AC497=0,"Radiação abaixo do mínimo",IF($AD497=0,"Vento fora da faixa",IF($AE497=0,"VPD abaixo do mínimo",IF($AF497=0,"Denominador muito pequeno","VÁLIDO")))))))</f>
        <v/>
      </c>
    </row>
    <row r="498" customFormat="false" ht="15" hidden="false" customHeight="false" outlineLevel="0" collapsed="false">
      <c r="A498" s="45" t="str">
        <f aca="false">IF(02_Estacao!A498="","",02_Estacao!A498)</f>
        <v/>
      </c>
      <c r="B498" s="46" t="str">
        <f aca="false">IF(OR($A498="",02_Estacao!B498=""),"",IF(CFG_UT="°F",(02_Estacao!B498-32)*5/9,02_Estacao!B498))</f>
        <v/>
      </c>
      <c r="C498" s="47" t="str">
        <f aca="false">IF(OR($A498="",02_Estacao!C498=""),"",IF(CFG_UUR="fração (0-1)",02_Estacao!C498*100,02_Estacao!C498))</f>
        <v/>
      </c>
      <c r="D498" s="48" t="str">
        <f aca="false">IF(OR($A498="",02_Estacao!D498=""),"",IF(CFG_URS="MJ/m²/h",02_Estacao!D498*277.7778,IF(CFG_URS="kW/m²",02_Estacao!D498*1000,02_Estacao!D498)))</f>
        <v/>
      </c>
      <c r="E498" s="46" t="str">
        <f aca="false">IF(OR($A498="",02_Estacao!E498=""),"",IF(CFG_UVEL="km/h",02_Estacao!E498/3.6,02_Estacao!E498))</f>
        <v/>
      </c>
      <c r="F498" s="46" t="str">
        <f aca="false">IF($A498="","",IF(02_Estacao!F498="",CFG_P,IF(CFG_UP="hPa (mbar)",02_Estacao!F498/10,IF(CFG_UP="Pa",02_Estacao!F498/1000,02_Estacao!F498))))</f>
        <v/>
      </c>
      <c r="G498" s="48" t="str">
        <f aca="false">IF($A498="","",IF(02_Estacao!G498&lt;&gt;"",02_Estacao!G498,IF($D498="","",(1-CFG_ALBEDO)*$D498-CFG_RNL)))</f>
        <v/>
      </c>
      <c r="H498" s="46" t="str">
        <f aca="false">IF($A498="","",IFERROR(IF(ISNUMBER(INDEX(03_Dossel!$F$6:$F$1005,MATCH($A498,03_Dossel!$A$6:$A$1005,0))),INDEX(03_Dossel!$F$6:$F$1005,MATCH($A498,03_Dossel!$A$6:$A$1005,0)),""),""))</f>
        <v/>
      </c>
      <c r="I498" s="49" t="str">
        <f aca="false">IF($A498="","",IF($H498="","SEM PAR","OK"))</f>
        <v/>
      </c>
      <c r="J498" s="50" t="str">
        <f aca="false">IF($B498="","",0.6108*EXP(17.27*$B498/($B498+237.3)))</f>
        <v/>
      </c>
      <c r="K498" s="50" t="str">
        <f aca="false">IF(OR($J498="",$C498=""),"",$J498*$C498/100)</f>
        <v/>
      </c>
      <c r="L498" s="50" t="str">
        <f aca="false">IF(OR($J498="",$K498=""),"",$J498-$K498)</f>
        <v/>
      </c>
      <c r="M498" s="50" t="str">
        <f aca="false">IF($J498="","",4098*$J498/($B498+237.3)^2)</f>
        <v/>
      </c>
      <c r="N498" s="51" t="str">
        <f aca="false">IF($F498="","",0.000665*$F498)</f>
        <v/>
      </c>
      <c r="O498" s="46" t="str">
        <f aca="false">IF($E498="","",IFERROR($E498*4.87/LN(67.8*CFG_ZANEM-5.42),""))</f>
        <v/>
      </c>
      <c r="P498" s="46" t="str">
        <f aca="false">IF(OR($B498="",$H498=""),"",$H498-$B498)</f>
        <v/>
      </c>
      <c r="Q498" s="46" t="str">
        <f aca="false">IF($A498="","",IF(ISNUMBER(CFG_A),CFG_A,""))</f>
        <v/>
      </c>
      <c r="R498" s="46" t="str">
        <f aca="false">IF($A498="","",IF(ISNUMBER(CFG_B),CFG_B,""))</f>
        <v/>
      </c>
      <c r="S498" s="50" t="str">
        <f aca="false">IF(OR($B498="",$Q498=""),"",0.6108*EXP(17.27*$B498/($B498+237.3))-0.6108*EXP(17.27*($B498+$Q498)/($B498+$Q498+237.3)))</f>
        <v/>
      </c>
      <c r="T498" s="46" t="str">
        <f aca="false">IF(OR($Q498="",$R498="",$L498=""),"",$Q498+$R498*$L498)</f>
        <v/>
      </c>
      <c r="U498" s="46" t="str">
        <f aca="false">IF(OR($Q498="",$R498="",$S498=""),"",$Q498+$R498*$S498)</f>
        <v/>
      </c>
      <c r="V498" s="50" t="str">
        <f aca="false">IF(OR($P498="",$T498="",$U498=""),"",IF(ABS($U498-$T498)&lt;CFG_DENOMMIN,"",($P498-$T498)/($U498-$T498)))</f>
        <v/>
      </c>
      <c r="W498" s="47" t="str">
        <f aca="false">IF($E498="","",IFERROR(LN((CFG_ZANEM-0.67*CFG_HDOSSEL)/(0.123*CFG_HDOSSEL))*LN((CFG_ZAR-0.67*CFG_HDOSSEL)/(0.0123*CFG_HDOSSEL))/(CFG_K^2*$E498),""))</f>
        <v/>
      </c>
      <c r="X498" s="50" t="str">
        <f aca="false">IF(OR($N498="",$W498="",$W498=0),"",$N498*(1+CFG_RC/$W498))</f>
        <v/>
      </c>
      <c r="Y498" s="46" t="str">
        <f aca="false">IF(OR($X498="",$M498="",$G498="",$L498=""),"",($W498*$G498/CFG_RHOCP)*($X498/($M498+$X498))-$L498/($M498+$X498))</f>
        <v/>
      </c>
      <c r="Z498" s="46" t="str">
        <f aca="false">IF(OR($W498="",$G498=""),"",$W498*$G498/CFG_RHOCP)</f>
        <v/>
      </c>
      <c r="AA498" s="50" t="str">
        <f aca="false">IF(OR($P498="",$Y498="",$Z498=""),"",IF(ABS($Z498-$Y498)&lt;CFG_DENOMMIN,"",($P498-$Y498)/($Z498-$Y498)))</f>
        <v/>
      </c>
      <c r="AB498" s="48" t="str">
        <f aca="false">IF($A498="","",IF(AND(HOUR($A498)&gt;=CFG_HINI,HOUR($A498)&lt;CFG_HFIM),1,0))</f>
        <v/>
      </c>
      <c r="AC498" s="48" t="str">
        <f aca="false">IF($A498="","",IF($D498="",0,IF($D498&gt;=CFG_RSMIN,1,0)))</f>
        <v/>
      </c>
      <c r="AD498" s="48" t="str">
        <f aca="false">IF($A498="","",IF($E498="",0,IF(AND($E498&gt;=CFG_UMIN,$E498&lt;=CFG_UMAX),1,0)))</f>
        <v/>
      </c>
      <c r="AE498" s="48" t="str">
        <f aca="false">IF($A498="","",IF($L498="",0,IF($L498&gt;=CFG_VPDMIN,1,0)))</f>
        <v/>
      </c>
      <c r="AF498" s="48" t="str">
        <f aca="false">IF($A498="","",IF(CFG_METODO="Teórico (Jackson)",IF(OR($Y498="",$Z498=""),0,IF(ABS($Z498-$Y498)&gt;=CFG_DENOMMIN,1,0)),IF(OR($T498="",$U498=""),0,IF(ABS($U498-$T498)&gt;=CFG_DENOMMIN,1,0))))</f>
        <v/>
      </c>
      <c r="AG498" s="48" t="str">
        <f aca="false">IF($A498="","",IF(AND($B498&lt;&gt;"",$C498&lt;&gt;"",$H498&lt;&gt;""),1,0))</f>
        <v/>
      </c>
      <c r="AH498" s="48" t="str">
        <f aca="false">IF($A498="","",IF(AND($AB498=1,$AC498=1,$AD498=1,$AE498=1,$AF498=1,$AG498=1),1,0))</f>
        <v/>
      </c>
      <c r="AI498" s="50" t="str">
        <f aca="false">IF($A498="","",IF($AH498&lt;&gt;1,"",IF(CFG_METODO="Teórico (Jackson)",$AA498,$V498)))</f>
        <v/>
      </c>
      <c r="AJ498" s="50" t="str">
        <f aca="false">IF($AI498="","",MAX(0,MIN(1,$AI498)))</f>
        <v/>
      </c>
      <c r="AK498" s="52" t="str">
        <f aca="false">IF($A498="","",IF($AG498=0,"Dados incompletos"&amp;IF($I498="SEM PAR"," — sem Tc no mesmo horário",""),IF($AB498=0,"Fora da janela horária",IF($AC498=0,"Radiação abaixo do mínimo",IF($AD498=0,"Vento fora da faixa",IF($AE498=0,"VPD abaixo do mínimo",IF($AF498=0,"Denominador muito pequeno","VÁLIDO")))))))</f>
        <v/>
      </c>
    </row>
    <row r="499" customFormat="false" ht="15" hidden="false" customHeight="false" outlineLevel="0" collapsed="false">
      <c r="A499" s="45" t="str">
        <f aca="false">IF(02_Estacao!A499="","",02_Estacao!A499)</f>
        <v/>
      </c>
      <c r="B499" s="46" t="str">
        <f aca="false">IF(OR($A499="",02_Estacao!B499=""),"",IF(CFG_UT="°F",(02_Estacao!B499-32)*5/9,02_Estacao!B499))</f>
        <v/>
      </c>
      <c r="C499" s="47" t="str">
        <f aca="false">IF(OR($A499="",02_Estacao!C499=""),"",IF(CFG_UUR="fração (0-1)",02_Estacao!C499*100,02_Estacao!C499))</f>
        <v/>
      </c>
      <c r="D499" s="48" t="str">
        <f aca="false">IF(OR($A499="",02_Estacao!D499=""),"",IF(CFG_URS="MJ/m²/h",02_Estacao!D499*277.7778,IF(CFG_URS="kW/m²",02_Estacao!D499*1000,02_Estacao!D499)))</f>
        <v/>
      </c>
      <c r="E499" s="46" t="str">
        <f aca="false">IF(OR($A499="",02_Estacao!E499=""),"",IF(CFG_UVEL="km/h",02_Estacao!E499/3.6,02_Estacao!E499))</f>
        <v/>
      </c>
      <c r="F499" s="46" t="str">
        <f aca="false">IF($A499="","",IF(02_Estacao!F499="",CFG_P,IF(CFG_UP="hPa (mbar)",02_Estacao!F499/10,IF(CFG_UP="Pa",02_Estacao!F499/1000,02_Estacao!F499))))</f>
        <v/>
      </c>
      <c r="G499" s="48" t="str">
        <f aca="false">IF($A499="","",IF(02_Estacao!G499&lt;&gt;"",02_Estacao!G499,IF($D499="","",(1-CFG_ALBEDO)*$D499-CFG_RNL)))</f>
        <v/>
      </c>
      <c r="H499" s="46" t="str">
        <f aca="false">IF($A499="","",IFERROR(IF(ISNUMBER(INDEX(03_Dossel!$F$6:$F$1005,MATCH($A499,03_Dossel!$A$6:$A$1005,0))),INDEX(03_Dossel!$F$6:$F$1005,MATCH($A499,03_Dossel!$A$6:$A$1005,0)),""),""))</f>
        <v/>
      </c>
      <c r="I499" s="49" t="str">
        <f aca="false">IF($A499="","",IF($H499="","SEM PAR","OK"))</f>
        <v/>
      </c>
      <c r="J499" s="50" t="str">
        <f aca="false">IF($B499="","",0.6108*EXP(17.27*$B499/($B499+237.3)))</f>
        <v/>
      </c>
      <c r="K499" s="50" t="str">
        <f aca="false">IF(OR($J499="",$C499=""),"",$J499*$C499/100)</f>
        <v/>
      </c>
      <c r="L499" s="50" t="str">
        <f aca="false">IF(OR($J499="",$K499=""),"",$J499-$K499)</f>
        <v/>
      </c>
      <c r="M499" s="50" t="str">
        <f aca="false">IF($J499="","",4098*$J499/($B499+237.3)^2)</f>
        <v/>
      </c>
      <c r="N499" s="51" t="str">
        <f aca="false">IF($F499="","",0.000665*$F499)</f>
        <v/>
      </c>
      <c r="O499" s="46" t="str">
        <f aca="false">IF($E499="","",IFERROR($E499*4.87/LN(67.8*CFG_ZANEM-5.42),""))</f>
        <v/>
      </c>
      <c r="P499" s="46" t="str">
        <f aca="false">IF(OR($B499="",$H499=""),"",$H499-$B499)</f>
        <v/>
      </c>
      <c r="Q499" s="46" t="str">
        <f aca="false">IF($A499="","",IF(ISNUMBER(CFG_A),CFG_A,""))</f>
        <v/>
      </c>
      <c r="R499" s="46" t="str">
        <f aca="false">IF($A499="","",IF(ISNUMBER(CFG_B),CFG_B,""))</f>
        <v/>
      </c>
      <c r="S499" s="50" t="str">
        <f aca="false">IF(OR($B499="",$Q499=""),"",0.6108*EXP(17.27*$B499/($B499+237.3))-0.6108*EXP(17.27*($B499+$Q499)/($B499+$Q499+237.3)))</f>
        <v/>
      </c>
      <c r="T499" s="46" t="str">
        <f aca="false">IF(OR($Q499="",$R499="",$L499=""),"",$Q499+$R499*$L499)</f>
        <v/>
      </c>
      <c r="U499" s="46" t="str">
        <f aca="false">IF(OR($Q499="",$R499="",$S499=""),"",$Q499+$R499*$S499)</f>
        <v/>
      </c>
      <c r="V499" s="50" t="str">
        <f aca="false">IF(OR($P499="",$T499="",$U499=""),"",IF(ABS($U499-$T499)&lt;CFG_DENOMMIN,"",($P499-$T499)/($U499-$T499)))</f>
        <v/>
      </c>
      <c r="W499" s="47" t="str">
        <f aca="false">IF($E499="","",IFERROR(LN((CFG_ZANEM-0.67*CFG_HDOSSEL)/(0.123*CFG_HDOSSEL))*LN((CFG_ZAR-0.67*CFG_HDOSSEL)/(0.0123*CFG_HDOSSEL))/(CFG_K^2*$E499),""))</f>
        <v/>
      </c>
      <c r="X499" s="50" t="str">
        <f aca="false">IF(OR($N499="",$W499="",$W499=0),"",$N499*(1+CFG_RC/$W499))</f>
        <v/>
      </c>
      <c r="Y499" s="46" t="str">
        <f aca="false">IF(OR($X499="",$M499="",$G499="",$L499=""),"",($W499*$G499/CFG_RHOCP)*($X499/($M499+$X499))-$L499/($M499+$X499))</f>
        <v/>
      </c>
      <c r="Z499" s="46" t="str">
        <f aca="false">IF(OR($W499="",$G499=""),"",$W499*$G499/CFG_RHOCP)</f>
        <v/>
      </c>
      <c r="AA499" s="50" t="str">
        <f aca="false">IF(OR($P499="",$Y499="",$Z499=""),"",IF(ABS($Z499-$Y499)&lt;CFG_DENOMMIN,"",($P499-$Y499)/($Z499-$Y499)))</f>
        <v/>
      </c>
      <c r="AB499" s="48" t="str">
        <f aca="false">IF($A499="","",IF(AND(HOUR($A499)&gt;=CFG_HINI,HOUR($A499)&lt;CFG_HFIM),1,0))</f>
        <v/>
      </c>
      <c r="AC499" s="48" t="str">
        <f aca="false">IF($A499="","",IF($D499="",0,IF($D499&gt;=CFG_RSMIN,1,0)))</f>
        <v/>
      </c>
      <c r="AD499" s="48" t="str">
        <f aca="false">IF($A499="","",IF($E499="",0,IF(AND($E499&gt;=CFG_UMIN,$E499&lt;=CFG_UMAX),1,0)))</f>
        <v/>
      </c>
      <c r="AE499" s="48" t="str">
        <f aca="false">IF($A499="","",IF($L499="",0,IF($L499&gt;=CFG_VPDMIN,1,0)))</f>
        <v/>
      </c>
      <c r="AF499" s="48" t="str">
        <f aca="false">IF($A499="","",IF(CFG_METODO="Teórico (Jackson)",IF(OR($Y499="",$Z499=""),0,IF(ABS($Z499-$Y499)&gt;=CFG_DENOMMIN,1,0)),IF(OR($T499="",$U499=""),0,IF(ABS($U499-$T499)&gt;=CFG_DENOMMIN,1,0))))</f>
        <v/>
      </c>
      <c r="AG499" s="48" t="str">
        <f aca="false">IF($A499="","",IF(AND($B499&lt;&gt;"",$C499&lt;&gt;"",$H499&lt;&gt;""),1,0))</f>
        <v/>
      </c>
      <c r="AH499" s="48" t="str">
        <f aca="false">IF($A499="","",IF(AND($AB499=1,$AC499=1,$AD499=1,$AE499=1,$AF499=1,$AG499=1),1,0))</f>
        <v/>
      </c>
      <c r="AI499" s="50" t="str">
        <f aca="false">IF($A499="","",IF($AH499&lt;&gt;1,"",IF(CFG_METODO="Teórico (Jackson)",$AA499,$V499)))</f>
        <v/>
      </c>
      <c r="AJ499" s="50" t="str">
        <f aca="false">IF($AI499="","",MAX(0,MIN(1,$AI499)))</f>
        <v/>
      </c>
      <c r="AK499" s="52" t="str">
        <f aca="false">IF($A499="","",IF($AG499=0,"Dados incompletos"&amp;IF($I499="SEM PAR"," — sem Tc no mesmo horário",""),IF($AB499=0,"Fora da janela horária",IF($AC499=0,"Radiação abaixo do mínimo",IF($AD499=0,"Vento fora da faixa",IF($AE499=0,"VPD abaixo do mínimo",IF($AF499=0,"Denominador muito pequeno","VÁLIDO")))))))</f>
        <v/>
      </c>
    </row>
    <row r="500" customFormat="false" ht="15" hidden="false" customHeight="false" outlineLevel="0" collapsed="false">
      <c r="A500" s="45" t="str">
        <f aca="false">IF(02_Estacao!A500="","",02_Estacao!A500)</f>
        <v/>
      </c>
      <c r="B500" s="46" t="str">
        <f aca="false">IF(OR($A500="",02_Estacao!B500=""),"",IF(CFG_UT="°F",(02_Estacao!B500-32)*5/9,02_Estacao!B500))</f>
        <v/>
      </c>
      <c r="C500" s="47" t="str">
        <f aca="false">IF(OR($A500="",02_Estacao!C500=""),"",IF(CFG_UUR="fração (0-1)",02_Estacao!C500*100,02_Estacao!C500))</f>
        <v/>
      </c>
      <c r="D500" s="48" t="str">
        <f aca="false">IF(OR($A500="",02_Estacao!D500=""),"",IF(CFG_URS="MJ/m²/h",02_Estacao!D500*277.7778,IF(CFG_URS="kW/m²",02_Estacao!D500*1000,02_Estacao!D500)))</f>
        <v/>
      </c>
      <c r="E500" s="46" t="str">
        <f aca="false">IF(OR($A500="",02_Estacao!E500=""),"",IF(CFG_UVEL="km/h",02_Estacao!E500/3.6,02_Estacao!E500))</f>
        <v/>
      </c>
      <c r="F500" s="46" t="str">
        <f aca="false">IF($A500="","",IF(02_Estacao!F500="",CFG_P,IF(CFG_UP="hPa (mbar)",02_Estacao!F500/10,IF(CFG_UP="Pa",02_Estacao!F500/1000,02_Estacao!F500))))</f>
        <v/>
      </c>
      <c r="G500" s="48" t="str">
        <f aca="false">IF($A500="","",IF(02_Estacao!G500&lt;&gt;"",02_Estacao!G500,IF($D500="","",(1-CFG_ALBEDO)*$D500-CFG_RNL)))</f>
        <v/>
      </c>
      <c r="H500" s="46" t="str">
        <f aca="false">IF($A500="","",IFERROR(IF(ISNUMBER(INDEX(03_Dossel!$F$6:$F$1005,MATCH($A500,03_Dossel!$A$6:$A$1005,0))),INDEX(03_Dossel!$F$6:$F$1005,MATCH($A500,03_Dossel!$A$6:$A$1005,0)),""),""))</f>
        <v/>
      </c>
      <c r="I500" s="49" t="str">
        <f aca="false">IF($A500="","",IF($H500="","SEM PAR","OK"))</f>
        <v/>
      </c>
      <c r="J500" s="50" t="str">
        <f aca="false">IF($B500="","",0.6108*EXP(17.27*$B500/($B500+237.3)))</f>
        <v/>
      </c>
      <c r="K500" s="50" t="str">
        <f aca="false">IF(OR($J500="",$C500=""),"",$J500*$C500/100)</f>
        <v/>
      </c>
      <c r="L500" s="50" t="str">
        <f aca="false">IF(OR($J500="",$K500=""),"",$J500-$K500)</f>
        <v/>
      </c>
      <c r="M500" s="50" t="str">
        <f aca="false">IF($J500="","",4098*$J500/($B500+237.3)^2)</f>
        <v/>
      </c>
      <c r="N500" s="51" t="str">
        <f aca="false">IF($F500="","",0.000665*$F500)</f>
        <v/>
      </c>
      <c r="O500" s="46" t="str">
        <f aca="false">IF($E500="","",IFERROR($E500*4.87/LN(67.8*CFG_ZANEM-5.42),""))</f>
        <v/>
      </c>
      <c r="P500" s="46" t="str">
        <f aca="false">IF(OR($B500="",$H500=""),"",$H500-$B500)</f>
        <v/>
      </c>
      <c r="Q500" s="46" t="str">
        <f aca="false">IF($A500="","",IF(ISNUMBER(CFG_A),CFG_A,""))</f>
        <v/>
      </c>
      <c r="R500" s="46" t="str">
        <f aca="false">IF($A500="","",IF(ISNUMBER(CFG_B),CFG_B,""))</f>
        <v/>
      </c>
      <c r="S500" s="50" t="str">
        <f aca="false">IF(OR($B500="",$Q500=""),"",0.6108*EXP(17.27*$B500/($B500+237.3))-0.6108*EXP(17.27*($B500+$Q500)/($B500+$Q500+237.3)))</f>
        <v/>
      </c>
      <c r="T500" s="46" t="str">
        <f aca="false">IF(OR($Q500="",$R500="",$L500=""),"",$Q500+$R500*$L500)</f>
        <v/>
      </c>
      <c r="U500" s="46" t="str">
        <f aca="false">IF(OR($Q500="",$R500="",$S500=""),"",$Q500+$R500*$S500)</f>
        <v/>
      </c>
      <c r="V500" s="50" t="str">
        <f aca="false">IF(OR($P500="",$T500="",$U500=""),"",IF(ABS($U500-$T500)&lt;CFG_DENOMMIN,"",($P500-$T500)/($U500-$T500)))</f>
        <v/>
      </c>
      <c r="W500" s="47" t="str">
        <f aca="false">IF($E500="","",IFERROR(LN((CFG_ZANEM-0.67*CFG_HDOSSEL)/(0.123*CFG_HDOSSEL))*LN((CFG_ZAR-0.67*CFG_HDOSSEL)/(0.0123*CFG_HDOSSEL))/(CFG_K^2*$E500),""))</f>
        <v/>
      </c>
      <c r="X500" s="50" t="str">
        <f aca="false">IF(OR($N500="",$W500="",$W500=0),"",$N500*(1+CFG_RC/$W500))</f>
        <v/>
      </c>
      <c r="Y500" s="46" t="str">
        <f aca="false">IF(OR($X500="",$M500="",$G500="",$L500=""),"",($W500*$G500/CFG_RHOCP)*($X500/($M500+$X500))-$L500/($M500+$X500))</f>
        <v/>
      </c>
      <c r="Z500" s="46" t="str">
        <f aca="false">IF(OR($W500="",$G500=""),"",$W500*$G500/CFG_RHOCP)</f>
        <v/>
      </c>
      <c r="AA500" s="50" t="str">
        <f aca="false">IF(OR($P500="",$Y500="",$Z500=""),"",IF(ABS($Z500-$Y500)&lt;CFG_DENOMMIN,"",($P500-$Y500)/($Z500-$Y500)))</f>
        <v/>
      </c>
      <c r="AB500" s="48" t="str">
        <f aca="false">IF($A500="","",IF(AND(HOUR($A500)&gt;=CFG_HINI,HOUR($A500)&lt;CFG_HFIM),1,0))</f>
        <v/>
      </c>
      <c r="AC500" s="48" t="str">
        <f aca="false">IF($A500="","",IF($D500="",0,IF($D500&gt;=CFG_RSMIN,1,0)))</f>
        <v/>
      </c>
      <c r="AD500" s="48" t="str">
        <f aca="false">IF($A500="","",IF($E500="",0,IF(AND($E500&gt;=CFG_UMIN,$E500&lt;=CFG_UMAX),1,0)))</f>
        <v/>
      </c>
      <c r="AE500" s="48" t="str">
        <f aca="false">IF($A500="","",IF($L500="",0,IF($L500&gt;=CFG_VPDMIN,1,0)))</f>
        <v/>
      </c>
      <c r="AF500" s="48" t="str">
        <f aca="false">IF($A500="","",IF(CFG_METODO="Teórico (Jackson)",IF(OR($Y500="",$Z500=""),0,IF(ABS($Z500-$Y500)&gt;=CFG_DENOMMIN,1,0)),IF(OR($T500="",$U500=""),0,IF(ABS($U500-$T500)&gt;=CFG_DENOMMIN,1,0))))</f>
        <v/>
      </c>
      <c r="AG500" s="48" t="str">
        <f aca="false">IF($A500="","",IF(AND($B500&lt;&gt;"",$C500&lt;&gt;"",$H500&lt;&gt;""),1,0))</f>
        <v/>
      </c>
      <c r="AH500" s="48" t="str">
        <f aca="false">IF($A500="","",IF(AND($AB500=1,$AC500=1,$AD500=1,$AE500=1,$AF500=1,$AG500=1),1,0))</f>
        <v/>
      </c>
      <c r="AI500" s="50" t="str">
        <f aca="false">IF($A500="","",IF($AH500&lt;&gt;1,"",IF(CFG_METODO="Teórico (Jackson)",$AA500,$V500)))</f>
        <v/>
      </c>
      <c r="AJ500" s="50" t="str">
        <f aca="false">IF($AI500="","",MAX(0,MIN(1,$AI500)))</f>
        <v/>
      </c>
      <c r="AK500" s="52" t="str">
        <f aca="false">IF($A500="","",IF($AG500=0,"Dados incompletos"&amp;IF($I500="SEM PAR"," — sem Tc no mesmo horário",""),IF($AB500=0,"Fora da janela horária",IF($AC500=0,"Radiação abaixo do mínimo",IF($AD500=0,"Vento fora da faixa",IF($AE500=0,"VPD abaixo do mínimo",IF($AF500=0,"Denominador muito pequeno","VÁLIDO")))))))</f>
        <v/>
      </c>
    </row>
    <row r="501" customFormat="false" ht="15" hidden="false" customHeight="false" outlineLevel="0" collapsed="false">
      <c r="A501" s="45" t="str">
        <f aca="false">IF(02_Estacao!A501="","",02_Estacao!A501)</f>
        <v/>
      </c>
      <c r="B501" s="46" t="str">
        <f aca="false">IF(OR($A501="",02_Estacao!B501=""),"",IF(CFG_UT="°F",(02_Estacao!B501-32)*5/9,02_Estacao!B501))</f>
        <v/>
      </c>
      <c r="C501" s="47" t="str">
        <f aca="false">IF(OR($A501="",02_Estacao!C501=""),"",IF(CFG_UUR="fração (0-1)",02_Estacao!C501*100,02_Estacao!C501))</f>
        <v/>
      </c>
      <c r="D501" s="48" t="str">
        <f aca="false">IF(OR($A501="",02_Estacao!D501=""),"",IF(CFG_URS="MJ/m²/h",02_Estacao!D501*277.7778,IF(CFG_URS="kW/m²",02_Estacao!D501*1000,02_Estacao!D501)))</f>
        <v/>
      </c>
      <c r="E501" s="46" t="str">
        <f aca="false">IF(OR($A501="",02_Estacao!E501=""),"",IF(CFG_UVEL="km/h",02_Estacao!E501/3.6,02_Estacao!E501))</f>
        <v/>
      </c>
      <c r="F501" s="46" t="str">
        <f aca="false">IF($A501="","",IF(02_Estacao!F501="",CFG_P,IF(CFG_UP="hPa (mbar)",02_Estacao!F501/10,IF(CFG_UP="Pa",02_Estacao!F501/1000,02_Estacao!F501))))</f>
        <v/>
      </c>
      <c r="G501" s="48" t="str">
        <f aca="false">IF($A501="","",IF(02_Estacao!G501&lt;&gt;"",02_Estacao!G501,IF($D501="","",(1-CFG_ALBEDO)*$D501-CFG_RNL)))</f>
        <v/>
      </c>
      <c r="H501" s="46" t="str">
        <f aca="false">IF($A501="","",IFERROR(IF(ISNUMBER(INDEX(03_Dossel!$F$6:$F$1005,MATCH($A501,03_Dossel!$A$6:$A$1005,0))),INDEX(03_Dossel!$F$6:$F$1005,MATCH($A501,03_Dossel!$A$6:$A$1005,0)),""),""))</f>
        <v/>
      </c>
      <c r="I501" s="49" t="str">
        <f aca="false">IF($A501="","",IF($H501="","SEM PAR","OK"))</f>
        <v/>
      </c>
      <c r="J501" s="50" t="str">
        <f aca="false">IF($B501="","",0.6108*EXP(17.27*$B501/($B501+237.3)))</f>
        <v/>
      </c>
      <c r="K501" s="50" t="str">
        <f aca="false">IF(OR($J501="",$C501=""),"",$J501*$C501/100)</f>
        <v/>
      </c>
      <c r="L501" s="50" t="str">
        <f aca="false">IF(OR($J501="",$K501=""),"",$J501-$K501)</f>
        <v/>
      </c>
      <c r="M501" s="50" t="str">
        <f aca="false">IF($J501="","",4098*$J501/($B501+237.3)^2)</f>
        <v/>
      </c>
      <c r="N501" s="51" t="str">
        <f aca="false">IF($F501="","",0.000665*$F501)</f>
        <v/>
      </c>
      <c r="O501" s="46" t="str">
        <f aca="false">IF($E501="","",IFERROR($E501*4.87/LN(67.8*CFG_ZANEM-5.42),""))</f>
        <v/>
      </c>
      <c r="P501" s="46" t="str">
        <f aca="false">IF(OR($B501="",$H501=""),"",$H501-$B501)</f>
        <v/>
      </c>
      <c r="Q501" s="46" t="str">
        <f aca="false">IF($A501="","",IF(ISNUMBER(CFG_A),CFG_A,""))</f>
        <v/>
      </c>
      <c r="R501" s="46" t="str">
        <f aca="false">IF($A501="","",IF(ISNUMBER(CFG_B),CFG_B,""))</f>
        <v/>
      </c>
      <c r="S501" s="50" t="str">
        <f aca="false">IF(OR($B501="",$Q501=""),"",0.6108*EXP(17.27*$B501/($B501+237.3))-0.6108*EXP(17.27*($B501+$Q501)/($B501+$Q501+237.3)))</f>
        <v/>
      </c>
      <c r="T501" s="46" t="str">
        <f aca="false">IF(OR($Q501="",$R501="",$L501=""),"",$Q501+$R501*$L501)</f>
        <v/>
      </c>
      <c r="U501" s="46" t="str">
        <f aca="false">IF(OR($Q501="",$R501="",$S501=""),"",$Q501+$R501*$S501)</f>
        <v/>
      </c>
      <c r="V501" s="50" t="str">
        <f aca="false">IF(OR($P501="",$T501="",$U501=""),"",IF(ABS($U501-$T501)&lt;CFG_DENOMMIN,"",($P501-$T501)/($U501-$T501)))</f>
        <v/>
      </c>
      <c r="W501" s="47" t="str">
        <f aca="false">IF($E501="","",IFERROR(LN((CFG_ZANEM-0.67*CFG_HDOSSEL)/(0.123*CFG_HDOSSEL))*LN((CFG_ZAR-0.67*CFG_HDOSSEL)/(0.0123*CFG_HDOSSEL))/(CFG_K^2*$E501),""))</f>
        <v/>
      </c>
      <c r="X501" s="50" t="str">
        <f aca="false">IF(OR($N501="",$W501="",$W501=0),"",$N501*(1+CFG_RC/$W501))</f>
        <v/>
      </c>
      <c r="Y501" s="46" t="str">
        <f aca="false">IF(OR($X501="",$M501="",$G501="",$L501=""),"",($W501*$G501/CFG_RHOCP)*($X501/($M501+$X501))-$L501/($M501+$X501))</f>
        <v/>
      </c>
      <c r="Z501" s="46" t="str">
        <f aca="false">IF(OR($W501="",$G501=""),"",$W501*$G501/CFG_RHOCP)</f>
        <v/>
      </c>
      <c r="AA501" s="50" t="str">
        <f aca="false">IF(OR($P501="",$Y501="",$Z501=""),"",IF(ABS($Z501-$Y501)&lt;CFG_DENOMMIN,"",($P501-$Y501)/($Z501-$Y501)))</f>
        <v/>
      </c>
      <c r="AB501" s="48" t="str">
        <f aca="false">IF($A501="","",IF(AND(HOUR($A501)&gt;=CFG_HINI,HOUR($A501)&lt;CFG_HFIM),1,0))</f>
        <v/>
      </c>
      <c r="AC501" s="48" t="str">
        <f aca="false">IF($A501="","",IF($D501="",0,IF($D501&gt;=CFG_RSMIN,1,0)))</f>
        <v/>
      </c>
      <c r="AD501" s="48" t="str">
        <f aca="false">IF($A501="","",IF($E501="",0,IF(AND($E501&gt;=CFG_UMIN,$E501&lt;=CFG_UMAX),1,0)))</f>
        <v/>
      </c>
      <c r="AE501" s="48" t="str">
        <f aca="false">IF($A501="","",IF($L501="",0,IF($L501&gt;=CFG_VPDMIN,1,0)))</f>
        <v/>
      </c>
      <c r="AF501" s="48" t="str">
        <f aca="false">IF($A501="","",IF(CFG_METODO="Teórico (Jackson)",IF(OR($Y501="",$Z501=""),0,IF(ABS($Z501-$Y501)&gt;=CFG_DENOMMIN,1,0)),IF(OR($T501="",$U501=""),0,IF(ABS($U501-$T501)&gt;=CFG_DENOMMIN,1,0))))</f>
        <v/>
      </c>
      <c r="AG501" s="48" t="str">
        <f aca="false">IF($A501="","",IF(AND($B501&lt;&gt;"",$C501&lt;&gt;"",$H501&lt;&gt;""),1,0))</f>
        <v/>
      </c>
      <c r="AH501" s="48" t="str">
        <f aca="false">IF($A501="","",IF(AND($AB501=1,$AC501=1,$AD501=1,$AE501=1,$AF501=1,$AG501=1),1,0))</f>
        <v/>
      </c>
      <c r="AI501" s="50" t="str">
        <f aca="false">IF($A501="","",IF($AH501&lt;&gt;1,"",IF(CFG_METODO="Teórico (Jackson)",$AA501,$V501)))</f>
        <v/>
      </c>
      <c r="AJ501" s="50" t="str">
        <f aca="false">IF($AI501="","",MAX(0,MIN(1,$AI501)))</f>
        <v/>
      </c>
      <c r="AK501" s="52" t="str">
        <f aca="false">IF($A501="","",IF($AG501=0,"Dados incompletos"&amp;IF($I501="SEM PAR"," — sem Tc no mesmo horário",""),IF($AB501=0,"Fora da janela horária",IF($AC501=0,"Radiação abaixo do mínimo",IF($AD501=0,"Vento fora da faixa",IF($AE501=0,"VPD abaixo do mínimo",IF($AF501=0,"Denominador muito pequeno","VÁLIDO")))))))</f>
        <v/>
      </c>
    </row>
    <row r="502" customFormat="false" ht="15" hidden="false" customHeight="false" outlineLevel="0" collapsed="false">
      <c r="A502" s="45" t="str">
        <f aca="false">IF(02_Estacao!A502="","",02_Estacao!A502)</f>
        <v/>
      </c>
      <c r="B502" s="46" t="str">
        <f aca="false">IF(OR($A502="",02_Estacao!B502=""),"",IF(CFG_UT="°F",(02_Estacao!B502-32)*5/9,02_Estacao!B502))</f>
        <v/>
      </c>
      <c r="C502" s="47" t="str">
        <f aca="false">IF(OR($A502="",02_Estacao!C502=""),"",IF(CFG_UUR="fração (0-1)",02_Estacao!C502*100,02_Estacao!C502))</f>
        <v/>
      </c>
      <c r="D502" s="48" t="str">
        <f aca="false">IF(OR($A502="",02_Estacao!D502=""),"",IF(CFG_URS="MJ/m²/h",02_Estacao!D502*277.7778,IF(CFG_URS="kW/m²",02_Estacao!D502*1000,02_Estacao!D502)))</f>
        <v/>
      </c>
      <c r="E502" s="46" t="str">
        <f aca="false">IF(OR($A502="",02_Estacao!E502=""),"",IF(CFG_UVEL="km/h",02_Estacao!E502/3.6,02_Estacao!E502))</f>
        <v/>
      </c>
      <c r="F502" s="46" t="str">
        <f aca="false">IF($A502="","",IF(02_Estacao!F502="",CFG_P,IF(CFG_UP="hPa (mbar)",02_Estacao!F502/10,IF(CFG_UP="Pa",02_Estacao!F502/1000,02_Estacao!F502))))</f>
        <v/>
      </c>
      <c r="G502" s="48" t="str">
        <f aca="false">IF($A502="","",IF(02_Estacao!G502&lt;&gt;"",02_Estacao!G502,IF($D502="","",(1-CFG_ALBEDO)*$D502-CFG_RNL)))</f>
        <v/>
      </c>
      <c r="H502" s="46" t="str">
        <f aca="false">IF($A502="","",IFERROR(IF(ISNUMBER(INDEX(03_Dossel!$F$6:$F$1005,MATCH($A502,03_Dossel!$A$6:$A$1005,0))),INDEX(03_Dossel!$F$6:$F$1005,MATCH($A502,03_Dossel!$A$6:$A$1005,0)),""),""))</f>
        <v/>
      </c>
      <c r="I502" s="49" t="str">
        <f aca="false">IF($A502="","",IF($H502="","SEM PAR","OK"))</f>
        <v/>
      </c>
      <c r="J502" s="50" t="str">
        <f aca="false">IF($B502="","",0.6108*EXP(17.27*$B502/($B502+237.3)))</f>
        <v/>
      </c>
      <c r="K502" s="50" t="str">
        <f aca="false">IF(OR($J502="",$C502=""),"",$J502*$C502/100)</f>
        <v/>
      </c>
      <c r="L502" s="50" t="str">
        <f aca="false">IF(OR($J502="",$K502=""),"",$J502-$K502)</f>
        <v/>
      </c>
      <c r="M502" s="50" t="str">
        <f aca="false">IF($J502="","",4098*$J502/($B502+237.3)^2)</f>
        <v/>
      </c>
      <c r="N502" s="51" t="str">
        <f aca="false">IF($F502="","",0.000665*$F502)</f>
        <v/>
      </c>
      <c r="O502" s="46" t="str">
        <f aca="false">IF($E502="","",IFERROR($E502*4.87/LN(67.8*CFG_ZANEM-5.42),""))</f>
        <v/>
      </c>
      <c r="P502" s="46" t="str">
        <f aca="false">IF(OR($B502="",$H502=""),"",$H502-$B502)</f>
        <v/>
      </c>
      <c r="Q502" s="46" t="str">
        <f aca="false">IF($A502="","",IF(ISNUMBER(CFG_A),CFG_A,""))</f>
        <v/>
      </c>
      <c r="R502" s="46" t="str">
        <f aca="false">IF($A502="","",IF(ISNUMBER(CFG_B),CFG_B,""))</f>
        <v/>
      </c>
      <c r="S502" s="50" t="str">
        <f aca="false">IF(OR($B502="",$Q502=""),"",0.6108*EXP(17.27*$B502/($B502+237.3))-0.6108*EXP(17.27*($B502+$Q502)/($B502+$Q502+237.3)))</f>
        <v/>
      </c>
      <c r="T502" s="46" t="str">
        <f aca="false">IF(OR($Q502="",$R502="",$L502=""),"",$Q502+$R502*$L502)</f>
        <v/>
      </c>
      <c r="U502" s="46" t="str">
        <f aca="false">IF(OR($Q502="",$R502="",$S502=""),"",$Q502+$R502*$S502)</f>
        <v/>
      </c>
      <c r="V502" s="50" t="str">
        <f aca="false">IF(OR($P502="",$T502="",$U502=""),"",IF(ABS($U502-$T502)&lt;CFG_DENOMMIN,"",($P502-$T502)/($U502-$T502)))</f>
        <v/>
      </c>
      <c r="W502" s="47" t="str">
        <f aca="false">IF($E502="","",IFERROR(LN((CFG_ZANEM-0.67*CFG_HDOSSEL)/(0.123*CFG_HDOSSEL))*LN((CFG_ZAR-0.67*CFG_HDOSSEL)/(0.0123*CFG_HDOSSEL))/(CFG_K^2*$E502),""))</f>
        <v/>
      </c>
      <c r="X502" s="50" t="str">
        <f aca="false">IF(OR($N502="",$W502="",$W502=0),"",$N502*(1+CFG_RC/$W502))</f>
        <v/>
      </c>
      <c r="Y502" s="46" t="str">
        <f aca="false">IF(OR($X502="",$M502="",$G502="",$L502=""),"",($W502*$G502/CFG_RHOCP)*($X502/($M502+$X502))-$L502/($M502+$X502))</f>
        <v/>
      </c>
      <c r="Z502" s="46" t="str">
        <f aca="false">IF(OR($W502="",$G502=""),"",$W502*$G502/CFG_RHOCP)</f>
        <v/>
      </c>
      <c r="AA502" s="50" t="str">
        <f aca="false">IF(OR($P502="",$Y502="",$Z502=""),"",IF(ABS($Z502-$Y502)&lt;CFG_DENOMMIN,"",($P502-$Y502)/($Z502-$Y502)))</f>
        <v/>
      </c>
      <c r="AB502" s="48" t="str">
        <f aca="false">IF($A502="","",IF(AND(HOUR($A502)&gt;=CFG_HINI,HOUR($A502)&lt;CFG_HFIM),1,0))</f>
        <v/>
      </c>
      <c r="AC502" s="48" t="str">
        <f aca="false">IF($A502="","",IF($D502="",0,IF($D502&gt;=CFG_RSMIN,1,0)))</f>
        <v/>
      </c>
      <c r="AD502" s="48" t="str">
        <f aca="false">IF($A502="","",IF($E502="",0,IF(AND($E502&gt;=CFG_UMIN,$E502&lt;=CFG_UMAX),1,0)))</f>
        <v/>
      </c>
      <c r="AE502" s="48" t="str">
        <f aca="false">IF($A502="","",IF($L502="",0,IF($L502&gt;=CFG_VPDMIN,1,0)))</f>
        <v/>
      </c>
      <c r="AF502" s="48" t="str">
        <f aca="false">IF($A502="","",IF(CFG_METODO="Teórico (Jackson)",IF(OR($Y502="",$Z502=""),0,IF(ABS($Z502-$Y502)&gt;=CFG_DENOMMIN,1,0)),IF(OR($T502="",$U502=""),0,IF(ABS($U502-$T502)&gt;=CFG_DENOMMIN,1,0))))</f>
        <v/>
      </c>
      <c r="AG502" s="48" t="str">
        <f aca="false">IF($A502="","",IF(AND($B502&lt;&gt;"",$C502&lt;&gt;"",$H502&lt;&gt;""),1,0))</f>
        <v/>
      </c>
      <c r="AH502" s="48" t="str">
        <f aca="false">IF($A502="","",IF(AND($AB502=1,$AC502=1,$AD502=1,$AE502=1,$AF502=1,$AG502=1),1,0))</f>
        <v/>
      </c>
      <c r="AI502" s="50" t="str">
        <f aca="false">IF($A502="","",IF($AH502&lt;&gt;1,"",IF(CFG_METODO="Teórico (Jackson)",$AA502,$V502)))</f>
        <v/>
      </c>
      <c r="AJ502" s="50" t="str">
        <f aca="false">IF($AI502="","",MAX(0,MIN(1,$AI502)))</f>
        <v/>
      </c>
      <c r="AK502" s="52" t="str">
        <f aca="false">IF($A502="","",IF($AG502=0,"Dados incompletos"&amp;IF($I502="SEM PAR"," — sem Tc no mesmo horário",""),IF($AB502=0,"Fora da janela horária",IF($AC502=0,"Radiação abaixo do mínimo",IF($AD502=0,"Vento fora da faixa",IF($AE502=0,"VPD abaixo do mínimo",IF($AF502=0,"Denominador muito pequeno","VÁLIDO")))))))</f>
        <v/>
      </c>
    </row>
    <row r="503" customFormat="false" ht="15" hidden="false" customHeight="false" outlineLevel="0" collapsed="false">
      <c r="A503" s="45" t="str">
        <f aca="false">IF(02_Estacao!A503="","",02_Estacao!A503)</f>
        <v/>
      </c>
      <c r="B503" s="46" t="str">
        <f aca="false">IF(OR($A503="",02_Estacao!B503=""),"",IF(CFG_UT="°F",(02_Estacao!B503-32)*5/9,02_Estacao!B503))</f>
        <v/>
      </c>
      <c r="C503" s="47" t="str">
        <f aca="false">IF(OR($A503="",02_Estacao!C503=""),"",IF(CFG_UUR="fração (0-1)",02_Estacao!C503*100,02_Estacao!C503))</f>
        <v/>
      </c>
      <c r="D503" s="48" t="str">
        <f aca="false">IF(OR($A503="",02_Estacao!D503=""),"",IF(CFG_URS="MJ/m²/h",02_Estacao!D503*277.7778,IF(CFG_URS="kW/m²",02_Estacao!D503*1000,02_Estacao!D503)))</f>
        <v/>
      </c>
      <c r="E503" s="46" t="str">
        <f aca="false">IF(OR($A503="",02_Estacao!E503=""),"",IF(CFG_UVEL="km/h",02_Estacao!E503/3.6,02_Estacao!E503))</f>
        <v/>
      </c>
      <c r="F503" s="46" t="str">
        <f aca="false">IF($A503="","",IF(02_Estacao!F503="",CFG_P,IF(CFG_UP="hPa (mbar)",02_Estacao!F503/10,IF(CFG_UP="Pa",02_Estacao!F503/1000,02_Estacao!F503))))</f>
        <v/>
      </c>
      <c r="G503" s="48" t="str">
        <f aca="false">IF($A503="","",IF(02_Estacao!G503&lt;&gt;"",02_Estacao!G503,IF($D503="","",(1-CFG_ALBEDO)*$D503-CFG_RNL)))</f>
        <v/>
      </c>
      <c r="H503" s="46" t="str">
        <f aca="false">IF($A503="","",IFERROR(IF(ISNUMBER(INDEX(03_Dossel!$F$6:$F$1005,MATCH($A503,03_Dossel!$A$6:$A$1005,0))),INDEX(03_Dossel!$F$6:$F$1005,MATCH($A503,03_Dossel!$A$6:$A$1005,0)),""),""))</f>
        <v/>
      </c>
      <c r="I503" s="49" t="str">
        <f aca="false">IF($A503="","",IF($H503="","SEM PAR","OK"))</f>
        <v/>
      </c>
      <c r="J503" s="50" t="str">
        <f aca="false">IF($B503="","",0.6108*EXP(17.27*$B503/($B503+237.3)))</f>
        <v/>
      </c>
      <c r="K503" s="50" t="str">
        <f aca="false">IF(OR($J503="",$C503=""),"",$J503*$C503/100)</f>
        <v/>
      </c>
      <c r="L503" s="50" t="str">
        <f aca="false">IF(OR($J503="",$K503=""),"",$J503-$K503)</f>
        <v/>
      </c>
      <c r="M503" s="50" t="str">
        <f aca="false">IF($J503="","",4098*$J503/($B503+237.3)^2)</f>
        <v/>
      </c>
      <c r="N503" s="51" t="str">
        <f aca="false">IF($F503="","",0.000665*$F503)</f>
        <v/>
      </c>
      <c r="O503" s="46" t="str">
        <f aca="false">IF($E503="","",IFERROR($E503*4.87/LN(67.8*CFG_ZANEM-5.42),""))</f>
        <v/>
      </c>
      <c r="P503" s="46" t="str">
        <f aca="false">IF(OR($B503="",$H503=""),"",$H503-$B503)</f>
        <v/>
      </c>
      <c r="Q503" s="46" t="str">
        <f aca="false">IF($A503="","",IF(ISNUMBER(CFG_A),CFG_A,""))</f>
        <v/>
      </c>
      <c r="R503" s="46" t="str">
        <f aca="false">IF($A503="","",IF(ISNUMBER(CFG_B),CFG_B,""))</f>
        <v/>
      </c>
      <c r="S503" s="50" t="str">
        <f aca="false">IF(OR($B503="",$Q503=""),"",0.6108*EXP(17.27*$B503/($B503+237.3))-0.6108*EXP(17.27*($B503+$Q503)/($B503+$Q503+237.3)))</f>
        <v/>
      </c>
      <c r="T503" s="46" t="str">
        <f aca="false">IF(OR($Q503="",$R503="",$L503=""),"",$Q503+$R503*$L503)</f>
        <v/>
      </c>
      <c r="U503" s="46" t="str">
        <f aca="false">IF(OR($Q503="",$R503="",$S503=""),"",$Q503+$R503*$S503)</f>
        <v/>
      </c>
      <c r="V503" s="50" t="str">
        <f aca="false">IF(OR($P503="",$T503="",$U503=""),"",IF(ABS($U503-$T503)&lt;CFG_DENOMMIN,"",($P503-$T503)/($U503-$T503)))</f>
        <v/>
      </c>
      <c r="W503" s="47" t="str">
        <f aca="false">IF($E503="","",IFERROR(LN((CFG_ZANEM-0.67*CFG_HDOSSEL)/(0.123*CFG_HDOSSEL))*LN((CFG_ZAR-0.67*CFG_HDOSSEL)/(0.0123*CFG_HDOSSEL))/(CFG_K^2*$E503),""))</f>
        <v/>
      </c>
      <c r="X503" s="50" t="str">
        <f aca="false">IF(OR($N503="",$W503="",$W503=0),"",$N503*(1+CFG_RC/$W503))</f>
        <v/>
      </c>
      <c r="Y503" s="46" t="str">
        <f aca="false">IF(OR($X503="",$M503="",$G503="",$L503=""),"",($W503*$G503/CFG_RHOCP)*($X503/($M503+$X503))-$L503/($M503+$X503))</f>
        <v/>
      </c>
      <c r="Z503" s="46" t="str">
        <f aca="false">IF(OR($W503="",$G503=""),"",$W503*$G503/CFG_RHOCP)</f>
        <v/>
      </c>
      <c r="AA503" s="50" t="str">
        <f aca="false">IF(OR($P503="",$Y503="",$Z503=""),"",IF(ABS($Z503-$Y503)&lt;CFG_DENOMMIN,"",($P503-$Y503)/($Z503-$Y503)))</f>
        <v/>
      </c>
      <c r="AB503" s="48" t="str">
        <f aca="false">IF($A503="","",IF(AND(HOUR($A503)&gt;=CFG_HINI,HOUR($A503)&lt;CFG_HFIM),1,0))</f>
        <v/>
      </c>
      <c r="AC503" s="48" t="str">
        <f aca="false">IF($A503="","",IF($D503="",0,IF($D503&gt;=CFG_RSMIN,1,0)))</f>
        <v/>
      </c>
      <c r="AD503" s="48" t="str">
        <f aca="false">IF($A503="","",IF($E503="",0,IF(AND($E503&gt;=CFG_UMIN,$E503&lt;=CFG_UMAX),1,0)))</f>
        <v/>
      </c>
      <c r="AE503" s="48" t="str">
        <f aca="false">IF($A503="","",IF($L503="",0,IF($L503&gt;=CFG_VPDMIN,1,0)))</f>
        <v/>
      </c>
      <c r="AF503" s="48" t="str">
        <f aca="false">IF($A503="","",IF(CFG_METODO="Teórico (Jackson)",IF(OR($Y503="",$Z503=""),0,IF(ABS($Z503-$Y503)&gt;=CFG_DENOMMIN,1,0)),IF(OR($T503="",$U503=""),0,IF(ABS($U503-$T503)&gt;=CFG_DENOMMIN,1,0))))</f>
        <v/>
      </c>
      <c r="AG503" s="48" t="str">
        <f aca="false">IF($A503="","",IF(AND($B503&lt;&gt;"",$C503&lt;&gt;"",$H503&lt;&gt;""),1,0))</f>
        <v/>
      </c>
      <c r="AH503" s="48" t="str">
        <f aca="false">IF($A503="","",IF(AND($AB503=1,$AC503=1,$AD503=1,$AE503=1,$AF503=1,$AG503=1),1,0))</f>
        <v/>
      </c>
      <c r="AI503" s="50" t="str">
        <f aca="false">IF($A503="","",IF($AH503&lt;&gt;1,"",IF(CFG_METODO="Teórico (Jackson)",$AA503,$V503)))</f>
        <v/>
      </c>
      <c r="AJ503" s="50" t="str">
        <f aca="false">IF($AI503="","",MAX(0,MIN(1,$AI503)))</f>
        <v/>
      </c>
      <c r="AK503" s="52" t="str">
        <f aca="false">IF($A503="","",IF($AG503=0,"Dados incompletos"&amp;IF($I503="SEM PAR"," — sem Tc no mesmo horário",""),IF($AB503=0,"Fora da janela horária",IF($AC503=0,"Radiação abaixo do mínimo",IF($AD503=0,"Vento fora da faixa",IF($AE503=0,"VPD abaixo do mínimo",IF($AF503=0,"Denominador muito pequeno","VÁLIDO")))))))</f>
        <v/>
      </c>
    </row>
    <row r="504" customFormat="false" ht="15" hidden="false" customHeight="false" outlineLevel="0" collapsed="false">
      <c r="A504" s="45" t="str">
        <f aca="false">IF(02_Estacao!A504="","",02_Estacao!A504)</f>
        <v/>
      </c>
      <c r="B504" s="46" t="str">
        <f aca="false">IF(OR($A504="",02_Estacao!B504=""),"",IF(CFG_UT="°F",(02_Estacao!B504-32)*5/9,02_Estacao!B504))</f>
        <v/>
      </c>
      <c r="C504" s="47" t="str">
        <f aca="false">IF(OR($A504="",02_Estacao!C504=""),"",IF(CFG_UUR="fração (0-1)",02_Estacao!C504*100,02_Estacao!C504))</f>
        <v/>
      </c>
      <c r="D504" s="48" t="str">
        <f aca="false">IF(OR($A504="",02_Estacao!D504=""),"",IF(CFG_URS="MJ/m²/h",02_Estacao!D504*277.7778,IF(CFG_URS="kW/m²",02_Estacao!D504*1000,02_Estacao!D504)))</f>
        <v/>
      </c>
      <c r="E504" s="46" t="str">
        <f aca="false">IF(OR($A504="",02_Estacao!E504=""),"",IF(CFG_UVEL="km/h",02_Estacao!E504/3.6,02_Estacao!E504))</f>
        <v/>
      </c>
      <c r="F504" s="46" t="str">
        <f aca="false">IF($A504="","",IF(02_Estacao!F504="",CFG_P,IF(CFG_UP="hPa (mbar)",02_Estacao!F504/10,IF(CFG_UP="Pa",02_Estacao!F504/1000,02_Estacao!F504))))</f>
        <v/>
      </c>
      <c r="G504" s="48" t="str">
        <f aca="false">IF($A504="","",IF(02_Estacao!G504&lt;&gt;"",02_Estacao!G504,IF($D504="","",(1-CFG_ALBEDO)*$D504-CFG_RNL)))</f>
        <v/>
      </c>
      <c r="H504" s="46" t="str">
        <f aca="false">IF($A504="","",IFERROR(IF(ISNUMBER(INDEX(03_Dossel!$F$6:$F$1005,MATCH($A504,03_Dossel!$A$6:$A$1005,0))),INDEX(03_Dossel!$F$6:$F$1005,MATCH($A504,03_Dossel!$A$6:$A$1005,0)),""),""))</f>
        <v/>
      </c>
      <c r="I504" s="49" t="str">
        <f aca="false">IF($A504="","",IF($H504="","SEM PAR","OK"))</f>
        <v/>
      </c>
      <c r="J504" s="50" t="str">
        <f aca="false">IF($B504="","",0.6108*EXP(17.27*$B504/($B504+237.3)))</f>
        <v/>
      </c>
      <c r="K504" s="50" t="str">
        <f aca="false">IF(OR($J504="",$C504=""),"",$J504*$C504/100)</f>
        <v/>
      </c>
      <c r="L504" s="50" t="str">
        <f aca="false">IF(OR($J504="",$K504=""),"",$J504-$K504)</f>
        <v/>
      </c>
      <c r="M504" s="50" t="str">
        <f aca="false">IF($J504="","",4098*$J504/($B504+237.3)^2)</f>
        <v/>
      </c>
      <c r="N504" s="51" t="str">
        <f aca="false">IF($F504="","",0.000665*$F504)</f>
        <v/>
      </c>
      <c r="O504" s="46" t="str">
        <f aca="false">IF($E504="","",IFERROR($E504*4.87/LN(67.8*CFG_ZANEM-5.42),""))</f>
        <v/>
      </c>
      <c r="P504" s="46" t="str">
        <f aca="false">IF(OR($B504="",$H504=""),"",$H504-$B504)</f>
        <v/>
      </c>
      <c r="Q504" s="46" t="str">
        <f aca="false">IF($A504="","",IF(ISNUMBER(CFG_A),CFG_A,""))</f>
        <v/>
      </c>
      <c r="R504" s="46" t="str">
        <f aca="false">IF($A504="","",IF(ISNUMBER(CFG_B),CFG_B,""))</f>
        <v/>
      </c>
      <c r="S504" s="50" t="str">
        <f aca="false">IF(OR($B504="",$Q504=""),"",0.6108*EXP(17.27*$B504/($B504+237.3))-0.6108*EXP(17.27*($B504+$Q504)/($B504+$Q504+237.3)))</f>
        <v/>
      </c>
      <c r="T504" s="46" t="str">
        <f aca="false">IF(OR($Q504="",$R504="",$L504=""),"",$Q504+$R504*$L504)</f>
        <v/>
      </c>
      <c r="U504" s="46" t="str">
        <f aca="false">IF(OR($Q504="",$R504="",$S504=""),"",$Q504+$R504*$S504)</f>
        <v/>
      </c>
      <c r="V504" s="50" t="str">
        <f aca="false">IF(OR($P504="",$T504="",$U504=""),"",IF(ABS($U504-$T504)&lt;CFG_DENOMMIN,"",($P504-$T504)/($U504-$T504)))</f>
        <v/>
      </c>
      <c r="W504" s="47" t="str">
        <f aca="false">IF($E504="","",IFERROR(LN((CFG_ZANEM-0.67*CFG_HDOSSEL)/(0.123*CFG_HDOSSEL))*LN((CFG_ZAR-0.67*CFG_HDOSSEL)/(0.0123*CFG_HDOSSEL))/(CFG_K^2*$E504),""))</f>
        <v/>
      </c>
      <c r="X504" s="50" t="str">
        <f aca="false">IF(OR($N504="",$W504="",$W504=0),"",$N504*(1+CFG_RC/$W504))</f>
        <v/>
      </c>
      <c r="Y504" s="46" t="str">
        <f aca="false">IF(OR($X504="",$M504="",$G504="",$L504=""),"",($W504*$G504/CFG_RHOCP)*($X504/($M504+$X504))-$L504/($M504+$X504))</f>
        <v/>
      </c>
      <c r="Z504" s="46" t="str">
        <f aca="false">IF(OR($W504="",$G504=""),"",$W504*$G504/CFG_RHOCP)</f>
        <v/>
      </c>
      <c r="AA504" s="50" t="str">
        <f aca="false">IF(OR($P504="",$Y504="",$Z504=""),"",IF(ABS($Z504-$Y504)&lt;CFG_DENOMMIN,"",($P504-$Y504)/($Z504-$Y504)))</f>
        <v/>
      </c>
      <c r="AB504" s="48" t="str">
        <f aca="false">IF($A504="","",IF(AND(HOUR($A504)&gt;=CFG_HINI,HOUR($A504)&lt;CFG_HFIM),1,0))</f>
        <v/>
      </c>
      <c r="AC504" s="48" t="str">
        <f aca="false">IF($A504="","",IF($D504="",0,IF($D504&gt;=CFG_RSMIN,1,0)))</f>
        <v/>
      </c>
      <c r="AD504" s="48" t="str">
        <f aca="false">IF($A504="","",IF($E504="",0,IF(AND($E504&gt;=CFG_UMIN,$E504&lt;=CFG_UMAX),1,0)))</f>
        <v/>
      </c>
      <c r="AE504" s="48" t="str">
        <f aca="false">IF($A504="","",IF($L504="",0,IF($L504&gt;=CFG_VPDMIN,1,0)))</f>
        <v/>
      </c>
      <c r="AF504" s="48" t="str">
        <f aca="false">IF($A504="","",IF(CFG_METODO="Teórico (Jackson)",IF(OR($Y504="",$Z504=""),0,IF(ABS($Z504-$Y504)&gt;=CFG_DENOMMIN,1,0)),IF(OR($T504="",$U504=""),0,IF(ABS($U504-$T504)&gt;=CFG_DENOMMIN,1,0))))</f>
        <v/>
      </c>
      <c r="AG504" s="48" t="str">
        <f aca="false">IF($A504="","",IF(AND($B504&lt;&gt;"",$C504&lt;&gt;"",$H504&lt;&gt;""),1,0))</f>
        <v/>
      </c>
      <c r="AH504" s="48" t="str">
        <f aca="false">IF($A504="","",IF(AND($AB504=1,$AC504=1,$AD504=1,$AE504=1,$AF504=1,$AG504=1),1,0))</f>
        <v/>
      </c>
      <c r="AI504" s="50" t="str">
        <f aca="false">IF($A504="","",IF($AH504&lt;&gt;1,"",IF(CFG_METODO="Teórico (Jackson)",$AA504,$V504)))</f>
        <v/>
      </c>
      <c r="AJ504" s="50" t="str">
        <f aca="false">IF($AI504="","",MAX(0,MIN(1,$AI504)))</f>
        <v/>
      </c>
      <c r="AK504" s="52" t="str">
        <f aca="false">IF($A504="","",IF($AG504=0,"Dados incompletos"&amp;IF($I504="SEM PAR"," — sem Tc no mesmo horário",""),IF($AB504=0,"Fora da janela horária",IF($AC504=0,"Radiação abaixo do mínimo",IF($AD504=0,"Vento fora da faixa",IF($AE504=0,"VPD abaixo do mínimo",IF($AF504=0,"Denominador muito pequeno","VÁLIDO")))))))</f>
        <v/>
      </c>
    </row>
    <row r="505" customFormat="false" ht="15" hidden="false" customHeight="false" outlineLevel="0" collapsed="false">
      <c r="A505" s="45" t="str">
        <f aca="false">IF(02_Estacao!A505="","",02_Estacao!A505)</f>
        <v/>
      </c>
      <c r="B505" s="46" t="str">
        <f aca="false">IF(OR($A505="",02_Estacao!B505=""),"",IF(CFG_UT="°F",(02_Estacao!B505-32)*5/9,02_Estacao!B505))</f>
        <v/>
      </c>
      <c r="C505" s="47" t="str">
        <f aca="false">IF(OR($A505="",02_Estacao!C505=""),"",IF(CFG_UUR="fração (0-1)",02_Estacao!C505*100,02_Estacao!C505))</f>
        <v/>
      </c>
      <c r="D505" s="48" t="str">
        <f aca="false">IF(OR($A505="",02_Estacao!D505=""),"",IF(CFG_URS="MJ/m²/h",02_Estacao!D505*277.7778,IF(CFG_URS="kW/m²",02_Estacao!D505*1000,02_Estacao!D505)))</f>
        <v/>
      </c>
      <c r="E505" s="46" t="str">
        <f aca="false">IF(OR($A505="",02_Estacao!E505=""),"",IF(CFG_UVEL="km/h",02_Estacao!E505/3.6,02_Estacao!E505))</f>
        <v/>
      </c>
      <c r="F505" s="46" t="str">
        <f aca="false">IF($A505="","",IF(02_Estacao!F505="",CFG_P,IF(CFG_UP="hPa (mbar)",02_Estacao!F505/10,IF(CFG_UP="Pa",02_Estacao!F505/1000,02_Estacao!F505))))</f>
        <v/>
      </c>
      <c r="G505" s="48" t="str">
        <f aca="false">IF($A505="","",IF(02_Estacao!G505&lt;&gt;"",02_Estacao!G505,IF($D505="","",(1-CFG_ALBEDO)*$D505-CFG_RNL)))</f>
        <v/>
      </c>
      <c r="H505" s="46" t="str">
        <f aca="false">IF($A505="","",IFERROR(IF(ISNUMBER(INDEX(03_Dossel!$F$6:$F$1005,MATCH($A505,03_Dossel!$A$6:$A$1005,0))),INDEX(03_Dossel!$F$6:$F$1005,MATCH($A505,03_Dossel!$A$6:$A$1005,0)),""),""))</f>
        <v/>
      </c>
      <c r="I505" s="49" t="str">
        <f aca="false">IF($A505="","",IF($H505="","SEM PAR","OK"))</f>
        <v/>
      </c>
      <c r="J505" s="50" t="str">
        <f aca="false">IF($B505="","",0.6108*EXP(17.27*$B505/($B505+237.3)))</f>
        <v/>
      </c>
      <c r="K505" s="50" t="str">
        <f aca="false">IF(OR($J505="",$C505=""),"",$J505*$C505/100)</f>
        <v/>
      </c>
      <c r="L505" s="50" t="str">
        <f aca="false">IF(OR($J505="",$K505=""),"",$J505-$K505)</f>
        <v/>
      </c>
      <c r="M505" s="50" t="str">
        <f aca="false">IF($J505="","",4098*$J505/($B505+237.3)^2)</f>
        <v/>
      </c>
      <c r="N505" s="51" t="str">
        <f aca="false">IF($F505="","",0.000665*$F505)</f>
        <v/>
      </c>
      <c r="O505" s="46" t="str">
        <f aca="false">IF($E505="","",IFERROR($E505*4.87/LN(67.8*CFG_ZANEM-5.42),""))</f>
        <v/>
      </c>
      <c r="P505" s="46" t="str">
        <f aca="false">IF(OR($B505="",$H505=""),"",$H505-$B505)</f>
        <v/>
      </c>
      <c r="Q505" s="46" t="str">
        <f aca="false">IF($A505="","",IF(ISNUMBER(CFG_A),CFG_A,""))</f>
        <v/>
      </c>
      <c r="R505" s="46" t="str">
        <f aca="false">IF($A505="","",IF(ISNUMBER(CFG_B),CFG_B,""))</f>
        <v/>
      </c>
      <c r="S505" s="50" t="str">
        <f aca="false">IF(OR($B505="",$Q505=""),"",0.6108*EXP(17.27*$B505/($B505+237.3))-0.6108*EXP(17.27*($B505+$Q505)/($B505+$Q505+237.3)))</f>
        <v/>
      </c>
      <c r="T505" s="46" t="str">
        <f aca="false">IF(OR($Q505="",$R505="",$L505=""),"",$Q505+$R505*$L505)</f>
        <v/>
      </c>
      <c r="U505" s="46" t="str">
        <f aca="false">IF(OR($Q505="",$R505="",$S505=""),"",$Q505+$R505*$S505)</f>
        <v/>
      </c>
      <c r="V505" s="50" t="str">
        <f aca="false">IF(OR($P505="",$T505="",$U505=""),"",IF(ABS($U505-$T505)&lt;CFG_DENOMMIN,"",($P505-$T505)/($U505-$T505)))</f>
        <v/>
      </c>
      <c r="W505" s="47" t="str">
        <f aca="false">IF($E505="","",IFERROR(LN((CFG_ZANEM-0.67*CFG_HDOSSEL)/(0.123*CFG_HDOSSEL))*LN((CFG_ZAR-0.67*CFG_HDOSSEL)/(0.0123*CFG_HDOSSEL))/(CFG_K^2*$E505),""))</f>
        <v/>
      </c>
      <c r="X505" s="50" t="str">
        <f aca="false">IF(OR($N505="",$W505="",$W505=0),"",$N505*(1+CFG_RC/$W505))</f>
        <v/>
      </c>
      <c r="Y505" s="46" t="str">
        <f aca="false">IF(OR($X505="",$M505="",$G505="",$L505=""),"",($W505*$G505/CFG_RHOCP)*($X505/($M505+$X505))-$L505/($M505+$X505))</f>
        <v/>
      </c>
      <c r="Z505" s="46" t="str">
        <f aca="false">IF(OR($W505="",$G505=""),"",$W505*$G505/CFG_RHOCP)</f>
        <v/>
      </c>
      <c r="AA505" s="50" t="str">
        <f aca="false">IF(OR($P505="",$Y505="",$Z505=""),"",IF(ABS($Z505-$Y505)&lt;CFG_DENOMMIN,"",($P505-$Y505)/($Z505-$Y505)))</f>
        <v/>
      </c>
      <c r="AB505" s="48" t="str">
        <f aca="false">IF($A505="","",IF(AND(HOUR($A505)&gt;=CFG_HINI,HOUR($A505)&lt;CFG_HFIM),1,0))</f>
        <v/>
      </c>
      <c r="AC505" s="48" t="str">
        <f aca="false">IF($A505="","",IF($D505="",0,IF($D505&gt;=CFG_RSMIN,1,0)))</f>
        <v/>
      </c>
      <c r="AD505" s="48" t="str">
        <f aca="false">IF($A505="","",IF($E505="",0,IF(AND($E505&gt;=CFG_UMIN,$E505&lt;=CFG_UMAX),1,0)))</f>
        <v/>
      </c>
      <c r="AE505" s="48" t="str">
        <f aca="false">IF($A505="","",IF($L505="",0,IF($L505&gt;=CFG_VPDMIN,1,0)))</f>
        <v/>
      </c>
      <c r="AF505" s="48" t="str">
        <f aca="false">IF($A505="","",IF(CFG_METODO="Teórico (Jackson)",IF(OR($Y505="",$Z505=""),0,IF(ABS($Z505-$Y505)&gt;=CFG_DENOMMIN,1,0)),IF(OR($T505="",$U505=""),0,IF(ABS($U505-$T505)&gt;=CFG_DENOMMIN,1,0))))</f>
        <v/>
      </c>
      <c r="AG505" s="48" t="str">
        <f aca="false">IF($A505="","",IF(AND($B505&lt;&gt;"",$C505&lt;&gt;"",$H505&lt;&gt;""),1,0))</f>
        <v/>
      </c>
      <c r="AH505" s="48" t="str">
        <f aca="false">IF($A505="","",IF(AND($AB505=1,$AC505=1,$AD505=1,$AE505=1,$AF505=1,$AG505=1),1,0))</f>
        <v/>
      </c>
      <c r="AI505" s="50" t="str">
        <f aca="false">IF($A505="","",IF($AH505&lt;&gt;1,"",IF(CFG_METODO="Teórico (Jackson)",$AA505,$V505)))</f>
        <v/>
      </c>
      <c r="AJ505" s="50" t="str">
        <f aca="false">IF($AI505="","",MAX(0,MIN(1,$AI505)))</f>
        <v/>
      </c>
      <c r="AK505" s="52" t="str">
        <f aca="false">IF($A505="","",IF($AG505=0,"Dados incompletos"&amp;IF($I505="SEM PAR"," — sem Tc no mesmo horário",""),IF($AB505=0,"Fora da janela horária",IF($AC505=0,"Radiação abaixo do mínimo",IF($AD505=0,"Vento fora da faixa",IF($AE505=0,"VPD abaixo do mínimo",IF($AF505=0,"Denominador muito pequeno","VÁLIDO")))))))</f>
        <v/>
      </c>
    </row>
    <row r="506" customFormat="false" ht="15" hidden="false" customHeight="false" outlineLevel="0" collapsed="false">
      <c r="A506" s="45" t="str">
        <f aca="false">IF(02_Estacao!A506="","",02_Estacao!A506)</f>
        <v/>
      </c>
      <c r="B506" s="46" t="str">
        <f aca="false">IF(OR($A506="",02_Estacao!B506=""),"",IF(CFG_UT="°F",(02_Estacao!B506-32)*5/9,02_Estacao!B506))</f>
        <v/>
      </c>
      <c r="C506" s="47" t="str">
        <f aca="false">IF(OR($A506="",02_Estacao!C506=""),"",IF(CFG_UUR="fração (0-1)",02_Estacao!C506*100,02_Estacao!C506))</f>
        <v/>
      </c>
      <c r="D506" s="48" t="str">
        <f aca="false">IF(OR($A506="",02_Estacao!D506=""),"",IF(CFG_URS="MJ/m²/h",02_Estacao!D506*277.7778,IF(CFG_URS="kW/m²",02_Estacao!D506*1000,02_Estacao!D506)))</f>
        <v/>
      </c>
      <c r="E506" s="46" t="str">
        <f aca="false">IF(OR($A506="",02_Estacao!E506=""),"",IF(CFG_UVEL="km/h",02_Estacao!E506/3.6,02_Estacao!E506))</f>
        <v/>
      </c>
      <c r="F506" s="46" t="str">
        <f aca="false">IF($A506="","",IF(02_Estacao!F506="",CFG_P,IF(CFG_UP="hPa (mbar)",02_Estacao!F506/10,IF(CFG_UP="Pa",02_Estacao!F506/1000,02_Estacao!F506))))</f>
        <v/>
      </c>
      <c r="G506" s="48" t="str">
        <f aca="false">IF($A506="","",IF(02_Estacao!G506&lt;&gt;"",02_Estacao!G506,IF($D506="","",(1-CFG_ALBEDO)*$D506-CFG_RNL)))</f>
        <v/>
      </c>
      <c r="H506" s="46" t="str">
        <f aca="false">IF($A506="","",IFERROR(IF(ISNUMBER(INDEX(03_Dossel!$F$6:$F$1005,MATCH($A506,03_Dossel!$A$6:$A$1005,0))),INDEX(03_Dossel!$F$6:$F$1005,MATCH($A506,03_Dossel!$A$6:$A$1005,0)),""),""))</f>
        <v/>
      </c>
      <c r="I506" s="49" t="str">
        <f aca="false">IF($A506="","",IF($H506="","SEM PAR","OK"))</f>
        <v/>
      </c>
      <c r="J506" s="50" t="str">
        <f aca="false">IF($B506="","",0.6108*EXP(17.27*$B506/($B506+237.3)))</f>
        <v/>
      </c>
      <c r="K506" s="50" t="str">
        <f aca="false">IF(OR($J506="",$C506=""),"",$J506*$C506/100)</f>
        <v/>
      </c>
      <c r="L506" s="50" t="str">
        <f aca="false">IF(OR($J506="",$K506=""),"",$J506-$K506)</f>
        <v/>
      </c>
      <c r="M506" s="50" t="str">
        <f aca="false">IF($J506="","",4098*$J506/($B506+237.3)^2)</f>
        <v/>
      </c>
      <c r="N506" s="51" t="str">
        <f aca="false">IF($F506="","",0.000665*$F506)</f>
        <v/>
      </c>
      <c r="O506" s="46" t="str">
        <f aca="false">IF($E506="","",IFERROR($E506*4.87/LN(67.8*CFG_ZANEM-5.42),""))</f>
        <v/>
      </c>
      <c r="P506" s="46" t="str">
        <f aca="false">IF(OR($B506="",$H506=""),"",$H506-$B506)</f>
        <v/>
      </c>
      <c r="Q506" s="46" t="str">
        <f aca="false">IF($A506="","",IF(ISNUMBER(CFG_A),CFG_A,""))</f>
        <v/>
      </c>
      <c r="R506" s="46" t="str">
        <f aca="false">IF($A506="","",IF(ISNUMBER(CFG_B),CFG_B,""))</f>
        <v/>
      </c>
      <c r="S506" s="50" t="str">
        <f aca="false">IF(OR($B506="",$Q506=""),"",0.6108*EXP(17.27*$B506/($B506+237.3))-0.6108*EXP(17.27*($B506+$Q506)/($B506+$Q506+237.3)))</f>
        <v/>
      </c>
      <c r="T506" s="46" t="str">
        <f aca="false">IF(OR($Q506="",$R506="",$L506=""),"",$Q506+$R506*$L506)</f>
        <v/>
      </c>
      <c r="U506" s="46" t="str">
        <f aca="false">IF(OR($Q506="",$R506="",$S506=""),"",$Q506+$R506*$S506)</f>
        <v/>
      </c>
      <c r="V506" s="50" t="str">
        <f aca="false">IF(OR($P506="",$T506="",$U506=""),"",IF(ABS($U506-$T506)&lt;CFG_DENOMMIN,"",($P506-$T506)/($U506-$T506)))</f>
        <v/>
      </c>
      <c r="W506" s="47" t="str">
        <f aca="false">IF($E506="","",IFERROR(LN((CFG_ZANEM-0.67*CFG_HDOSSEL)/(0.123*CFG_HDOSSEL))*LN((CFG_ZAR-0.67*CFG_HDOSSEL)/(0.0123*CFG_HDOSSEL))/(CFG_K^2*$E506),""))</f>
        <v/>
      </c>
      <c r="X506" s="50" t="str">
        <f aca="false">IF(OR($N506="",$W506="",$W506=0),"",$N506*(1+CFG_RC/$W506))</f>
        <v/>
      </c>
      <c r="Y506" s="46" t="str">
        <f aca="false">IF(OR($X506="",$M506="",$G506="",$L506=""),"",($W506*$G506/CFG_RHOCP)*($X506/($M506+$X506))-$L506/($M506+$X506))</f>
        <v/>
      </c>
      <c r="Z506" s="46" t="str">
        <f aca="false">IF(OR($W506="",$G506=""),"",$W506*$G506/CFG_RHOCP)</f>
        <v/>
      </c>
      <c r="AA506" s="50" t="str">
        <f aca="false">IF(OR($P506="",$Y506="",$Z506=""),"",IF(ABS($Z506-$Y506)&lt;CFG_DENOMMIN,"",($P506-$Y506)/($Z506-$Y506)))</f>
        <v/>
      </c>
      <c r="AB506" s="48" t="str">
        <f aca="false">IF($A506="","",IF(AND(HOUR($A506)&gt;=CFG_HINI,HOUR($A506)&lt;CFG_HFIM),1,0))</f>
        <v/>
      </c>
      <c r="AC506" s="48" t="str">
        <f aca="false">IF($A506="","",IF($D506="",0,IF($D506&gt;=CFG_RSMIN,1,0)))</f>
        <v/>
      </c>
      <c r="AD506" s="48" t="str">
        <f aca="false">IF($A506="","",IF($E506="",0,IF(AND($E506&gt;=CFG_UMIN,$E506&lt;=CFG_UMAX),1,0)))</f>
        <v/>
      </c>
      <c r="AE506" s="48" t="str">
        <f aca="false">IF($A506="","",IF($L506="",0,IF($L506&gt;=CFG_VPDMIN,1,0)))</f>
        <v/>
      </c>
      <c r="AF506" s="48" t="str">
        <f aca="false">IF($A506="","",IF(CFG_METODO="Teórico (Jackson)",IF(OR($Y506="",$Z506=""),0,IF(ABS($Z506-$Y506)&gt;=CFG_DENOMMIN,1,0)),IF(OR($T506="",$U506=""),0,IF(ABS($U506-$T506)&gt;=CFG_DENOMMIN,1,0))))</f>
        <v/>
      </c>
      <c r="AG506" s="48" t="str">
        <f aca="false">IF($A506="","",IF(AND($B506&lt;&gt;"",$C506&lt;&gt;"",$H506&lt;&gt;""),1,0))</f>
        <v/>
      </c>
      <c r="AH506" s="48" t="str">
        <f aca="false">IF($A506="","",IF(AND($AB506=1,$AC506=1,$AD506=1,$AE506=1,$AF506=1,$AG506=1),1,0))</f>
        <v/>
      </c>
      <c r="AI506" s="50" t="str">
        <f aca="false">IF($A506="","",IF($AH506&lt;&gt;1,"",IF(CFG_METODO="Teórico (Jackson)",$AA506,$V506)))</f>
        <v/>
      </c>
      <c r="AJ506" s="50" t="str">
        <f aca="false">IF($AI506="","",MAX(0,MIN(1,$AI506)))</f>
        <v/>
      </c>
      <c r="AK506" s="52" t="str">
        <f aca="false">IF($A506="","",IF($AG506=0,"Dados incompletos"&amp;IF($I506="SEM PAR"," — sem Tc no mesmo horário",""),IF($AB506=0,"Fora da janela horária",IF($AC506=0,"Radiação abaixo do mínimo",IF($AD506=0,"Vento fora da faixa",IF($AE506=0,"VPD abaixo do mínimo",IF($AF506=0,"Denominador muito pequeno","VÁLIDO")))))))</f>
        <v/>
      </c>
    </row>
    <row r="507" customFormat="false" ht="15" hidden="false" customHeight="false" outlineLevel="0" collapsed="false">
      <c r="A507" s="45" t="str">
        <f aca="false">IF(02_Estacao!A507="","",02_Estacao!A507)</f>
        <v/>
      </c>
      <c r="B507" s="46" t="str">
        <f aca="false">IF(OR($A507="",02_Estacao!B507=""),"",IF(CFG_UT="°F",(02_Estacao!B507-32)*5/9,02_Estacao!B507))</f>
        <v/>
      </c>
      <c r="C507" s="47" t="str">
        <f aca="false">IF(OR($A507="",02_Estacao!C507=""),"",IF(CFG_UUR="fração (0-1)",02_Estacao!C507*100,02_Estacao!C507))</f>
        <v/>
      </c>
      <c r="D507" s="48" t="str">
        <f aca="false">IF(OR($A507="",02_Estacao!D507=""),"",IF(CFG_URS="MJ/m²/h",02_Estacao!D507*277.7778,IF(CFG_URS="kW/m²",02_Estacao!D507*1000,02_Estacao!D507)))</f>
        <v/>
      </c>
      <c r="E507" s="46" t="str">
        <f aca="false">IF(OR($A507="",02_Estacao!E507=""),"",IF(CFG_UVEL="km/h",02_Estacao!E507/3.6,02_Estacao!E507))</f>
        <v/>
      </c>
      <c r="F507" s="46" t="str">
        <f aca="false">IF($A507="","",IF(02_Estacao!F507="",CFG_P,IF(CFG_UP="hPa (mbar)",02_Estacao!F507/10,IF(CFG_UP="Pa",02_Estacao!F507/1000,02_Estacao!F507))))</f>
        <v/>
      </c>
      <c r="G507" s="48" t="str">
        <f aca="false">IF($A507="","",IF(02_Estacao!G507&lt;&gt;"",02_Estacao!G507,IF($D507="","",(1-CFG_ALBEDO)*$D507-CFG_RNL)))</f>
        <v/>
      </c>
      <c r="H507" s="46" t="str">
        <f aca="false">IF($A507="","",IFERROR(IF(ISNUMBER(INDEX(03_Dossel!$F$6:$F$1005,MATCH($A507,03_Dossel!$A$6:$A$1005,0))),INDEX(03_Dossel!$F$6:$F$1005,MATCH($A507,03_Dossel!$A$6:$A$1005,0)),""),""))</f>
        <v/>
      </c>
      <c r="I507" s="49" t="str">
        <f aca="false">IF($A507="","",IF($H507="","SEM PAR","OK"))</f>
        <v/>
      </c>
      <c r="J507" s="50" t="str">
        <f aca="false">IF($B507="","",0.6108*EXP(17.27*$B507/($B507+237.3)))</f>
        <v/>
      </c>
      <c r="K507" s="50" t="str">
        <f aca="false">IF(OR($J507="",$C507=""),"",$J507*$C507/100)</f>
        <v/>
      </c>
      <c r="L507" s="50" t="str">
        <f aca="false">IF(OR($J507="",$K507=""),"",$J507-$K507)</f>
        <v/>
      </c>
      <c r="M507" s="50" t="str">
        <f aca="false">IF($J507="","",4098*$J507/($B507+237.3)^2)</f>
        <v/>
      </c>
      <c r="N507" s="51" t="str">
        <f aca="false">IF($F507="","",0.000665*$F507)</f>
        <v/>
      </c>
      <c r="O507" s="46" t="str">
        <f aca="false">IF($E507="","",IFERROR($E507*4.87/LN(67.8*CFG_ZANEM-5.42),""))</f>
        <v/>
      </c>
      <c r="P507" s="46" t="str">
        <f aca="false">IF(OR($B507="",$H507=""),"",$H507-$B507)</f>
        <v/>
      </c>
      <c r="Q507" s="46" t="str">
        <f aca="false">IF($A507="","",IF(ISNUMBER(CFG_A),CFG_A,""))</f>
        <v/>
      </c>
      <c r="R507" s="46" t="str">
        <f aca="false">IF($A507="","",IF(ISNUMBER(CFG_B),CFG_B,""))</f>
        <v/>
      </c>
      <c r="S507" s="50" t="str">
        <f aca="false">IF(OR($B507="",$Q507=""),"",0.6108*EXP(17.27*$B507/($B507+237.3))-0.6108*EXP(17.27*($B507+$Q507)/($B507+$Q507+237.3)))</f>
        <v/>
      </c>
      <c r="T507" s="46" t="str">
        <f aca="false">IF(OR($Q507="",$R507="",$L507=""),"",$Q507+$R507*$L507)</f>
        <v/>
      </c>
      <c r="U507" s="46" t="str">
        <f aca="false">IF(OR($Q507="",$R507="",$S507=""),"",$Q507+$R507*$S507)</f>
        <v/>
      </c>
      <c r="V507" s="50" t="str">
        <f aca="false">IF(OR($P507="",$T507="",$U507=""),"",IF(ABS($U507-$T507)&lt;CFG_DENOMMIN,"",($P507-$T507)/($U507-$T507)))</f>
        <v/>
      </c>
      <c r="W507" s="47" t="str">
        <f aca="false">IF($E507="","",IFERROR(LN((CFG_ZANEM-0.67*CFG_HDOSSEL)/(0.123*CFG_HDOSSEL))*LN((CFG_ZAR-0.67*CFG_HDOSSEL)/(0.0123*CFG_HDOSSEL))/(CFG_K^2*$E507),""))</f>
        <v/>
      </c>
      <c r="X507" s="50" t="str">
        <f aca="false">IF(OR($N507="",$W507="",$W507=0),"",$N507*(1+CFG_RC/$W507))</f>
        <v/>
      </c>
      <c r="Y507" s="46" t="str">
        <f aca="false">IF(OR($X507="",$M507="",$G507="",$L507=""),"",($W507*$G507/CFG_RHOCP)*($X507/($M507+$X507))-$L507/($M507+$X507))</f>
        <v/>
      </c>
      <c r="Z507" s="46" t="str">
        <f aca="false">IF(OR($W507="",$G507=""),"",$W507*$G507/CFG_RHOCP)</f>
        <v/>
      </c>
      <c r="AA507" s="50" t="str">
        <f aca="false">IF(OR($P507="",$Y507="",$Z507=""),"",IF(ABS($Z507-$Y507)&lt;CFG_DENOMMIN,"",($P507-$Y507)/($Z507-$Y507)))</f>
        <v/>
      </c>
      <c r="AB507" s="48" t="str">
        <f aca="false">IF($A507="","",IF(AND(HOUR($A507)&gt;=CFG_HINI,HOUR($A507)&lt;CFG_HFIM),1,0))</f>
        <v/>
      </c>
      <c r="AC507" s="48" t="str">
        <f aca="false">IF($A507="","",IF($D507="",0,IF($D507&gt;=CFG_RSMIN,1,0)))</f>
        <v/>
      </c>
      <c r="AD507" s="48" t="str">
        <f aca="false">IF($A507="","",IF($E507="",0,IF(AND($E507&gt;=CFG_UMIN,$E507&lt;=CFG_UMAX),1,0)))</f>
        <v/>
      </c>
      <c r="AE507" s="48" t="str">
        <f aca="false">IF($A507="","",IF($L507="",0,IF($L507&gt;=CFG_VPDMIN,1,0)))</f>
        <v/>
      </c>
      <c r="AF507" s="48" t="str">
        <f aca="false">IF($A507="","",IF(CFG_METODO="Teórico (Jackson)",IF(OR($Y507="",$Z507=""),0,IF(ABS($Z507-$Y507)&gt;=CFG_DENOMMIN,1,0)),IF(OR($T507="",$U507=""),0,IF(ABS($U507-$T507)&gt;=CFG_DENOMMIN,1,0))))</f>
        <v/>
      </c>
      <c r="AG507" s="48" t="str">
        <f aca="false">IF($A507="","",IF(AND($B507&lt;&gt;"",$C507&lt;&gt;"",$H507&lt;&gt;""),1,0))</f>
        <v/>
      </c>
      <c r="AH507" s="48" t="str">
        <f aca="false">IF($A507="","",IF(AND($AB507=1,$AC507=1,$AD507=1,$AE507=1,$AF507=1,$AG507=1),1,0))</f>
        <v/>
      </c>
      <c r="AI507" s="50" t="str">
        <f aca="false">IF($A507="","",IF($AH507&lt;&gt;1,"",IF(CFG_METODO="Teórico (Jackson)",$AA507,$V507)))</f>
        <v/>
      </c>
      <c r="AJ507" s="50" t="str">
        <f aca="false">IF($AI507="","",MAX(0,MIN(1,$AI507)))</f>
        <v/>
      </c>
      <c r="AK507" s="52" t="str">
        <f aca="false">IF($A507="","",IF($AG507=0,"Dados incompletos"&amp;IF($I507="SEM PAR"," — sem Tc no mesmo horário",""),IF($AB507=0,"Fora da janela horária",IF($AC507=0,"Radiação abaixo do mínimo",IF($AD507=0,"Vento fora da faixa",IF($AE507=0,"VPD abaixo do mínimo",IF($AF507=0,"Denominador muito pequeno","VÁLIDO")))))))</f>
        <v/>
      </c>
    </row>
    <row r="508" customFormat="false" ht="15" hidden="false" customHeight="false" outlineLevel="0" collapsed="false">
      <c r="A508" s="45" t="str">
        <f aca="false">IF(02_Estacao!A508="","",02_Estacao!A508)</f>
        <v/>
      </c>
      <c r="B508" s="46" t="str">
        <f aca="false">IF(OR($A508="",02_Estacao!B508=""),"",IF(CFG_UT="°F",(02_Estacao!B508-32)*5/9,02_Estacao!B508))</f>
        <v/>
      </c>
      <c r="C508" s="47" t="str">
        <f aca="false">IF(OR($A508="",02_Estacao!C508=""),"",IF(CFG_UUR="fração (0-1)",02_Estacao!C508*100,02_Estacao!C508))</f>
        <v/>
      </c>
      <c r="D508" s="48" t="str">
        <f aca="false">IF(OR($A508="",02_Estacao!D508=""),"",IF(CFG_URS="MJ/m²/h",02_Estacao!D508*277.7778,IF(CFG_URS="kW/m²",02_Estacao!D508*1000,02_Estacao!D508)))</f>
        <v/>
      </c>
      <c r="E508" s="46" t="str">
        <f aca="false">IF(OR($A508="",02_Estacao!E508=""),"",IF(CFG_UVEL="km/h",02_Estacao!E508/3.6,02_Estacao!E508))</f>
        <v/>
      </c>
      <c r="F508" s="46" t="str">
        <f aca="false">IF($A508="","",IF(02_Estacao!F508="",CFG_P,IF(CFG_UP="hPa (mbar)",02_Estacao!F508/10,IF(CFG_UP="Pa",02_Estacao!F508/1000,02_Estacao!F508))))</f>
        <v/>
      </c>
      <c r="G508" s="48" t="str">
        <f aca="false">IF($A508="","",IF(02_Estacao!G508&lt;&gt;"",02_Estacao!G508,IF($D508="","",(1-CFG_ALBEDO)*$D508-CFG_RNL)))</f>
        <v/>
      </c>
      <c r="H508" s="46" t="str">
        <f aca="false">IF($A508="","",IFERROR(IF(ISNUMBER(INDEX(03_Dossel!$F$6:$F$1005,MATCH($A508,03_Dossel!$A$6:$A$1005,0))),INDEX(03_Dossel!$F$6:$F$1005,MATCH($A508,03_Dossel!$A$6:$A$1005,0)),""),""))</f>
        <v/>
      </c>
      <c r="I508" s="49" t="str">
        <f aca="false">IF($A508="","",IF($H508="","SEM PAR","OK"))</f>
        <v/>
      </c>
      <c r="J508" s="50" t="str">
        <f aca="false">IF($B508="","",0.6108*EXP(17.27*$B508/($B508+237.3)))</f>
        <v/>
      </c>
      <c r="K508" s="50" t="str">
        <f aca="false">IF(OR($J508="",$C508=""),"",$J508*$C508/100)</f>
        <v/>
      </c>
      <c r="L508" s="50" t="str">
        <f aca="false">IF(OR($J508="",$K508=""),"",$J508-$K508)</f>
        <v/>
      </c>
      <c r="M508" s="50" t="str">
        <f aca="false">IF($J508="","",4098*$J508/($B508+237.3)^2)</f>
        <v/>
      </c>
      <c r="N508" s="51" t="str">
        <f aca="false">IF($F508="","",0.000665*$F508)</f>
        <v/>
      </c>
      <c r="O508" s="46" t="str">
        <f aca="false">IF($E508="","",IFERROR($E508*4.87/LN(67.8*CFG_ZANEM-5.42),""))</f>
        <v/>
      </c>
      <c r="P508" s="46" t="str">
        <f aca="false">IF(OR($B508="",$H508=""),"",$H508-$B508)</f>
        <v/>
      </c>
      <c r="Q508" s="46" t="str">
        <f aca="false">IF($A508="","",IF(ISNUMBER(CFG_A),CFG_A,""))</f>
        <v/>
      </c>
      <c r="R508" s="46" t="str">
        <f aca="false">IF($A508="","",IF(ISNUMBER(CFG_B),CFG_B,""))</f>
        <v/>
      </c>
      <c r="S508" s="50" t="str">
        <f aca="false">IF(OR($B508="",$Q508=""),"",0.6108*EXP(17.27*$B508/($B508+237.3))-0.6108*EXP(17.27*($B508+$Q508)/($B508+$Q508+237.3)))</f>
        <v/>
      </c>
      <c r="T508" s="46" t="str">
        <f aca="false">IF(OR($Q508="",$R508="",$L508=""),"",$Q508+$R508*$L508)</f>
        <v/>
      </c>
      <c r="U508" s="46" t="str">
        <f aca="false">IF(OR($Q508="",$R508="",$S508=""),"",$Q508+$R508*$S508)</f>
        <v/>
      </c>
      <c r="V508" s="50" t="str">
        <f aca="false">IF(OR($P508="",$T508="",$U508=""),"",IF(ABS($U508-$T508)&lt;CFG_DENOMMIN,"",($P508-$T508)/($U508-$T508)))</f>
        <v/>
      </c>
      <c r="W508" s="47" t="str">
        <f aca="false">IF($E508="","",IFERROR(LN((CFG_ZANEM-0.67*CFG_HDOSSEL)/(0.123*CFG_HDOSSEL))*LN((CFG_ZAR-0.67*CFG_HDOSSEL)/(0.0123*CFG_HDOSSEL))/(CFG_K^2*$E508),""))</f>
        <v/>
      </c>
      <c r="X508" s="50" t="str">
        <f aca="false">IF(OR($N508="",$W508="",$W508=0),"",$N508*(1+CFG_RC/$W508))</f>
        <v/>
      </c>
      <c r="Y508" s="46" t="str">
        <f aca="false">IF(OR($X508="",$M508="",$G508="",$L508=""),"",($W508*$G508/CFG_RHOCP)*($X508/($M508+$X508))-$L508/($M508+$X508))</f>
        <v/>
      </c>
      <c r="Z508" s="46" t="str">
        <f aca="false">IF(OR($W508="",$G508=""),"",$W508*$G508/CFG_RHOCP)</f>
        <v/>
      </c>
      <c r="AA508" s="50" t="str">
        <f aca="false">IF(OR($P508="",$Y508="",$Z508=""),"",IF(ABS($Z508-$Y508)&lt;CFG_DENOMMIN,"",($P508-$Y508)/($Z508-$Y508)))</f>
        <v/>
      </c>
      <c r="AB508" s="48" t="str">
        <f aca="false">IF($A508="","",IF(AND(HOUR($A508)&gt;=CFG_HINI,HOUR($A508)&lt;CFG_HFIM),1,0))</f>
        <v/>
      </c>
      <c r="AC508" s="48" t="str">
        <f aca="false">IF($A508="","",IF($D508="",0,IF($D508&gt;=CFG_RSMIN,1,0)))</f>
        <v/>
      </c>
      <c r="AD508" s="48" t="str">
        <f aca="false">IF($A508="","",IF($E508="",0,IF(AND($E508&gt;=CFG_UMIN,$E508&lt;=CFG_UMAX),1,0)))</f>
        <v/>
      </c>
      <c r="AE508" s="48" t="str">
        <f aca="false">IF($A508="","",IF($L508="",0,IF($L508&gt;=CFG_VPDMIN,1,0)))</f>
        <v/>
      </c>
      <c r="AF508" s="48" t="str">
        <f aca="false">IF($A508="","",IF(CFG_METODO="Teórico (Jackson)",IF(OR($Y508="",$Z508=""),0,IF(ABS($Z508-$Y508)&gt;=CFG_DENOMMIN,1,0)),IF(OR($T508="",$U508=""),0,IF(ABS($U508-$T508)&gt;=CFG_DENOMMIN,1,0))))</f>
        <v/>
      </c>
      <c r="AG508" s="48" t="str">
        <f aca="false">IF($A508="","",IF(AND($B508&lt;&gt;"",$C508&lt;&gt;"",$H508&lt;&gt;""),1,0))</f>
        <v/>
      </c>
      <c r="AH508" s="48" t="str">
        <f aca="false">IF($A508="","",IF(AND($AB508=1,$AC508=1,$AD508=1,$AE508=1,$AF508=1,$AG508=1),1,0))</f>
        <v/>
      </c>
      <c r="AI508" s="50" t="str">
        <f aca="false">IF($A508="","",IF($AH508&lt;&gt;1,"",IF(CFG_METODO="Teórico (Jackson)",$AA508,$V508)))</f>
        <v/>
      </c>
      <c r="AJ508" s="50" t="str">
        <f aca="false">IF($AI508="","",MAX(0,MIN(1,$AI508)))</f>
        <v/>
      </c>
      <c r="AK508" s="52" t="str">
        <f aca="false">IF($A508="","",IF($AG508=0,"Dados incompletos"&amp;IF($I508="SEM PAR"," — sem Tc no mesmo horário",""),IF($AB508=0,"Fora da janela horária",IF($AC508=0,"Radiação abaixo do mínimo",IF($AD508=0,"Vento fora da faixa",IF($AE508=0,"VPD abaixo do mínimo",IF($AF508=0,"Denominador muito pequeno","VÁLIDO")))))))</f>
        <v/>
      </c>
    </row>
    <row r="509" customFormat="false" ht="15" hidden="false" customHeight="false" outlineLevel="0" collapsed="false">
      <c r="A509" s="45" t="str">
        <f aca="false">IF(02_Estacao!A509="","",02_Estacao!A509)</f>
        <v/>
      </c>
      <c r="B509" s="46" t="str">
        <f aca="false">IF(OR($A509="",02_Estacao!B509=""),"",IF(CFG_UT="°F",(02_Estacao!B509-32)*5/9,02_Estacao!B509))</f>
        <v/>
      </c>
      <c r="C509" s="47" t="str">
        <f aca="false">IF(OR($A509="",02_Estacao!C509=""),"",IF(CFG_UUR="fração (0-1)",02_Estacao!C509*100,02_Estacao!C509))</f>
        <v/>
      </c>
      <c r="D509" s="48" t="str">
        <f aca="false">IF(OR($A509="",02_Estacao!D509=""),"",IF(CFG_URS="MJ/m²/h",02_Estacao!D509*277.7778,IF(CFG_URS="kW/m²",02_Estacao!D509*1000,02_Estacao!D509)))</f>
        <v/>
      </c>
      <c r="E509" s="46" t="str">
        <f aca="false">IF(OR($A509="",02_Estacao!E509=""),"",IF(CFG_UVEL="km/h",02_Estacao!E509/3.6,02_Estacao!E509))</f>
        <v/>
      </c>
      <c r="F509" s="46" t="str">
        <f aca="false">IF($A509="","",IF(02_Estacao!F509="",CFG_P,IF(CFG_UP="hPa (mbar)",02_Estacao!F509/10,IF(CFG_UP="Pa",02_Estacao!F509/1000,02_Estacao!F509))))</f>
        <v/>
      </c>
      <c r="G509" s="48" t="str">
        <f aca="false">IF($A509="","",IF(02_Estacao!G509&lt;&gt;"",02_Estacao!G509,IF($D509="","",(1-CFG_ALBEDO)*$D509-CFG_RNL)))</f>
        <v/>
      </c>
      <c r="H509" s="46" t="str">
        <f aca="false">IF($A509="","",IFERROR(IF(ISNUMBER(INDEX(03_Dossel!$F$6:$F$1005,MATCH($A509,03_Dossel!$A$6:$A$1005,0))),INDEX(03_Dossel!$F$6:$F$1005,MATCH($A509,03_Dossel!$A$6:$A$1005,0)),""),""))</f>
        <v/>
      </c>
      <c r="I509" s="49" t="str">
        <f aca="false">IF($A509="","",IF($H509="","SEM PAR","OK"))</f>
        <v/>
      </c>
      <c r="J509" s="50" t="str">
        <f aca="false">IF($B509="","",0.6108*EXP(17.27*$B509/($B509+237.3)))</f>
        <v/>
      </c>
      <c r="K509" s="50" t="str">
        <f aca="false">IF(OR($J509="",$C509=""),"",$J509*$C509/100)</f>
        <v/>
      </c>
      <c r="L509" s="50" t="str">
        <f aca="false">IF(OR($J509="",$K509=""),"",$J509-$K509)</f>
        <v/>
      </c>
      <c r="M509" s="50" t="str">
        <f aca="false">IF($J509="","",4098*$J509/($B509+237.3)^2)</f>
        <v/>
      </c>
      <c r="N509" s="51" t="str">
        <f aca="false">IF($F509="","",0.000665*$F509)</f>
        <v/>
      </c>
      <c r="O509" s="46" t="str">
        <f aca="false">IF($E509="","",IFERROR($E509*4.87/LN(67.8*CFG_ZANEM-5.42),""))</f>
        <v/>
      </c>
      <c r="P509" s="46" t="str">
        <f aca="false">IF(OR($B509="",$H509=""),"",$H509-$B509)</f>
        <v/>
      </c>
      <c r="Q509" s="46" t="str">
        <f aca="false">IF($A509="","",IF(ISNUMBER(CFG_A),CFG_A,""))</f>
        <v/>
      </c>
      <c r="R509" s="46" t="str">
        <f aca="false">IF($A509="","",IF(ISNUMBER(CFG_B),CFG_B,""))</f>
        <v/>
      </c>
      <c r="S509" s="50" t="str">
        <f aca="false">IF(OR($B509="",$Q509=""),"",0.6108*EXP(17.27*$B509/($B509+237.3))-0.6108*EXP(17.27*($B509+$Q509)/($B509+$Q509+237.3)))</f>
        <v/>
      </c>
      <c r="T509" s="46" t="str">
        <f aca="false">IF(OR($Q509="",$R509="",$L509=""),"",$Q509+$R509*$L509)</f>
        <v/>
      </c>
      <c r="U509" s="46" t="str">
        <f aca="false">IF(OR($Q509="",$R509="",$S509=""),"",$Q509+$R509*$S509)</f>
        <v/>
      </c>
      <c r="V509" s="50" t="str">
        <f aca="false">IF(OR($P509="",$T509="",$U509=""),"",IF(ABS($U509-$T509)&lt;CFG_DENOMMIN,"",($P509-$T509)/($U509-$T509)))</f>
        <v/>
      </c>
      <c r="W509" s="47" t="str">
        <f aca="false">IF($E509="","",IFERROR(LN((CFG_ZANEM-0.67*CFG_HDOSSEL)/(0.123*CFG_HDOSSEL))*LN((CFG_ZAR-0.67*CFG_HDOSSEL)/(0.0123*CFG_HDOSSEL))/(CFG_K^2*$E509),""))</f>
        <v/>
      </c>
      <c r="X509" s="50" t="str">
        <f aca="false">IF(OR($N509="",$W509="",$W509=0),"",$N509*(1+CFG_RC/$W509))</f>
        <v/>
      </c>
      <c r="Y509" s="46" t="str">
        <f aca="false">IF(OR($X509="",$M509="",$G509="",$L509=""),"",($W509*$G509/CFG_RHOCP)*($X509/($M509+$X509))-$L509/($M509+$X509))</f>
        <v/>
      </c>
      <c r="Z509" s="46" t="str">
        <f aca="false">IF(OR($W509="",$G509=""),"",$W509*$G509/CFG_RHOCP)</f>
        <v/>
      </c>
      <c r="AA509" s="50" t="str">
        <f aca="false">IF(OR($P509="",$Y509="",$Z509=""),"",IF(ABS($Z509-$Y509)&lt;CFG_DENOMMIN,"",($P509-$Y509)/($Z509-$Y509)))</f>
        <v/>
      </c>
      <c r="AB509" s="48" t="str">
        <f aca="false">IF($A509="","",IF(AND(HOUR($A509)&gt;=CFG_HINI,HOUR($A509)&lt;CFG_HFIM),1,0))</f>
        <v/>
      </c>
      <c r="AC509" s="48" t="str">
        <f aca="false">IF($A509="","",IF($D509="",0,IF($D509&gt;=CFG_RSMIN,1,0)))</f>
        <v/>
      </c>
      <c r="AD509" s="48" t="str">
        <f aca="false">IF($A509="","",IF($E509="",0,IF(AND($E509&gt;=CFG_UMIN,$E509&lt;=CFG_UMAX),1,0)))</f>
        <v/>
      </c>
      <c r="AE509" s="48" t="str">
        <f aca="false">IF($A509="","",IF($L509="",0,IF($L509&gt;=CFG_VPDMIN,1,0)))</f>
        <v/>
      </c>
      <c r="AF509" s="48" t="str">
        <f aca="false">IF($A509="","",IF(CFG_METODO="Teórico (Jackson)",IF(OR($Y509="",$Z509=""),0,IF(ABS($Z509-$Y509)&gt;=CFG_DENOMMIN,1,0)),IF(OR($T509="",$U509=""),0,IF(ABS($U509-$T509)&gt;=CFG_DENOMMIN,1,0))))</f>
        <v/>
      </c>
      <c r="AG509" s="48" t="str">
        <f aca="false">IF($A509="","",IF(AND($B509&lt;&gt;"",$C509&lt;&gt;"",$H509&lt;&gt;""),1,0))</f>
        <v/>
      </c>
      <c r="AH509" s="48" t="str">
        <f aca="false">IF($A509="","",IF(AND($AB509=1,$AC509=1,$AD509=1,$AE509=1,$AF509=1,$AG509=1),1,0))</f>
        <v/>
      </c>
      <c r="AI509" s="50" t="str">
        <f aca="false">IF($A509="","",IF($AH509&lt;&gt;1,"",IF(CFG_METODO="Teórico (Jackson)",$AA509,$V509)))</f>
        <v/>
      </c>
      <c r="AJ509" s="50" t="str">
        <f aca="false">IF($AI509="","",MAX(0,MIN(1,$AI509)))</f>
        <v/>
      </c>
      <c r="AK509" s="52" t="str">
        <f aca="false">IF($A509="","",IF($AG509=0,"Dados incompletos"&amp;IF($I509="SEM PAR"," — sem Tc no mesmo horário",""),IF($AB509=0,"Fora da janela horária",IF($AC509=0,"Radiação abaixo do mínimo",IF($AD509=0,"Vento fora da faixa",IF($AE509=0,"VPD abaixo do mínimo",IF($AF509=0,"Denominador muito pequeno","VÁLIDO")))))))</f>
        <v/>
      </c>
    </row>
    <row r="510" customFormat="false" ht="15" hidden="false" customHeight="false" outlineLevel="0" collapsed="false">
      <c r="A510" s="45" t="str">
        <f aca="false">IF(02_Estacao!A510="","",02_Estacao!A510)</f>
        <v/>
      </c>
      <c r="B510" s="46" t="str">
        <f aca="false">IF(OR($A510="",02_Estacao!B510=""),"",IF(CFG_UT="°F",(02_Estacao!B510-32)*5/9,02_Estacao!B510))</f>
        <v/>
      </c>
      <c r="C510" s="47" t="str">
        <f aca="false">IF(OR($A510="",02_Estacao!C510=""),"",IF(CFG_UUR="fração (0-1)",02_Estacao!C510*100,02_Estacao!C510))</f>
        <v/>
      </c>
      <c r="D510" s="48" t="str">
        <f aca="false">IF(OR($A510="",02_Estacao!D510=""),"",IF(CFG_URS="MJ/m²/h",02_Estacao!D510*277.7778,IF(CFG_URS="kW/m²",02_Estacao!D510*1000,02_Estacao!D510)))</f>
        <v/>
      </c>
      <c r="E510" s="46" t="str">
        <f aca="false">IF(OR($A510="",02_Estacao!E510=""),"",IF(CFG_UVEL="km/h",02_Estacao!E510/3.6,02_Estacao!E510))</f>
        <v/>
      </c>
      <c r="F510" s="46" t="str">
        <f aca="false">IF($A510="","",IF(02_Estacao!F510="",CFG_P,IF(CFG_UP="hPa (mbar)",02_Estacao!F510/10,IF(CFG_UP="Pa",02_Estacao!F510/1000,02_Estacao!F510))))</f>
        <v/>
      </c>
      <c r="G510" s="48" t="str">
        <f aca="false">IF($A510="","",IF(02_Estacao!G510&lt;&gt;"",02_Estacao!G510,IF($D510="","",(1-CFG_ALBEDO)*$D510-CFG_RNL)))</f>
        <v/>
      </c>
      <c r="H510" s="46" t="str">
        <f aca="false">IF($A510="","",IFERROR(IF(ISNUMBER(INDEX(03_Dossel!$F$6:$F$1005,MATCH($A510,03_Dossel!$A$6:$A$1005,0))),INDEX(03_Dossel!$F$6:$F$1005,MATCH($A510,03_Dossel!$A$6:$A$1005,0)),""),""))</f>
        <v/>
      </c>
      <c r="I510" s="49" t="str">
        <f aca="false">IF($A510="","",IF($H510="","SEM PAR","OK"))</f>
        <v/>
      </c>
      <c r="J510" s="50" t="str">
        <f aca="false">IF($B510="","",0.6108*EXP(17.27*$B510/($B510+237.3)))</f>
        <v/>
      </c>
      <c r="K510" s="50" t="str">
        <f aca="false">IF(OR($J510="",$C510=""),"",$J510*$C510/100)</f>
        <v/>
      </c>
      <c r="L510" s="50" t="str">
        <f aca="false">IF(OR($J510="",$K510=""),"",$J510-$K510)</f>
        <v/>
      </c>
      <c r="M510" s="50" t="str">
        <f aca="false">IF($J510="","",4098*$J510/($B510+237.3)^2)</f>
        <v/>
      </c>
      <c r="N510" s="51" t="str">
        <f aca="false">IF($F510="","",0.000665*$F510)</f>
        <v/>
      </c>
      <c r="O510" s="46" t="str">
        <f aca="false">IF($E510="","",IFERROR($E510*4.87/LN(67.8*CFG_ZANEM-5.42),""))</f>
        <v/>
      </c>
      <c r="P510" s="46" t="str">
        <f aca="false">IF(OR($B510="",$H510=""),"",$H510-$B510)</f>
        <v/>
      </c>
      <c r="Q510" s="46" t="str">
        <f aca="false">IF($A510="","",IF(ISNUMBER(CFG_A),CFG_A,""))</f>
        <v/>
      </c>
      <c r="R510" s="46" t="str">
        <f aca="false">IF($A510="","",IF(ISNUMBER(CFG_B),CFG_B,""))</f>
        <v/>
      </c>
      <c r="S510" s="50" t="str">
        <f aca="false">IF(OR($B510="",$Q510=""),"",0.6108*EXP(17.27*$B510/($B510+237.3))-0.6108*EXP(17.27*($B510+$Q510)/($B510+$Q510+237.3)))</f>
        <v/>
      </c>
      <c r="T510" s="46" t="str">
        <f aca="false">IF(OR($Q510="",$R510="",$L510=""),"",$Q510+$R510*$L510)</f>
        <v/>
      </c>
      <c r="U510" s="46" t="str">
        <f aca="false">IF(OR($Q510="",$R510="",$S510=""),"",$Q510+$R510*$S510)</f>
        <v/>
      </c>
      <c r="V510" s="50" t="str">
        <f aca="false">IF(OR($P510="",$T510="",$U510=""),"",IF(ABS($U510-$T510)&lt;CFG_DENOMMIN,"",($P510-$T510)/($U510-$T510)))</f>
        <v/>
      </c>
      <c r="W510" s="47" t="str">
        <f aca="false">IF($E510="","",IFERROR(LN((CFG_ZANEM-0.67*CFG_HDOSSEL)/(0.123*CFG_HDOSSEL))*LN((CFG_ZAR-0.67*CFG_HDOSSEL)/(0.0123*CFG_HDOSSEL))/(CFG_K^2*$E510),""))</f>
        <v/>
      </c>
      <c r="X510" s="50" t="str">
        <f aca="false">IF(OR($N510="",$W510="",$W510=0),"",$N510*(1+CFG_RC/$W510))</f>
        <v/>
      </c>
      <c r="Y510" s="46" t="str">
        <f aca="false">IF(OR($X510="",$M510="",$G510="",$L510=""),"",($W510*$G510/CFG_RHOCP)*($X510/($M510+$X510))-$L510/($M510+$X510))</f>
        <v/>
      </c>
      <c r="Z510" s="46" t="str">
        <f aca="false">IF(OR($W510="",$G510=""),"",$W510*$G510/CFG_RHOCP)</f>
        <v/>
      </c>
      <c r="AA510" s="50" t="str">
        <f aca="false">IF(OR($P510="",$Y510="",$Z510=""),"",IF(ABS($Z510-$Y510)&lt;CFG_DENOMMIN,"",($P510-$Y510)/($Z510-$Y510)))</f>
        <v/>
      </c>
      <c r="AB510" s="48" t="str">
        <f aca="false">IF($A510="","",IF(AND(HOUR($A510)&gt;=CFG_HINI,HOUR($A510)&lt;CFG_HFIM),1,0))</f>
        <v/>
      </c>
      <c r="AC510" s="48" t="str">
        <f aca="false">IF($A510="","",IF($D510="",0,IF($D510&gt;=CFG_RSMIN,1,0)))</f>
        <v/>
      </c>
      <c r="AD510" s="48" t="str">
        <f aca="false">IF($A510="","",IF($E510="",0,IF(AND($E510&gt;=CFG_UMIN,$E510&lt;=CFG_UMAX),1,0)))</f>
        <v/>
      </c>
      <c r="AE510" s="48" t="str">
        <f aca="false">IF($A510="","",IF($L510="",0,IF($L510&gt;=CFG_VPDMIN,1,0)))</f>
        <v/>
      </c>
      <c r="AF510" s="48" t="str">
        <f aca="false">IF($A510="","",IF(CFG_METODO="Teórico (Jackson)",IF(OR($Y510="",$Z510=""),0,IF(ABS($Z510-$Y510)&gt;=CFG_DENOMMIN,1,0)),IF(OR($T510="",$U510=""),0,IF(ABS($U510-$T510)&gt;=CFG_DENOMMIN,1,0))))</f>
        <v/>
      </c>
      <c r="AG510" s="48" t="str">
        <f aca="false">IF($A510="","",IF(AND($B510&lt;&gt;"",$C510&lt;&gt;"",$H510&lt;&gt;""),1,0))</f>
        <v/>
      </c>
      <c r="AH510" s="48" t="str">
        <f aca="false">IF($A510="","",IF(AND($AB510=1,$AC510=1,$AD510=1,$AE510=1,$AF510=1,$AG510=1),1,0))</f>
        <v/>
      </c>
      <c r="AI510" s="50" t="str">
        <f aca="false">IF($A510="","",IF($AH510&lt;&gt;1,"",IF(CFG_METODO="Teórico (Jackson)",$AA510,$V510)))</f>
        <v/>
      </c>
      <c r="AJ510" s="50" t="str">
        <f aca="false">IF($AI510="","",MAX(0,MIN(1,$AI510)))</f>
        <v/>
      </c>
      <c r="AK510" s="52" t="str">
        <f aca="false">IF($A510="","",IF($AG510=0,"Dados incompletos"&amp;IF($I510="SEM PAR"," — sem Tc no mesmo horário",""),IF($AB510=0,"Fora da janela horária",IF($AC510=0,"Radiação abaixo do mínimo",IF($AD510=0,"Vento fora da faixa",IF($AE510=0,"VPD abaixo do mínimo",IF($AF510=0,"Denominador muito pequeno","VÁLIDO")))))))</f>
        <v/>
      </c>
    </row>
    <row r="511" customFormat="false" ht="15" hidden="false" customHeight="false" outlineLevel="0" collapsed="false">
      <c r="A511" s="45" t="str">
        <f aca="false">IF(02_Estacao!A511="","",02_Estacao!A511)</f>
        <v/>
      </c>
      <c r="B511" s="46" t="str">
        <f aca="false">IF(OR($A511="",02_Estacao!B511=""),"",IF(CFG_UT="°F",(02_Estacao!B511-32)*5/9,02_Estacao!B511))</f>
        <v/>
      </c>
      <c r="C511" s="47" t="str">
        <f aca="false">IF(OR($A511="",02_Estacao!C511=""),"",IF(CFG_UUR="fração (0-1)",02_Estacao!C511*100,02_Estacao!C511))</f>
        <v/>
      </c>
      <c r="D511" s="48" t="str">
        <f aca="false">IF(OR($A511="",02_Estacao!D511=""),"",IF(CFG_URS="MJ/m²/h",02_Estacao!D511*277.7778,IF(CFG_URS="kW/m²",02_Estacao!D511*1000,02_Estacao!D511)))</f>
        <v/>
      </c>
      <c r="E511" s="46" t="str">
        <f aca="false">IF(OR($A511="",02_Estacao!E511=""),"",IF(CFG_UVEL="km/h",02_Estacao!E511/3.6,02_Estacao!E511))</f>
        <v/>
      </c>
      <c r="F511" s="46" t="str">
        <f aca="false">IF($A511="","",IF(02_Estacao!F511="",CFG_P,IF(CFG_UP="hPa (mbar)",02_Estacao!F511/10,IF(CFG_UP="Pa",02_Estacao!F511/1000,02_Estacao!F511))))</f>
        <v/>
      </c>
      <c r="G511" s="48" t="str">
        <f aca="false">IF($A511="","",IF(02_Estacao!G511&lt;&gt;"",02_Estacao!G511,IF($D511="","",(1-CFG_ALBEDO)*$D511-CFG_RNL)))</f>
        <v/>
      </c>
      <c r="H511" s="46" t="str">
        <f aca="false">IF($A511="","",IFERROR(IF(ISNUMBER(INDEX(03_Dossel!$F$6:$F$1005,MATCH($A511,03_Dossel!$A$6:$A$1005,0))),INDEX(03_Dossel!$F$6:$F$1005,MATCH($A511,03_Dossel!$A$6:$A$1005,0)),""),""))</f>
        <v/>
      </c>
      <c r="I511" s="49" t="str">
        <f aca="false">IF($A511="","",IF($H511="","SEM PAR","OK"))</f>
        <v/>
      </c>
      <c r="J511" s="50" t="str">
        <f aca="false">IF($B511="","",0.6108*EXP(17.27*$B511/($B511+237.3)))</f>
        <v/>
      </c>
      <c r="K511" s="50" t="str">
        <f aca="false">IF(OR($J511="",$C511=""),"",$J511*$C511/100)</f>
        <v/>
      </c>
      <c r="L511" s="50" t="str">
        <f aca="false">IF(OR($J511="",$K511=""),"",$J511-$K511)</f>
        <v/>
      </c>
      <c r="M511" s="50" t="str">
        <f aca="false">IF($J511="","",4098*$J511/($B511+237.3)^2)</f>
        <v/>
      </c>
      <c r="N511" s="51" t="str">
        <f aca="false">IF($F511="","",0.000665*$F511)</f>
        <v/>
      </c>
      <c r="O511" s="46" t="str">
        <f aca="false">IF($E511="","",IFERROR($E511*4.87/LN(67.8*CFG_ZANEM-5.42),""))</f>
        <v/>
      </c>
      <c r="P511" s="46" t="str">
        <f aca="false">IF(OR($B511="",$H511=""),"",$H511-$B511)</f>
        <v/>
      </c>
      <c r="Q511" s="46" t="str">
        <f aca="false">IF($A511="","",IF(ISNUMBER(CFG_A),CFG_A,""))</f>
        <v/>
      </c>
      <c r="R511" s="46" t="str">
        <f aca="false">IF($A511="","",IF(ISNUMBER(CFG_B),CFG_B,""))</f>
        <v/>
      </c>
      <c r="S511" s="50" t="str">
        <f aca="false">IF(OR($B511="",$Q511=""),"",0.6108*EXP(17.27*$B511/($B511+237.3))-0.6108*EXP(17.27*($B511+$Q511)/($B511+$Q511+237.3)))</f>
        <v/>
      </c>
      <c r="T511" s="46" t="str">
        <f aca="false">IF(OR($Q511="",$R511="",$L511=""),"",$Q511+$R511*$L511)</f>
        <v/>
      </c>
      <c r="U511" s="46" t="str">
        <f aca="false">IF(OR($Q511="",$R511="",$S511=""),"",$Q511+$R511*$S511)</f>
        <v/>
      </c>
      <c r="V511" s="50" t="str">
        <f aca="false">IF(OR($P511="",$T511="",$U511=""),"",IF(ABS($U511-$T511)&lt;CFG_DENOMMIN,"",($P511-$T511)/($U511-$T511)))</f>
        <v/>
      </c>
      <c r="W511" s="47" t="str">
        <f aca="false">IF($E511="","",IFERROR(LN((CFG_ZANEM-0.67*CFG_HDOSSEL)/(0.123*CFG_HDOSSEL))*LN((CFG_ZAR-0.67*CFG_HDOSSEL)/(0.0123*CFG_HDOSSEL))/(CFG_K^2*$E511),""))</f>
        <v/>
      </c>
      <c r="X511" s="50" t="str">
        <f aca="false">IF(OR($N511="",$W511="",$W511=0),"",$N511*(1+CFG_RC/$W511))</f>
        <v/>
      </c>
      <c r="Y511" s="46" t="str">
        <f aca="false">IF(OR($X511="",$M511="",$G511="",$L511=""),"",($W511*$G511/CFG_RHOCP)*($X511/($M511+$X511))-$L511/($M511+$X511))</f>
        <v/>
      </c>
      <c r="Z511" s="46" t="str">
        <f aca="false">IF(OR($W511="",$G511=""),"",$W511*$G511/CFG_RHOCP)</f>
        <v/>
      </c>
      <c r="AA511" s="50" t="str">
        <f aca="false">IF(OR($P511="",$Y511="",$Z511=""),"",IF(ABS($Z511-$Y511)&lt;CFG_DENOMMIN,"",($P511-$Y511)/($Z511-$Y511)))</f>
        <v/>
      </c>
      <c r="AB511" s="48" t="str">
        <f aca="false">IF($A511="","",IF(AND(HOUR($A511)&gt;=CFG_HINI,HOUR($A511)&lt;CFG_HFIM),1,0))</f>
        <v/>
      </c>
      <c r="AC511" s="48" t="str">
        <f aca="false">IF($A511="","",IF($D511="",0,IF($D511&gt;=CFG_RSMIN,1,0)))</f>
        <v/>
      </c>
      <c r="AD511" s="48" t="str">
        <f aca="false">IF($A511="","",IF($E511="",0,IF(AND($E511&gt;=CFG_UMIN,$E511&lt;=CFG_UMAX),1,0)))</f>
        <v/>
      </c>
      <c r="AE511" s="48" t="str">
        <f aca="false">IF($A511="","",IF($L511="",0,IF($L511&gt;=CFG_VPDMIN,1,0)))</f>
        <v/>
      </c>
      <c r="AF511" s="48" t="str">
        <f aca="false">IF($A511="","",IF(CFG_METODO="Teórico (Jackson)",IF(OR($Y511="",$Z511=""),0,IF(ABS($Z511-$Y511)&gt;=CFG_DENOMMIN,1,0)),IF(OR($T511="",$U511=""),0,IF(ABS($U511-$T511)&gt;=CFG_DENOMMIN,1,0))))</f>
        <v/>
      </c>
      <c r="AG511" s="48" t="str">
        <f aca="false">IF($A511="","",IF(AND($B511&lt;&gt;"",$C511&lt;&gt;"",$H511&lt;&gt;""),1,0))</f>
        <v/>
      </c>
      <c r="AH511" s="48" t="str">
        <f aca="false">IF($A511="","",IF(AND($AB511=1,$AC511=1,$AD511=1,$AE511=1,$AF511=1,$AG511=1),1,0))</f>
        <v/>
      </c>
      <c r="AI511" s="50" t="str">
        <f aca="false">IF($A511="","",IF($AH511&lt;&gt;1,"",IF(CFG_METODO="Teórico (Jackson)",$AA511,$V511)))</f>
        <v/>
      </c>
      <c r="AJ511" s="50" t="str">
        <f aca="false">IF($AI511="","",MAX(0,MIN(1,$AI511)))</f>
        <v/>
      </c>
      <c r="AK511" s="52" t="str">
        <f aca="false">IF($A511="","",IF($AG511=0,"Dados incompletos"&amp;IF($I511="SEM PAR"," — sem Tc no mesmo horário",""),IF($AB511=0,"Fora da janela horária",IF($AC511=0,"Radiação abaixo do mínimo",IF($AD511=0,"Vento fora da faixa",IF($AE511=0,"VPD abaixo do mínimo",IF($AF511=0,"Denominador muito pequeno","VÁLIDO")))))))</f>
        <v/>
      </c>
    </row>
    <row r="512" customFormat="false" ht="15" hidden="false" customHeight="false" outlineLevel="0" collapsed="false">
      <c r="A512" s="45" t="str">
        <f aca="false">IF(02_Estacao!A512="","",02_Estacao!A512)</f>
        <v/>
      </c>
      <c r="B512" s="46" t="str">
        <f aca="false">IF(OR($A512="",02_Estacao!B512=""),"",IF(CFG_UT="°F",(02_Estacao!B512-32)*5/9,02_Estacao!B512))</f>
        <v/>
      </c>
      <c r="C512" s="47" t="str">
        <f aca="false">IF(OR($A512="",02_Estacao!C512=""),"",IF(CFG_UUR="fração (0-1)",02_Estacao!C512*100,02_Estacao!C512))</f>
        <v/>
      </c>
      <c r="D512" s="48" t="str">
        <f aca="false">IF(OR($A512="",02_Estacao!D512=""),"",IF(CFG_URS="MJ/m²/h",02_Estacao!D512*277.7778,IF(CFG_URS="kW/m²",02_Estacao!D512*1000,02_Estacao!D512)))</f>
        <v/>
      </c>
      <c r="E512" s="46" t="str">
        <f aca="false">IF(OR($A512="",02_Estacao!E512=""),"",IF(CFG_UVEL="km/h",02_Estacao!E512/3.6,02_Estacao!E512))</f>
        <v/>
      </c>
      <c r="F512" s="46" t="str">
        <f aca="false">IF($A512="","",IF(02_Estacao!F512="",CFG_P,IF(CFG_UP="hPa (mbar)",02_Estacao!F512/10,IF(CFG_UP="Pa",02_Estacao!F512/1000,02_Estacao!F512))))</f>
        <v/>
      </c>
      <c r="G512" s="48" t="str">
        <f aca="false">IF($A512="","",IF(02_Estacao!G512&lt;&gt;"",02_Estacao!G512,IF($D512="","",(1-CFG_ALBEDO)*$D512-CFG_RNL)))</f>
        <v/>
      </c>
      <c r="H512" s="46" t="str">
        <f aca="false">IF($A512="","",IFERROR(IF(ISNUMBER(INDEX(03_Dossel!$F$6:$F$1005,MATCH($A512,03_Dossel!$A$6:$A$1005,0))),INDEX(03_Dossel!$F$6:$F$1005,MATCH($A512,03_Dossel!$A$6:$A$1005,0)),""),""))</f>
        <v/>
      </c>
      <c r="I512" s="49" t="str">
        <f aca="false">IF($A512="","",IF($H512="","SEM PAR","OK"))</f>
        <v/>
      </c>
      <c r="J512" s="50" t="str">
        <f aca="false">IF($B512="","",0.6108*EXP(17.27*$B512/($B512+237.3)))</f>
        <v/>
      </c>
      <c r="K512" s="50" t="str">
        <f aca="false">IF(OR($J512="",$C512=""),"",$J512*$C512/100)</f>
        <v/>
      </c>
      <c r="L512" s="50" t="str">
        <f aca="false">IF(OR($J512="",$K512=""),"",$J512-$K512)</f>
        <v/>
      </c>
      <c r="M512" s="50" t="str">
        <f aca="false">IF($J512="","",4098*$J512/($B512+237.3)^2)</f>
        <v/>
      </c>
      <c r="N512" s="51" t="str">
        <f aca="false">IF($F512="","",0.000665*$F512)</f>
        <v/>
      </c>
      <c r="O512" s="46" t="str">
        <f aca="false">IF($E512="","",IFERROR($E512*4.87/LN(67.8*CFG_ZANEM-5.42),""))</f>
        <v/>
      </c>
      <c r="P512" s="46" t="str">
        <f aca="false">IF(OR($B512="",$H512=""),"",$H512-$B512)</f>
        <v/>
      </c>
      <c r="Q512" s="46" t="str">
        <f aca="false">IF($A512="","",IF(ISNUMBER(CFG_A),CFG_A,""))</f>
        <v/>
      </c>
      <c r="R512" s="46" t="str">
        <f aca="false">IF($A512="","",IF(ISNUMBER(CFG_B),CFG_B,""))</f>
        <v/>
      </c>
      <c r="S512" s="50" t="str">
        <f aca="false">IF(OR($B512="",$Q512=""),"",0.6108*EXP(17.27*$B512/($B512+237.3))-0.6108*EXP(17.27*($B512+$Q512)/($B512+$Q512+237.3)))</f>
        <v/>
      </c>
      <c r="T512" s="46" t="str">
        <f aca="false">IF(OR($Q512="",$R512="",$L512=""),"",$Q512+$R512*$L512)</f>
        <v/>
      </c>
      <c r="U512" s="46" t="str">
        <f aca="false">IF(OR($Q512="",$R512="",$S512=""),"",$Q512+$R512*$S512)</f>
        <v/>
      </c>
      <c r="V512" s="50" t="str">
        <f aca="false">IF(OR($P512="",$T512="",$U512=""),"",IF(ABS($U512-$T512)&lt;CFG_DENOMMIN,"",($P512-$T512)/($U512-$T512)))</f>
        <v/>
      </c>
      <c r="W512" s="47" t="str">
        <f aca="false">IF($E512="","",IFERROR(LN((CFG_ZANEM-0.67*CFG_HDOSSEL)/(0.123*CFG_HDOSSEL))*LN((CFG_ZAR-0.67*CFG_HDOSSEL)/(0.0123*CFG_HDOSSEL))/(CFG_K^2*$E512),""))</f>
        <v/>
      </c>
      <c r="X512" s="50" t="str">
        <f aca="false">IF(OR($N512="",$W512="",$W512=0),"",$N512*(1+CFG_RC/$W512))</f>
        <v/>
      </c>
      <c r="Y512" s="46" t="str">
        <f aca="false">IF(OR($X512="",$M512="",$G512="",$L512=""),"",($W512*$G512/CFG_RHOCP)*($X512/($M512+$X512))-$L512/($M512+$X512))</f>
        <v/>
      </c>
      <c r="Z512" s="46" t="str">
        <f aca="false">IF(OR($W512="",$G512=""),"",$W512*$G512/CFG_RHOCP)</f>
        <v/>
      </c>
      <c r="AA512" s="50" t="str">
        <f aca="false">IF(OR($P512="",$Y512="",$Z512=""),"",IF(ABS($Z512-$Y512)&lt;CFG_DENOMMIN,"",($P512-$Y512)/($Z512-$Y512)))</f>
        <v/>
      </c>
      <c r="AB512" s="48" t="str">
        <f aca="false">IF($A512="","",IF(AND(HOUR($A512)&gt;=CFG_HINI,HOUR($A512)&lt;CFG_HFIM),1,0))</f>
        <v/>
      </c>
      <c r="AC512" s="48" t="str">
        <f aca="false">IF($A512="","",IF($D512="",0,IF($D512&gt;=CFG_RSMIN,1,0)))</f>
        <v/>
      </c>
      <c r="AD512" s="48" t="str">
        <f aca="false">IF($A512="","",IF($E512="",0,IF(AND($E512&gt;=CFG_UMIN,$E512&lt;=CFG_UMAX),1,0)))</f>
        <v/>
      </c>
      <c r="AE512" s="48" t="str">
        <f aca="false">IF($A512="","",IF($L512="",0,IF($L512&gt;=CFG_VPDMIN,1,0)))</f>
        <v/>
      </c>
      <c r="AF512" s="48" t="str">
        <f aca="false">IF($A512="","",IF(CFG_METODO="Teórico (Jackson)",IF(OR($Y512="",$Z512=""),0,IF(ABS($Z512-$Y512)&gt;=CFG_DENOMMIN,1,0)),IF(OR($T512="",$U512=""),0,IF(ABS($U512-$T512)&gt;=CFG_DENOMMIN,1,0))))</f>
        <v/>
      </c>
      <c r="AG512" s="48" t="str">
        <f aca="false">IF($A512="","",IF(AND($B512&lt;&gt;"",$C512&lt;&gt;"",$H512&lt;&gt;""),1,0))</f>
        <v/>
      </c>
      <c r="AH512" s="48" t="str">
        <f aca="false">IF($A512="","",IF(AND($AB512=1,$AC512=1,$AD512=1,$AE512=1,$AF512=1,$AG512=1),1,0))</f>
        <v/>
      </c>
      <c r="AI512" s="50" t="str">
        <f aca="false">IF($A512="","",IF($AH512&lt;&gt;1,"",IF(CFG_METODO="Teórico (Jackson)",$AA512,$V512)))</f>
        <v/>
      </c>
      <c r="AJ512" s="50" t="str">
        <f aca="false">IF($AI512="","",MAX(0,MIN(1,$AI512)))</f>
        <v/>
      </c>
      <c r="AK512" s="52" t="str">
        <f aca="false">IF($A512="","",IF($AG512=0,"Dados incompletos"&amp;IF($I512="SEM PAR"," — sem Tc no mesmo horário",""),IF($AB512=0,"Fora da janela horária",IF($AC512=0,"Radiação abaixo do mínimo",IF($AD512=0,"Vento fora da faixa",IF($AE512=0,"VPD abaixo do mínimo",IF($AF512=0,"Denominador muito pequeno","VÁLIDO")))))))</f>
        <v/>
      </c>
    </row>
    <row r="513" customFormat="false" ht="15" hidden="false" customHeight="false" outlineLevel="0" collapsed="false">
      <c r="A513" s="45" t="str">
        <f aca="false">IF(02_Estacao!A513="","",02_Estacao!A513)</f>
        <v/>
      </c>
      <c r="B513" s="46" t="str">
        <f aca="false">IF(OR($A513="",02_Estacao!B513=""),"",IF(CFG_UT="°F",(02_Estacao!B513-32)*5/9,02_Estacao!B513))</f>
        <v/>
      </c>
      <c r="C513" s="47" t="str">
        <f aca="false">IF(OR($A513="",02_Estacao!C513=""),"",IF(CFG_UUR="fração (0-1)",02_Estacao!C513*100,02_Estacao!C513))</f>
        <v/>
      </c>
      <c r="D513" s="48" t="str">
        <f aca="false">IF(OR($A513="",02_Estacao!D513=""),"",IF(CFG_URS="MJ/m²/h",02_Estacao!D513*277.7778,IF(CFG_URS="kW/m²",02_Estacao!D513*1000,02_Estacao!D513)))</f>
        <v/>
      </c>
      <c r="E513" s="46" t="str">
        <f aca="false">IF(OR($A513="",02_Estacao!E513=""),"",IF(CFG_UVEL="km/h",02_Estacao!E513/3.6,02_Estacao!E513))</f>
        <v/>
      </c>
      <c r="F513" s="46" t="str">
        <f aca="false">IF($A513="","",IF(02_Estacao!F513="",CFG_P,IF(CFG_UP="hPa (mbar)",02_Estacao!F513/10,IF(CFG_UP="Pa",02_Estacao!F513/1000,02_Estacao!F513))))</f>
        <v/>
      </c>
      <c r="G513" s="48" t="str">
        <f aca="false">IF($A513="","",IF(02_Estacao!G513&lt;&gt;"",02_Estacao!G513,IF($D513="","",(1-CFG_ALBEDO)*$D513-CFG_RNL)))</f>
        <v/>
      </c>
      <c r="H513" s="46" t="str">
        <f aca="false">IF($A513="","",IFERROR(IF(ISNUMBER(INDEX(03_Dossel!$F$6:$F$1005,MATCH($A513,03_Dossel!$A$6:$A$1005,0))),INDEX(03_Dossel!$F$6:$F$1005,MATCH($A513,03_Dossel!$A$6:$A$1005,0)),""),""))</f>
        <v/>
      </c>
      <c r="I513" s="49" t="str">
        <f aca="false">IF($A513="","",IF($H513="","SEM PAR","OK"))</f>
        <v/>
      </c>
      <c r="J513" s="50" t="str">
        <f aca="false">IF($B513="","",0.6108*EXP(17.27*$B513/($B513+237.3)))</f>
        <v/>
      </c>
      <c r="K513" s="50" t="str">
        <f aca="false">IF(OR($J513="",$C513=""),"",$J513*$C513/100)</f>
        <v/>
      </c>
      <c r="L513" s="50" t="str">
        <f aca="false">IF(OR($J513="",$K513=""),"",$J513-$K513)</f>
        <v/>
      </c>
      <c r="M513" s="50" t="str">
        <f aca="false">IF($J513="","",4098*$J513/($B513+237.3)^2)</f>
        <v/>
      </c>
      <c r="N513" s="51" t="str">
        <f aca="false">IF($F513="","",0.000665*$F513)</f>
        <v/>
      </c>
      <c r="O513" s="46" t="str">
        <f aca="false">IF($E513="","",IFERROR($E513*4.87/LN(67.8*CFG_ZANEM-5.42),""))</f>
        <v/>
      </c>
      <c r="P513" s="46" t="str">
        <f aca="false">IF(OR($B513="",$H513=""),"",$H513-$B513)</f>
        <v/>
      </c>
      <c r="Q513" s="46" t="str">
        <f aca="false">IF($A513="","",IF(ISNUMBER(CFG_A),CFG_A,""))</f>
        <v/>
      </c>
      <c r="R513" s="46" t="str">
        <f aca="false">IF($A513="","",IF(ISNUMBER(CFG_B),CFG_B,""))</f>
        <v/>
      </c>
      <c r="S513" s="50" t="str">
        <f aca="false">IF(OR($B513="",$Q513=""),"",0.6108*EXP(17.27*$B513/($B513+237.3))-0.6108*EXP(17.27*($B513+$Q513)/($B513+$Q513+237.3)))</f>
        <v/>
      </c>
      <c r="T513" s="46" t="str">
        <f aca="false">IF(OR($Q513="",$R513="",$L513=""),"",$Q513+$R513*$L513)</f>
        <v/>
      </c>
      <c r="U513" s="46" t="str">
        <f aca="false">IF(OR($Q513="",$R513="",$S513=""),"",$Q513+$R513*$S513)</f>
        <v/>
      </c>
      <c r="V513" s="50" t="str">
        <f aca="false">IF(OR($P513="",$T513="",$U513=""),"",IF(ABS($U513-$T513)&lt;CFG_DENOMMIN,"",($P513-$T513)/($U513-$T513)))</f>
        <v/>
      </c>
      <c r="W513" s="47" t="str">
        <f aca="false">IF($E513="","",IFERROR(LN((CFG_ZANEM-0.67*CFG_HDOSSEL)/(0.123*CFG_HDOSSEL))*LN((CFG_ZAR-0.67*CFG_HDOSSEL)/(0.0123*CFG_HDOSSEL))/(CFG_K^2*$E513),""))</f>
        <v/>
      </c>
      <c r="X513" s="50" t="str">
        <f aca="false">IF(OR($N513="",$W513="",$W513=0),"",$N513*(1+CFG_RC/$W513))</f>
        <v/>
      </c>
      <c r="Y513" s="46" t="str">
        <f aca="false">IF(OR($X513="",$M513="",$G513="",$L513=""),"",($W513*$G513/CFG_RHOCP)*($X513/($M513+$X513))-$L513/($M513+$X513))</f>
        <v/>
      </c>
      <c r="Z513" s="46" t="str">
        <f aca="false">IF(OR($W513="",$G513=""),"",$W513*$G513/CFG_RHOCP)</f>
        <v/>
      </c>
      <c r="AA513" s="50" t="str">
        <f aca="false">IF(OR($P513="",$Y513="",$Z513=""),"",IF(ABS($Z513-$Y513)&lt;CFG_DENOMMIN,"",($P513-$Y513)/($Z513-$Y513)))</f>
        <v/>
      </c>
      <c r="AB513" s="48" t="str">
        <f aca="false">IF($A513="","",IF(AND(HOUR($A513)&gt;=CFG_HINI,HOUR($A513)&lt;CFG_HFIM),1,0))</f>
        <v/>
      </c>
      <c r="AC513" s="48" t="str">
        <f aca="false">IF($A513="","",IF($D513="",0,IF($D513&gt;=CFG_RSMIN,1,0)))</f>
        <v/>
      </c>
      <c r="AD513" s="48" t="str">
        <f aca="false">IF($A513="","",IF($E513="",0,IF(AND($E513&gt;=CFG_UMIN,$E513&lt;=CFG_UMAX),1,0)))</f>
        <v/>
      </c>
      <c r="AE513" s="48" t="str">
        <f aca="false">IF($A513="","",IF($L513="",0,IF($L513&gt;=CFG_VPDMIN,1,0)))</f>
        <v/>
      </c>
      <c r="AF513" s="48" t="str">
        <f aca="false">IF($A513="","",IF(CFG_METODO="Teórico (Jackson)",IF(OR($Y513="",$Z513=""),0,IF(ABS($Z513-$Y513)&gt;=CFG_DENOMMIN,1,0)),IF(OR($T513="",$U513=""),0,IF(ABS($U513-$T513)&gt;=CFG_DENOMMIN,1,0))))</f>
        <v/>
      </c>
      <c r="AG513" s="48" t="str">
        <f aca="false">IF($A513="","",IF(AND($B513&lt;&gt;"",$C513&lt;&gt;"",$H513&lt;&gt;""),1,0))</f>
        <v/>
      </c>
      <c r="AH513" s="48" t="str">
        <f aca="false">IF($A513="","",IF(AND($AB513=1,$AC513=1,$AD513=1,$AE513=1,$AF513=1,$AG513=1),1,0))</f>
        <v/>
      </c>
      <c r="AI513" s="50" t="str">
        <f aca="false">IF($A513="","",IF($AH513&lt;&gt;1,"",IF(CFG_METODO="Teórico (Jackson)",$AA513,$V513)))</f>
        <v/>
      </c>
      <c r="AJ513" s="50" t="str">
        <f aca="false">IF($AI513="","",MAX(0,MIN(1,$AI513)))</f>
        <v/>
      </c>
      <c r="AK513" s="52" t="str">
        <f aca="false">IF($A513="","",IF($AG513=0,"Dados incompletos"&amp;IF($I513="SEM PAR"," — sem Tc no mesmo horário",""),IF($AB513=0,"Fora da janela horária",IF($AC513=0,"Radiação abaixo do mínimo",IF($AD513=0,"Vento fora da faixa",IF($AE513=0,"VPD abaixo do mínimo",IF($AF513=0,"Denominador muito pequeno","VÁLIDO")))))))</f>
        <v/>
      </c>
    </row>
    <row r="514" customFormat="false" ht="15" hidden="false" customHeight="false" outlineLevel="0" collapsed="false">
      <c r="A514" s="45" t="str">
        <f aca="false">IF(02_Estacao!A514="","",02_Estacao!A514)</f>
        <v/>
      </c>
      <c r="B514" s="46" t="str">
        <f aca="false">IF(OR($A514="",02_Estacao!B514=""),"",IF(CFG_UT="°F",(02_Estacao!B514-32)*5/9,02_Estacao!B514))</f>
        <v/>
      </c>
      <c r="C514" s="47" t="str">
        <f aca="false">IF(OR($A514="",02_Estacao!C514=""),"",IF(CFG_UUR="fração (0-1)",02_Estacao!C514*100,02_Estacao!C514))</f>
        <v/>
      </c>
      <c r="D514" s="48" t="str">
        <f aca="false">IF(OR($A514="",02_Estacao!D514=""),"",IF(CFG_URS="MJ/m²/h",02_Estacao!D514*277.7778,IF(CFG_URS="kW/m²",02_Estacao!D514*1000,02_Estacao!D514)))</f>
        <v/>
      </c>
      <c r="E514" s="46" t="str">
        <f aca="false">IF(OR($A514="",02_Estacao!E514=""),"",IF(CFG_UVEL="km/h",02_Estacao!E514/3.6,02_Estacao!E514))</f>
        <v/>
      </c>
      <c r="F514" s="46" t="str">
        <f aca="false">IF($A514="","",IF(02_Estacao!F514="",CFG_P,IF(CFG_UP="hPa (mbar)",02_Estacao!F514/10,IF(CFG_UP="Pa",02_Estacao!F514/1000,02_Estacao!F514))))</f>
        <v/>
      </c>
      <c r="G514" s="48" t="str">
        <f aca="false">IF($A514="","",IF(02_Estacao!G514&lt;&gt;"",02_Estacao!G514,IF($D514="","",(1-CFG_ALBEDO)*$D514-CFG_RNL)))</f>
        <v/>
      </c>
      <c r="H514" s="46" t="str">
        <f aca="false">IF($A514="","",IFERROR(IF(ISNUMBER(INDEX(03_Dossel!$F$6:$F$1005,MATCH($A514,03_Dossel!$A$6:$A$1005,0))),INDEX(03_Dossel!$F$6:$F$1005,MATCH($A514,03_Dossel!$A$6:$A$1005,0)),""),""))</f>
        <v/>
      </c>
      <c r="I514" s="49" t="str">
        <f aca="false">IF($A514="","",IF($H514="","SEM PAR","OK"))</f>
        <v/>
      </c>
      <c r="J514" s="50" t="str">
        <f aca="false">IF($B514="","",0.6108*EXP(17.27*$B514/($B514+237.3)))</f>
        <v/>
      </c>
      <c r="K514" s="50" t="str">
        <f aca="false">IF(OR($J514="",$C514=""),"",$J514*$C514/100)</f>
        <v/>
      </c>
      <c r="L514" s="50" t="str">
        <f aca="false">IF(OR($J514="",$K514=""),"",$J514-$K514)</f>
        <v/>
      </c>
      <c r="M514" s="50" t="str">
        <f aca="false">IF($J514="","",4098*$J514/($B514+237.3)^2)</f>
        <v/>
      </c>
      <c r="N514" s="51" t="str">
        <f aca="false">IF($F514="","",0.000665*$F514)</f>
        <v/>
      </c>
      <c r="O514" s="46" t="str">
        <f aca="false">IF($E514="","",IFERROR($E514*4.87/LN(67.8*CFG_ZANEM-5.42),""))</f>
        <v/>
      </c>
      <c r="P514" s="46" t="str">
        <f aca="false">IF(OR($B514="",$H514=""),"",$H514-$B514)</f>
        <v/>
      </c>
      <c r="Q514" s="46" t="str">
        <f aca="false">IF($A514="","",IF(ISNUMBER(CFG_A),CFG_A,""))</f>
        <v/>
      </c>
      <c r="R514" s="46" t="str">
        <f aca="false">IF($A514="","",IF(ISNUMBER(CFG_B),CFG_B,""))</f>
        <v/>
      </c>
      <c r="S514" s="50" t="str">
        <f aca="false">IF(OR($B514="",$Q514=""),"",0.6108*EXP(17.27*$B514/($B514+237.3))-0.6108*EXP(17.27*($B514+$Q514)/($B514+$Q514+237.3)))</f>
        <v/>
      </c>
      <c r="T514" s="46" t="str">
        <f aca="false">IF(OR($Q514="",$R514="",$L514=""),"",$Q514+$R514*$L514)</f>
        <v/>
      </c>
      <c r="U514" s="46" t="str">
        <f aca="false">IF(OR($Q514="",$R514="",$S514=""),"",$Q514+$R514*$S514)</f>
        <v/>
      </c>
      <c r="V514" s="50" t="str">
        <f aca="false">IF(OR($P514="",$T514="",$U514=""),"",IF(ABS($U514-$T514)&lt;CFG_DENOMMIN,"",($P514-$T514)/($U514-$T514)))</f>
        <v/>
      </c>
      <c r="W514" s="47" t="str">
        <f aca="false">IF($E514="","",IFERROR(LN((CFG_ZANEM-0.67*CFG_HDOSSEL)/(0.123*CFG_HDOSSEL))*LN((CFG_ZAR-0.67*CFG_HDOSSEL)/(0.0123*CFG_HDOSSEL))/(CFG_K^2*$E514),""))</f>
        <v/>
      </c>
      <c r="X514" s="50" t="str">
        <f aca="false">IF(OR($N514="",$W514="",$W514=0),"",$N514*(1+CFG_RC/$W514))</f>
        <v/>
      </c>
      <c r="Y514" s="46" t="str">
        <f aca="false">IF(OR($X514="",$M514="",$G514="",$L514=""),"",($W514*$G514/CFG_RHOCP)*($X514/($M514+$X514))-$L514/($M514+$X514))</f>
        <v/>
      </c>
      <c r="Z514" s="46" t="str">
        <f aca="false">IF(OR($W514="",$G514=""),"",$W514*$G514/CFG_RHOCP)</f>
        <v/>
      </c>
      <c r="AA514" s="50" t="str">
        <f aca="false">IF(OR($P514="",$Y514="",$Z514=""),"",IF(ABS($Z514-$Y514)&lt;CFG_DENOMMIN,"",($P514-$Y514)/($Z514-$Y514)))</f>
        <v/>
      </c>
      <c r="AB514" s="48" t="str">
        <f aca="false">IF($A514="","",IF(AND(HOUR($A514)&gt;=CFG_HINI,HOUR($A514)&lt;CFG_HFIM),1,0))</f>
        <v/>
      </c>
      <c r="AC514" s="48" t="str">
        <f aca="false">IF($A514="","",IF($D514="",0,IF($D514&gt;=CFG_RSMIN,1,0)))</f>
        <v/>
      </c>
      <c r="AD514" s="48" t="str">
        <f aca="false">IF($A514="","",IF($E514="",0,IF(AND($E514&gt;=CFG_UMIN,$E514&lt;=CFG_UMAX),1,0)))</f>
        <v/>
      </c>
      <c r="AE514" s="48" t="str">
        <f aca="false">IF($A514="","",IF($L514="",0,IF($L514&gt;=CFG_VPDMIN,1,0)))</f>
        <v/>
      </c>
      <c r="AF514" s="48" t="str">
        <f aca="false">IF($A514="","",IF(CFG_METODO="Teórico (Jackson)",IF(OR($Y514="",$Z514=""),0,IF(ABS($Z514-$Y514)&gt;=CFG_DENOMMIN,1,0)),IF(OR($T514="",$U514=""),0,IF(ABS($U514-$T514)&gt;=CFG_DENOMMIN,1,0))))</f>
        <v/>
      </c>
      <c r="AG514" s="48" t="str">
        <f aca="false">IF($A514="","",IF(AND($B514&lt;&gt;"",$C514&lt;&gt;"",$H514&lt;&gt;""),1,0))</f>
        <v/>
      </c>
      <c r="AH514" s="48" t="str">
        <f aca="false">IF($A514="","",IF(AND($AB514=1,$AC514=1,$AD514=1,$AE514=1,$AF514=1,$AG514=1),1,0))</f>
        <v/>
      </c>
      <c r="AI514" s="50" t="str">
        <f aca="false">IF($A514="","",IF($AH514&lt;&gt;1,"",IF(CFG_METODO="Teórico (Jackson)",$AA514,$V514)))</f>
        <v/>
      </c>
      <c r="AJ514" s="50" t="str">
        <f aca="false">IF($AI514="","",MAX(0,MIN(1,$AI514)))</f>
        <v/>
      </c>
      <c r="AK514" s="52" t="str">
        <f aca="false">IF($A514="","",IF($AG514=0,"Dados incompletos"&amp;IF($I514="SEM PAR"," — sem Tc no mesmo horário",""),IF($AB514=0,"Fora da janela horária",IF($AC514=0,"Radiação abaixo do mínimo",IF($AD514=0,"Vento fora da faixa",IF($AE514=0,"VPD abaixo do mínimo",IF($AF514=0,"Denominador muito pequeno","VÁLIDO")))))))</f>
        <v/>
      </c>
    </row>
    <row r="515" customFormat="false" ht="15" hidden="false" customHeight="false" outlineLevel="0" collapsed="false">
      <c r="A515" s="45" t="str">
        <f aca="false">IF(02_Estacao!A515="","",02_Estacao!A515)</f>
        <v/>
      </c>
      <c r="B515" s="46" t="str">
        <f aca="false">IF(OR($A515="",02_Estacao!B515=""),"",IF(CFG_UT="°F",(02_Estacao!B515-32)*5/9,02_Estacao!B515))</f>
        <v/>
      </c>
      <c r="C515" s="47" t="str">
        <f aca="false">IF(OR($A515="",02_Estacao!C515=""),"",IF(CFG_UUR="fração (0-1)",02_Estacao!C515*100,02_Estacao!C515))</f>
        <v/>
      </c>
      <c r="D515" s="48" t="str">
        <f aca="false">IF(OR($A515="",02_Estacao!D515=""),"",IF(CFG_URS="MJ/m²/h",02_Estacao!D515*277.7778,IF(CFG_URS="kW/m²",02_Estacao!D515*1000,02_Estacao!D515)))</f>
        <v/>
      </c>
      <c r="E515" s="46" t="str">
        <f aca="false">IF(OR($A515="",02_Estacao!E515=""),"",IF(CFG_UVEL="km/h",02_Estacao!E515/3.6,02_Estacao!E515))</f>
        <v/>
      </c>
      <c r="F515" s="46" t="str">
        <f aca="false">IF($A515="","",IF(02_Estacao!F515="",CFG_P,IF(CFG_UP="hPa (mbar)",02_Estacao!F515/10,IF(CFG_UP="Pa",02_Estacao!F515/1000,02_Estacao!F515))))</f>
        <v/>
      </c>
      <c r="G515" s="48" t="str">
        <f aca="false">IF($A515="","",IF(02_Estacao!G515&lt;&gt;"",02_Estacao!G515,IF($D515="","",(1-CFG_ALBEDO)*$D515-CFG_RNL)))</f>
        <v/>
      </c>
      <c r="H515" s="46" t="str">
        <f aca="false">IF($A515="","",IFERROR(IF(ISNUMBER(INDEX(03_Dossel!$F$6:$F$1005,MATCH($A515,03_Dossel!$A$6:$A$1005,0))),INDEX(03_Dossel!$F$6:$F$1005,MATCH($A515,03_Dossel!$A$6:$A$1005,0)),""),""))</f>
        <v/>
      </c>
      <c r="I515" s="49" t="str">
        <f aca="false">IF($A515="","",IF($H515="","SEM PAR","OK"))</f>
        <v/>
      </c>
      <c r="J515" s="50" t="str">
        <f aca="false">IF($B515="","",0.6108*EXP(17.27*$B515/($B515+237.3)))</f>
        <v/>
      </c>
      <c r="K515" s="50" t="str">
        <f aca="false">IF(OR($J515="",$C515=""),"",$J515*$C515/100)</f>
        <v/>
      </c>
      <c r="L515" s="50" t="str">
        <f aca="false">IF(OR($J515="",$K515=""),"",$J515-$K515)</f>
        <v/>
      </c>
      <c r="M515" s="50" t="str">
        <f aca="false">IF($J515="","",4098*$J515/($B515+237.3)^2)</f>
        <v/>
      </c>
      <c r="N515" s="51" t="str">
        <f aca="false">IF($F515="","",0.000665*$F515)</f>
        <v/>
      </c>
      <c r="O515" s="46" t="str">
        <f aca="false">IF($E515="","",IFERROR($E515*4.87/LN(67.8*CFG_ZANEM-5.42),""))</f>
        <v/>
      </c>
      <c r="P515" s="46" t="str">
        <f aca="false">IF(OR($B515="",$H515=""),"",$H515-$B515)</f>
        <v/>
      </c>
      <c r="Q515" s="46" t="str">
        <f aca="false">IF($A515="","",IF(ISNUMBER(CFG_A),CFG_A,""))</f>
        <v/>
      </c>
      <c r="R515" s="46" t="str">
        <f aca="false">IF($A515="","",IF(ISNUMBER(CFG_B),CFG_B,""))</f>
        <v/>
      </c>
      <c r="S515" s="50" t="str">
        <f aca="false">IF(OR($B515="",$Q515=""),"",0.6108*EXP(17.27*$B515/($B515+237.3))-0.6108*EXP(17.27*($B515+$Q515)/($B515+$Q515+237.3)))</f>
        <v/>
      </c>
      <c r="T515" s="46" t="str">
        <f aca="false">IF(OR($Q515="",$R515="",$L515=""),"",$Q515+$R515*$L515)</f>
        <v/>
      </c>
      <c r="U515" s="46" t="str">
        <f aca="false">IF(OR($Q515="",$R515="",$S515=""),"",$Q515+$R515*$S515)</f>
        <v/>
      </c>
      <c r="V515" s="50" t="str">
        <f aca="false">IF(OR($P515="",$T515="",$U515=""),"",IF(ABS($U515-$T515)&lt;CFG_DENOMMIN,"",($P515-$T515)/($U515-$T515)))</f>
        <v/>
      </c>
      <c r="W515" s="47" t="str">
        <f aca="false">IF($E515="","",IFERROR(LN((CFG_ZANEM-0.67*CFG_HDOSSEL)/(0.123*CFG_HDOSSEL))*LN((CFG_ZAR-0.67*CFG_HDOSSEL)/(0.0123*CFG_HDOSSEL))/(CFG_K^2*$E515),""))</f>
        <v/>
      </c>
      <c r="X515" s="50" t="str">
        <f aca="false">IF(OR($N515="",$W515="",$W515=0),"",$N515*(1+CFG_RC/$W515))</f>
        <v/>
      </c>
      <c r="Y515" s="46" t="str">
        <f aca="false">IF(OR($X515="",$M515="",$G515="",$L515=""),"",($W515*$G515/CFG_RHOCP)*($X515/($M515+$X515))-$L515/($M515+$X515))</f>
        <v/>
      </c>
      <c r="Z515" s="46" t="str">
        <f aca="false">IF(OR($W515="",$G515=""),"",$W515*$G515/CFG_RHOCP)</f>
        <v/>
      </c>
      <c r="AA515" s="50" t="str">
        <f aca="false">IF(OR($P515="",$Y515="",$Z515=""),"",IF(ABS($Z515-$Y515)&lt;CFG_DENOMMIN,"",($P515-$Y515)/($Z515-$Y515)))</f>
        <v/>
      </c>
      <c r="AB515" s="48" t="str">
        <f aca="false">IF($A515="","",IF(AND(HOUR($A515)&gt;=CFG_HINI,HOUR($A515)&lt;CFG_HFIM),1,0))</f>
        <v/>
      </c>
      <c r="AC515" s="48" t="str">
        <f aca="false">IF($A515="","",IF($D515="",0,IF($D515&gt;=CFG_RSMIN,1,0)))</f>
        <v/>
      </c>
      <c r="AD515" s="48" t="str">
        <f aca="false">IF($A515="","",IF($E515="",0,IF(AND($E515&gt;=CFG_UMIN,$E515&lt;=CFG_UMAX),1,0)))</f>
        <v/>
      </c>
      <c r="AE515" s="48" t="str">
        <f aca="false">IF($A515="","",IF($L515="",0,IF($L515&gt;=CFG_VPDMIN,1,0)))</f>
        <v/>
      </c>
      <c r="AF515" s="48" t="str">
        <f aca="false">IF($A515="","",IF(CFG_METODO="Teórico (Jackson)",IF(OR($Y515="",$Z515=""),0,IF(ABS($Z515-$Y515)&gt;=CFG_DENOMMIN,1,0)),IF(OR($T515="",$U515=""),0,IF(ABS($U515-$T515)&gt;=CFG_DENOMMIN,1,0))))</f>
        <v/>
      </c>
      <c r="AG515" s="48" t="str">
        <f aca="false">IF($A515="","",IF(AND($B515&lt;&gt;"",$C515&lt;&gt;"",$H515&lt;&gt;""),1,0))</f>
        <v/>
      </c>
      <c r="AH515" s="48" t="str">
        <f aca="false">IF($A515="","",IF(AND($AB515=1,$AC515=1,$AD515=1,$AE515=1,$AF515=1,$AG515=1),1,0))</f>
        <v/>
      </c>
      <c r="AI515" s="50" t="str">
        <f aca="false">IF($A515="","",IF($AH515&lt;&gt;1,"",IF(CFG_METODO="Teórico (Jackson)",$AA515,$V515)))</f>
        <v/>
      </c>
      <c r="AJ515" s="50" t="str">
        <f aca="false">IF($AI515="","",MAX(0,MIN(1,$AI515)))</f>
        <v/>
      </c>
      <c r="AK515" s="52" t="str">
        <f aca="false">IF($A515="","",IF($AG515=0,"Dados incompletos"&amp;IF($I515="SEM PAR"," — sem Tc no mesmo horário",""),IF($AB515=0,"Fora da janela horária",IF($AC515=0,"Radiação abaixo do mínimo",IF($AD515=0,"Vento fora da faixa",IF($AE515=0,"VPD abaixo do mínimo",IF($AF515=0,"Denominador muito pequeno","VÁLIDO")))))))</f>
        <v/>
      </c>
    </row>
    <row r="516" customFormat="false" ht="15" hidden="false" customHeight="false" outlineLevel="0" collapsed="false">
      <c r="A516" s="45" t="str">
        <f aca="false">IF(02_Estacao!A516="","",02_Estacao!A516)</f>
        <v/>
      </c>
      <c r="B516" s="46" t="str">
        <f aca="false">IF(OR($A516="",02_Estacao!B516=""),"",IF(CFG_UT="°F",(02_Estacao!B516-32)*5/9,02_Estacao!B516))</f>
        <v/>
      </c>
      <c r="C516" s="47" t="str">
        <f aca="false">IF(OR($A516="",02_Estacao!C516=""),"",IF(CFG_UUR="fração (0-1)",02_Estacao!C516*100,02_Estacao!C516))</f>
        <v/>
      </c>
      <c r="D516" s="48" t="str">
        <f aca="false">IF(OR($A516="",02_Estacao!D516=""),"",IF(CFG_URS="MJ/m²/h",02_Estacao!D516*277.7778,IF(CFG_URS="kW/m²",02_Estacao!D516*1000,02_Estacao!D516)))</f>
        <v/>
      </c>
      <c r="E516" s="46" t="str">
        <f aca="false">IF(OR($A516="",02_Estacao!E516=""),"",IF(CFG_UVEL="km/h",02_Estacao!E516/3.6,02_Estacao!E516))</f>
        <v/>
      </c>
      <c r="F516" s="46" t="str">
        <f aca="false">IF($A516="","",IF(02_Estacao!F516="",CFG_P,IF(CFG_UP="hPa (mbar)",02_Estacao!F516/10,IF(CFG_UP="Pa",02_Estacao!F516/1000,02_Estacao!F516))))</f>
        <v/>
      </c>
      <c r="G516" s="48" t="str">
        <f aca="false">IF($A516="","",IF(02_Estacao!G516&lt;&gt;"",02_Estacao!G516,IF($D516="","",(1-CFG_ALBEDO)*$D516-CFG_RNL)))</f>
        <v/>
      </c>
      <c r="H516" s="46" t="str">
        <f aca="false">IF($A516="","",IFERROR(IF(ISNUMBER(INDEX(03_Dossel!$F$6:$F$1005,MATCH($A516,03_Dossel!$A$6:$A$1005,0))),INDEX(03_Dossel!$F$6:$F$1005,MATCH($A516,03_Dossel!$A$6:$A$1005,0)),""),""))</f>
        <v/>
      </c>
      <c r="I516" s="49" t="str">
        <f aca="false">IF($A516="","",IF($H516="","SEM PAR","OK"))</f>
        <v/>
      </c>
      <c r="J516" s="50" t="str">
        <f aca="false">IF($B516="","",0.6108*EXP(17.27*$B516/($B516+237.3)))</f>
        <v/>
      </c>
      <c r="K516" s="50" t="str">
        <f aca="false">IF(OR($J516="",$C516=""),"",$J516*$C516/100)</f>
        <v/>
      </c>
      <c r="L516" s="50" t="str">
        <f aca="false">IF(OR($J516="",$K516=""),"",$J516-$K516)</f>
        <v/>
      </c>
      <c r="M516" s="50" t="str">
        <f aca="false">IF($J516="","",4098*$J516/($B516+237.3)^2)</f>
        <v/>
      </c>
      <c r="N516" s="51" t="str">
        <f aca="false">IF($F516="","",0.000665*$F516)</f>
        <v/>
      </c>
      <c r="O516" s="46" t="str">
        <f aca="false">IF($E516="","",IFERROR($E516*4.87/LN(67.8*CFG_ZANEM-5.42),""))</f>
        <v/>
      </c>
      <c r="P516" s="46" t="str">
        <f aca="false">IF(OR($B516="",$H516=""),"",$H516-$B516)</f>
        <v/>
      </c>
      <c r="Q516" s="46" t="str">
        <f aca="false">IF($A516="","",IF(ISNUMBER(CFG_A),CFG_A,""))</f>
        <v/>
      </c>
      <c r="R516" s="46" t="str">
        <f aca="false">IF($A516="","",IF(ISNUMBER(CFG_B),CFG_B,""))</f>
        <v/>
      </c>
      <c r="S516" s="50" t="str">
        <f aca="false">IF(OR($B516="",$Q516=""),"",0.6108*EXP(17.27*$B516/($B516+237.3))-0.6108*EXP(17.27*($B516+$Q516)/($B516+$Q516+237.3)))</f>
        <v/>
      </c>
      <c r="T516" s="46" t="str">
        <f aca="false">IF(OR($Q516="",$R516="",$L516=""),"",$Q516+$R516*$L516)</f>
        <v/>
      </c>
      <c r="U516" s="46" t="str">
        <f aca="false">IF(OR($Q516="",$R516="",$S516=""),"",$Q516+$R516*$S516)</f>
        <v/>
      </c>
      <c r="V516" s="50" t="str">
        <f aca="false">IF(OR($P516="",$T516="",$U516=""),"",IF(ABS($U516-$T516)&lt;CFG_DENOMMIN,"",($P516-$T516)/($U516-$T516)))</f>
        <v/>
      </c>
      <c r="W516" s="47" t="str">
        <f aca="false">IF($E516="","",IFERROR(LN((CFG_ZANEM-0.67*CFG_HDOSSEL)/(0.123*CFG_HDOSSEL))*LN((CFG_ZAR-0.67*CFG_HDOSSEL)/(0.0123*CFG_HDOSSEL))/(CFG_K^2*$E516),""))</f>
        <v/>
      </c>
      <c r="X516" s="50" t="str">
        <f aca="false">IF(OR($N516="",$W516="",$W516=0),"",$N516*(1+CFG_RC/$W516))</f>
        <v/>
      </c>
      <c r="Y516" s="46" t="str">
        <f aca="false">IF(OR($X516="",$M516="",$G516="",$L516=""),"",($W516*$G516/CFG_RHOCP)*($X516/($M516+$X516))-$L516/($M516+$X516))</f>
        <v/>
      </c>
      <c r="Z516" s="46" t="str">
        <f aca="false">IF(OR($W516="",$G516=""),"",$W516*$G516/CFG_RHOCP)</f>
        <v/>
      </c>
      <c r="AA516" s="50" t="str">
        <f aca="false">IF(OR($P516="",$Y516="",$Z516=""),"",IF(ABS($Z516-$Y516)&lt;CFG_DENOMMIN,"",($P516-$Y516)/($Z516-$Y516)))</f>
        <v/>
      </c>
      <c r="AB516" s="48" t="str">
        <f aca="false">IF($A516="","",IF(AND(HOUR($A516)&gt;=CFG_HINI,HOUR($A516)&lt;CFG_HFIM),1,0))</f>
        <v/>
      </c>
      <c r="AC516" s="48" t="str">
        <f aca="false">IF($A516="","",IF($D516="",0,IF($D516&gt;=CFG_RSMIN,1,0)))</f>
        <v/>
      </c>
      <c r="AD516" s="48" t="str">
        <f aca="false">IF($A516="","",IF($E516="",0,IF(AND($E516&gt;=CFG_UMIN,$E516&lt;=CFG_UMAX),1,0)))</f>
        <v/>
      </c>
      <c r="AE516" s="48" t="str">
        <f aca="false">IF($A516="","",IF($L516="",0,IF($L516&gt;=CFG_VPDMIN,1,0)))</f>
        <v/>
      </c>
      <c r="AF516" s="48" t="str">
        <f aca="false">IF($A516="","",IF(CFG_METODO="Teórico (Jackson)",IF(OR($Y516="",$Z516=""),0,IF(ABS($Z516-$Y516)&gt;=CFG_DENOMMIN,1,0)),IF(OR($T516="",$U516=""),0,IF(ABS($U516-$T516)&gt;=CFG_DENOMMIN,1,0))))</f>
        <v/>
      </c>
      <c r="AG516" s="48" t="str">
        <f aca="false">IF($A516="","",IF(AND($B516&lt;&gt;"",$C516&lt;&gt;"",$H516&lt;&gt;""),1,0))</f>
        <v/>
      </c>
      <c r="AH516" s="48" t="str">
        <f aca="false">IF($A516="","",IF(AND($AB516=1,$AC516=1,$AD516=1,$AE516=1,$AF516=1,$AG516=1),1,0))</f>
        <v/>
      </c>
      <c r="AI516" s="50" t="str">
        <f aca="false">IF($A516="","",IF($AH516&lt;&gt;1,"",IF(CFG_METODO="Teórico (Jackson)",$AA516,$V516)))</f>
        <v/>
      </c>
      <c r="AJ516" s="50" t="str">
        <f aca="false">IF($AI516="","",MAX(0,MIN(1,$AI516)))</f>
        <v/>
      </c>
      <c r="AK516" s="52" t="str">
        <f aca="false">IF($A516="","",IF($AG516=0,"Dados incompletos"&amp;IF($I516="SEM PAR"," — sem Tc no mesmo horário",""),IF($AB516=0,"Fora da janela horária",IF($AC516=0,"Radiação abaixo do mínimo",IF($AD516=0,"Vento fora da faixa",IF($AE516=0,"VPD abaixo do mínimo",IF($AF516=0,"Denominador muito pequeno","VÁLIDO")))))))</f>
        <v/>
      </c>
    </row>
    <row r="517" customFormat="false" ht="15" hidden="false" customHeight="false" outlineLevel="0" collapsed="false">
      <c r="A517" s="45" t="str">
        <f aca="false">IF(02_Estacao!A517="","",02_Estacao!A517)</f>
        <v/>
      </c>
      <c r="B517" s="46" t="str">
        <f aca="false">IF(OR($A517="",02_Estacao!B517=""),"",IF(CFG_UT="°F",(02_Estacao!B517-32)*5/9,02_Estacao!B517))</f>
        <v/>
      </c>
      <c r="C517" s="47" t="str">
        <f aca="false">IF(OR($A517="",02_Estacao!C517=""),"",IF(CFG_UUR="fração (0-1)",02_Estacao!C517*100,02_Estacao!C517))</f>
        <v/>
      </c>
      <c r="D517" s="48" t="str">
        <f aca="false">IF(OR($A517="",02_Estacao!D517=""),"",IF(CFG_URS="MJ/m²/h",02_Estacao!D517*277.7778,IF(CFG_URS="kW/m²",02_Estacao!D517*1000,02_Estacao!D517)))</f>
        <v/>
      </c>
      <c r="E517" s="46" t="str">
        <f aca="false">IF(OR($A517="",02_Estacao!E517=""),"",IF(CFG_UVEL="km/h",02_Estacao!E517/3.6,02_Estacao!E517))</f>
        <v/>
      </c>
      <c r="F517" s="46" t="str">
        <f aca="false">IF($A517="","",IF(02_Estacao!F517="",CFG_P,IF(CFG_UP="hPa (mbar)",02_Estacao!F517/10,IF(CFG_UP="Pa",02_Estacao!F517/1000,02_Estacao!F517))))</f>
        <v/>
      </c>
      <c r="G517" s="48" t="str">
        <f aca="false">IF($A517="","",IF(02_Estacao!G517&lt;&gt;"",02_Estacao!G517,IF($D517="","",(1-CFG_ALBEDO)*$D517-CFG_RNL)))</f>
        <v/>
      </c>
      <c r="H517" s="46" t="str">
        <f aca="false">IF($A517="","",IFERROR(IF(ISNUMBER(INDEX(03_Dossel!$F$6:$F$1005,MATCH($A517,03_Dossel!$A$6:$A$1005,0))),INDEX(03_Dossel!$F$6:$F$1005,MATCH($A517,03_Dossel!$A$6:$A$1005,0)),""),""))</f>
        <v/>
      </c>
      <c r="I517" s="49" t="str">
        <f aca="false">IF($A517="","",IF($H517="","SEM PAR","OK"))</f>
        <v/>
      </c>
      <c r="J517" s="50" t="str">
        <f aca="false">IF($B517="","",0.6108*EXP(17.27*$B517/($B517+237.3)))</f>
        <v/>
      </c>
      <c r="K517" s="50" t="str">
        <f aca="false">IF(OR($J517="",$C517=""),"",$J517*$C517/100)</f>
        <v/>
      </c>
      <c r="L517" s="50" t="str">
        <f aca="false">IF(OR($J517="",$K517=""),"",$J517-$K517)</f>
        <v/>
      </c>
      <c r="M517" s="50" t="str">
        <f aca="false">IF($J517="","",4098*$J517/($B517+237.3)^2)</f>
        <v/>
      </c>
      <c r="N517" s="51" t="str">
        <f aca="false">IF($F517="","",0.000665*$F517)</f>
        <v/>
      </c>
      <c r="O517" s="46" t="str">
        <f aca="false">IF($E517="","",IFERROR($E517*4.87/LN(67.8*CFG_ZANEM-5.42),""))</f>
        <v/>
      </c>
      <c r="P517" s="46" t="str">
        <f aca="false">IF(OR($B517="",$H517=""),"",$H517-$B517)</f>
        <v/>
      </c>
      <c r="Q517" s="46" t="str">
        <f aca="false">IF($A517="","",IF(ISNUMBER(CFG_A),CFG_A,""))</f>
        <v/>
      </c>
      <c r="R517" s="46" t="str">
        <f aca="false">IF($A517="","",IF(ISNUMBER(CFG_B),CFG_B,""))</f>
        <v/>
      </c>
      <c r="S517" s="50" t="str">
        <f aca="false">IF(OR($B517="",$Q517=""),"",0.6108*EXP(17.27*$B517/($B517+237.3))-0.6108*EXP(17.27*($B517+$Q517)/($B517+$Q517+237.3)))</f>
        <v/>
      </c>
      <c r="T517" s="46" t="str">
        <f aca="false">IF(OR($Q517="",$R517="",$L517=""),"",$Q517+$R517*$L517)</f>
        <v/>
      </c>
      <c r="U517" s="46" t="str">
        <f aca="false">IF(OR($Q517="",$R517="",$S517=""),"",$Q517+$R517*$S517)</f>
        <v/>
      </c>
      <c r="V517" s="50" t="str">
        <f aca="false">IF(OR($P517="",$T517="",$U517=""),"",IF(ABS($U517-$T517)&lt;CFG_DENOMMIN,"",($P517-$T517)/($U517-$T517)))</f>
        <v/>
      </c>
      <c r="W517" s="47" t="str">
        <f aca="false">IF($E517="","",IFERROR(LN((CFG_ZANEM-0.67*CFG_HDOSSEL)/(0.123*CFG_HDOSSEL))*LN((CFG_ZAR-0.67*CFG_HDOSSEL)/(0.0123*CFG_HDOSSEL))/(CFG_K^2*$E517),""))</f>
        <v/>
      </c>
      <c r="X517" s="50" t="str">
        <f aca="false">IF(OR($N517="",$W517="",$W517=0),"",$N517*(1+CFG_RC/$W517))</f>
        <v/>
      </c>
      <c r="Y517" s="46" t="str">
        <f aca="false">IF(OR($X517="",$M517="",$G517="",$L517=""),"",($W517*$G517/CFG_RHOCP)*($X517/($M517+$X517))-$L517/($M517+$X517))</f>
        <v/>
      </c>
      <c r="Z517" s="46" t="str">
        <f aca="false">IF(OR($W517="",$G517=""),"",$W517*$G517/CFG_RHOCP)</f>
        <v/>
      </c>
      <c r="AA517" s="50" t="str">
        <f aca="false">IF(OR($P517="",$Y517="",$Z517=""),"",IF(ABS($Z517-$Y517)&lt;CFG_DENOMMIN,"",($P517-$Y517)/($Z517-$Y517)))</f>
        <v/>
      </c>
      <c r="AB517" s="48" t="str">
        <f aca="false">IF($A517="","",IF(AND(HOUR($A517)&gt;=CFG_HINI,HOUR($A517)&lt;CFG_HFIM),1,0))</f>
        <v/>
      </c>
      <c r="AC517" s="48" t="str">
        <f aca="false">IF($A517="","",IF($D517="",0,IF($D517&gt;=CFG_RSMIN,1,0)))</f>
        <v/>
      </c>
      <c r="AD517" s="48" t="str">
        <f aca="false">IF($A517="","",IF($E517="",0,IF(AND($E517&gt;=CFG_UMIN,$E517&lt;=CFG_UMAX),1,0)))</f>
        <v/>
      </c>
      <c r="AE517" s="48" t="str">
        <f aca="false">IF($A517="","",IF($L517="",0,IF($L517&gt;=CFG_VPDMIN,1,0)))</f>
        <v/>
      </c>
      <c r="AF517" s="48" t="str">
        <f aca="false">IF($A517="","",IF(CFG_METODO="Teórico (Jackson)",IF(OR($Y517="",$Z517=""),0,IF(ABS($Z517-$Y517)&gt;=CFG_DENOMMIN,1,0)),IF(OR($T517="",$U517=""),0,IF(ABS($U517-$T517)&gt;=CFG_DENOMMIN,1,0))))</f>
        <v/>
      </c>
      <c r="AG517" s="48" t="str">
        <f aca="false">IF($A517="","",IF(AND($B517&lt;&gt;"",$C517&lt;&gt;"",$H517&lt;&gt;""),1,0))</f>
        <v/>
      </c>
      <c r="AH517" s="48" t="str">
        <f aca="false">IF($A517="","",IF(AND($AB517=1,$AC517=1,$AD517=1,$AE517=1,$AF517=1,$AG517=1),1,0))</f>
        <v/>
      </c>
      <c r="AI517" s="50" t="str">
        <f aca="false">IF($A517="","",IF($AH517&lt;&gt;1,"",IF(CFG_METODO="Teórico (Jackson)",$AA517,$V517)))</f>
        <v/>
      </c>
      <c r="AJ517" s="50" t="str">
        <f aca="false">IF($AI517="","",MAX(0,MIN(1,$AI517)))</f>
        <v/>
      </c>
      <c r="AK517" s="52" t="str">
        <f aca="false">IF($A517="","",IF($AG517=0,"Dados incompletos"&amp;IF($I517="SEM PAR"," — sem Tc no mesmo horário",""),IF($AB517=0,"Fora da janela horária",IF($AC517=0,"Radiação abaixo do mínimo",IF($AD517=0,"Vento fora da faixa",IF($AE517=0,"VPD abaixo do mínimo",IF($AF517=0,"Denominador muito pequeno","VÁLIDO")))))))</f>
        <v/>
      </c>
    </row>
    <row r="518" customFormat="false" ht="15" hidden="false" customHeight="false" outlineLevel="0" collapsed="false">
      <c r="A518" s="45" t="str">
        <f aca="false">IF(02_Estacao!A518="","",02_Estacao!A518)</f>
        <v/>
      </c>
      <c r="B518" s="46" t="str">
        <f aca="false">IF(OR($A518="",02_Estacao!B518=""),"",IF(CFG_UT="°F",(02_Estacao!B518-32)*5/9,02_Estacao!B518))</f>
        <v/>
      </c>
      <c r="C518" s="47" t="str">
        <f aca="false">IF(OR($A518="",02_Estacao!C518=""),"",IF(CFG_UUR="fração (0-1)",02_Estacao!C518*100,02_Estacao!C518))</f>
        <v/>
      </c>
      <c r="D518" s="48" t="str">
        <f aca="false">IF(OR($A518="",02_Estacao!D518=""),"",IF(CFG_URS="MJ/m²/h",02_Estacao!D518*277.7778,IF(CFG_URS="kW/m²",02_Estacao!D518*1000,02_Estacao!D518)))</f>
        <v/>
      </c>
      <c r="E518" s="46" t="str">
        <f aca="false">IF(OR($A518="",02_Estacao!E518=""),"",IF(CFG_UVEL="km/h",02_Estacao!E518/3.6,02_Estacao!E518))</f>
        <v/>
      </c>
      <c r="F518" s="46" t="str">
        <f aca="false">IF($A518="","",IF(02_Estacao!F518="",CFG_P,IF(CFG_UP="hPa (mbar)",02_Estacao!F518/10,IF(CFG_UP="Pa",02_Estacao!F518/1000,02_Estacao!F518))))</f>
        <v/>
      </c>
      <c r="G518" s="48" t="str">
        <f aca="false">IF($A518="","",IF(02_Estacao!G518&lt;&gt;"",02_Estacao!G518,IF($D518="","",(1-CFG_ALBEDO)*$D518-CFG_RNL)))</f>
        <v/>
      </c>
      <c r="H518" s="46" t="str">
        <f aca="false">IF($A518="","",IFERROR(IF(ISNUMBER(INDEX(03_Dossel!$F$6:$F$1005,MATCH($A518,03_Dossel!$A$6:$A$1005,0))),INDEX(03_Dossel!$F$6:$F$1005,MATCH($A518,03_Dossel!$A$6:$A$1005,0)),""),""))</f>
        <v/>
      </c>
      <c r="I518" s="49" t="str">
        <f aca="false">IF($A518="","",IF($H518="","SEM PAR","OK"))</f>
        <v/>
      </c>
      <c r="J518" s="50" t="str">
        <f aca="false">IF($B518="","",0.6108*EXP(17.27*$B518/($B518+237.3)))</f>
        <v/>
      </c>
      <c r="K518" s="50" t="str">
        <f aca="false">IF(OR($J518="",$C518=""),"",$J518*$C518/100)</f>
        <v/>
      </c>
      <c r="L518" s="50" t="str">
        <f aca="false">IF(OR($J518="",$K518=""),"",$J518-$K518)</f>
        <v/>
      </c>
      <c r="M518" s="50" t="str">
        <f aca="false">IF($J518="","",4098*$J518/($B518+237.3)^2)</f>
        <v/>
      </c>
      <c r="N518" s="51" t="str">
        <f aca="false">IF($F518="","",0.000665*$F518)</f>
        <v/>
      </c>
      <c r="O518" s="46" t="str">
        <f aca="false">IF($E518="","",IFERROR($E518*4.87/LN(67.8*CFG_ZANEM-5.42),""))</f>
        <v/>
      </c>
      <c r="P518" s="46" t="str">
        <f aca="false">IF(OR($B518="",$H518=""),"",$H518-$B518)</f>
        <v/>
      </c>
      <c r="Q518" s="46" t="str">
        <f aca="false">IF($A518="","",IF(ISNUMBER(CFG_A),CFG_A,""))</f>
        <v/>
      </c>
      <c r="R518" s="46" t="str">
        <f aca="false">IF($A518="","",IF(ISNUMBER(CFG_B),CFG_B,""))</f>
        <v/>
      </c>
      <c r="S518" s="50" t="str">
        <f aca="false">IF(OR($B518="",$Q518=""),"",0.6108*EXP(17.27*$B518/($B518+237.3))-0.6108*EXP(17.27*($B518+$Q518)/($B518+$Q518+237.3)))</f>
        <v/>
      </c>
      <c r="T518" s="46" t="str">
        <f aca="false">IF(OR($Q518="",$R518="",$L518=""),"",$Q518+$R518*$L518)</f>
        <v/>
      </c>
      <c r="U518" s="46" t="str">
        <f aca="false">IF(OR($Q518="",$R518="",$S518=""),"",$Q518+$R518*$S518)</f>
        <v/>
      </c>
      <c r="V518" s="50" t="str">
        <f aca="false">IF(OR($P518="",$T518="",$U518=""),"",IF(ABS($U518-$T518)&lt;CFG_DENOMMIN,"",($P518-$T518)/($U518-$T518)))</f>
        <v/>
      </c>
      <c r="W518" s="47" t="str">
        <f aca="false">IF($E518="","",IFERROR(LN((CFG_ZANEM-0.67*CFG_HDOSSEL)/(0.123*CFG_HDOSSEL))*LN((CFG_ZAR-0.67*CFG_HDOSSEL)/(0.0123*CFG_HDOSSEL))/(CFG_K^2*$E518),""))</f>
        <v/>
      </c>
      <c r="X518" s="50" t="str">
        <f aca="false">IF(OR($N518="",$W518="",$W518=0),"",$N518*(1+CFG_RC/$W518))</f>
        <v/>
      </c>
      <c r="Y518" s="46" t="str">
        <f aca="false">IF(OR($X518="",$M518="",$G518="",$L518=""),"",($W518*$G518/CFG_RHOCP)*($X518/($M518+$X518))-$L518/($M518+$X518))</f>
        <v/>
      </c>
      <c r="Z518" s="46" t="str">
        <f aca="false">IF(OR($W518="",$G518=""),"",$W518*$G518/CFG_RHOCP)</f>
        <v/>
      </c>
      <c r="AA518" s="50" t="str">
        <f aca="false">IF(OR($P518="",$Y518="",$Z518=""),"",IF(ABS($Z518-$Y518)&lt;CFG_DENOMMIN,"",($P518-$Y518)/($Z518-$Y518)))</f>
        <v/>
      </c>
      <c r="AB518" s="48" t="str">
        <f aca="false">IF($A518="","",IF(AND(HOUR($A518)&gt;=CFG_HINI,HOUR($A518)&lt;CFG_HFIM),1,0))</f>
        <v/>
      </c>
      <c r="AC518" s="48" t="str">
        <f aca="false">IF($A518="","",IF($D518="",0,IF($D518&gt;=CFG_RSMIN,1,0)))</f>
        <v/>
      </c>
      <c r="AD518" s="48" t="str">
        <f aca="false">IF($A518="","",IF($E518="",0,IF(AND($E518&gt;=CFG_UMIN,$E518&lt;=CFG_UMAX),1,0)))</f>
        <v/>
      </c>
      <c r="AE518" s="48" t="str">
        <f aca="false">IF($A518="","",IF($L518="",0,IF($L518&gt;=CFG_VPDMIN,1,0)))</f>
        <v/>
      </c>
      <c r="AF518" s="48" t="str">
        <f aca="false">IF($A518="","",IF(CFG_METODO="Teórico (Jackson)",IF(OR($Y518="",$Z518=""),0,IF(ABS($Z518-$Y518)&gt;=CFG_DENOMMIN,1,0)),IF(OR($T518="",$U518=""),0,IF(ABS($U518-$T518)&gt;=CFG_DENOMMIN,1,0))))</f>
        <v/>
      </c>
      <c r="AG518" s="48" t="str">
        <f aca="false">IF($A518="","",IF(AND($B518&lt;&gt;"",$C518&lt;&gt;"",$H518&lt;&gt;""),1,0))</f>
        <v/>
      </c>
      <c r="AH518" s="48" t="str">
        <f aca="false">IF($A518="","",IF(AND($AB518=1,$AC518=1,$AD518=1,$AE518=1,$AF518=1,$AG518=1),1,0))</f>
        <v/>
      </c>
      <c r="AI518" s="50" t="str">
        <f aca="false">IF($A518="","",IF($AH518&lt;&gt;1,"",IF(CFG_METODO="Teórico (Jackson)",$AA518,$V518)))</f>
        <v/>
      </c>
      <c r="AJ518" s="50" t="str">
        <f aca="false">IF($AI518="","",MAX(0,MIN(1,$AI518)))</f>
        <v/>
      </c>
      <c r="AK518" s="52" t="str">
        <f aca="false">IF($A518="","",IF($AG518=0,"Dados incompletos"&amp;IF($I518="SEM PAR"," — sem Tc no mesmo horário",""),IF($AB518=0,"Fora da janela horária",IF($AC518=0,"Radiação abaixo do mínimo",IF($AD518=0,"Vento fora da faixa",IF($AE518=0,"VPD abaixo do mínimo",IF($AF518=0,"Denominador muito pequeno","VÁLIDO")))))))</f>
        <v/>
      </c>
    </row>
    <row r="519" customFormat="false" ht="15" hidden="false" customHeight="false" outlineLevel="0" collapsed="false">
      <c r="A519" s="45" t="str">
        <f aca="false">IF(02_Estacao!A519="","",02_Estacao!A519)</f>
        <v/>
      </c>
      <c r="B519" s="46" t="str">
        <f aca="false">IF(OR($A519="",02_Estacao!B519=""),"",IF(CFG_UT="°F",(02_Estacao!B519-32)*5/9,02_Estacao!B519))</f>
        <v/>
      </c>
      <c r="C519" s="47" t="str">
        <f aca="false">IF(OR($A519="",02_Estacao!C519=""),"",IF(CFG_UUR="fração (0-1)",02_Estacao!C519*100,02_Estacao!C519))</f>
        <v/>
      </c>
      <c r="D519" s="48" t="str">
        <f aca="false">IF(OR($A519="",02_Estacao!D519=""),"",IF(CFG_URS="MJ/m²/h",02_Estacao!D519*277.7778,IF(CFG_URS="kW/m²",02_Estacao!D519*1000,02_Estacao!D519)))</f>
        <v/>
      </c>
      <c r="E519" s="46" t="str">
        <f aca="false">IF(OR($A519="",02_Estacao!E519=""),"",IF(CFG_UVEL="km/h",02_Estacao!E519/3.6,02_Estacao!E519))</f>
        <v/>
      </c>
      <c r="F519" s="46" t="str">
        <f aca="false">IF($A519="","",IF(02_Estacao!F519="",CFG_P,IF(CFG_UP="hPa (mbar)",02_Estacao!F519/10,IF(CFG_UP="Pa",02_Estacao!F519/1000,02_Estacao!F519))))</f>
        <v/>
      </c>
      <c r="G519" s="48" t="str">
        <f aca="false">IF($A519="","",IF(02_Estacao!G519&lt;&gt;"",02_Estacao!G519,IF($D519="","",(1-CFG_ALBEDO)*$D519-CFG_RNL)))</f>
        <v/>
      </c>
      <c r="H519" s="46" t="str">
        <f aca="false">IF($A519="","",IFERROR(IF(ISNUMBER(INDEX(03_Dossel!$F$6:$F$1005,MATCH($A519,03_Dossel!$A$6:$A$1005,0))),INDEX(03_Dossel!$F$6:$F$1005,MATCH($A519,03_Dossel!$A$6:$A$1005,0)),""),""))</f>
        <v/>
      </c>
      <c r="I519" s="49" t="str">
        <f aca="false">IF($A519="","",IF($H519="","SEM PAR","OK"))</f>
        <v/>
      </c>
      <c r="J519" s="50" t="str">
        <f aca="false">IF($B519="","",0.6108*EXP(17.27*$B519/($B519+237.3)))</f>
        <v/>
      </c>
      <c r="K519" s="50" t="str">
        <f aca="false">IF(OR($J519="",$C519=""),"",$J519*$C519/100)</f>
        <v/>
      </c>
      <c r="L519" s="50" t="str">
        <f aca="false">IF(OR($J519="",$K519=""),"",$J519-$K519)</f>
        <v/>
      </c>
      <c r="M519" s="50" t="str">
        <f aca="false">IF($J519="","",4098*$J519/($B519+237.3)^2)</f>
        <v/>
      </c>
      <c r="N519" s="51" t="str">
        <f aca="false">IF($F519="","",0.000665*$F519)</f>
        <v/>
      </c>
      <c r="O519" s="46" t="str">
        <f aca="false">IF($E519="","",IFERROR($E519*4.87/LN(67.8*CFG_ZANEM-5.42),""))</f>
        <v/>
      </c>
      <c r="P519" s="46" t="str">
        <f aca="false">IF(OR($B519="",$H519=""),"",$H519-$B519)</f>
        <v/>
      </c>
      <c r="Q519" s="46" t="str">
        <f aca="false">IF($A519="","",IF(ISNUMBER(CFG_A),CFG_A,""))</f>
        <v/>
      </c>
      <c r="R519" s="46" t="str">
        <f aca="false">IF($A519="","",IF(ISNUMBER(CFG_B),CFG_B,""))</f>
        <v/>
      </c>
      <c r="S519" s="50" t="str">
        <f aca="false">IF(OR($B519="",$Q519=""),"",0.6108*EXP(17.27*$B519/($B519+237.3))-0.6108*EXP(17.27*($B519+$Q519)/($B519+$Q519+237.3)))</f>
        <v/>
      </c>
      <c r="T519" s="46" t="str">
        <f aca="false">IF(OR($Q519="",$R519="",$L519=""),"",$Q519+$R519*$L519)</f>
        <v/>
      </c>
      <c r="U519" s="46" t="str">
        <f aca="false">IF(OR($Q519="",$R519="",$S519=""),"",$Q519+$R519*$S519)</f>
        <v/>
      </c>
      <c r="V519" s="50" t="str">
        <f aca="false">IF(OR($P519="",$T519="",$U519=""),"",IF(ABS($U519-$T519)&lt;CFG_DENOMMIN,"",($P519-$T519)/($U519-$T519)))</f>
        <v/>
      </c>
      <c r="W519" s="47" t="str">
        <f aca="false">IF($E519="","",IFERROR(LN((CFG_ZANEM-0.67*CFG_HDOSSEL)/(0.123*CFG_HDOSSEL))*LN((CFG_ZAR-0.67*CFG_HDOSSEL)/(0.0123*CFG_HDOSSEL))/(CFG_K^2*$E519),""))</f>
        <v/>
      </c>
      <c r="X519" s="50" t="str">
        <f aca="false">IF(OR($N519="",$W519="",$W519=0),"",$N519*(1+CFG_RC/$W519))</f>
        <v/>
      </c>
      <c r="Y519" s="46" t="str">
        <f aca="false">IF(OR($X519="",$M519="",$G519="",$L519=""),"",($W519*$G519/CFG_RHOCP)*($X519/($M519+$X519))-$L519/($M519+$X519))</f>
        <v/>
      </c>
      <c r="Z519" s="46" t="str">
        <f aca="false">IF(OR($W519="",$G519=""),"",$W519*$G519/CFG_RHOCP)</f>
        <v/>
      </c>
      <c r="AA519" s="50" t="str">
        <f aca="false">IF(OR($P519="",$Y519="",$Z519=""),"",IF(ABS($Z519-$Y519)&lt;CFG_DENOMMIN,"",($P519-$Y519)/($Z519-$Y519)))</f>
        <v/>
      </c>
      <c r="AB519" s="48" t="str">
        <f aca="false">IF($A519="","",IF(AND(HOUR($A519)&gt;=CFG_HINI,HOUR($A519)&lt;CFG_HFIM),1,0))</f>
        <v/>
      </c>
      <c r="AC519" s="48" t="str">
        <f aca="false">IF($A519="","",IF($D519="",0,IF($D519&gt;=CFG_RSMIN,1,0)))</f>
        <v/>
      </c>
      <c r="AD519" s="48" t="str">
        <f aca="false">IF($A519="","",IF($E519="",0,IF(AND($E519&gt;=CFG_UMIN,$E519&lt;=CFG_UMAX),1,0)))</f>
        <v/>
      </c>
      <c r="AE519" s="48" t="str">
        <f aca="false">IF($A519="","",IF($L519="",0,IF($L519&gt;=CFG_VPDMIN,1,0)))</f>
        <v/>
      </c>
      <c r="AF519" s="48" t="str">
        <f aca="false">IF($A519="","",IF(CFG_METODO="Teórico (Jackson)",IF(OR($Y519="",$Z519=""),0,IF(ABS($Z519-$Y519)&gt;=CFG_DENOMMIN,1,0)),IF(OR($T519="",$U519=""),0,IF(ABS($U519-$T519)&gt;=CFG_DENOMMIN,1,0))))</f>
        <v/>
      </c>
      <c r="AG519" s="48" t="str">
        <f aca="false">IF($A519="","",IF(AND($B519&lt;&gt;"",$C519&lt;&gt;"",$H519&lt;&gt;""),1,0))</f>
        <v/>
      </c>
      <c r="AH519" s="48" t="str">
        <f aca="false">IF($A519="","",IF(AND($AB519=1,$AC519=1,$AD519=1,$AE519=1,$AF519=1,$AG519=1),1,0))</f>
        <v/>
      </c>
      <c r="AI519" s="50" t="str">
        <f aca="false">IF($A519="","",IF($AH519&lt;&gt;1,"",IF(CFG_METODO="Teórico (Jackson)",$AA519,$V519)))</f>
        <v/>
      </c>
      <c r="AJ519" s="50" t="str">
        <f aca="false">IF($AI519="","",MAX(0,MIN(1,$AI519)))</f>
        <v/>
      </c>
      <c r="AK519" s="52" t="str">
        <f aca="false">IF($A519="","",IF($AG519=0,"Dados incompletos"&amp;IF($I519="SEM PAR"," — sem Tc no mesmo horário",""),IF($AB519=0,"Fora da janela horária",IF($AC519=0,"Radiação abaixo do mínimo",IF($AD519=0,"Vento fora da faixa",IF($AE519=0,"VPD abaixo do mínimo",IF($AF519=0,"Denominador muito pequeno","VÁLIDO")))))))</f>
        <v/>
      </c>
    </row>
    <row r="520" customFormat="false" ht="15" hidden="false" customHeight="false" outlineLevel="0" collapsed="false">
      <c r="A520" s="45" t="str">
        <f aca="false">IF(02_Estacao!A520="","",02_Estacao!A520)</f>
        <v/>
      </c>
      <c r="B520" s="46" t="str">
        <f aca="false">IF(OR($A520="",02_Estacao!B520=""),"",IF(CFG_UT="°F",(02_Estacao!B520-32)*5/9,02_Estacao!B520))</f>
        <v/>
      </c>
      <c r="C520" s="47" t="str">
        <f aca="false">IF(OR($A520="",02_Estacao!C520=""),"",IF(CFG_UUR="fração (0-1)",02_Estacao!C520*100,02_Estacao!C520))</f>
        <v/>
      </c>
      <c r="D520" s="48" t="str">
        <f aca="false">IF(OR($A520="",02_Estacao!D520=""),"",IF(CFG_URS="MJ/m²/h",02_Estacao!D520*277.7778,IF(CFG_URS="kW/m²",02_Estacao!D520*1000,02_Estacao!D520)))</f>
        <v/>
      </c>
      <c r="E520" s="46" t="str">
        <f aca="false">IF(OR($A520="",02_Estacao!E520=""),"",IF(CFG_UVEL="km/h",02_Estacao!E520/3.6,02_Estacao!E520))</f>
        <v/>
      </c>
      <c r="F520" s="46" t="str">
        <f aca="false">IF($A520="","",IF(02_Estacao!F520="",CFG_P,IF(CFG_UP="hPa (mbar)",02_Estacao!F520/10,IF(CFG_UP="Pa",02_Estacao!F520/1000,02_Estacao!F520))))</f>
        <v/>
      </c>
      <c r="G520" s="48" t="str">
        <f aca="false">IF($A520="","",IF(02_Estacao!G520&lt;&gt;"",02_Estacao!G520,IF($D520="","",(1-CFG_ALBEDO)*$D520-CFG_RNL)))</f>
        <v/>
      </c>
      <c r="H520" s="46" t="str">
        <f aca="false">IF($A520="","",IFERROR(IF(ISNUMBER(INDEX(03_Dossel!$F$6:$F$1005,MATCH($A520,03_Dossel!$A$6:$A$1005,0))),INDEX(03_Dossel!$F$6:$F$1005,MATCH($A520,03_Dossel!$A$6:$A$1005,0)),""),""))</f>
        <v/>
      </c>
      <c r="I520" s="49" t="str">
        <f aca="false">IF($A520="","",IF($H520="","SEM PAR","OK"))</f>
        <v/>
      </c>
      <c r="J520" s="50" t="str">
        <f aca="false">IF($B520="","",0.6108*EXP(17.27*$B520/($B520+237.3)))</f>
        <v/>
      </c>
      <c r="K520" s="50" t="str">
        <f aca="false">IF(OR($J520="",$C520=""),"",$J520*$C520/100)</f>
        <v/>
      </c>
      <c r="L520" s="50" t="str">
        <f aca="false">IF(OR($J520="",$K520=""),"",$J520-$K520)</f>
        <v/>
      </c>
      <c r="M520" s="50" t="str">
        <f aca="false">IF($J520="","",4098*$J520/($B520+237.3)^2)</f>
        <v/>
      </c>
      <c r="N520" s="51" t="str">
        <f aca="false">IF($F520="","",0.000665*$F520)</f>
        <v/>
      </c>
      <c r="O520" s="46" t="str">
        <f aca="false">IF($E520="","",IFERROR($E520*4.87/LN(67.8*CFG_ZANEM-5.42),""))</f>
        <v/>
      </c>
      <c r="P520" s="46" t="str">
        <f aca="false">IF(OR($B520="",$H520=""),"",$H520-$B520)</f>
        <v/>
      </c>
      <c r="Q520" s="46" t="str">
        <f aca="false">IF($A520="","",IF(ISNUMBER(CFG_A),CFG_A,""))</f>
        <v/>
      </c>
      <c r="R520" s="46" t="str">
        <f aca="false">IF($A520="","",IF(ISNUMBER(CFG_B),CFG_B,""))</f>
        <v/>
      </c>
      <c r="S520" s="50" t="str">
        <f aca="false">IF(OR($B520="",$Q520=""),"",0.6108*EXP(17.27*$B520/($B520+237.3))-0.6108*EXP(17.27*($B520+$Q520)/($B520+$Q520+237.3)))</f>
        <v/>
      </c>
      <c r="T520" s="46" t="str">
        <f aca="false">IF(OR($Q520="",$R520="",$L520=""),"",$Q520+$R520*$L520)</f>
        <v/>
      </c>
      <c r="U520" s="46" t="str">
        <f aca="false">IF(OR($Q520="",$R520="",$S520=""),"",$Q520+$R520*$S520)</f>
        <v/>
      </c>
      <c r="V520" s="50" t="str">
        <f aca="false">IF(OR($P520="",$T520="",$U520=""),"",IF(ABS($U520-$T520)&lt;CFG_DENOMMIN,"",($P520-$T520)/($U520-$T520)))</f>
        <v/>
      </c>
      <c r="W520" s="47" t="str">
        <f aca="false">IF($E520="","",IFERROR(LN((CFG_ZANEM-0.67*CFG_HDOSSEL)/(0.123*CFG_HDOSSEL))*LN((CFG_ZAR-0.67*CFG_HDOSSEL)/(0.0123*CFG_HDOSSEL))/(CFG_K^2*$E520),""))</f>
        <v/>
      </c>
      <c r="X520" s="50" t="str">
        <f aca="false">IF(OR($N520="",$W520="",$W520=0),"",$N520*(1+CFG_RC/$W520))</f>
        <v/>
      </c>
      <c r="Y520" s="46" t="str">
        <f aca="false">IF(OR($X520="",$M520="",$G520="",$L520=""),"",($W520*$G520/CFG_RHOCP)*($X520/($M520+$X520))-$L520/($M520+$X520))</f>
        <v/>
      </c>
      <c r="Z520" s="46" t="str">
        <f aca="false">IF(OR($W520="",$G520=""),"",$W520*$G520/CFG_RHOCP)</f>
        <v/>
      </c>
      <c r="AA520" s="50" t="str">
        <f aca="false">IF(OR($P520="",$Y520="",$Z520=""),"",IF(ABS($Z520-$Y520)&lt;CFG_DENOMMIN,"",($P520-$Y520)/($Z520-$Y520)))</f>
        <v/>
      </c>
      <c r="AB520" s="48" t="str">
        <f aca="false">IF($A520="","",IF(AND(HOUR($A520)&gt;=CFG_HINI,HOUR($A520)&lt;CFG_HFIM),1,0))</f>
        <v/>
      </c>
      <c r="AC520" s="48" t="str">
        <f aca="false">IF($A520="","",IF($D520="",0,IF($D520&gt;=CFG_RSMIN,1,0)))</f>
        <v/>
      </c>
      <c r="AD520" s="48" t="str">
        <f aca="false">IF($A520="","",IF($E520="",0,IF(AND($E520&gt;=CFG_UMIN,$E520&lt;=CFG_UMAX),1,0)))</f>
        <v/>
      </c>
      <c r="AE520" s="48" t="str">
        <f aca="false">IF($A520="","",IF($L520="",0,IF($L520&gt;=CFG_VPDMIN,1,0)))</f>
        <v/>
      </c>
      <c r="AF520" s="48" t="str">
        <f aca="false">IF($A520="","",IF(CFG_METODO="Teórico (Jackson)",IF(OR($Y520="",$Z520=""),0,IF(ABS($Z520-$Y520)&gt;=CFG_DENOMMIN,1,0)),IF(OR($T520="",$U520=""),0,IF(ABS($U520-$T520)&gt;=CFG_DENOMMIN,1,0))))</f>
        <v/>
      </c>
      <c r="AG520" s="48" t="str">
        <f aca="false">IF($A520="","",IF(AND($B520&lt;&gt;"",$C520&lt;&gt;"",$H520&lt;&gt;""),1,0))</f>
        <v/>
      </c>
      <c r="AH520" s="48" t="str">
        <f aca="false">IF($A520="","",IF(AND($AB520=1,$AC520=1,$AD520=1,$AE520=1,$AF520=1,$AG520=1),1,0))</f>
        <v/>
      </c>
      <c r="AI520" s="50" t="str">
        <f aca="false">IF($A520="","",IF($AH520&lt;&gt;1,"",IF(CFG_METODO="Teórico (Jackson)",$AA520,$V520)))</f>
        <v/>
      </c>
      <c r="AJ520" s="50" t="str">
        <f aca="false">IF($AI520="","",MAX(0,MIN(1,$AI520)))</f>
        <v/>
      </c>
      <c r="AK520" s="52" t="str">
        <f aca="false">IF($A520="","",IF($AG520=0,"Dados incompletos"&amp;IF($I520="SEM PAR"," — sem Tc no mesmo horário",""),IF($AB520=0,"Fora da janela horária",IF($AC520=0,"Radiação abaixo do mínimo",IF($AD520=0,"Vento fora da faixa",IF($AE520=0,"VPD abaixo do mínimo",IF($AF520=0,"Denominador muito pequeno","VÁLIDO")))))))</f>
        <v/>
      </c>
    </row>
    <row r="521" customFormat="false" ht="15" hidden="false" customHeight="false" outlineLevel="0" collapsed="false">
      <c r="A521" s="45" t="str">
        <f aca="false">IF(02_Estacao!A521="","",02_Estacao!A521)</f>
        <v/>
      </c>
      <c r="B521" s="46" t="str">
        <f aca="false">IF(OR($A521="",02_Estacao!B521=""),"",IF(CFG_UT="°F",(02_Estacao!B521-32)*5/9,02_Estacao!B521))</f>
        <v/>
      </c>
      <c r="C521" s="47" t="str">
        <f aca="false">IF(OR($A521="",02_Estacao!C521=""),"",IF(CFG_UUR="fração (0-1)",02_Estacao!C521*100,02_Estacao!C521))</f>
        <v/>
      </c>
      <c r="D521" s="48" t="str">
        <f aca="false">IF(OR($A521="",02_Estacao!D521=""),"",IF(CFG_URS="MJ/m²/h",02_Estacao!D521*277.7778,IF(CFG_URS="kW/m²",02_Estacao!D521*1000,02_Estacao!D521)))</f>
        <v/>
      </c>
      <c r="E521" s="46" t="str">
        <f aca="false">IF(OR($A521="",02_Estacao!E521=""),"",IF(CFG_UVEL="km/h",02_Estacao!E521/3.6,02_Estacao!E521))</f>
        <v/>
      </c>
      <c r="F521" s="46" t="str">
        <f aca="false">IF($A521="","",IF(02_Estacao!F521="",CFG_P,IF(CFG_UP="hPa (mbar)",02_Estacao!F521/10,IF(CFG_UP="Pa",02_Estacao!F521/1000,02_Estacao!F521))))</f>
        <v/>
      </c>
      <c r="G521" s="48" t="str">
        <f aca="false">IF($A521="","",IF(02_Estacao!G521&lt;&gt;"",02_Estacao!G521,IF($D521="","",(1-CFG_ALBEDO)*$D521-CFG_RNL)))</f>
        <v/>
      </c>
      <c r="H521" s="46" t="str">
        <f aca="false">IF($A521="","",IFERROR(IF(ISNUMBER(INDEX(03_Dossel!$F$6:$F$1005,MATCH($A521,03_Dossel!$A$6:$A$1005,0))),INDEX(03_Dossel!$F$6:$F$1005,MATCH($A521,03_Dossel!$A$6:$A$1005,0)),""),""))</f>
        <v/>
      </c>
      <c r="I521" s="49" t="str">
        <f aca="false">IF($A521="","",IF($H521="","SEM PAR","OK"))</f>
        <v/>
      </c>
      <c r="J521" s="50" t="str">
        <f aca="false">IF($B521="","",0.6108*EXP(17.27*$B521/($B521+237.3)))</f>
        <v/>
      </c>
      <c r="K521" s="50" t="str">
        <f aca="false">IF(OR($J521="",$C521=""),"",$J521*$C521/100)</f>
        <v/>
      </c>
      <c r="L521" s="50" t="str">
        <f aca="false">IF(OR($J521="",$K521=""),"",$J521-$K521)</f>
        <v/>
      </c>
      <c r="M521" s="50" t="str">
        <f aca="false">IF($J521="","",4098*$J521/($B521+237.3)^2)</f>
        <v/>
      </c>
      <c r="N521" s="51" t="str">
        <f aca="false">IF($F521="","",0.000665*$F521)</f>
        <v/>
      </c>
      <c r="O521" s="46" t="str">
        <f aca="false">IF($E521="","",IFERROR($E521*4.87/LN(67.8*CFG_ZANEM-5.42),""))</f>
        <v/>
      </c>
      <c r="P521" s="46" t="str">
        <f aca="false">IF(OR($B521="",$H521=""),"",$H521-$B521)</f>
        <v/>
      </c>
      <c r="Q521" s="46" t="str">
        <f aca="false">IF($A521="","",IF(ISNUMBER(CFG_A),CFG_A,""))</f>
        <v/>
      </c>
      <c r="R521" s="46" t="str">
        <f aca="false">IF($A521="","",IF(ISNUMBER(CFG_B),CFG_B,""))</f>
        <v/>
      </c>
      <c r="S521" s="50" t="str">
        <f aca="false">IF(OR($B521="",$Q521=""),"",0.6108*EXP(17.27*$B521/($B521+237.3))-0.6108*EXP(17.27*($B521+$Q521)/($B521+$Q521+237.3)))</f>
        <v/>
      </c>
      <c r="T521" s="46" t="str">
        <f aca="false">IF(OR($Q521="",$R521="",$L521=""),"",$Q521+$R521*$L521)</f>
        <v/>
      </c>
      <c r="U521" s="46" t="str">
        <f aca="false">IF(OR($Q521="",$R521="",$S521=""),"",$Q521+$R521*$S521)</f>
        <v/>
      </c>
      <c r="V521" s="50" t="str">
        <f aca="false">IF(OR($P521="",$T521="",$U521=""),"",IF(ABS($U521-$T521)&lt;CFG_DENOMMIN,"",($P521-$T521)/($U521-$T521)))</f>
        <v/>
      </c>
      <c r="W521" s="47" t="str">
        <f aca="false">IF($E521="","",IFERROR(LN((CFG_ZANEM-0.67*CFG_HDOSSEL)/(0.123*CFG_HDOSSEL))*LN((CFG_ZAR-0.67*CFG_HDOSSEL)/(0.0123*CFG_HDOSSEL))/(CFG_K^2*$E521),""))</f>
        <v/>
      </c>
      <c r="X521" s="50" t="str">
        <f aca="false">IF(OR($N521="",$W521="",$W521=0),"",$N521*(1+CFG_RC/$W521))</f>
        <v/>
      </c>
      <c r="Y521" s="46" t="str">
        <f aca="false">IF(OR($X521="",$M521="",$G521="",$L521=""),"",($W521*$G521/CFG_RHOCP)*($X521/($M521+$X521))-$L521/($M521+$X521))</f>
        <v/>
      </c>
      <c r="Z521" s="46" t="str">
        <f aca="false">IF(OR($W521="",$G521=""),"",$W521*$G521/CFG_RHOCP)</f>
        <v/>
      </c>
      <c r="AA521" s="50" t="str">
        <f aca="false">IF(OR($P521="",$Y521="",$Z521=""),"",IF(ABS($Z521-$Y521)&lt;CFG_DENOMMIN,"",($P521-$Y521)/($Z521-$Y521)))</f>
        <v/>
      </c>
      <c r="AB521" s="48" t="str">
        <f aca="false">IF($A521="","",IF(AND(HOUR($A521)&gt;=CFG_HINI,HOUR($A521)&lt;CFG_HFIM),1,0))</f>
        <v/>
      </c>
      <c r="AC521" s="48" t="str">
        <f aca="false">IF($A521="","",IF($D521="",0,IF($D521&gt;=CFG_RSMIN,1,0)))</f>
        <v/>
      </c>
      <c r="AD521" s="48" t="str">
        <f aca="false">IF($A521="","",IF($E521="",0,IF(AND($E521&gt;=CFG_UMIN,$E521&lt;=CFG_UMAX),1,0)))</f>
        <v/>
      </c>
      <c r="AE521" s="48" t="str">
        <f aca="false">IF($A521="","",IF($L521="",0,IF($L521&gt;=CFG_VPDMIN,1,0)))</f>
        <v/>
      </c>
      <c r="AF521" s="48" t="str">
        <f aca="false">IF($A521="","",IF(CFG_METODO="Teórico (Jackson)",IF(OR($Y521="",$Z521=""),0,IF(ABS($Z521-$Y521)&gt;=CFG_DENOMMIN,1,0)),IF(OR($T521="",$U521=""),0,IF(ABS($U521-$T521)&gt;=CFG_DENOMMIN,1,0))))</f>
        <v/>
      </c>
      <c r="AG521" s="48" t="str">
        <f aca="false">IF($A521="","",IF(AND($B521&lt;&gt;"",$C521&lt;&gt;"",$H521&lt;&gt;""),1,0))</f>
        <v/>
      </c>
      <c r="AH521" s="48" t="str">
        <f aca="false">IF($A521="","",IF(AND($AB521=1,$AC521=1,$AD521=1,$AE521=1,$AF521=1,$AG521=1),1,0))</f>
        <v/>
      </c>
      <c r="AI521" s="50" t="str">
        <f aca="false">IF($A521="","",IF($AH521&lt;&gt;1,"",IF(CFG_METODO="Teórico (Jackson)",$AA521,$V521)))</f>
        <v/>
      </c>
      <c r="AJ521" s="50" t="str">
        <f aca="false">IF($AI521="","",MAX(0,MIN(1,$AI521)))</f>
        <v/>
      </c>
      <c r="AK521" s="52" t="str">
        <f aca="false">IF($A521="","",IF($AG521=0,"Dados incompletos"&amp;IF($I521="SEM PAR"," — sem Tc no mesmo horário",""),IF($AB521=0,"Fora da janela horária",IF($AC521=0,"Radiação abaixo do mínimo",IF($AD521=0,"Vento fora da faixa",IF($AE521=0,"VPD abaixo do mínimo",IF($AF521=0,"Denominador muito pequeno","VÁLIDO")))))))</f>
        <v/>
      </c>
    </row>
    <row r="522" customFormat="false" ht="15" hidden="false" customHeight="false" outlineLevel="0" collapsed="false">
      <c r="A522" s="45" t="str">
        <f aca="false">IF(02_Estacao!A522="","",02_Estacao!A522)</f>
        <v/>
      </c>
      <c r="B522" s="46" t="str">
        <f aca="false">IF(OR($A522="",02_Estacao!B522=""),"",IF(CFG_UT="°F",(02_Estacao!B522-32)*5/9,02_Estacao!B522))</f>
        <v/>
      </c>
      <c r="C522" s="47" t="str">
        <f aca="false">IF(OR($A522="",02_Estacao!C522=""),"",IF(CFG_UUR="fração (0-1)",02_Estacao!C522*100,02_Estacao!C522))</f>
        <v/>
      </c>
      <c r="D522" s="48" t="str">
        <f aca="false">IF(OR($A522="",02_Estacao!D522=""),"",IF(CFG_URS="MJ/m²/h",02_Estacao!D522*277.7778,IF(CFG_URS="kW/m²",02_Estacao!D522*1000,02_Estacao!D522)))</f>
        <v/>
      </c>
      <c r="E522" s="46" t="str">
        <f aca="false">IF(OR($A522="",02_Estacao!E522=""),"",IF(CFG_UVEL="km/h",02_Estacao!E522/3.6,02_Estacao!E522))</f>
        <v/>
      </c>
      <c r="F522" s="46" t="str">
        <f aca="false">IF($A522="","",IF(02_Estacao!F522="",CFG_P,IF(CFG_UP="hPa (mbar)",02_Estacao!F522/10,IF(CFG_UP="Pa",02_Estacao!F522/1000,02_Estacao!F522))))</f>
        <v/>
      </c>
      <c r="G522" s="48" t="str">
        <f aca="false">IF($A522="","",IF(02_Estacao!G522&lt;&gt;"",02_Estacao!G522,IF($D522="","",(1-CFG_ALBEDO)*$D522-CFG_RNL)))</f>
        <v/>
      </c>
      <c r="H522" s="46" t="str">
        <f aca="false">IF($A522="","",IFERROR(IF(ISNUMBER(INDEX(03_Dossel!$F$6:$F$1005,MATCH($A522,03_Dossel!$A$6:$A$1005,0))),INDEX(03_Dossel!$F$6:$F$1005,MATCH($A522,03_Dossel!$A$6:$A$1005,0)),""),""))</f>
        <v/>
      </c>
      <c r="I522" s="49" t="str">
        <f aca="false">IF($A522="","",IF($H522="","SEM PAR","OK"))</f>
        <v/>
      </c>
      <c r="J522" s="50" t="str">
        <f aca="false">IF($B522="","",0.6108*EXP(17.27*$B522/($B522+237.3)))</f>
        <v/>
      </c>
      <c r="K522" s="50" t="str">
        <f aca="false">IF(OR($J522="",$C522=""),"",$J522*$C522/100)</f>
        <v/>
      </c>
      <c r="L522" s="50" t="str">
        <f aca="false">IF(OR($J522="",$K522=""),"",$J522-$K522)</f>
        <v/>
      </c>
      <c r="M522" s="50" t="str">
        <f aca="false">IF($J522="","",4098*$J522/($B522+237.3)^2)</f>
        <v/>
      </c>
      <c r="N522" s="51" t="str">
        <f aca="false">IF($F522="","",0.000665*$F522)</f>
        <v/>
      </c>
      <c r="O522" s="46" t="str">
        <f aca="false">IF($E522="","",IFERROR($E522*4.87/LN(67.8*CFG_ZANEM-5.42),""))</f>
        <v/>
      </c>
      <c r="P522" s="46" t="str">
        <f aca="false">IF(OR($B522="",$H522=""),"",$H522-$B522)</f>
        <v/>
      </c>
      <c r="Q522" s="46" t="str">
        <f aca="false">IF($A522="","",IF(ISNUMBER(CFG_A),CFG_A,""))</f>
        <v/>
      </c>
      <c r="R522" s="46" t="str">
        <f aca="false">IF($A522="","",IF(ISNUMBER(CFG_B),CFG_B,""))</f>
        <v/>
      </c>
      <c r="S522" s="50" t="str">
        <f aca="false">IF(OR($B522="",$Q522=""),"",0.6108*EXP(17.27*$B522/($B522+237.3))-0.6108*EXP(17.27*($B522+$Q522)/($B522+$Q522+237.3)))</f>
        <v/>
      </c>
      <c r="T522" s="46" t="str">
        <f aca="false">IF(OR($Q522="",$R522="",$L522=""),"",$Q522+$R522*$L522)</f>
        <v/>
      </c>
      <c r="U522" s="46" t="str">
        <f aca="false">IF(OR($Q522="",$R522="",$S522=""),"",$Q522+$R522*$S522)</f>
        <v/>
      </c>
      <c r="V522" s="50" t="str">
        <f aca="false">IF(OR($P522="",$T522="",$U522=""),"",IF(ABS($U522-$T522)&lt;CFG_DENOMMIN,"",($P522-$T522)/($U522-$T522)))</f>
        <v/>
      </c>
      <c r="W522" s="47" t="str">
        <f aca="false">IF($E522="","",IFERROR(LN((CFG_ZANEM-0.67*CFG_HDOSSEL)/(0.123*CFG_HDOSSEL))*LN((CFG_ZAR-0.67*CFG_HDOSSEL)/(0.0123*CFG_HDOSSEL))/(CFG_K^2*$E522),""))</f>
        <v/>
      </c>
      <c r="X522" s="50" t="str">
        <f aca="false">IF(OR($N522="",$W522="",$W522=0),"",$N522*(1+CFG_RC/$W522))</f>
        <v/>
      </c>
      <c r="Y522" s="46" t="str">
        <f aca="false">IF(OR($X522="",$M522="",$G522="",$L522=""),"",($W522*$G522/CFG_RHOCP)*($X522/($M522+$X522))-$L522/($M522+$X522))</f>
        <v/>
      </c>
      <c r="Z522" s="46" t="str">
        <f aca="false">IF(OR($W522="",$G522=""),"",$W522*$G522/CFG_RHOCP)</f>
        <v/>
      </c>
      <c r="AA522" s="50" t="str">
        <f aca="false">IF(OR($P522="",$Y522="",$Z522=""),"",IF(ABS($Z522-$Y522)&lt;CFG_DENOMMIN,"",($P522-$Y522)/($Z522-$Y522)))</f>
        <v/>
      </c>
      <c r="AB522" s="48" t="str">
        <f aca="false">IF($A522="","",IF(AND(HOUR($A522)&gt;=CFG_HINI,HOUR($A522)&lt;CFG_HFIM),1,0))</f>
        <v/>
      </c>
      <c r="AC522" s="48" t="str">
        <f aca="false">IF($A522="","",IF($D522="",0,IF($D522&gt;=CFG_RSMIN,1,0)))</f>
        <v/>
      </c>
      <c r="AD522" s="48" t="str">
        <f aca="false">IF($A522="","",IF($E522="",0,IF(AND($E522&gt;=CFG_UMIN,$E522&lt;=CFG_UMAX),1,0)))</f>
        <v/>
      </c>
      <c r="AE522" s="48" t="str">
        <f aca="false">IF($A522="","",IF($L522="",0,IF($L522&gt;=CFG_VPDMIN,1,0)))</f>
        <v/>
      </c>
      <c r="AF522" s="48" t="str">
        <f aca="false">IF($A522="","",IF(CFG_METODO="Teórico (Jackson)",IF(OR($Y522="",$Z522=""),0,IF(ABS($Z522-$Y522)&gt;=CFG_DENOMMIN,1,0)),IF(OR($T522="",$U522=""),0,IF(ABS($U522-$T522)&gt;=CFG_DENOMMIN,1,0))))</f>
        <v/>
      </c>
      <c r="AG522" s="48" t="str">
        <f aca="false">IF($A522="","",IF(AND($B522&lt;&gt;"",$C522&lt;&gt;"",$H522&lt;&gt;""),1,0))</f>
        <v/>
      </c>
      <c r="AH522" s="48" t="str">
        <f aca="false">IF($A522="","",IF(AND($AB522=1,$AC522=1,$AD522=1,$AE522=1,$AF522=1,$AG522=1),1,0))</f>
        <v/>
      </c>
      <c r="AI522" s="50" t="str">
        <f aca="false">IF($A522="","",IF($AH522&lt;&gt;1,"",IF(CFG_METODO="Teórico (Jackson)",$AA522,$V522)))</f>
        <v/>
      </c>
      <c r="AJ522" s="50" t="str">
        <f aca="false">IF($AI522="","",MAX(0,MIN(1,$AI522)))</f>
        <v/>
      </c>
      <c r="AK522" s="52" t="str">
        <f aca="false">IF($A522="","",IF($AG522=0,"Dados incompletos"&amp;IF($I522="SEM PAR"," — sem Tc no mesmo horário",""),IF($AB522=0,"Fora da janela horária",IF($AC522=0,"Radiação abaixo do mínimo",IF($AD522=0,"Vento fora da faixa",IF($AE522=0,"VPD abaixo do mínimo",IF($AF522=0,"Denominador muito pequeno","VÁLIDO")))))))</f>
        <v/>
      </c>
    </row>
    <row r="523" customFormat="false" ht="15" hidden="false" customHeight="false" outlineLevel="0" collapsed="false">
      <c r="A523" s="45" t="str">
        <f aca="false">IF(02_Estacao!A523="","",02_Estacao!A523)</f>
        <v/>
      </c>
      <c r="B523" s="46" t="str">
        <f aca="false">IF(OR($A523="",02_Estacao!B523=""),"",IF(CFG_UT="°F",(02_Estacao!B523-32)*5/9,02_Estacao!B523))</f>
        <v/>
      </c>
      <c r="C523" s="47" t="str">
        <f aca="false">IF(OR($A523="",02_Estacao!C523=""),"",IF(CFG_UUR="fração (0-1)",02_Estacao!C523*100,02_Estacao!C523))</f>
        <v/>
      </c>
      <c r="D523" s="48" t="str">
        <f aca="false">IF(OR($A523="",02_Estacao!D523=""),"",IF(CFG_URS="MJ/m²/h",02_Estacao!D523*277.7778,IF(CFG_URS="kW/m²",02_Estacao!D523*1000,02_Estacao!D523)))</f>
        <v/>
      </c>
      <c r="E523" s="46" t="str">
        <f aca="false">IF(OR($A523="",02_Estacao!E523=""),"",IF(CFG_UVEL="km/h",02_Estacao!E523/3.6,02_Estacao!E523))</f>
        <v/>
      </c>
      <c r="F523" s="46" t="str">
        <f aca="false">IF($A523="","",IF(02_Estacao!F523="",CFG_P,IF(CFG_UP="hPa (mbar)",02_Estacao!F523/10,IF(CFG_UP="Pa",02_Estacao!F523/1000,02_Estacao!F523))))</f>
        <v/>
      </c>
      <c r="G523" s="48" t="str">
        <f aca="false">IF($A523="","",IF(02_Estacao!G523&lt;&gt;"",02_Estacao!G523,IF($D523="","",(1-CFG_ALBEDO)*$D523-CFG_RNL)))</f>
        <v/>
      </c>
      <c r="H523" s="46" t="str">
        <f aca="false">IF($A523="","",IFERROR(IF(ISNUMBER(INDEX(03_Dossel!$F$6:$F$1005,MATCH($A523,03_Dossel!$A$6:$A$1005,0))),INDEX(03_Dossel!$F$6:$F$1005,MATCH($A523,03_Dossel!$A$6:$A$1005,0)),""),""))</f>
        <v/>
      </c>
      <c r="I523" s="49" t="str">
        <f aca="false">IF($A523="","",IF($H523="","SEM PAR","OK"))</f>
        <v/>
      </c>
      <c r="J523" s="50" t="str">
        <f aca="false">IF($B523="","",0.6108*EXP(17.27*$B523/($B523+237.3)))</f>
        <v/>
      </c>
      <c r="K523" s="50" t="str">
        <f aca="false">IF(OR($J523="",$C523=""),"",$J523*$C523/100)</f>
        <v/>
      </c>
      <c r="L523" s="50" t="str">
        <f aca="false">IF(OR($J523="",$K523=""),"",$J523-$K523)</f>
        <v/>
      </c>
      <c r="M523" s="50" t="str">
        <f aca="false">IF($J523="","",4098*$J523/($B523+237.3)^2)</f>
        <v/>
      </c>
      <c r="N523" s="51" t="str">
        <f aca="false">IF($F523="","",0.000665*$F523)</f>
        <v/>
      </c>
      <c r="O523" s="46" t="str">
        <f aca="false">IF($E523="","",IFERROR($E523*4.87/LN(67.8*CFG_ZANEM-5.42),""))</f>
        <v/>
      </c>
      <c r="P523" s="46" t="str">
        <f aca="false">IF(OR($B523="",$H523=""),"",$H523-$B523)</f>
        <v/>
      </c>
      <c r="Q523" s="46" t="str">
        <f aca="false">IF($A523="","",IF(ISNUMBER(CFG_A),CFG_A,""))</f>
        <v/>
      </c>
      <c r="R523" s="46" t="str">
        <f aca="false">IF($A523="","",IF(ISNUMBER(CFG_B),CFG_B,""))</f>
        <v/>
      </c>
      <c r="S523" s="50" t="str">
        <f aca="false">IF(OR($B523="",$Q523=""),"",0.6108*EXP(17.27*$B523/($B523+237.3))-0.6108*EXP(17.27*($B523+$Q523)/($B523+$Q523+237.3)))</f>
        <v/>
      </c>
      <c r="T523" s="46" t="str">
        <f aca="false">IF(OR($Q523="",$R523="",$L523=""),"",$Q523+$R523*$L523)</f>
        <v/>
      </c>
      <c r="U523" s="46" t="str">
        <f aca="false">IF(OR($Q523="",$R523="",$S523=""),"",$Q523+$R523*$S523)</f>
        <v/>
      </c>
      <c r="V523" s="50" t="str">
        <f aca="false">IF(OR($P523="",$T523="",$U523=""),"",IF(ABS($U523-$T523)&lt;CFG_DENOMMIN,"",($P523-$T523)/($U523-$T523)))</f>
        <v/>
      </c>
      <c r="W523" s="47" t="str">
        <f aca="false">IF($E523="","",IFERROR(LN((CFG_ZANEM-0.67*CFG_HDOSSEL)/(0.123*CFG_HDOSSEL))*LN((CFG_ZAR-0.67*CFG_HDOSSEL)/(0.0123*CFG_HDOSSEL))/(CFG_K^2*$E523),""))</f>
        <v/>
      </c>
      <c r="X523" s="50" t="str">
        <f aca="false">IF(OR($N523="",$W523="",$W523=0),"",$N523*(1+CFG_RC/$W523))</f>
        <v/>
      </c>
      <c r="Y523" s="46" t="str">
        <f aca="false">IF(OR($X523="",$M523="",$G523="",$L523=""),"",($W523*$G523/CFG_RHOCP)*($X523/($M523+$X523))-$L523/($M523+$X523))</f>
        <v/>
      </c>
      <c r="Z523" s="46" t="str">
        <f aca="false">IF(OR($W523="",$G523=""),"",$W523*$G523/CFG_RHOCP)</f>
        <v/>
      </c>
      <c r="AA523" s="50" t="str">
        <f aca="false">IF(OR($P523="",$Y523="",$Z523=""),"",IF(ABS($Z523-$Y523)&lt;CFG_DENOMMIN,"",($P523-$Y523)/($Z523-$Y523)))</f>
        <v/>
      </c>
      <c r="AB523" s="48" t="str">
        <f aca="false">IF($A523="","",IF(AND(HOUR($A523)&gt;=CFG_HINI,HOUR($A523)&lt;CFG_HFIM),1,0))</f>
        <v/>
      </c>
      <c r="AC523" s="48" t="str">
        <f aca="false">IF($A523="","",IF($D523="",0,IF($D523&gt;=CFG_RSMIN,1,0)))</f>
        <v/>
      </c>
      <c r="AD523" s="48" t="str">
        <f aca="false">IF($A523="","",IF($E523="",0,IF(AND($E523&gt;=CFG_UMIN,$E523&lt;=CFG_UMAX),1,0)))</f>
        <v/>
      </c>
      <c r="AE523" s="48" t="str">
        <f aca="false">IF($A523="","",IF($L523="",0,IF($L523&gt;=CFG_VPDMIN,1,0)))</f>
        <v/>
      </c>
      <c r="AF523" s="48" t="str">
        <f aca="false">IF($A523="","",IF(CFG_METODO="Teórico (Jackson)",IF(OR($Y523="",$Z523=""),0,IF(ABS($Z523-$Y523)&gt;=CFG_DENOMMIN,1,0)),IF(OR($T523="",$U523=""),0,IF(ABS($U523-$T523)&gt;=CFG_DENOMMIN,1,0))))</f>
        <v/>
      </c>
      <c r="AG523" s="48" t="str">
        <f aca="false">IF($A523="","",IF(AND($B523&lt;&gt;"",$C523&lt;&gt;"",$H523&lt;&gt;""),1,0))</f>
        <v/>
      </c>
      <c r="AH523" s="48" t="str">
        <f aca="false">IF($A523="","",IF(AND($AB523=1,$AC523=1,$AD523=1,$AE523=1,$AF523=1,$AG523=1),1,0))</f>
        <v/>
      </c>
      <c r="AI523" s="50" t="str">
        <f aca="false">IF($A523="","",IF($AH523&lt;&gt;1,"",IF(CFG_METODO="Teórico (Jackson)",$AA523,$V523)))</f>
        <v/>
      </c>
      <c r="AJ523" s="50" t="str">
        <f aca="false">IF($AI523="","",MAX(0,MIN(1,$AI523)))</f>
        <v/>
      </c>
      <c r="AK523" s="52" t="str">
        <f aca="false">IF($A523="","",IF($AG523=0,"Dados incompletos"&amp;IF($I523="SEM PAR"," — sem Tc no mesmo horário",""),IF($AB523=0,"Fora da janela horária",IF($AC523=0,"Radiação abaixo do mínimo",IF($AD523=0,"Vento fora da faixa",IF($AE523=0,"VPD abaixo do mínimo",IF($AF523=0,"Denominador muito pequeno","VÁLIDO")))))))</f>
        <v/>
      </c>
    </row>
    <row r="524" customFormat="false" ht="15" hidden="false" customHeight="false" outlineLevel="0" collapsed="false">
      <c r="A524" s="45" t="str">
        <f aca="false">IF(02_Estacao!A524="","",02_Estacao!A524)</f>
        <v/>
      </c>
      <c r="B524" s="46" t="str">
        <f aca="false">IF(OR($A524="",02_Estacao!B524=""),"",IF(CFG_UT="°F",(02_Estacao!B524-32)*5/9,02_Estacao!B524))</f>
        <v/>
      </c>
      <c r="C524" s="47" t="str">
        <f aca="false">IF(OR($A524="",02_Estacao!C524=""),"",IF(CFG_UUR="fração (0-1)",02_Estacao!C524*100,02_Estacao!C524))</f>
        <v/>
      </c>
      <c r="D524" s="48" t="str">
        <f aca="false">IF(OR($A524="",02_Estacao!D524=""),"",IF(CFG_URS="MJ/m²/h",02_Estacao!D524*277.7778,IF(CFG_URS="kW/m²",02_Estacao!D524*1000,02_Estacao!D524)))</f>
        <v/>
      </c>
      <c r="E524" s="46" t="str">
        <f aca="false">IF(OR($A524="",02_Estacao!E524=""),"",IF(CFG_UVEL="km/h",02_Estacao!E524/3.6,02_Estacao!E524))</f>
        <v/>
      </c>
      <c r="F524" s="46" t="str">
        <f aca="false">IF($A524="","",IF(02_Estacao!F524="",CFG_P,IF(CFG_UP="hPa (mbar)",02_Estacao!F524/10,IF(CFG_UP="Pa",02_Estacao!F524/1000,02_Estacao!F524))))</f>
        <v/>
      </c>
      <c r="G524" s="48" t="str">
        <f aca="false">IF($A524="","",IF(02_Estacao!G524&lt;&gt;"",02_Estacao!G524,IF($D524="","",(1-CFG_ALBEDO)*$D524-CFG_RNL)))</f>
        <v/>
      </c>
      <c r="H524" s="46" t="str">
        <f aca="false">IF($A524="","",IFERROR(IF(ISNUMBER(INDEX(03_Dossel!$F$6:$F$1005,MATCH($A524,03_Dossel!$A$6:$A$1005,0))),INDEX(03_Dossel!$F$6:$F$1005,MATCH($A524,03_Dossel!$A$6:$A$1005,0)),""),""))</f>
        <v/>
      </c>
      <c r="I524" s="49" t="str">
        <f aca="false">IF($A524="","",IF($H524="","SEM PAR","OK"))</f>
        <v/>
      </c>
      <c r="J524" s="50" t="str">
        <f aca="false">IF($B524="","",0.6108*EXP(17.27*$B524/($B524+237.3)))</f>
        <v/>
      </c>
      <c r="K524" s="50" t="str">
        <f aca="false">IF(OR($J524="",$C524=""),"",$J524*$C524/100)</f>
        <v/>
      </c>
      <c r="L524" s="50" t="str">
        <f aca="false">IF(OR($J524="",$K524=""),"",$J524-$K524)</f>
        <v/>
      </c>
      <c r="M524" s="50" t="str">
        <f aca="false">IF($J524="","",4098*$J524/($B524+237.3)^2)</f>
        <v/>
      </c>
      <c r="N524" s="51" t="str">
        <f aca="false">IF($F524="","",0.000665*$F524)</f>
        <v/>
      </c>
      <c r="O524" s="46" t="str">
        <f aca="false">IF($E524="","",IFERROR($E524*4.87/LN(67.8*CFG_ZANEM-5.42),""))</f>
        <v/>
      </c>
      <c r="P524" s="46" t="str">
        <f aca="false">IF(OR($B524="",$H524=""),"",$H524-$B524)</f>
        <v/>
      </c>
      <c r="Q524" s="46" t="str">
        <f aca="false">IF($A524="","",IF(ISNUMBER(CFG_A),CFG_A,""))</f>
        <v/>
      </c>
      <c r="R524" s="46" t="str">
        <f aca="false">IF($A524="","",IF(ISNUMBER(CFG_B),CFG_B,""))</f>
        <v/>
      </c>
      <c r="S524" s="50" t="str">
        <f aca="false">IF(OR($B524="",$Q524=""),"",0.6108*EXP(17.27*$B524/($B524+237.3))-0.6108*EXP(17.27*($B524+$Q524)/($B524+$Q524+237.3)))</f>
        <v/>
      </c>
      <c r="T524" s="46" t="str">
        <f aca="false">IF(OR($Q524="",$R524="",$L524=""),"",$Q524+$R524*$L524)</f>
        <v/>
      </c>
      <c r="U524" s="46" t="str">
        <f aca="false">IF(OR($Q524="",$R524="",$S524=""),"",$Q524+$R524*$S524)</f>
        <v/>
      </c>
      <c r="V524" s="50" t="str">
        <f aca="false">IF(OR($P524="",$T524="",$U524=""),"",IF(ABS($U524-$T524)&lt;CFG_DENOMMIN,"",($P524-$T524)/($U524-$T524)))</f>
        <v/>
      </c>
      <c r="W524" s="47" t="str">
        <f aca="false">IF($E524="","",IFERROR(LN((CFG_ZANEM-0.67*CFG_HDOSSEL)/(0.123*CFG_HDOSSEL))*LN((CFG_ZAR-0.67*CFG_HDOSSEL)/(0.0123*CFG_HDOSSEL))/(CFG_K^2*$E524),""))</f>
        <v/>
      </c>
      <c r="X524" s="50" t="str">
        <f aca="false">IF(OR($N524="",$W524="",$W524=0),"",$N524*(1+CFG_RC/$W524))</f>
        <v/>
      </c>
      <c r="Y524" s="46" t="str">
        <f aca="false">IF(OR($X524="",$M524="",$G524="",$L524=""),"",($W524*$G524/CFG_RHOCP)*($X524/($M524+$X524))-$L524/($M524+$X524))</f>
        <v/>
      </c>
      <c r="Z524" s="46" t="str">
        <f aca="false">IF(OR($W524="",$G524=""),"",$W524*$G524/CFG_RHOCP)</f>
        <v/>
      </c>
      <c r="AA524" s="50" t="str">
        <f aca="false">IF(OR($P524="",$Y524="",$Z524=""),"",IF(ABS($Z524-$Y524)&lt;CFG_DENOMMIN,"",($P524-$Y524)/($Z524-$Y524)))</f>
        <v/>
      </c>
      <c r="AB524" s="48" t="str">
        <f aca="false">IF($A524="","",IF(AND(HOUR($A524)&gt;=CFG_HINI,HOUR($A524)&lt;CFG_HFIM),1,0))</f>
        <v/>
      </c>
      <c r="AC524" s="48" t="str">
        <f aca="false">IF($A524="","",IF($D524="",0,IF($D524&gt;=CFG_RSMIN,1,0)))</f>
        <v/>
      </c>
      <c r="AD524" s="48" t="str">
        <f aca="false">IF($A524="","",IF($E524="",0,IF(AND($E524&gt;=CFG_UMIN,$E524&lt;=CFG_UMAX),1,0)))</f>
        <v/>
      </c>
      <c r="AE524" s="48" t="str">
        <f aca="false">IF($A524="","",IF($L524="",0,IF($L524&gt;=CFG_VPDMIN,1,0)))</f>
        <v/>
      </c>
      <c r="AF524" s="48" t="str">
        <f aca="false">IF($A524="","",IF(CFG_METODO="Teórico (Jackson)",IF(OR($Y524="",$Z524=""),0,IF(ABS($Z524-$Y524)&gt;=CFG_DENOMMIN,1,0)),IF(OR($T524="",$U524=""),0,IF(ABS($U524-$T524)&gt;=CFG_DENOMMIN,1,0))))</f>
        <v/>
      </c>
      <c r="AG524" s="48" t="str">
        <f aca="false">IF($A524="","",IF(AND($B524&lt;&gt;"",$C524&lt;&gt;"",$H524&lt;&gt;""),1,0))</f>
        <v/>
      </c>
      <c r="AH524" s="48" t="str">
        <f aca="false">IF($A524="","",IF(AND($AB524=1,$AC524=1,$AD524=1,$AE524=1,$AF524=1,$AG524=1),1,0))</f>
        <v/>
      </c>
      <c r="AI524" s="50" t="str">
        <f aca="false">IF($A524="","",IF($AH524&lt;&gt;1,"",IF(CFG_METODO="Teórico (Jackson)",$AA524,$V524)))</f>
        <v/>
      </c>
      <c r="AJ524" s="50" t="str">
        <f aca="false">IF($AI524="","",MAX(0,MIN(1,$AI524)))</f>
        <v/>
      </c>
      <c r="AK524" s="52" t="str">
        <f aca="false">IF($A524="","",IF($AG524=0,"Dados incompletos"&amp;IF($I524="SEM PAR"," — sem Tc no mesmo horário",""),IF($AB524=0,"Fora da janela horária",IF($AC524=0,"Radiação abaixo do mínimo",IF($AD524=0,"Vento fora da faixa",IF($AE524=0,"VPD abaixo do mínimo",IF($AF524=0,"Denominador muito pequeno","VÁLIDO")))))))</f>
        <v/>
      </c>
    </row>
    <row r="525" customFormat="false" ht="15" hidden="false" customHeight="false" outlineLevel="0" collapsed="false">
      <c r="A525" s="45" t="str">
        <f aca="false">IF(02_Estacao!A525="","",02_Estacao!A525)</f>
        <v/>
      </c>
      <c r="B525" s="46" t="str">
        <f aca="false">IF(OR($A525="",02_Estacao!B525=""),"",IF(CFG_UT="°F",(02_Estacao!B525-32)*5/9,02_Estacao!B525))</f>
        <v/>
      </c>
      <c r="C525" s="47" t="str">
        <f aca="false">IF(OR($A525="",02_Estacao!C525=""),"",IF(CFG_UUR="fração (0-1)",02_Estacao!C525*100,02_Estacao!C525))</f>
        <v/>
      </c>
      <c r="D525" s="48" t="str">
        <f aca="false">IF(OR($A525="",02_Estacao!D525=""),"",IF(CFG_URS="MJ/m²/h",02_Estacao!D525*277.7778,IF(CFG_URS="kW/m²",02_Estacao!D525*1000,02_Estacao!D525)))</f>
        <v/>
      </c>
      <c r="E525" s="46" t="str">
        <f aca="false">IF(OR($A525="",02_Estacao!E525=""),"",IF(CFG_UVEL="km/h",02_Estacao!E525/3.6,02_Estacao!E525))</f>
        <v/>
      </c>
      <c r="F525" s="46" t="str">
        <f aca="false">IF($A525="","",IF(02_Estacao!F525="",CFG_P,IF(CFG_UP="hPa (mbar)",02_Estacao!F525/10,IF(CFG_UP="Pa",02_Estacao!F525/1000,02_Estacao!F525))))</f>
        <v/>
      </c>
      <c r="G525" s="48" t="str">
        <f aca="false">IF($A525="","",IF(02_Estacao!G525&lt;&gt;"",02_Estacao!G525,IF($D525="","",(1-CFG_ALBEDO)*$D525-CFG_RNL)))</f>
        <v/>
      </c>
      <c r="H525" s="46" t="str">
        <f aca="false">IF($A525="","",IFERROR(IF(ISNUMBER(INDEX(03_Dossel!$F$6:$F$1005,MATCH($A525,03_Dossel!$A$6:$A$1005,0))),INDEX(03_Dossel!$F$6:$F$1005,MATCH($A525,03_Dossel!$A$6:$A$1005,0)),""),""))</f>
        <v/>
      </c>
      <c r="I525" s="49" t="str">
        <f aca="false">IF($A525="","",IF($H525="","SEM PAR","OK"))</f>
        <v/>
      </c>
      <c r="J525" s="50" t="str">
        <f aca="false">IF($B525="","",0.6108*EXP(17.27*$B525/($B525+237.3)))</f>
        <v/>
      </c>
      <c r="K525" s="50" t="str">
        <f aca="false">IF(OR($J525="",$C525=""),"",$J525*$C525/100)</f>
        <v/>
      </c>
      <c r="L525" s="50" t="str">
        <f aca="false">IF(OR($J525="",$K525=""),"",$J525-$K525)</f>
        <v/>
      </c>
      <c r="M525" s="50" t="str">
        <f aca="false">IF($J525="","",4098*$J525/($B525+237.3)^2)</f>
        <v/>
      </c>
      <c r="N525" s="51" t="str">
        <f aca="false">IF($F525="","",0.000665*$F525)</f>
        <v/>
      </c>
      <c r="O525" s="46" t="str">
        <f aca="false">IF($E525="","",IFERROR($E525*4.87/LN(67.8*CFG_ZANEM-5.42),""))</f>
        <v/>
      </c>
      <c r="P525" s="46" t="str">
        <f aca="false">IF(OR($B525="",$H525=""),"",$H525-$B525)</f>
        <v/>
      </c>
      <c r="Q525" s="46" t="str">
        <f aca="false">IF($A525="","",IF(ISNUMBER(CFG_A),CFG_A,""))</f>
        <v/>
      </c>
      <c r="R525" s="46" t="str">
        <f aca="false">IF($A525="","",IF(ISNUMBER(CFG_B),CFG_B,""))</f>
        <v/>
      </c>
      <c r="S525" s="50" t="str">
        <f aca="false">IF(OR($B525="",$Q525=""),"",0.6108*EXP(17.27*$B525/($B525+237.3))-0.6108*EXP(17.27*($B525+$Q525)/($B525+$Q525+237.3)))</f>
        <v/>
      </c>
      <c r="T525" s="46" t="str">
        <f aca="false">IF(OR($Q525="",$R525="",$L525=""),"",$Q525+$R525*$L525)</f>
        <v/>
      </c>
      <c r="U525" s="46" t="str">
        <f aca="false">IF(OR($Q525="",$R525="",$S525=""),"",$Q525+$R525*$S525)</f>
        <v/>
      </c>
      <c r="V525" s="50" t="str">
        <f aca="false">IF(OR($P525="",$T525="",$U525=""),"",IF(ABS($U525-$T525)&lt;CFG_DENOMMIN,"",($P525-$T525)/($U525-$T525)))</f>
        <v/>
      </c>
      <c r="W525" s="47" t="str">
        <f aca="false">IF($E525="","",IFERROR(LN((CFG_ZANEM-0.67*CFG_HDOSSEL)/(0.123*CFG_HDOSSEL))*LN((CFG_ZAR-0.67*CFG_HDOSSEL)/(0.0123*CFG_HDOSSEL))/(CFG_K^2*$E525),""))</f>
        <v/>
      </c>
      <c r="X525" s="50" t="str">
        <f aca="false">IF(OR($N525="",$W525="",$W525=0),"",$N525*(1+CFG_RC/$W525))</f>
        <v/>
      </c>
      <c r="Y525" s="46" t="str">
        <f aca="false">IF(OR($X525="",$M525="",$G525="",$L525=""),"",($W525*$G525/CFG_RHOCP)*($X525/($M525+$X525))-$L525/($M525+$X525))</f>
        <v/>
      </c>
      <c r="Z525" s="46" t="str">
        <f aca="false">IF(OR($W525="",$G525=""),"",$W525*$G525/CFG_RHOCP)</f>
        <v/>
      </c>
      <c r="AA525" s="50" t="str">
        <f aca="false">IF(OR($P525="",$Y525="",$Z525=""),"",IF(ABS($Z525-$Y525)&lt;CFG_DENOMMIN,"",($P525-$Y525)/($Z525-$Y525)))</f>
        <v/>
      </c>
      <c r="AB525" s="48" t="str">
        <f aca="false">IF($A525="","",IF(AND(HOUR($A525)&gt;=CFG_HINI,HOUR($A525)&lt;CFG_HFIM),1,0))</f>
        <v/>
      </c>
      <c r="AC525" s="48" t="str">
        <f aca="false">IF($A525="","",IF($D525="",0,IF($D525&gt;=CFG_RSMIN,1,0)))</f>
        <v/>
      </c>
      <c r="AD525" s="48" t="str">
        <f aca="false">IF($A525="","",IF($E525="",0,IF(AND($E525&gt;=CFG_UMIN,$E525&lt;=CFG_UMAX),1,0)))</f>
        <v/>
      </c>
      <c r="AE525" s="48" t="str">
        <f aca="false">IF($A525="","",IF($L525="",0,IF($L525&gt;=CFG_VPDMIN,1,0)))</f>
        <v/>
      </c>
      <c r="AF525" s="48" t="str">
        <f aca="false">IF($A525="","",IF(CFG_METODO="Teórico (Jackson)",IF(OR($Y525="",$Z525=""),0,IF(ABS($Z525-$Y525)&gt;=CFG_DENOMMIN,1,0)),IF(OR($T525="",$U525=""),0,IF(ABS($U525-$T525)&gt;=CFG_DENOMMIN,1,0))))</f>
        <v/>
      </c>
      <c r="AG525" s="48" t="str">
        <f aca="false">IF($A525="","",IF(AND($B525&lt;&gt;"",$C525&lt;&gt;"",$H525&lt;&gt;""),1,0))</f>
        <v/>
      </c>
      <c r="AH525" s="48" t="str">
        <f aca="false">IF($A525="","",IF(AND($AB525=1,$AC525=1,$AD525=1,$AE525=1,$AF525=1,$AG525=1),1,0))</f>
        <v/>
      </c>
      <c r="AI525" s="50" t="str">
        <f aca="false">IF($A525="","",IF($AH525&lt;&gt;1,"",IF(CFG_METODO="Teórico (Jackson)",$AA525,$V525)))</f>
        <v/>
      </c>
      <c r="AJ525" s="50" t="str">
        <f aca="false">IF($AI525="","",MAX(0,MIN(1,$AI525)))</f>
        <v/>
      </c>
      <c r="AK525" s="52" t="str">
        <f aca="false">IF($A525="","",IF($AG525=0,"Dados incompletos"&amp;IF($I525="SEM PAR"," — sem Tc no mesmo horário",""),IF($AB525=0,"Fora da janela horária",IF($AC525=0,"Radiação abaixo do mínimo",IF($AD525=0,"Vento fora da faixa",IF($AE525=0,"VPD abaixo do mínimo",IF($AF525=0,"Denominador muito pequeno","VÁLIDO")))))))</f>
        <v/>
      </c>
    </row>
    <row r="526" customFormat="false" ht="15" hidden="false" customHeight="false" outlineLevel="0" collapsed="false">
      <c r="A526" s="45" t="str">
        <f aca="false">IF(02_Estacao!A526="","",02_Estacao!A526)</f>
        <v/>
      </c>
      <c r="B526" s="46" t="str">
        <f aca="false">IF(OR($A526="",02_Estacao!B526=""),"",IF(CFG_UT="°F",(02_Estacao!B526-32)*5/9,02_Estacao!B526))</f>
        <v/>
      </c>
      <c r="C526" s="47" t="str">
        <f aca="false">IF(OR($A526="",02_Estacao!C526=""),"",IF(CFG_UUR="fração (0-1)",02_Estacao!C526*100,02_Estacao!C526))</f>
        <v/>
      </c>
      <c r="D526" s="48" t="str">
        <f aca="false">IF(OR($A526="",02_Estacao!D526=""),"",IF(CFG_URS="MJ/m²/h",02_Estacao!D526*277.7778,IF(CFG_URS="kW/m²",02_Estacao!D526*1000,02_Estacao!D526)))</f>
        <v/>
      </c>
      <c r="E526" s="46" t="str">
        <f aca="false">IF(OR($A526="",02_Estacao!E526=""),"",IF(CFG_UVEL="km/h",02_Estacao!E526/3.6,02_Estacao!E526))</f>
        <v/>
      </c>
      <c r="F526" s="46" t="str">
        <f aca="false">IF($A526="","",IF(02_Estacao!F526="",CFG_P,IF(CFG_UP="hPa (mbar)",02_Estacao!F526/10,IF(CFG_UP="Pa",02_Estacao!F526/1000,02_Estacao!F526))))</f>
        <v/>
      </c>
      <c r="G526" s="48" t="str">
        <f aca="false">IF($A526="","",IF(02_Estacao!G526&lt;&gt;"",02_Estacao!G526,IF($D526="","",(1-CFG_ALBEDO)*$D526-CFG_RNL)))</f>
        <v/>
      </c>
      <c r="H526" s="46" t="str">
        <f aca="false">IF($A526="","",IFERROR(IF(ISNUMBER(INDEX(03_Dossel!$F$6:$F$1005,MATCH($A526,03_Dossel!$A$6:$A$1005,0))),INDEX(03_Dossel!$F$6:$F$1005,MATCH($A526,03_Dossel!$A$6:$A$1005,0)),""),""))</f>
        <v/>
      </c>
      <c r="I526" s="49" t="str">
        <f aca="false">IF($A526="","",IF($H526="","SEM PAR","OK"))</f>
        <v/>
      </c>
      <c r="J526" s="50" t="str">
        <f aca="false">IF($B526="","",0.6108*EXP(17.27*$B526/($B526+237.3)))</f>
        <v/>
      </c>
      <c r="K526" s="50" t="str">
        <f aca="false">IF(OR($J526="",$C526=""),"",$J526*$C526/100)</f>
        <v/>
      </c>
      <c r="L526" s="50" t="str">
        <f aca="false">IF(OR($J526="",$K526=""),"",$J526-$K526)</f>
        <v/>
      </c>
      <c r="M526" s="50" t="str">
        <f aca="false">IF($J526="","",4098*$J526/($B526+237.3)^2)</f>
        <v/>
      </c>
      <c r="N526" s="51" t="str">
        <f aca="false">IF($F526="","",0.000665*$F526)</f>
        <v/>
      </c>
      <c r="O526" s="46" t="str">
        <f aca="false">IF($E526="","",IFERROR($E526*4.87/LN(67.8*CFG_ZANEM-5.42),""))</f>
        <v/>
      </c>
      <c r="P526" s="46" t="str">
        <f aca="false">IF(OR($B526="",$H526=""),"",$H526-$B526)</f>
        <v/>
      </c>
      <c r="Q526" s="46" t="str">
        <f aca="false">IF($A526="","",IF(ISNUMBER(CFG_A),CFG_A,""))</f>
        <v/>
      </c>
      <c r="R526" s="46" t="str">
        <f aca="false">IF($A526="","",IF(ISNUMBER(CFG_B),CFG_B,""))</f>
        <v/>
      </c>
      <c r="S526" s="50" t="str">
        <f aca="false">IF(OR($B526="",$Q526=""),"",0.6108*EXP(17.27*$B526/($B526+237.3))-0.6108*EXP(17.27*($B526+$Q526)/($B526+$Q526+237.3)))</f>
        <v/>
      </c>
      <c r="T526" s="46" t="str">
        <f aca="false">IF(OR($Q526="",$R526="",$L526=""),"",$Q526+$R526*$L526)</f>
        <v/>
      </c>
      <c r="U526" s="46" t="str">
        <f aca="false">IF(OR($Q526="",$R526="",$S526=""),"",$Q526+$R526*$S526)</f>
        <v/>
      </c>
      <c r="V526" s="50" t="str">
        <f aca="false">IF(OR($P526="",$T526="",$U526=""),"",IF(ABS($U526-$T526)&lt;CFG_DENOMMIN,"",($P526-$T526)/($U526-$T526)))</f>
        <v/>
      </c>
      <c r="W526" s="47" t="str">
        <f aca="false">IF($E526="","",IFERROR(LN((CFG_ZANEM-0.67*CFG_HDOSSEL)/(0.123*CFG_HDOSSEL))*LN((CFG_ZAR-0.67*CFG_HDOSSEL)/(0.0123*CFG_HDOSSEL))/(CFG_K^2*$E526),""))</f>
        <v/>
      </c>
      <c r="X526" s="50" t="str">
        <f aca="false">IF(OR($N526="",$W526="",$W526=0),"",$N526*(1+CFG_RC/$W526))</f>
        <v/>
      </c>
      <c r="Y526" s="46" t="str">
        <f aca="false">IF(OR($X526="",$M526="",$G526="",$L526=""),"",($W526*$G526/CFG_RHOCP)*($X526/($M526+$X526))-$L526/($M526+$X526))</f>
        <v/>
      </c>
      <c r="Z526" s="46" t="str">
        <f aca="false">IF(OR($W526="",$G526=""),"",$W526*$G526/CFG_RHOCP)</f>
        <v/>
      </c>
      <c r="AA526" s="50" t="str">
        <f aca="false">IF(OR($P526="",$Y526="",$Z526=""),"",IF(ABS($Z526-$Y526)&lt;CFG_DENOMMIN,"",($P526-$Y526)/($Z526-$Y526)))</f>
        <v/>
      </c>
      <c r="AB526" s="48" t="str">
        <f aca="false">IF($A526="","",IF(AND(HOUR($A526)&gt;=CFG_HINI,HOUR($A526)&lt;CFG_HFIM),1,0))</f>
        <v/>
      </c>
      <c r="AC526" s="48" t="str">
        <f aca="false">IF($A526="","",IF($D526="",0,IF($D526&gt;=CFG_RSMIN,1,0)))</f>
        <v/>
      </c>
      <c r="AD526" s="48" t="str">
        <f aca="false">IF($A526="","",IF($E526="",0,IF(AND($E526&gt;=CFG_UMIN,$E526&lt;=CFG_UMAX),1,0)))</f>
        <v/>
      </c>
      <c r="AE526" s="48" t="str">
        <f aca="false">IF($A526="","",IF($L526="",0,IF($L526&gt;=CFG_VPDMIN,1,0)))</f>
        <v/>
      </c>
      <c r="AF526" s="48" t="str">
        <f aca="false">IF($A526="","",IF(CFG_METODO="Teórico (Jackson)",IF(OR($Y526="",$Z526=""),0,IF(ABS($Z526-$Y526)&gt;=CFG_DENOMMIN,1,0)),IF(OR($T526="",$U526=""),0,IF(ABS($U526-$T526)&gt;=CFG_DENOMMIN,1,0))))</f>
        <v/>
      </c>
      <c r="AG526" s="48" t="str">
        <f aca="false">IF($A526="","",IF(AND($B526&lt;&gt;"",$C526&lt;&gt;"",$H526&lt;&gt;""),1,0))</f>
        <v/>
      </c>
      <c r="AH526" s="48" t="str">
        <f aca="false">IF($A526="","",IF(AND($AB526=1,$AC526=1,$AD526=1,$AE526=1,$AF526=1,$AG526=1),1,0))</f>
        <v/>
      </c>
      <c r="AI526" s="50" t="str">
        <f aca="false">IF($A526="","",IF($AH526&lt;&gt;1,"",IF(CFG_METODO="Teórico (Jackson)",$AA526,$V526)))</f>
        <v/>
      </c>
      <c r="AJ526" s="50" t="str">
        <f aca="false">IF($AI526="","",MAX(0,MIN(1,$AI526)))</f>
        <v/>
      </c>
      <c r="AK526" s="52" t="str">
        <f aca="false">IF($A526="","",IF($AG526=0,"Dados incompletos"&amp;IF($I526="SEM PAR"," — sem Tc no mesmo horário",""),IF($AB526=0,"Fora da janela horária",IF($AC526=0,"Radiação abaixo do mínimo",IF($AD526=0,"Vento fora da faixa",IF($AE526=0,"VPD abaixo do mínimo",IF($AF526=0,"Denominador muito pequeno","VÁLIDO")))))))</f>
        <v/>
      </c>
    </row>
    <row r="527" customFormat="false" ht="15" hidden="false" customHeight="false" outlineLevel="0" collapsed="false">
      <c r="A527" s="45" t="str">
        <f aca="false">IF(02_Estacao!A527="","",02_Estacao!A527)</f>
        <v/>
      </c>
      <c r="B527" s="46" t="str">
        <f aca="false">IF(OR($A527="",02_Estacao!B527=""),"",IF(CFG_UT="°F",(02_Estacao!B527-32)*5/9,02_Estacao!B527))</f>
        <v/>
      </c>
      <c r="C527" s="47" t="str">
        <f aca="false">IF(OR($A527="",02_Estacao!C527=""),"",IF(CFG_UUR="fração (0-1)",02_Estacao!C527*100,02_Estacao!C527))</f>
        <v/>
      </c>
      <c r="D527" s="48" t="str">
        <f aca="false">IF(OR($A527="",02_Estacao!D527=""),"",IF(CFG_URS="MJ/m²/h",02_Estacao!D527*277.7778,IF(CFG_URS="kW/m²",02_Estacao!D527*1000,02_Estacao!D527)))</f>
        <v/>
      </c>
      <c r="E527" s="46" t="str">
        <f aca="false">IF(OR($A527="",02_Estacao!E527=""),"",IF(CFG_UVEL="km/h",02_Estacao!E527/3.6,02_Estacao!E527))</f>
        <v/>
      </c>
      <c r="F527" s="46" t="str">
        <f aca="false">IF($A527="","",IF(02_Estacao!F527="",CFG_P,IF(CFG_UP="hPa (mbar)",02_Estacao!F527/10,IF(CFG_UP="Pa",02_Estacao!F527/1000,02_Estacao!F527))))</f>
        <v/>
      </c>
      <c r="G527" s="48" t="str">
        <f aca="false">IF($A527="","",IF(02_Estacao!G527&lt;&gt;"",02_Estacao!G527,IF($D527="","",(1-CFG_ALBEDO)*$D527-CFG_RNL)))</f>
        <v/>
      </c>
      <c r="H527" s="46" t="str">
        <f aca="false">IF($A527="","",IFERROR(IF(ISNUMBER(INDEX(03_Dossel!$F$6:$F$1005,MATCH($A527,03_Dossel!$A$6:$A$1005,0))),INDEX(03_Dossel!$F$6:$F$1005,MATCH($A527,03_Dossel!$A$6:$A$1005,0)),""),""))</f>
        <v/>
      </c>
      <c r="I527" s="49" t="str">
        <f aca="false">IF($A527="","",IF($H527="","SEM PAR","OK"))</f>
        <v/>
      </c>
      <c r="J527" s="50" t="str">
        <f aca="false">IF($B527="","",0.6108*EXP(17.27*$B527/($B527+237.3)))</f>
        <v/>
      </c>
      <c r="K527" s="50" t="str">
        <f aca="false">IF(OR($J527="",$C527=""),"",$J527*$C527/100)</f>
        <v/>
      </c>
      <c r="L527" s="50" t="str">
        <f aca="false">IF(OR($J527="",$K527=""),"",$J527-$K527)</f>
        <v/>
      </c>
      <c r="M527" s="50" t="str">
        <f aca="false">IF($J527="","",4098*$J527/($B527+237.3)^2)</f>
        <v/>
      </c>
      <c r="N527" s="51" t="str">
        <f aca="false">IF($F527="","",0.000665*$F527)</f>
        <v/>
      </c>
      <c r="O527" s="46" t="str">
        <f aca="false">IF($E527="","",IFERROR($E527*4.87/LN(67.8*CFG_ZANEM-5.42),""))</f>
        <v/>
      </c>
      <c r="P527" s="46" t="str">
        <f aca="false">IF(OR($B527="",$H527=""),"",$H527-$B527)</f>
        <v/>
      </c>
      <c r="Q527" s="46" t="str">
        <f aca="false">IF($A527="","",IF(ISNUMBER(CFG_A),CFG_A,""))</f>
        <v/>
      </c>
      <c r="R527" s="46" t="str">
        <f aca="false">IF($A527="","",IF(ISNUMBER(CFG_B),CFG_B,""))</f>
        <v/>
      </c>
      <c r="S527" s="50" t="str">
        <f aca="false">IF(OR($B527="",$Q527=""),"",0.6108*EXP(17.27*$B527/($B527+237.3))-0.6108*EXP(17.27*($B527+$Q527)/($B527+$Q527+237.3)))</f>
        <v/>
      </c>
      <c r="T527" s="46" t="str">
        <f aca="false">IF(OR($Q527="",$R527="",$L527=""),"",$Q527+$R527*$L527)</f>
        <v/>
      </c>
      <c r="U527" s="46" t="str">
        <f aca="false">IF(OR($Q527="",$R527="",$S527=""),"",$Q527+$R527*$S527)</f>
        <v/>
      </c>
      <c r="V527" s="50" t="str">
        <f aca="false">IF(OR($P527="",$T527="",$U527=""),"",IF(ABS($U527-$T527)&lt;CFG_DENOMMIN,"",($P527-$T527)/($U527-$T527)))</f>
        <v/>
      </c>
      <c r="W527" s="47" t="str">
        <f aca="false">IF($E527="","",IFERROR(LN((CFG_ZANEM-0.67*CFG_HDOSSEL)/(0.123*CFG_HDOSSEL))*LN((CFG_ZAR-0.67*CFG_HDOSSEL)/(0.0123*CFG_HDOSSEL))/(CFG_K^2*$E527),""))</f>
        <v/>
      </c>
      <c r="X527" s="50" t="str">
        <f aca="false">IF(OR($N527="",$W527="",$W527=0),"",$N527*(1+CFG_RC/$W527))</f>
        <v/>
      </c>
      <c r="Y527" s="46" t="str">
        <f aca="false">IF(OR($X527="",$M527="",$G527="",$L527=""),"",($W527*$G527/CFG_RHOCP)*($X527/($M527+$X527))-$L527/($M527+$X527))</f>
        <v/>
      </c>
      <c r="Z527" s="46" t="str">
        <f aca="false">IF(OR($W527="",$G527=""),"",$W527*$G527/CFG_RHOCP)</f>
        <v/>
      </c>
      <c r="AA527" s="50" t="str">
        <f aca="false">IF(OR($P527="",$Y527="",$Z527=""),"",IF(ABS($Z527-$Y527)&lt;CFG_DENOMMIN,"",($P527-$Y527)/($Z527-$Y527)))</f>
        <v/>
      </c>
      <c r="AB527" s="48" t="str">
        <f aca="false">IF($A527="","",IF(AND(HOUR($A527)&gt;=CFG_HINI,HOUR($A527)&lt;CFG_HFIM),1,0))</f>
        <v/>
      </c>
      <c r="AC527" s="48" t="str">
        <f aca="false">IF($A527="","",IF($D527="",0,IF($D527&gt;=CFG_RSMIN,1,0)))</f>
        <v/>
      </c>
      <c r="AD527" s="48" t="str">
        <f aca="false">IF($A527="","",IF($E527="",0,IF(AND($E527&gt;=CFG_UMIN,$E527&lt;=CFG_UMAX),1,0)))</f>
        <v/>
      </c>
      <c r="AE527" s="48" t="str">
        <f aca="false">IF($A527="","",IF($L527="",0,IF($L527&gt;=CFG_VPDMIN,1,0)))</f>
        <v/>
      </c>
      <c r="AF527" s="48" t="str">
        <f aca="false">IF($A527="","",IF(CFG_METODO="Teórico (Jackson)",IF(OR($Y527="",$Z527=""),0,IF(ABS($Z527-$Y527)&gt;=CFG_DENOMMIN,1,0)),IF(OR($T527="",$U527=""),0,IF(ABS($U527-$T527)&gt;=CFG_DENOMMIN,1,0))))</f>
        <v/>
      </c>
      <c r="AG527" s="48" t="str">
        <f aca="false">IF($A527="","",IF(AND($B527&lt;&gt;"",$C527&lt;&gt;"",$H527&lt;&gt;""),1,0))</f>
        <v/>
      </c>
      <c r="AH527" s="48" t="str">
        <f aca="false">IF($A527="","",IF(AND($AB527=1,$AC527=1,$AD527=1,$AE527=1,$AF527=1,$AG527=1),1,0))</f>
        <v/>
      </c>
      <c r="AI527" s="50" t="str">
        <f aca="false">IF($A527="","",IF($AH527&lt;&gt;1,"",IF(CFG_METODO="Teórico (Jackson)",$AA527,$V527)))</f>
        <v/>
      </c>
      <c r="AJ527" s="50" t="str">
        <f aca="false">IF($AI527="","",MAX(0,MIN(1,$AI527)))</f>
        <v/>
      </c>
      <c r="AK527" s="52" t="str">
        <f aca="false">IF($A527="","",IF($AG527=0,"Dados incompletos"&amp;IF($I527="SEM PAR"," — sem Tc no mesmo horário",""),IF($AB527=0,"Fora da janela horária",IF($AC527=0,"Radiação abaixo do mínimo",IF($AD527=0,"Vento fora da faixa",IF($AE527=0,"VPD abaixo do mínimo",IF($AF527=0,"Denominador muito pequeno","VÁLIDO")))))))</f>
        <v/>
      </c>
    </row>
    <row r="528" customFormat="false" ht="15" hidden="false" customHeight="false" outlineLevel="0" collapsed="false">
      <c r="A528" s="45" t="str">
        <f aca="false">IF(02_Estacao!A528="","",02_Estacao!A528)</f>
        <v/>
      </c>
      <c r="B528" s="46" t="str">
        <f aca="false">IF(OR($A528="",02_Estacao!B528=""),"",IF(CFG_UT="°F",(02_Estacao!B528-32)*5/9,02_Estacao!B528))</f>
        <v/>
      </c>
      <c r="C528" s="47" t="str">
        <f aca="false">IF(OR($A528="",02_Estacao!C528=""),"",IF(CFG_UUR="fração (0-1)",02_Estacao!C528*100,02_Estacao!C528))</f>
        <v/>
      </c>
      <c r="D528" s="48" t="str">
        <f aca="false">IF(OR($A528="",02_Estacao!D528=""),"",IF(CFG_URS="MJ/m²/h",02_Estacao!D528*277.7778,IF(CFG_URS="kW/m²",02_Estacao!D528*1000,02_Estacao!D528)))</f>
        <v/>
      </c>
      <c r="E528" s="46" t="str">
        <f aca="false">IF(OR($A528="",02_Estacao!E528=""),"",IF(CFG_UVEL="km/h",02_Estacao!E528/3.6,02_Estacao!E528))</f>
        <v/>
      </c>
      <c r="F528" s="46" t="str">
        <f aca="false">IF($A528="","",IF(02_Estacao!F528="",CFG_P,IF(CFG_UP="hPa (mbar)",02_Estacao!F528/10,IF(CFG_UP="Pa",02_Estacao!F528/1000,02_Estacao!F528))))</f>
        <v/>
      </c>
      <c r="G528" s="48" t="str">
        <f aca="false">IF($A528="","",IF(02_Estacao!G528&lt;&gt;"",02_Estacao!G528,IF($D528="","",(1-CFG_ALBEDO)*$D528-CFG_RNL)))</f>
        <v/>
      </c>
      <c r="H528" s="46" t="str">
        <f aca="false">IF($A528="","",IFERROR(IF(ISNUMBER(INDEX(03_Dossel!$F$6:$F$1005,MATCH($A528,03_Dossel!$A$6:$A$1005,0))),INDEX(03_Dossel!$F$6:$F$1005,MATCH($A528,03_Dossel!$A$6:$A$1005,0)),""),""))</f>
        <v/>
      </c>
      <c r="I528" s="49" t="str">
        <f aca="false">IF($A528="","",IF($H528="","SEM PAR","OK"))</f>
        <v/>
      </c>
      <c r="J528" s="50" t="str">
        <f aca="false">IF($B528="","",0.6108*EXP(17.27*$B528/($B528+237.3)))</f>
        <v/>
      </c>
      <c r="K528" s="50" t="str">
        <f aca="false">IF(OR($J528="",$C528=""),"",$J528*$C528/100)</f>
        <v/>
      </c>
      <c r="L528" s="50" t="str">
        <f aca="false">IF(OR($J528="",$K528=""),"",$J528-$K528)</f>
        <v/>
      </c>
      <c r="M528" s="50" t="str">
        <f aca="false">IF($J528="","",4098*$J528/($B528+237.3)^2)</f>
        <v/>
      </c>
      <c r="N528" s="51" t="str">
        <f aca="false">IF($F528="","",0.000665*$F528)</f>
        <v/>
      </c>
      <c r="O528" s="46" t="str">
        <f aca="false">IF($E528="","",IFERROR($E528*4.87/LN(67.8*CFG_ZANEM-5.42),""))</f>
        <v/>
      </c>
      <c r="P528" s="46" t="str">
        <f aca="false">IF(OR($B528="",$H528=""),"",$H528-$B528)</f>
        <v/>
      </c>
      <c r="Q528" s="46" t="str">
        <f aca="false">IF($A528="","",IF(ISNUMBER(CFG_A),CFG_A,""))</f>
        <v/>
      </c>
      <c r="R528" s="46" t="str">
        <f aca="false">IF($A528="","",IF(ISNUMBER(CFG_B),CFG_B,""))</f>
        <v/>
      </c>
      <c r="S528" s="50" t="str">
        <f aca="false">IF(OR($B528="",$Q528=""),"",0.6108*EXP(17.27*$B528/($B528+237.3))-0.6108*EXP(17.27*($B528+$Q528)/($B528+$Q528+237.3)))</f>
        <v/>
      </c>
      <c r="T528" s="46" t="str">
        <f aca="false">IF(OR($Q528="",$R528="",$L528=""),"",$Q528+$R528*$L528)</f>
        <v/>
      </c>
      <c r="U528" s="46" t="str">
        <f aca="false">IF(OR($Q528="",$R528="",$S528=""),"",$Q528+$R528*$S528)</f>
        <v/>
      </c>
      <c r="V528" s="50" t="str">
        <f aca="false">IF(OR($P528="",$T528="",$U528=""),"",IF(ABS($U528-$T528)&lt;CFG_DENOMMIN,"",($P528-$T528)/($U528-$T528)))</f>
        <v/>
      </c>
      <c r="W528" s="47" t="str">
        <f aca="false">IF($E528="","",IFERROR(LN((CFG_ZANEM-0.67*CFG_HDOSSEL)/(0.123*CFG_HDOSSEL))*LN((CFG_ZAR-0.67*CFG_HDOSSEL)/(0.0123*CFG_HDOSSEL))/(CFG_K^2*$E528),""))</f>
        <v/>
      </c>
      <c r="X528" s="50" t="str">
        <f aca="false">IF(OR($N528="",$W528="",$W528=0),"",$N528*(1+CFG_RC/$W528))</f>
        <v/>
      </c>
      <c r="Y528" s="46" t="str">
        <f aca="false">IF(OR($X528="",$M528="",$G528="",$L528=""),"",($W528*$G528/CFG_RHOCP)*($X528/($M528+$X528))-$L528/($M528+$X528))</f>
        <v/>
      </c>
      <c r="Z528" s="46" t="str">
        <f aca="false">IF(OR($W528="",$G528=""),"",$W528*$G528/CFG_RHOCP)</f>
        <v/>
      </c>
      <c r="AA528" s="50" t="str">
        <f aca="false">IF(OR($P528="",$Y528="",$Z528=""),"",IF(ABS($Z528-$Y528)&lt;CFG_DENOMMIN,"",($P528-$Y528)/($Z528-$Y528)))</f>
        <v/>
      </c>
      <c r="AB528" s="48" t="str">
        <f aca="false">IF($A528="","",IF(AND(HOUR($A528)&gt;=CFG_HINI,HOUR($A528)&lt;CFG_HFIM),1,0))</f>
        <v/>
      </c>
      <c r="AC528" s="48" t="str">
        <f aca="false">IF($A528="","",IF($D528="",0,IF($D528&gt;=CFG_RSMIN,1,0)))</f>
        <v/>
      </c>
      <c r="AD528" s="48" t="str">
        <f aca="false">IF($A528="","",IF($E528="",0,IF(AND($E528&gt;=CFG_UMIN,$E528&lt;=CFG_UMAX),1,0)))</f>
        <v/>
      </c>
      <c r="AE528" s="48" t="str">
        <f aca="false">IF($A528="","",IF($L528="",0,IF($L528&gt;=CFG_VPDMIN,1,0)))</f>
        <v/>
      </c>
      <c r="AF528" s="48" t="str">
        <f aca="false">IF($A528="","",IF(CFG_METODO="Teórico (Jackson)",IF(OR($Y528="",$Z528=""),0,IF(ABS($Z528-$Y528)&gt;=CFG_DENOMMIN,1,0)),IF(OR($T528="",$U528=""),0,IF(ABS($U528-$T528)&gt;=CFG_DENOMMIN,1,0))))</f>
        <v/>
      </c>
      <c r="AG528" s="48" t="str">
        <f aca="false">IF($A528="","",IF(AND($B528&lt;&gt;"",$C528&lt;&gt;"",$H528&lt;&gt;""),1,0))</f>
        <v/>
      </c>
      <c r="AH528" s="48" t="str">
        <f aca="false">IF($A528="","",IF(AND($AB528=1,$AC528=1,$AD528=1,$AE528=1,$AF528=1,$AG528=1),1,0))</f>
        <v/>
      </c>
      <c r="AI528" s="50" t="str">
        <f aca="false">IF($A528="","",IF($AH528&lt;&gt;1,"",IF(CFG_METODO="Teórico (Jackson)",$AA528,$V528)))</f>
        <v/>
      </c>
      <c r="AJ528" s="50" t="str">
        <f aca="false">IF($AI528="","",MAX(0,MIN(1,$AI528)))</f>
        <v/>
      </c>
      <c r="AK528" s="52" t="str">
        <f aca="false">IF($A528="","",IF($AG528=0,"Dados incompletos"&amp;IF($I528="SEM PAR"," — sem Tc no mesmo horário",""),IF($AB528=0,"Fora da janela horária",IF($AC528=0,"Radiação abaixo do mínimo",IF($AD528=0,"Vento fora da faixa",IF($AE528=0,"VPD abaixo do mínimo",IF($AF528=0,"Denominador muito pequeno","VÁLIDO")))))))</f>
        <v/>
      </c>
    </row>
    <row r="529" customFormat="false" ht="15" hidden="false" customHeight="false" outlineLevel="0" collapsed="false">
      <c r="A529" s="45" t="str">
        <f aca="false">IF(02_Estacao!A529="","",02_Estacao!A529)</f>
        <v/>
      </c>
      <c r="B529" s="46" t="str">
        <f aca="false">IF(OR($A529="",02_Estacao!B529=""),"",IF(CFG_UT="°F",(02_Estacao!B529-32)*5/9,02_Estacao!B529))</f>
        <v/>
      </c>
      <c r="C529" s="47" t="str">
        <f aca="false">IF(OR($A529="",02_Estacao!C529=""),"",IF(CFG_UUR="fração (0-1)",02_Estacao!C529*100,02_Estacao!C529))</f>
        <v/>
      </c>
      <c r="D529" s="48" t="str">
        <f aca="false">IF(OR($A529="",02_Estacao!D529=""),"",IF(CFG_URS="MJ/m²/h",02_Estacao!D529*277.7778,IF(CFG_URS="kW/m²",02_Estacao!D529*1000,02_Estacao!D529)))</f>
        <v/>
      </c>
      <c r="E529" s="46" t="str">
        <f aca="false">IF(OR($A529="",02_Estacao!E529=""),"",IF(CFG_UVEL="km/h",02_Estacao!E529/3.6,02_Estacao!E529))</f>
        <v/>
      </c>
      <c r="F529" s="46" t="str">
        <f aca="false">IF($A529="","",IF(02_Estacao!F529="",CFG_P,IF(CFG_UP="hPa (mbar)",02_Estacao!F529/10,IF(CFG_UP="Pa",02_Estacao!F529/1000,02_Estacao!F529))))</f>
        <v/>
      </c>
      <c r="G529" s="48" t="str">
        <f aca="false">IF($A529="","",IF(02_Estacao!G529&lt;&gt;"",02_Estacao!G529,IF($D529="","",(1-CFG_ALBEDO)*$D529-CFG_RNL)))</f>
        <v/>
      </c>
      <c r="H529" s="46" t="str">
        <f aca="false">IF($A529="","",IFERROR(IF(ISNUMBER(INDEX(03_Dossel!$F$6:$F$1005,MATCH($A529,03_Dossel!$A$6:$A$1005,0))),INDEX(03_Dossel!$F$6:$F$1005,MATCH($A529,03_Dossel!$A$6:$A$1005,0)),""),""))</f>
        <v/>
      </c>
      <c r="I529" s="49" t="str">
        <f aca="false">IF($A529="","",IF($H529="","SEM PAR","OK"))</f>
        <v/>
      </c>
      <c r="J529" s="50" t="str">
        <f aca="false">IF($B529="","",0.6108*EXP(17.27*$B529/($B529+237.3)))</f>
        <v/>
      </c>
      <c r="K529" s="50" t="str">
        <f aca="false">IF(OR($J529="",$C529=""),"",$J529*$C529/100)</f>
        <v/>
      </c>
      <c r="L529" s="50" t="str">
        <f aca="false">IF(OR($J529="",$K529=""),"",$J529-$K529)</f>
        <v/>
      </c>
      <c r="M529" s="50" t="str">
        <f aca="false">IF($J529="","",4098*$J529/($B529+237.3)^2)</f>
        <v/>
      </c>
      <c r="N529" s="51" t="str">
        <f aca="false">IF($F529="","",0.000665*$F529)</f>
        <v/>
      </c>
      <c r="O529" s="46" t="str">
        <f aca="false">IF($E529="","",IFERROR($E529*4.87/LN(67.8*CFG_ZANEM-5.42),""))</f>
        <v/>
      </c>
      <c r="P529" s="46" t="str">
        <f aca="false">IF(OR($B529="",$H529=""),"",$H529-$B529)</f>
        <v/>
      </c>
      <c r="Q529" s="46" t="str">
        <f aca="false">IF($A529="","",IF(ISNUMBER(CFG_A),CFG_A,""))</f>
        <v/>
      </c>
      <c r="R529" s="46" t="str">
        <f aca="false">IF($A529="","",IF(ISNUMBER(CFG_B),CFG_B,""))</f>
        <v/>
      </c>
      <c r="S529" s="50" t="str">
        <f aca="false">IF(OR($B529="",$Q529=""),"",0.6108*EXP(17.27*$B529/($B529+237.3))-0.6108*EXP(17.27*($B529+$Q529)/($B529+$Q529+237.3)))</f>
        <v/>
      </c>
      <c r="T529" s="46" t="str">
        <f aca="false">IF(OR($Q529="",$R529="",$L529=""),"",$Q529+$R529*$L529)</f>
        <v/>
      </c>
      <c r="U529" s="46" t="str">
        <f aca="false">IF(OR($Q529="",$R529="",$S529=""),"",$Q529+$R529*$S529)</f>
        <v/>
      </c>
      <c r="V529" s="50" t="str">
        <f aca="false">IF(OR($P529="",$T529="",$U529=""),"",IF(ABS($U529-$T529)&lt;CFG_DENOMMIN,"",($P529-$T529)/($U529-$T529)))</f>
        <v/>
      </c>
      <c r="W529" s="47" t="str">
        <f aca="false">IF($E529="","",IFERROR(LN((CFG_ZANEM-0.67*CFG_HDOSSEL)/(0.123*CFG_HDOSSEL))*LN((CFG_ZAR-0.67*CFG_HDOSSEL)/(0.0123*CFG_HDOSSEL))/(CFG_K^2*$E529),""))</f>
        <v/>
      </c>
      <c r="X529" s="50" t="str">
        <f aca="false">IF(OR($N529="",$W529="",$W529=0),"",$N529*(1+CFG_RC/$W529))</f>
        <v/>
      </c>
      <c r="Y529" s="46" t="str">
        <f aca="false">IF(OR($X529="",$M529="",$G529="",$L529=""),"",($W529*$G529/CFG_RHOCP)*($X529/($M529+$X529))-$L529/($M529+$X529))</f>
        <v/>
      </c>
      <c r="Z529" s="46" t="str">
        <f aca="false">IF(OR($W529="",$G529=""),"",$W529*$G529/CFG_RHOCP)</f>
        <v/>
      </c>
      <c r="AA529" s="50" t="str">
        <f aca="false">IF(OR($P529="",$Y529="",$Z529=""),"",IF(ABS($Z529-$Y529)&lt;CFG_DENOMMIN,"",($P529-$Y529)/($Z529-$Y529)))</f>
        <v/>
      </c>
      <c r="AB529" s="48" t="str">
        <f aca="false">IF($A529="","",IF(AND(HOUR($A529)&gt;=CFG_HINI,HOUR($A529)&lt;CFG_HFIM),1,0))</f>
        <v/>
      </c>
      <c r="AC529" s="48" t="str">
        <f aca="false">IF($A529="","",IF($D529="",0,IF($D529&gt;=CFG_RSMIN,1,0)))</f>
        <v/>
      </c>
      <c r="AD529" s="48" t="str">
        <f aca="false">IF($A529="","",IF($E529="",0,IF(AND($E529&gt;=CFG_UMIN,$E529&lt;=CFG_UMAX),1,0)))</f>
        <v/>
      </c>
      <c r="AE529" s="48" t="str">
        <f aca="false">IF($A529="","",IF($L529="",0,IF($L529&gt;=CFG_VPDMIN,1,0)))</f>
        <v/>
      </c>
      <c r="AF529" s="48" t="str">
        <f aca="false">IF($A529="","",IF(CFG_METODO="Teórico (Jackson)",IF(OR($Y529="",$Z529=""),0,IF(ABS($Z529-$Y529)&gt;=CFG_DENOMMIN,1,0)),IF(OR($T529="",$U529=""),0,IF(ABS($U529-$T529)&gt;=CFG_DENOMMIN,1,0))))</f>
        <v/>
      </c>
      <c r="AG529" s="48" t="str">
        <f aca="false">IF($A529="","",IF(AND($B529&lt;&gt;"",$C529&lt;&gt;"",$H529&lt;&gt;""),1,0))</f>
        <v/>
      </c>
      <c r="AH529" s="48" t="str">
        <f aca="false">IF($A529="","",IF(AND($AB529=1,$AC529=1,$AD529=1,$AE529=1,$AF529=1,$AG529=1),1,0))</f>
        <v/>
      </c>
      <c r="AI529" s="50" t="str">
        <f aca="false">IF($A529="","",IF($AH529&lt;&gt;1,"",IF(CFG_METODO="Teórico (Jackson)",$AA529,$V529)))</f>
        <v/>
      </c>
      <c r="AJ529" s="50" t="str">
        <f aca="false">IF($AI529="","",MAX(0,MIN(1,$AI529)))</f>
        <v/>
      </c>
      <c r="AK529" s="52" t="str">
        <f aca="false">IF($A529="","",IF($AG529=0,"Dados incompletos"&amp;IF($I529="SEM PAR"," — sem Tc no mesmo horário",""),IF($AB529=0,"Fora da janela horária",IF($AC529=0,"Radiação abaixo do mínimo",IF($AD529=0,"Vento fora da faixa",IF($AE529=0,"VPD abaixo do mínimo",IF($AF529=0,"Denominador muito pequeno","VÁLIDO")))))))</f>
        <v/>
      </c>
    </row>
    <row r="530" customFormat="false" ht="15" hidden="false" customHeight="false" outlineLevel="0" collapsed="false">
      <c r="A530" s="45" t="str">
        <f aca="false">IF(02_Estacao!A530="","",02_Estacao!A530)</f>
        <v/>
      </c>
      <c r="B530" s="46" t="str">
        <f aca="false">IF(OR($A530="",02_Estacao!B530=""),"",IF(CFG_UT="°F",(02_Estacao!B530-32)*5/9,02_Estacao!B530))</f>
        <v/>
      </c>
      <c r="C530" s="47" t="str">
        <f aca="false">IF(OR($A530="",02_Estacao!C530=""),"",IF(CFG_UUR="fração (0-1)",02_Estacao!C530*100,02_Estacao!C530))</f>
        <v/>
      </c>
      <c r="D530" s="48" t="str">
        <f aca="false">IF(OR($A530="",02_Estacao!D530=""),"",IF(CFG_URS="MJ/m²/h",02_Estacao!D530*277.7778,IF(CFG_URS="kW/m²",02_Estacao!D530*1000,02_Estacao!D530)))</f>
        <v/>
      </c>
      <c r="E530" s="46" t="str">
        <f aca="false">IF(OR($A530="",02_Estacao!E530=""),"",IF(CFG_UVEL="km/h",02_Estacao!E530/3.6,02_Estacao!E530))</f>
        <v/>
      </c>
      <c r="F530" s="46" t="str">
        <f aca="false">IF($A530="","",IF(02_Estacao!F530="",CFG_P,IF(CFG_UP="hPa (mbar)",02_Estacao!F530/10,IF(CFG_UP="Pa",02_Estacao!F530/1000,02_Estacao!F530))))</f>
        <v/>
      </c>
      <c r="G530" s="48" t="str">
        <f aca="false">IF($A530="","",IF(02_Estacao!G530&lt;&gt;"",02_Estacao!G530,IF($D530="","",(1-CFG_ALBEDO)*$D530-CFG_RNL)))</f>
        <v/>
      </c>
      <c r="H530" s="46" t="str">
        <f aca="false">IF($A530="","",IFERROR(IF(ISNUMBER(INDEX(03_Dossel!$F$6:$F$1005,MATCH($A530,03_Dossel!$A$6:$A$1005,0))),INDEX(03_Dossel!$F$6:$F$1005,MATCH($A530,03_Dossel!$A$6:$A$1005,0)),""),""))</f>
        <v/>
      </c>
      <c r="I530" s="49" t="str">
        <f aca="false">IF($A530="","",IF($H530="","SEM PAR","OK"))</f>
        <v/>
      </c>
      <c r="J530" s="50" t="str">
        <f aca="false">IF($B530="","",0.6108*EXP(17.27*$B530/($B530+237.3)))</f>
        <v/>
      </c>
      <c r="K530" s="50" t="str">
        <f aca="false">IF(OR($J530="",$C530=""),"",$J530*$C530/100)</f>
        <v/>
      </c>
      <c r="L530" s="50" t="str">
        <f aca="false">IF(OR($J530="",$K530=""),"",$J530-$K530)</f>
        <v/>
      </c>
      <c r="M530" s="50" t="str">
        <f aca="false">IF($J530="","",4098*$J530/($B530+237.3)^2)</f>
        <v/>
      </c>
      <c r="N530" s="51" t="str">
        <f aca="false">IF($F530="","",0.000665*$F530)</f>
        <v/>
      </c>
      <c r="O530" s="46" t="str">
        <f aca="false">IF($E530="","",IFERROR($E530*4.87/LN(67.8*CFG_ZANEM-5.42),""))</f>
        <v/>
      </c>
      <c r="P530" s="46" t="str">
        <f aca="false">IF(OR($B530="",$H530=""),"",$H530-$B530)</f>
        <v/>
      </c>
      <c r="Q530" s="46" t="str">
        <f aca="false">IF($A530="","",IF(ISNUMBER(CFG_A),CFG_A,""))</f>
        <v/>
      </c>
      <c r="R530" s="46" t="str">
        <f aca="false">IF($A530="","",IF(ISNUMBER(CFG_B),CFG_B,""))</f>
        <v/>
      </c>
      <c r="S530" s="50" t="str">
        <f aca="false">IF(OR($B530="",$Q530=""),"",0.6108*EXP(17.27*$B530/($B530+237.3))-0.6108*EXP(17.27*($B530+$Q530)/($B530+$Q530+237.3)))</f>
        <v/>
      </c>
      <c r="T530" s="46" t="str">
        <f aca="false">IF(OR($Q530="",$R530="",$L530=""),"",$Q530+$R530*$L530)</f>
        <v/>
      </c>
      <c r="U530" s="46" t="str">
        <f aca="false">IF(OR($Q530="",$R530="",$S530=""),"",$Q530+$R530*$S530)</f>
        <v/>
      </c>
      <c r="V530" s="50" t="str">
        <f aca="false">IF(OR($P530="",$T530="",$U530=""),"",IF(ABS($U530-$T530)&lt;CFG_DENOMMIN,"",($P530-$T530)/($U530-$T530)))</f>
        <v/>
      </c>
      <c r="W530" s="47" t="str">
        <f aca="false">IF($E530="","",IFERROR(LN((CFG_ZANEM-0.67*CFG_HDOSSEL)/(0.123*CFG_HDOSSEL))*LN((CFG_ZAR-0.67*CFG_HDOSSEL)/(0.0123*CFG_HDOSSEL))/(CFG_K^2*$E530),""))</f>
        <v/>
      </c>
      <c r="X530" s="50" t="str">
        <f aca="false">IF(OR($N530="",$W530="",$W530=0),"",$N530*(1+CFG_RC/$W530))</f>
        <v/>
      </c>
      <c r="Y530" s="46" t="str">
        <f aca="false">IF(OR($X530="",$M530="",$G530="",$L530=""),"",($W530*$G530/CFG_RHOCP)*($X530/($M530+$X530))-$L530/($M530+$X530))</f>
        <v/>
      </c>
      <c r="Z530" s="46" t="str">
        <f aca="false">IF(OR($W530="",$G530=""),"",$W530*$G530/CFG_RHOCP)</f>
        <v/>
      </c>
      <c r="AA530" s="50" t="str">
        <f aca="false">IF(OR($P530="",$Y530="",$Z530=""),"",IF(ABS($Z530-$Y530)&lt;CFG_DENOMMIN,"",($P530-$Y530)/($Z530-$Y530)))</f>
        <v/>
      </c>
      <c r="AB530" s="48" t="str">
        <f aca="false">IF($A530="","",IF(AND(HOUR($A530)&gt;=CFG_HINI,HOUR($A530)&lt;CFG_HFIM),1,0))</f>
        <v/>
      </c>
      <c r="AC530" s="48" t="str">
        <f aca="false">IF($A530="","",IF($D530="",0,IF($D530&gt;=CFG_RSMIN,1,0)))</f>
        <v/>
      </c>
      <c r="AD530" s="48" t="str">
        <f aca="false">IF($A530="","",IF($E530="",0,IF(AND($E530&gt;=CFG_UMIN,$E530&lt;=CFG_UMAX),1,0)))</f>
        <v/>
      </c>
      <c r="AE530" s="48" t="str">
        <f aca="false">IF($A530="","",IF($L530="",0,IF($L530&gt;=CFG_VPDMIN,1,0)))</f>
        <v/>
      </c>
      <c r="AF530" s="48" t="str">
        <f aca="false">IF($A530="","",IF(CFG_METODO="Teórico (Jackson)",IF(OR($Y530="",$Z530=""),0,IF(ABS($Z530-$Y530)&gt;=CFG_DENOMMIN,1,0)),IF(OR($T530="",$U530=""),0,IF(ABS($U530-$T530)&gt;=CFG_DENOMMIN,1,0))))</f>
        <v/>
      </c>
      <c r="AG530" s="48" t="str">
        <f aca="false">IF($A530="","",IF(AND($B530&lt;&gt;"",$C530&lt;&gt;"",$H530&lt;&gt;""),1,0))</f>
        <v/>
      </c>
      <c r="AH530" s="48" t="str">
        <f aca="false">IF($A530="","",IF(AND($AB530=1,$AC530=1,$AD530=1,$AE530=1,$AF530=1,$AG530=1),1,0))</f>
        <v/>
      </c>
      <c r="AI530" s="50" t="str">
        <f aca="false">IF($A530="","",IF($AH530&lt;&gt;1,"",IF(CFG_METODO="Teórico (Jackson)",$AA530,$V530)))</f>
        <v/>
      </c>
      <c r="AJ530" s="50" t="str">
        <f aca="false">IF($AI530="","",MAX(0,MIN(1,$AI530)))</f>
        <v/>
      </c>
      <c r="AK530" s="52" t="str">
        <f aca="false">IF($A530="","",IF($AG530=0,"Dados incompletos"&amp;IF($I530="SEM PAR"," — sem Tc no mesmo horário",""),IF($AB530=0,"Fora da janela horária",IF($AC530=0,"Radiação abaixo do mínimo",IF($AD530=0,"Vento fora da faixa",IF($AE530=0,"VPD abaixo do mínimo",IF($AF530=0,"Denominador muito pequeno","VÁLIDO")))))))</f>
        <v/>
      </c>
    </row>
    <row r="531" customFormat="false" ht="15" hidden="false" customHeight="false" outlineLevel="0" collapsed="false">
      <c r="A531" s="45" t="str">
        <f aca="false">IF(02_Estacao!A531="","",02_Estacao!A531)</f>
        <v/>
      </c>
      <c r="B531" s="46" t="str">
        <f aca="false">IF(OR($A531="",02_Estacao!B531=""),"",IF(CFG_UT="°F",(02_Estacao!B531-32)*5/9,02_Estacao!B531))</f>
        <v/>
      </c>
      <c r="C531" s="47" t="str">
        <f aca="false">IF(OR($A531="",02_Estacao!C531=""),"",IF(CFG_UUR="fração (0-1)",02_Estacao!C531*100,02_Estacao!C531))</f>
        <v/>
      </c>
      <c r="D531" s="48" t="str">
        <f aca="false">IF(OR($A531="",02_Estacao!D531=""),"",IF(CFG_URS="MJ/m²/h",02_Estacao!D531*277.7778,IF(CFG_URS="kW/m²",02_Estacao!D531*1000,02_Estacao!D531)))</f>
        <v/>
      </c>
      <c r="E531" s="46" t="str">
        <f aca="false">IF(OR($A531="",02_Estacao!E531=""),"",IF(CFG_UVEL="km/h",02_Estacao!E531/3.6,02_Estacao!E531))</f>
        <v/>
      </c>
      <c r="F531" s="46" t="str">
        <f aca="false">IF($A531="","",IF(02_Estacao!F531="",CFG_P,IF(CFG_UP="hPa (mbar)",02_Estacao!F531/10,IF(CFG_UP="Pa",02_Estacao!F531/1000,02_Estacao!F531))))</f>
        <v/>
      </c>
      <c r="G531" s="48" t="str">
        <f aca="false">IF($A531="","",IF(02_Estacao!G531&lt;&gt;"",02_Estacao!G531,IF($D531="","",(1-CFG_ALBEDO)*$D531-CFG_RNL)))</f>
        <v/>
      </c>
      <c r="H531" s="46" t="str">
        <f aca="false">IF($A531="","",IFERROR(IF(ISNUMBER(INDEX(03_Dossel!$F$6:$F$1005,MATCH($A531,03_Dossel!$A$6:$A$1005,0))),INDEX(03_Dossel!$F$6:$F$1005,MATCH($A531,03_Dossel!$A$6:$A$1005,0)),""),""))</f>
        <v/>
      </c>
      <c r="I531" s="49" t="str">
        <f aca="false">IF($A531="","",IF($H531="","SEM PAR","OK"))</f>
        <v/>
      </c>
      <c r="J531" s="50" t="str">
        <f aca="false">IF($B531="","",0.6108*EXP(17.27*$B531/($B531+237.3)))</f>
        <v/>
      </c>
      <c r="K531" s="50" t="str">
        <f aca="false">IF(OR($J531="",$C531=""),"",$J531*$C531/100)</f>
        <v/>
      </c>
      <c r="L531" s="50" t="str">
        <f aca="false">IF(OR($J531="",$K531=""),"",$J531-$K531)</f>
        <v/>
      </c>
      <c r="M531" s="50" t="str">
        <f aca="false">IF($J531="","",4098*$J531/($B531+237.3)^2)</f>
        <v/>
      </c>
      <c r="N531" s="51" t="str">
        <f aca="false">IF($F531="","",0.000665*$F531)</f>
        <v/>
      </c>
      <c r="O531" s="46" t="str">
        <f aca="false">IF($E531="","",IFERROR($E531*4.87/LN(67.8*CFG_ZANEM-5.42),""))</f>
        <v/>
      </c>
      <c r="P531" s="46" t="str">
        <f aca="false">IF(OR($B531="",$H531=""),"",$H531-$B531)</f>
        <v/>
      </c>
      <c r="Q531" s="46" t="str">
        <f aca="false">IF($A531="","",IF(ISNUMBER(CFG_A),CFG_A,""))</f>
        <v/>
      </c>
      <c r="R531" s="46" t="str">
        <f aca="false">IF($A531="","",IF(ISNUMBER(CFG_B),CFG_B,""))</f>
        <v/>
      </c>
      <c r="S531" s="50" t="str">
        <f aca="false">IF(OR($B531="",$Q531=""),"",0.6108*EXP(17.27*$B531/($B531+237.3))-0.6108*EXP(17.27*($B531+$Q531)/($B531+$Q531+237.3)))</f>
        <v/>
      </c>
      <c r="T531" s="46" t="str">
        <f aca="false">IF(OR($Q531="",$R531="",$L531=""),"",$Q531+$R531*$L531)</f>
        <v/>
      </c>
      <c r="U531" s="46" t="str">
        <f aca="false">IF(OR($Q531="",$R531="",$S531=""),"",$Q531+$R531*$S531)</f>
        <v/>
      </c>
      <c r="V531" s="50" t="str">
        <f aca="false">IF(OR($P531="",$T531="",$U531=""),"",IF(ABS($U531-$T531)&lt;CFG_DENOMMIN,"",($P531-$T531)/($U531-$T531)))</f>
        <v/>
      </c>
      <c r="W531" s="47" t="str">
        <f aca="false">IF($E531="","",IFERROR(LN((CFG_ZANEM-0.67*CFG_HDOSSEL)/(0.123*CFG_HDOSSEL))*LN((CFG_ZAR-0.67*CFG_HDOSSEL)/(0.0123*CFG_HDOSSEL))/(CFG_K^2*$E531),""))</f>
        <v/>
      </c>
      <c r="X531" s="50" t="str">
        <f aca="false">IF(OR($N531="",$W531="",$W531=0),"",$N531*(1+CFG_RC/$W531))</f>
        <v/>
      </c>
      <c r="Y531" s="46" t="str">
        <f aca="false">IF(OR($X531="",$M531="",$G531="",$L531=""),"",($W531*$G531/CFG_RHOCP)*($X531/($M531+$X531))-$L531/($M531+$X531))</f>
        <v/>
      </c>
      <c r="Z531" s="46" t="str">
        <f aca="false">IF(OR($W531="",$G531=""),"",$W531*$G531/CFG_RHOCP)</f>
        <v/>
      </c>
      <c r="AA531" s="50" t="str">
        <f aca="false">IF(OR($P531="",$Y531="",$Z531=""),"",IF(ABS($Z531-$Y531)&lt;CFG_DENOMMIN,"",($P531-$Y531)/($Z531-$Y531)))</f>
        <v/>
      </c>
      <c r="AB531" s="48" t="str">
        <f aca="false">IF($A531="","",IF(AND(HOUR($A531)&gt;=CFG_HINI,HOUR($A531)&lt;CFG_HFIM),1,0))</f>
        <v/>
      </c>
      <c r="AC531" s="48" t="str">
        <f aca="false">IF($A531="","",IF($D531="",0,IF($D531&gt;=CFG_RSMIN,1,0)))</f>
        <v/>
      </c>
      <c r="AD531" s="48" t="str">
        <f aca="false">IF($A531="","",IF($E531="",0,IF(AND($E531&gt;=CFG_UMIN,$E531&lt;=CFG_UMAX),1,0)))</f>
        <v/>
      </c>
      <c r="AE531" s="48" t="str">
        <f aca="false">IF($A531="","",IF($L531="",0,IF($L531&gt;=CFG_VPDMIN,1,0)))</f>
        <v/>
      </c>
      <c r="AF531" s="48" t="str">
        <f aca="false">IF($A531="","",IF(CFG_METODO="Teórico (Jackson)",IF(OR($Y531="",$Z531=""),0,IF(ABS($Z531-$Y531)&gt;=CFG_DENOMMIN,1,0)),IF(OR($T531="",$U531=""),0,IF(ABS($U531-$T531)&gt;=CFG_DENOMMIN,1,0))))</f>
        <v/>
      </c>
      <c r="AG531" s="48" t="str">
        <f aca="false">IF($A531="","",IF(AND($B531&lt;&gt;"",$C531&lt;&gt;"",$H531&lt;&gt;""),1,0))</f>
        <v/>
      </c>
      <c r="AH531" s="48" t="str">
        <f aca="false">IF($A531="","",IF(AND($AB531=1,$AC531=1,$AD531=1,$AE531=1,$AF531=1,$AG531=1),1,0))</f>
        <v/>
      </c>
      <c r="AI531" s="50" t="str">
        <f aca="false">IF($A531="","",IF($AH531&lt;&gt;1,"",IF(CFG_METODO="Teórico (Jackson)",$AA531,$V531)))</f>
        <v/>
      </c>
      <c r="AJ531" s="50" t="str">
        <f aca="false">IF($AI531="","",MAX(0,MIN(1,$AI531)))</f>
        <v/>
      </c>
      <c r="AK531" s="52" t="str">
        <f aca="false">IF($A531="","",IF($AG531=0,"Dados incompletos"&amp;IF($I531="SEM PAR"," — sem Tc no mesmo horário",""),IF($AB531=0,"Fora da janela horária",IF($AC531=0,"Radiação abaixo do mínimo",IF($AD531=0,"Vento fora da faixa",IF($AE531=0,"VPD abaixo do mínimo",IF($AF531=0,"Denominador muito pequeno","VÁLIDO")))))))</f>
        <v/>
      </c>
    </row>
    <row r="532" customFormat="false" ht="15" hidden="false" customHeight="false" outlineLevel="0" collapsed="false">
      <c r="A532" s="45" t="str">
        <f aca="false">IF(02_Estacao!A532="","",02_Estacao!A532)</f>
        <v/>
      </c>
      <c r="B532" s="46" t="str">
        <f aca="false">IF(OR($A532="",02_Estacao!B532=""),"",IF(CFG_UT="°F",(02_Estacao!B532-32)*5/9,02_Estacao!B532))</f>
        <v/>
      </c>
      <c r="C532" s="47" t="str">
        <f aca="false">IF(OR($A532="",02_Estacao!C532=""),"",IF(CFG_UUR="fração (0-1)",02_Estacao!C532*100,02_Estacao!C532))</f>
        <v/>
      </c>
      <c r="D532" s="48" t="str">
        <f aca="false">IF(OR($A532="",02_Estacao!D532=""),"",IF(CFG_URS="MJ/m²/h",02_Estacao!D532*277.7778,IF(CFG_URS="kW/m²",02_Estacao!D532*1000,02_Estacao!D532)))</f>
        <v/>
      </c>
      <c r="E532" s="46" t="str">
        <f aca="false">IF(OR($A532="",02_Estacao!E532=""),"",IF(CFG_UVEL="km/h",02_Estacao!E532/3.6,02_Estacao!E532))</f>
        <v/>
      </c>
      <c r="F532" s="46" t="str">
        <f aca="false">IF($A532="","",IF(02_Estacao!F532="",CFG_P,IF(CFG_UP="hPa (mbar)",02_Estacao!F532/10,IF(CFG_UP="Pa",02_Estacao!F532/1000,02_Estacao!F532))))</f>
        <v/>
      </c>
      <c r="G532" s="48" t="str">
        <f aca="false">IF($A532="","",IF(02_Estacao!G532&lt;&gt;"",02_Estacao!G532,IF($D532="","",(1-CFG_ALBEDO)*$D532-CFG_RNL)))</f>
        <v/>
      </c>
      <c r="H532" s="46" t="str">
        <f aca="false">IF($A532="","",IFERROR(IF(ISNUMBER(INDEX(03_Dossel!$F$6:$F$1005,MATCH($A532,03_Dossel!$A$6:$A$1005,0))),INDEX(03_Dossel!$F$6:$F$1005,MATCH($A532,03_Dossel!$A$6:$A$1005,0)),""),""))</f>
        <v/>
      </c>
      <c r="I532" s="49" t="str">
        <f aca="false">IF($A532="","",IF($H532="","SEM PAR","OK"))</f>
        <v/>
      </c>
      <c r="J532" s="50" t="str">
        <f aca="false">IF($B532="","",0.6108*EXP(17.27*$B532/($B532+237.3)))</f>
        <v/>
      </c>
      <c r="K532" s="50" t="str">
        <f aca="false">IF(OR($J532="",$C532=""),"",$J532*$C532/100)</f>
        <v/>
      </c>
      <c r="L532" s="50" t="str">
        <f aca="false">IF(OR($J532="",$K532=""),"",$J532-$K532)</f>
        <v/>
      </c>
      <c r="M532" s="50" t="str">
        <f aca="false">IF($J532="","",4098*$J532/($B532+237.3)^2)</f>
        <v/>
      </c>
      <c r="N532" s="51" t="str">
        <f aca="false">IF($F532="","",0.000665*$F532)</f>
        <v/>
      </c>
      <c r="O532" s="46" t="str">
        <f aca="false">IF($E532="","",IFERROR($E532*4.87/LN(67.8*CFG_ZANEM-5.42),""))</f>
        <v/>
      </c>
      <c r="P532" s="46" t="str">
        <f aca="false">IF(OR($B532="",$H532=""),"",$H532-$B532)</f>
        <v/>
      </c>
      <c r="Q532" s="46" t="str">
        <f aca="false">IF($A532="","",IF(ISNUMBER(CFG_A),CFG_A,""))</f>
        <v/>
      </c>
      <c r="R532" s="46" t="str">
        <f aca="false">IF($A532="","",IF(ISNUMBER(CFG_B),CFG_B,""))</f>
        <v/>
      </c>
      <c r="S532" s="50" t="str">
        <f aca="false">IF(OR($B532="",$Q532=""),"",0.6108*EXP(17.27*$B532/($B532+237.3))-0.6108*EXP(17.27*($B532+$Q532)/($B532+$Q532+237.3)))</f>
        <v/>
      </c>
      <c r="T532" s="46" t="str">
        <f aca="false">IF(OR($Q532="",$R532="",$L532=""),"",$Q532+$R532*$L532)</f>
        <v/>
      </c>
      <c r="U532" s="46" t="str">
        <f aca="false">IF(OR($Q532="",$R532="",$S532=""),"",$Q532+$R532*$S532)</f>
        <v/>
      </c>
      <c r="V532" s="50" t="str">
        <f aca="false">IF(OR($P532="",$T532="",$U532=""),"",IF(ABS($U532-$T532)&lt;CFG_DENOMMIN,"",($P532-$T532)/($U532-$T532)))</f>
        <v/>
      </c>
      <c r="W532" s="47" t="str">
        <f aca="false">IF($E532="","",IFERROR(LN((CFG_ZANEM-0.67*CFG_HDOSSEL)/(0.123*CFG_HDOSSEL))*LN((CFG_ZAR-0.67*CFG_HDOSSEL)/(0.0123*CFG_HDOSSEL))/(CFG_K^2*$E532),""))</f>
        <v/>
      </c>
      <c r="X532" s="50" t="str">
        <f aca="false">IF(OR($N532="",$W532="",$W532=0),"",$N532*(1+CFG_RC/$W532))</f>
        <v/>
      </c>
      <c r="Y532" s="46" t="str">
        <f aca="false">IF(OR($X532="",$M532="",$G532="",$L532=""),"",($W532*$G532/CFG_RHOCP)*($X532/($M532+$X532))-$L532/($M532+$X532))</f>
        <v/>
      </c>
      <c r="Z532" s="46" t="str">
        <f aca="false">IF(OR($W532="",$G532=""),"",$W532*$G532/CFG_RHOCP)</f>
        <v/>
      </c>
      <c r="AA532" s="50" t="str">
        <f aca="false">IF(OR($P532="",$Y532="",$Z532=""),"",IF(ABS($Z532-$Y532)&lt;CFG_DENOMMIN,"",($P532-$Y532)/($Z532-$Y532)))</f>
        <v/>
      </c>
      <c r="AB532" s="48" t="str">
        <f aca="false">IF($A532="","",IF(AND(HOUR($A532)&gt;=CFG_HINI,HOUR($A532)&lt;CFG_HFIM),1,0))</f>
        <v/>
      </c>
      <c r="AC532" s="48" t="str">
        <f aca="false">IF($A532="","",IF($D532="",0,IF($D532&gt;=CFG_RSMIN,1,0)))</f>
        <v/>
      </c>
      <c r="AD532" s="48" t="str">
        <f aca="false">IF($A532="","",IF($E532="",0,IF(AND($E532&gt;=CFG_UMIN,$E532&lt;=CFG_UMAX),1,0)))</f>
        <v/>
      </c>
      <c r="AE532" s="48" t="str">
        <f aca="false">IF($A532="","",IF($L532="",0,IF($L532&gt;=CFG_VPDMIN,1,0)))</f>
        <v/>
      </c>
      <c r="AF532" s="48" t="str">
        <f aca="false">IF($A532="","",IF(CFG_METODO="Teórico (Jackson)",IF(OR($Y532="",$Z532=""),0,IF(ABS($Z532-$Y532)&gt;=CFG_DENOMMIN,1,0)),IF(OR($T532="",$U532=""),0,IF(ABS($U532-$T532)&gt;=CFG_DENOMMIN,1,0))))</f>
        <v/>
      </c>
      <c r="AG532" s="48" t="str">
        <f aca="false">IF($A532="","",IF(AND($B532&lt;&gt;"",$C532&lt;&gt;"",$H532&lt;&gt;""),1,0))</f>
        <v/>
      </c>
      <c r="AH532" s="48" t="str">
        <f aca="false">IF($A532="","",IF(AND($AB532=1,$AC532=1,$AD532=1,$AE532=1,$AF532=1,$AG532=1),1,0))</f>
        <v/>
      </c>
      <c r="AI532" s="50" t="str">
        <f aca="false">IF($A532="","",IF($AH532&lt;&gt;1,"",IF(CFG_METODO="Teórico (Jackson)",$AA532,$V532)))</f>
        <v/>
      </c>
      <c r="AJ532" s="50" t="str">
        <f aca="false">IF($AI532="","",MAX(0,MIN(1,$AI532)))</f>
        <v/>
      </c>
      <c r="AK532" s="52" t="str">
        <f aca="false">IF($A532="","",IF($AG532=0,"Dados incompletos"&amp;IF($I532="SEM PAR"," — sem Tc no mesmo horário",""),IF($AB532=0,"Fora da janela horária",IF($AC532=0,"Radiação abaixo do mínimo",IF($AD532=0,"Vento fora da faixa",IF($AE532=0,"VPD abaixo do mínimo",IF($AF532=0,"Denominador muito pequeno","VÁLIDO")))))))</f>
        <v/>
      </c>
    </row>
    <row r="533" customFormat="false" ht="15" hidden="false" customHeight="false" outlineLevel="0" collapsed="false">
      <c r="A533" s="45" t="str">
        <f aca="false">IF(02_Estacao!A533="","",02_Estacao!A533)</f>
        <v/>
      </c>
      <c r="B533" s="46" t="str">
        <f aca="false">IF(OR($A533="",02_Estacao!B533=""),"",IF(CFG_UT="°F",(02_Estacao!B533-32)*5/9,02_Estacao!B533))</f>
        <v/>
      </c>
      <c r="C533" s="47" t="str">
        <f aca="false">IF(OR($A533="",02_Estacao!C533=""),"",IF(CFG_UUR="fração (0-1)",02_Estacao!C533*100,02_Estacao!C533))</f>
        <v/>
      </c>
      <c r="D533" s="48" t="str">
        <f aca="false">IF(OR($A533="",02_Estacao!D533=""),"",IF(CFG_URS="MJ/m²/h",02_Estacao!D533*277.7778,IF(CFG_URS="kW/m²",02_Estacao!D533*1000,02_Estacao!D533)))</f>
        <v/>
      </c>
      <c r="E533" s="46" t="str">
        <f aca="false">IF(OR($A533="",02_Estacao!E533=""),"",IF(CFG_UVEL="km/h",02_Estacao!E533/3.6,02_Estacao!E533))</f>
        <v/>
      </c>
      <c r="F533" s="46" t="str">
        <f aca="false">IF($A533="","",IF(02_Estacao!F533="",CFG_P,IF(CFG_UP="hPa (mbar)",02_Estacao!F533/10,IF(CFG_UP="Pa",02_Estacao!F533/1000,02_Estacao!F533))))</f>
        <v/>
      </c>
      <c r="G533" s="48" t="str">
        <f aca="false">IF($A533="","",IF(02_Estacao!G533&lt;&gt;"",02_Estacao!G533,IF($D533="","",(1-CFG_ALBEDO)*$D533-CFG_RNL)))</f>
        <v/>
      </c>
      <c r="H533" s="46" t="str">
        <f aca="false">IF($A533="","",IFERROR(IF(ISNUMBER(INDEX(03_Dossel!$F$6:$F$1005,MATCH($A533,03_Dossel!$A$6:$A$1005,0))),INDEX(03_Dossel!$F$6:$F$1005,MATCH($A533,03_Dossel!$A$6:$A$1005,0)),""),""))</f>
        <v/>
      </c>
      <c r="I533" s="49" t="str">
        <f aca="false">IF($A533="","",IF($H533="","SEM PAR","OK"))</f>
        <v/>
      </c>
      <c r="J533" s="50" t="str">
        <f aca="false">IF($B533="","",0.6108*EXP(17.27*$B533/($B533+237.3)))</f>
        <v/>
      </c>
      <c r="K533" s="50" t="str">
        <f aca="false">IF(OR($J533="",$C533=""),"",$J533*$C533/100)</f>
        <v/>
      </c>
      <c r="L533" s="50" t="str">
        <f aca="false">IF(OR($J533="",$K533=""),"",$J533-$K533)</f>
        <v/>
      </c>
      <c r="M533" s="50" t="str">
        <f aca="false">IF($J533="","",4098*$J533/($B533+237.3)^2)</f>
        <v/>
      </c>
      <c r="N533" s="51" t="str">
        <f aca="false">IF($F533="","",0.000665*$F533)</f>
        <v/>
      </c>
      <c r="O533" s="46" t="str">
        <f aca="false">IF($E533="","",IFERROR($E533*4.87/LN(67.8*CFG_ZANEM-5.42),""))</f>
        <v/>
      </c>
      <c r="P533" s="46" t="str">
        <f aca="false">IF(OR($B533="",$H533=""),"",$H533-$B533)</f>
        <v/>
      </c>
      <c r="Q533" s="46" t="str">
        <f aca="false">IF($A533="","",IF(ISNUMBER(CFG_A),CFG_A,""))</f>
        <v/>
      </c>
      <c r="R533" s="46" t="str">
        <f aca="false">IF($A533="","",IF(ISNUMBER(CFG_B),CFG_B,""))</f>
        <v/>
      </c>
      <c r="S533" s="50" t="str">
        <f aca="false">IF(OR($B533="",$Q533=""),"",0.6108*EXP(17.27*$B533/($B533+237.3))-0.6108*EXP(17.27*($B533+$Q533)/($B533+$Q533+237.3)))</f>
        <v/>
      </c>
      <c r="T533" s="46" t="str">
        <f aca="false">IF(OR($Q533="",$R533="",$L533=""),"",$Q533+$R533*$L533)</f>
        <v/>
      </c>
      <c r="U533" s="46" t="str">
        <f aca="false">IF(OR($Q533="",$R533="",$S533=""),"",$Q533+$R533*$S533)</f>
        <v/>
      </c>
      <c r="V533" s="50" t="str">
        <f aca="false">IF(OR($P533="",$T533="",$U533=""),"",IF(ABS($U533-$T533)&lt;CFG_DENOMMIN,"",($P533-$T533)/($U533-$T533)))</f>
        <v/>
      </c>
      <c r="W533" s="47" t="str">
        <f aca="false">IF($E533="","",IFERROR(LN((CFG_ZANEM-0.67*CFG_HDOSSEL)/(0.123*CFG_HDOSSEL))*LN((CFG_ZAR-0.67*CFG_HDOSSEL)/(0.0123*CFG_HDOSSEL))/(CFG_K^2*$E533),""))</f>
        <v/>
      </c>
      <c r="X533" s="50" t="str">
        <f aca="false">IF(OR($N533="",$W533="",$W533=0),"",$N533*(1+CFG_RC/$W533))</f>
        <v/>
      </c>
      <c r="Y533" s="46" t="str">
        <f aca="false">IF(OR($X533="",$M533="",$G533="",$L533=""),"",($W533*$G533/CFG_RHOCP)*($X533/($M533+$X533))-$L533/($M533+$X533))</f>
        <v/>
      </c>
      <c r="Z533" s="46" t="str">
        <f aca="false">IF(OR($W533="",$G533=""),"",$W533*$G533/CFG_RHOCP)</f>
        <v/>
      </c>
      <c r="AA533" s="50" t="str">
        <f aca="false">IF(OR($P533="",$Y533="",$Z533=""),"",IF(ABS($Z533-$Y533)&lt;CFG_DENOMMIN,"",($P533-$Y533)/($Z533-$Y533)))</f>
        <v/>
      </c>
      <c r="AB533" s="48" t="str">
        <f aca="false">IF($A533="","",IF(AND(HOUR($A533)&gt;=CFG_HINI,HOUR($A533)&lt;CFG_HFIM),1,0))</f>
        <v/>
      </c>
      <c r="AC533" s="48" t="str">
        <f aca="false">IF($A533="","",IF($D533="",0,IF($D533&gt;=CFG_RSMIN,1,0)))</f>
        <v/>
      </c>
      <c r="AD533" s="48" t="str">
        <f aca="false">IF($A533="","",IF($E533="",0,IF(AND($E533&gt;=CFG_UMIN,$E533&lt;=CFG_UMAX),1,0)))</f>
        <v/>
      </c>
      <c r="AE533" s="48" t="str">
        <f aca="false">IF($A533="","",IF($L533="",0,IF($L533&gt;=CFG_VPDMIN,1,0)))</f>
        <v/>
      </c>
      <c r="AF533" s="48" t="str">
        <f aca="false">IF($A533="","",IF(CFG_METODO="Teórico (Jackson)",IF(OR($Y533="",$Z533=""),0,IF(ABS($Z533-$Y533)&gt;=CFG_DENOMMIN,1,0)),IF(OR($T533="",$U533=""),0,IF(ABS($U533-$T533)&gt;=CFG_DENOMMIN,1,0))))</f>
        <v/>
      </c>
      <c r="AG533" s="48" t="str">
        <f aca="false">IF($A533="","",IF(AND($B533&lt;&gt;"",$C533&lt;&gt;"",$H533&lt;&gt;""),1,0))</f>
        <v/>
      </c>
      <c r="AH533" s="48" t="str">
        <f aca="false">IF($A533="","",IF(AND($AB533=1,$AC533=1,$AD533=1,$AE533=1,$AF533=1,$AG533=1),1,0))</f>
        <v/>
      </c>
      <c r="AI533" s="50" t="str">
        <f aca="false">IF($A533="","",IF($AH533&lt;&gt;1,"",IF(CFG_METODO="Teórico (Jackson)",$AA533,$V533)))</f>
        <v/>
      </c>
      <c r="AJ533" s="50" t="str">
        <f aca="false">IF($AI533="","",MAX(0,MIN(1,$AI533)))</f>
        <v/>
      </c>
      <c r="AK533" s="52" t="str">
        <f aca="false">IF($A533="","",IF($AG533=0,"Dados incompletos"&amp;IF($I533="SEM PAR"," — sem Tc no mesmo horário",""),IF($AB533=0,"Fora da janela horária",IF($AC533=0,"Radiação abaixo do mínimo",IF($AD533=0,"Vento fora da faixa",IF($AE533=0,"VPD abaixo do mínimo",IF($AF533=0,"Denominador muito pequeno","VÁLIDO")))))))</f>
        <v/>
      </c>
    </row>
    <row r="534" customFormat="false" ht="15" hidden="false" customHeight="false" outlineLevel="0" collapsed="false">
      <c r="A534" s="45" t="str">
        <f aca="false">IF(02_Estacao!A534="","",02_Estacao!A534)</f>
        <v/>
      </c>
      <c r="B534" s="46" t="str">
        <f aca="false">IF(OR($A534="",02_Estacao!B534=""),"",IF(CFG_UT="°F",(02_Estacao!B534-32)*5/9,02_Estacao!B534))</f>
        <v/>
      </c>
      <c r="C534" s="47" t="str">
        <f aca="false">IF(OR($A534="",02_Estacao!C534=""),"",IF(CFG_UUR="fração (0-1)",02_Estacao!C534*100,02_Estacao!C534))</f>
        <v/>
      </c>
      <c r="D534" s="48" t="str">
        <f aca="false">IF(OR($A534="",02_Estacao!D534=""),"",IF(CFG_URS="MJ/m²/h",02_Estacao!D534*277.7778,IF(CFG_URS="kW/m²",02_Estacao!D534*1000,02_Estacao!D534)))</f>
        <v/>
      </c>
      <c r="E534" s="46" t="str">
        <f aca="false">IF(OR($A534="",02_Estacao!E534=""),"",IF(CFG_UVEL="km/h",02_Estacao!E534/3.6,02_Estacao!E534))</f>
        <v/>
      </c>
      <c r="F534" s="46" t="str">
        <f aca="false">IF($A534="","",IF(02_Estacao!F534="",CFG_P,IF(CFG_UP="hPa (mbar)",02_Estacao!F534/10,IF(CFG_UP="Pa",02_Estacao!F534/1000,02_Estacao!F534))))</f>
        <v/>
      </c>
      <c r="G534" s="48" t="str">
        <f aca="false">IF($A534="","",IF(02_Estacao!G534&lt;&gt;"",02_Estacao!G534,IF($D534="","",(1-CFG_ALBEDO)*$D534-CFG_RNL)))</f>
        <v/>
      </c>
      <c r="H534" s="46" t="str">
        <f aca="false">IF($A534="","",IFERROR(IF(ISNUMBER(INDEX(03_Dossel!$F$6:$F$1005,MATCH($A534,03_Dossel!$A$6:$A$1005,0))),INDEX(03_Dossel!$F$6:$F$1005,MATCH($A534,03_Dossel!$A$6:$A$1005,0)),""),""))</f>
        <v/>
      </c>
      <c r="I534" s="49" t="str">
        <f aca="false">IF($A534="","",IF($H534="","SEM PAR","OK"))</f>
        <v/>
      </c>
      <c r="J534" s="50" t="str">
        <f aca="false">IF($B534="","",0.6108*EXP(17.27*$B534/($B534+237.3)))</f>
        <v/>
      </c>
      <c r="K534" s="50" t="str">
        <f aca="false">IF(OR($J534="",$C534=""),"",$J534*$C534/100)</f>
        <v/>
      </c>
      <c r="L534" s="50" t="str">
        <f aca="false">IF(OR($J534="",$K534=""),"",$J534-$K534)</f>
        <v/>
      </c>
      <c r="M534" s="50" t="str">
        <f aca="false">IF($J534="","",4098*$J534/($B534+237.3)^2)</f>
        <v/>
      </c>
      <c r="N534" s="51" t="str">
        <f aca="false">IF($F534="","",0.000665*$F534)</f>
        <v/>
      </c>
      <c r="O534" s="46" t="str">
        <f aca="false">IF($E534="","",IFERROR($E534*4.87/LN(67.8*CFG_ZANEM-5.42),""))</f>
        <v/>
      </c>
      <c r="P534" s="46" t="str">
        <f aca="false">IF(OR($B534="",$H534=""),"",$H534-$B534)</f>
        <v/>
      </c>
      <c r="Q534" s="46" t="str">
        <f aca="false">IF($A534="","",IF(ISNUMBER(CFG_A),CFG_A,""))</f>
        <v/>
      </c>
      <c r="R534" s="46" t="str">
        <f aca="false">IF($A534="","",IF(ISNUMBER(CFG_B),CFG_B,""))</f>
        <v/>
      </c>
      <c r="S534" s="50" t="str">
        <f aca="false">IF(OR($B534="",$Q534=""),"",0.6108*EXP(17.27*$B534/($B534+237.3))-0.6108*EXP(17.27*($B534+$Q534)/($B534+$Q534+237.3)))</f>
        <v/>
      </c>
      <c r="T534" s="46" t="str">
        <f aca="false">IF(OR($Q534="",$R534="",$L534=""),"",$Q534+$R534*$L534)</f>
        <v/>
      </c>
      <c r="U534" s="46" t="str">
        <f aca="false">IF(OR($Q534="",$R534="",$S534=""),"",$Q534+$R534*$S534)</f>
        <v/>
      </c>
      <c r="V534" s="50" t="str">
        <f aca="false">IF(OR($P534="",$T534="",$U534=""),"",IF(ABS($U534-$T534)&lt;CFG_DENOMMIN,"",($P534-$T534)/($U534-$T534)))</f>
        <v/>
      </c>
      <c r="W534" s="47" t="str">
        <f aca="false">IF($E534="","",IFERROR(LN((CFG_ZANEM-0.67*CFG_HDOSSEL)/(0.123*CFG_HDOSSEL))*LN((CFG_ZAR-0.67*CFG_HDOSSEL)/(0.0123*CFG_HDOSSEL))/(CFG_K^2*$E534),""))</f>
        <v/>
      </c>
      <c r="X534" s="50" t="str">
        <f aca="false">IF(OR($N534="",$W534="",$W534=0),"",$N534*(1+CFG_RC/$W534))</f>
        <v/>
      </c>
      <c r="Y534" s="46" t="str">
        <f aca="false">IF(OR($X534="",$M534="",$G534="",$L534=""),"",($W534*$G534/CFG_RHOCP)*($X534/($M534+$X534))-$L534/($M534+$X534))</f>
        <v/>
      </c>
      <c r="Z534" s="46" t="str">
        <f aca="false">IF(OR($W534="",$G534=""),"",$W534*$G534/CFG_RHOCP)</f>
        <v/>
      </c>
      <c r="AA534" s="50" t="str">
        <f aca="false">IF(OR($P534="",$Y534="",$Z534=""),"",IF(ABS($Z534-$Y534)&lt;CFG_DENOMMIN,"",($P534-$Y534)/($Z534-$Y534)))</f>
        <v/>
      </c>
      <c r="AB534" s="48" t="str">
        <f aca="false">IF($A534="","",IF(AND(HOUR($A534)&gt;=CFG_HINI,HOUR($A534)&lt;CFG_HFIM),1,0))</f>
        <v/>
      </c>
      <c r="AC534" s="48" t="str">
        <f aca="false">IF($A534="","",IF($D534="",0,IF($D534&gt;=CFG_RSMIN,1,0)))</f>
        <v/>
      </c>
      <c r="AD534" s="48" t="str">
        <f aca="false">IF($A534="","",IF($E534="",0,IF(AND($E534&gt;=CFG_UMIN,$E534&lt;=CFG_UMAX),1,0)))</f>
        <v/>
      </c>
      <c r="AE534" s="48" t="str">
        <f aca="false">IF($A534="","",IF($L534="",0,IF($L534&gt;=CFG_VPDMIN,1,0)))</f>
        <v/>
      </c>
      <c r="AF534" s="48" t="str">
        <f aca="false">IF($A534="","",IF(CFG_METODO="Teórico (Jackson)",IF(OR($Y534="",$Z534=""),0,IF(ABS($Z534-$Y534)&gt;=CFG_DENOMMIN,1,0)),IF(OR($T534="",$U534=""),0,IF(ABS($U534-$T534)&gt;=CFG_DENOMMIN,1,0))))</f>
        <v/>
      </c>
      <c r="AG534" s="48" t="str">
        <f aca="false">IF($A534="","",IF(AND($B534&lt;&gt;"",$C534&lt;&gt;"",$H534&lt;&gt;""),1,0))</f>
        <v/>
      </c>
      <c r="AH534" s="48" t="str">
        <f aca="false">IF($A534="","",IF(AND($AB534=1,$AC534=1,$AD534=1,$AE534=1,$AF534=1,$AG534=1),1,0))</f>
        <v/>
      </c>
      <c r="AI534" s="50" t="str">
        <f aca="false">IF($A534="","",IF($AH534&lt;&gt;1,"",IF(CFG_METODO="Teórico (Jackson)",$AA534,$V534)))</f>
        <v/>
      </c>
      <c r="AJ534" s="50" t="str">
        <f aca="false">IF($AI534="","",MAX(0,MIN(1,$AI534)))</f>
        <v/>
      </c>
      <c r="AK534" s="52" t="str">
        <f aca="false">IF($A534="","",IF($AG534=0,"Dados incompletos"&amp;IF($I534="SEM PAR"," — sem Tc no mesmo horário",""),IF($AB534=0,"Fora da janela horária",IF($AC534=0,"Radiação abaixo do mínimo",IF($AD534=0,"Vento fora da faixa",IF($AE534=0,"VPD abaixo do mínimo",IF($AF534=0,"Denominador muito pequeno","VÁLIDO")))))))</f>
        <v/>
      </c>
    </row>
    <row r="535" customFormat="false" ht="15" hidden="false" customHeight="false" outlineLevel="0" collapsed="false">
      <c r="A535" s="45" t="str">
        <f aca="false">IF(02_Estacao!A535="","",02_Estacao!A535)</f>
        <v/>
      </c>
      <c r="B535" s="46" t="str">
        <f aca="false">IF(OR($A535="",02_Estacao!B535=""),"",IF(CFG_UT="°F",(02_Estacao!B535-32)*5/9,02_Estacao!B535))</f>
        <v/>
      </c>
      <c r="C535" s="47" t="str">
        <f aca="false">IF(OR($A535="",02_Estacao!C535=""),"",IF(CFG_UUR="fração (0-1)",02_Estacao!C535*100,02_Estacao!C535))</f>
        <v/>
      </c>
      <c r="D535" s="48" t="str">
        <f aca="false">IF(OR($A535="",02_Estacao!D535=""),"",IF(CFG_URS="MJ/m²/h",02_Estacao!D535*277.7778,IF(CFG_URS="kW/m²",02_Estacao!D535*1000,02_Estacao!D535)))</f>
        <v/>
      </c>
      <c r="E535" s="46" t="str">
        <f aca="false">IF(OR($A535="",02_Estacao!E535=""),"",IF(CFG_UVEL="km/h",02_Estacao!E535/3.6,02_Estacao!E535))</f>
        <v/>
      </c>
      <c r="F535" s="46" t="str">
        <f aca="false">IF($A535="","",IF(02_Estacao!F535="",CFG_P,IF(CFG_UP="hPa (mbar)",02_Estacao!F535/10,IF(CFG_UP="Pa",02_Estacao!F535/1000,02_Estacao!F535))))</f>
        <v/>
      </c>
      <c r="G535" s="48" t="str">
        <f aca="false">IF($A535="","",IF(02_Estacao!G535&lt;&gt;"",02_Estacao!G535,IF($D535="","",(1-CFG_ALBEDO)*$D535-CFG_RNL)))</f>
        <v/>
      </c>
      <c r="H535" s="46" t="str">
        <f aca="false">IF($A535="","",IFERROR(IF(ISNUMBER(INDEX(03_Dossel!$F$6:$F$1005,MATCH($A535,03_Dossel!$A$6:$A$1005,0))),INDEX(03_Dossel!$F$6:$F$1005,MATCH($A535,03_Dossel!$A$6:$A$1005,0)),""),""))</f>
        <v/>
      </c>
      <c r="I535" s="49" t="str">
        <f aca="false">IF($A535="","",IF($H535="","SEM PAR","OK"))</f>
        <v/>
      </c>
      <c r="J535" s="50" t="str">
        <f aca="false">IF($B535="","",0.6108*EXP(17.27*$B535/($B535+237.3)))</f>
        <v/>
      </c>
      <c r="K535" s="50" t="str">
        <f aca="false">IF(OR($J535="",$C535=""),"",$J535*$C535/100)</f>
        <v/>
      </c>
      <c r="L535" s="50" t="str">
        <f aca="false">IF(OR($J535="",$K535=""),"",$J535-$K535)</f>
        <v/>
      </c>
      <c r="M535" s="50" t="str">
        <f aca="false">IF($J535="","",4098*$J535/($B535+237.3)^2)</f>
        <v/>
      </c>
      <c r="N535" s="51" t="str">
        <f aca="false">IF($F535="","",0.000665*$F535)</f>
        <v/>
      </c>
      <c r="O535" s="46" t="str">
        <f aca="false">IF($E535="","",IFERROR($E535*4.87/LN(67.8*CFG_ZANEM-5.42),""))</f>
        <v/>
      </c>
      <c r="P535" s="46" t="str">
        <f aca="false">IF(OR($B535="",$H535=""),"",$H535-$B535)</f>
        <v/>
      </c>
      <c r="Q535" s="46" t="str">
        <f aca="false">IF($A535="","",IF(ISNUMBER(CFG_A),CFG_A,""))</f>
        <v/>
      </c>
      <c r="R535" s="46" t="str">
        <f aca="false">IF($A535="","",IF(ISNUMBER(CFG_B),CFG_B,""))</f>
        <v/>
      </c>
      <c r="S535" s="50" t="str">
        <f aca="false">IF(OR($B535="",$Q535=""),"",0.6108*EXP(17.27*$B535/($B535+237.3))-0.6108*EXP(17.27*($B535+$Q535)/($B535+$Q535+237.3)))</f>
        <v/>
      </c>
      <c r="T535" s="46" t="str">
        <f aca="false">IF(OR($Q535="",$R535="",$L535=""),"",$Q535+$R535*$L535)</f>
        <v/>
      </c>
      <c r="U535" s="46" t="str">
        <f aca="false">IF(OR($Q535="",$R535="",$S535=""),"",$Q535+$R535*$S535)</f>
        <v/>
      </c>
      <c r="V535" s="50" t="str">
        <f aca="false">IF(OR($P535="",$T535="",$U535=""),"",IF(ABS($U535-$T535)&lt;CFG_DENOMMIN,"",($P535-$T535)/($U535-$T535)))</f>
        <v/>
      </c>
      <c r="W535" s="47" t="str">
        <f aca="false">IF($E535="","",IFERROR(LN((CFG_ZANEM-0.67*CFG_HDOSSEL)/(0.123*CFG_HDOSSEL))*LN((CFG_ZAR-0.67*CFG_HDOSSEL)/(0.0123*CFG_HDOSSEL))/(CFG_K^2*$E535),""))</f>
        <v/>
      </c>
      <c r="X535" s="50" t="str">
        <f aca="false">IF(OR($N535="",$W535="",$W535=0),"",$N535*(1+CFG_RC/$W535))</f>
        <v/>
      </c>
      <c r="Y535" s="46" t="str">
        <f aca="false">IF(OR($X535="",$M535="",$G535="",$L535=""),"",($W535*$G535/CFG_RHOCP)*($X535/($M535+$X535))-$L535/($M535+$X535))</f>
        <v/>
      </c>
      <c r="Z535" s="46" t="str">
        <f aca="false">IF(OR($W535="",$G535=""),"",$W535*$G535/CFG_RHOCP)</f>
        <v/>
      </c>
      <c r="AA535" s="50" t="str">
        <f aca="false">IF(OR($P535="",$Y535="",$Z535=""),"",IF(ABS($Z535-$Y535)&lt;CFG_DENOMMIN,"",($P535-$Y535)/($Z535-$Y535)))</f>
        <v/>
      </c>
      <c r="AB535" s="48" t="str">
        <f aca="false">IF($A535="","",IF(AND(HOUR($A535)&gt;=CFG_HINI,HOUR($A535)&lt;CFG_HFIM),1,0))</f>
        <v/>
      </c>
      <c r="AC535" s="48" t="str">
        <f aca="false">IF($A535="","",IF($D535="",0,IF($D535&gt;=CFG_RSMIN,1,0)))</f>
        <v/>
      </c>
      <c r="AD535" s="48" t="str">
        <f aca="false">IF($A535="","",IF($E535="",0,IF(AND($E535&gt;=CFG_UMIN,$E535&lt;=CFG_UMAX),1,0)))</f>
        <v/>
      </c>
      <c r="AE535" s="48" t="str">
        <f aca="false">IF($A535="","",IF($L535="",0,IF($L535&gt;=CFG_VPDMIN,1,0)))</f>
        <v/>
      </c>
      <c r="AF535" s="48" t="str">
        <f aca="false">IF($A535="","",IF(CFG_METODO="Teórico (Jackson)",IF(OR($Y535="",$Z535=""),0,IF(ABS($Z535-$Y535)&gt;=CFG_DENOMMIN,1,0)),IF(OR($T535="",$U535=""),0,IF(ABS($U535-$T535)&gt;=CFG_DENOMMIN,1,0))))</f>
        <v/>
      </c>
      <c r="AG535" s="48" t="str">
        <f aca="false">IF($A535="","",IF(AND($B535&lt;&gt;"",$C535&lt;&gt;"",$H535&lt;&gt;""),1,0))</f>
        <v/>
      </c>
      <c r="AH535" s="48" t="str">
        <f aca="false">IF($A535="","",IF(AND($AB535=1,$AC535=1,$AD535=1,$AE535=1,$AF535=1,$AG535=1),1,0))</f>
        <v/>
      </c>
      <c r="AI535" s="50" t="str">
        <f aca="false">IF($A535="","",IF($AH535&lt;&gt;1,"",IF(CFG_METODO="Teórico (Jackson)",$AA535,$V535)))</f>
        <v/>
      </c>
      <c r="AJ535" s="50" t="str">
        <f aca="false">IF($AI535="","",MAX(0,MIN(1,$AI535)))</f>
        <v/>
      </c>
      <c r="AK535" s="52" t="str">
        <f aca="false">IF($A535="","",IF($AG535=0,"Dados incompletos"&amp;IF($I535="SEM PAR"," — sem Tc no mesmo horário",""),IF($AB535=0,"Fora da janela horária",IF($AC535=0,"Radiação abaixo do mínimo",IF($AD535=0,"Vento fora da faixa",IF($AE535=0,"VPD abaixo do mínimo",IF($AF535=0,"Denominador muito pequeno","VÁLIDO")))))))</f>
        <v/>
      </c>
    </row>
    <row r="536" customFormat="false" ht="15" hidden="false" customHeight="false" outlineLevel="0" collapsed="false">
      <c r="A536" s="45" t="str">
        <f aca="false">IF(02_Estacao!A536="","",02_Estacao!A536)</f>
        <v/>
      </c>
      <c r="B536" s="46" t="str">
        <f aca="false">IF(OR($A536="",02_Estacao!B536=""),"",IF(CFG_UT="°F",(02_Estacao!B536-32)*5/9,02_Estacao!B536))</f>
        <v/>
      </c>
      <c r="C536" s="47" t="str">
        <f aca="false">IF(OR($A536="",02_Estacao!C536=""),"",IF(CFG_UUR="fração (0-1)",02_Estacao!C536*100,02_Estacao!C536))</f>
        <v/>
      </c>
      <c r="D536" s="48" t="str">
        <f aca="false">IF(OR($A536="",02_Estacao!D536=""),"",IF(CFG_URS="MJ/m²/h",02_Estacao!D536*277.7778,IF(CFG_URS="kW/m²",02_Estacao!D536*1000,02_Estacao!D536)))</f>
        <v/>
      </c>
      <c r="E536" s="46" t="str">
        <f aca="false">IF(OR($A536="",02_Estacao!E536=""),"",IF(CFG_UVEL="km/h",02_Estacao!E536/3.6,02_Estacao!E536))</f>
        <v/>
      </c>
      <c r="F536" s="46" t="str">
        <f aca="false">IF($A536="","",IF(02_Estacao!F536="",CFG_P,IF(CFG_UP="hPa (mbar)",02_Estacao!F536/10,IF(CFG_UP="Pa",02_Estacao!F536/1000,02_Estacao!F536))))</f>
        <v/>
      </c>
      <c r="G536" s="48" t="str">
        <f aca="false">IF($A536="","",IF(02_Estacao!G536&lt;&gt;"",02_Estacao!G536,IF($D536="","",(1-CFG_ALBEDO)*$D536-CFG_RNL)))</f>
        <v/>
      </c>
      <c r="H536" s="46" t="str">
        <f aca="false">IF($A536="","",IFERROR(IF(ISNUMBER(INDEX(03_Dossel!$F$6:$F$1005,MATCH($A536,03_Dossel!$A$6:$A$1005,0))),INDEX(03_Dossel!$F$6:$F$1005,MATCH($A536,03_Dossel!$A$6:$A$1005,0)),""),""))</f>
        <v/>
      </c>
      <c r="I536" s="49" t="str">
        <f aca="false">IF($A536="","",IF($H536="","SEM PAR","OK"))</f>
        <v/>
      </c>
      <c r="J536" s="50" t="str">
        <f aca="false">IF($B536="","",0.6108*EXP(17.27*$B536/($B536+237.3)))</f>
        <v/>
      </c>
      <c r="K536" s="50" t="str">
        <f aca="false">IF(OR($J536="",$C536=""),"",$J536*$C536/100)</f>
        <v/>
      </c>
      <c r="L536" s="50" t="str">
        <f aca="false">IF(OR($J536="",$K536=""),"",$J536-$K536)</f>
        <v/>
      </c>
      <c r="M536" s="50" t="str">
        <f aca="false">IF($J536="","",4098*$J536/($B536+237.3)^2)</f>
        <v/>
      </c>
      <c r="N536" s="51" t="str">
        <f aca="false">IF($F536="","",0.000665*$F536)</f>
        <v/>
      </c>
      <c r="O536" s="46" t="str">
        <f aca="false">IF($E536="","",IFERROR($E536*4.87/LN(67.8*CFG_ZANEM-5.42),""))</f>
        <v/>
      </c>
      <c r="P536" s="46" t="str">
        <f aca="false">IF(OR($B536="",$H536=""),"",$H536-$B536)</f>
        <v/>
      </c>
      <c r="Q536" s="46" t="str">
        <f aca="false">IF($A536="","",IF(ISNUMBER(CFG_A),CFG_A,""))</f>
        <v/>
      </c>
      <c r="R536" s="46" t="str">
        <f aca="false">IF($A536="","",IF(ISNUMBER(CFG_B),CFG_B,""))</f>
        <v/>
      </c>
      <c r="S536" s="50" t="str">
        <f aca="false">IF(OR($B536="",$Q536=""),"",0.6108*EXP(17.27*$B536/($B536+237.3))-0.6108*EXP(17.27*($B536+$Q536)/($B536+$Q536+237.3)))</f>
        <v/>
      </c>
      <c r="T536" s="46" t="str">
        <f aca="false">IF(OR($Q536="",$R536="",$L536=""),"",$Q536+$R536*$L536)</f>
        <v/>
      </c>
      <c r="U536" s="46" t="str">
        <f aca="false">IF(OR($Q536="",$R536="",$S536=""),"",$Q536+$R536*$S536)</f>
        <v/>
      </c>
      <c r="V536" s="50" t="str">
        <f aca="false">IF(OR($P536="",$T536="",$U536=""),"",IF(ABS($U536-$T536)&lt;CFG_DENOMMIN,"",($P536-$T536)/($U536-$T536)))</f>
        <v/>
      </c>
      <c r="W536" s="47" t="str">
        <f aca="false">IF($E536="","",IFERROR(LN((CFG_ZANEM-0.67*CFG_HDOSSEL)/(0.123*CFG_HDOSSEL))*LN((CFG_ZAR-0.67*CFG_HDOSSEL)/(0.0123*CFG_HDOSSEL))/(CFG_K^2*$E536),""))</f>
        <v/>
      </c>
      <c r="X536" s="50" t="str">
        <f aca="false">IF(OR($N536="",$W536="",$W536=0),"",$N536*(1+CFG_RC/$W536))</f>
        <v/>
      </c>
      <c r="Y536" s="46" t="str">
        <f aca="false">IF(OR($X536="",$M536="",$G536="",$L536=""),"",($W536*$G536/CFG_RHOCP)*($X536/($M536+$X536))-$L536/($M536+$X536))</f>
        <v/>
      </c>
      <c r="Z536" s="46" t="str">
        <f aca="false">IF(OR($W536="",$G536=""),"",$W536*$G536/CFG_RHOCP)</f>
        <v/>
      </c>
      <c r="AA536" s="50" t="str">
        <f aca="false">IF(OR($P536="",$Y536="",$Z536=""),"",IF(ABS($Z536-$Y536)&lt;CFG_DENOMMIN,"",($P536-$Y536)/($Z536-$Y536)))</f>
        <v/>
      </c>
      <c r="AB536" s="48" t="str">
        <f aca="false">IF($A536="","",IF(AND(HOUR($A536)&gt;=CFG_HINI,HOUR($A536)&lt;CFG_HFIM),1,0))</f>
        <v/>
      </c>
      <c r="AC536" s="48" t="str">
        <f aca="false">IF($A536="","",IF($D536="",0,IF($D536&gt;=CFG_RSMIN,1,0)))</f>
        <v/>
      </c>
      <c r="AD536" s="48" t="str">
        <f aca="false">IF($A536="","",IF($E536="",0,IF(AND($E536&gt;=CFG_UMIN,$E536&lt;=CFG_UMAX),1,0)))</f>
        <v/>
      </c>
      <c r="AE536" s="48" t="str">
        <f aca="false">IF($A536="","",IF($L536="",0,IF($L536&gt;=CFG_VPDMIN,1,0)))</f>
        <v/>
      </c>
      <c r="AF536" s="48" t="str">
        <f aca="false">IF($A536="","",IF(CFG_METODO="Teórico (Jackson)",IF(OR($Y536="",$Z536=""),0,IF(ABS($Z536-$Y536)&gt;=CFG_DENOMMIN,1,0)),IF(OR($T536="",$U536=""),0,IF(ABS($U536-$T536)&gt;=CFG_DENOMMIN,1,0))))</f>
        <v/>
      </c>
      <c r="AG536" s="48" t="str">
        <f aca="false">IF($A536="","",IF(AND($B536&lt;&gt;"",$C536&lt;&gt;"",$H536&lt;&gt;""),1,0))</f>
        <v/>
      </c>
      <c r="AH536" s="48" t="str">
        <f aca="false">IF($A536="","",IF(AND($AB536=1,$AC536=1,$AD536=1,$AE536=1,$AF536=1,$AG536=1),1,0))</f>
        <v/>
      </c>
      <c r="AI536" s="50" t="str">
        <f aca="false">IF($A536="","",IF($AH536&lt;&gt;1,"",IF(CFG_METODO="Teórico (Jackson)",$AA536,$V536)))</f>
        <v/>
      </c>
      <c r="AJ536" s="50" t="str">
        <f aca="false">IF($AI536="","",MAX(0,MIN(1,$AI536)))</f>
        <v/>
      </c>
      <c r="AK536" s="52" t="str">
        <f aca="false">IF($A536="","",IF($AG536=0,"Dados incompletos"&amp;IF($I536="SEM PAR"," — sem Tc no mesmo horário",""),IF($AB536=0,"Fora da janela horária",IF($AC536=0,"Radiação abaixo do mínimo",IF($AD536=0,"Vento fora da faixa",IF($AE536=0,"VPD abaixo do mínimo",IF($AF536=0,"Denominador muito pequeno","VÁLIDO")))))))</f>
        <v/>
      </c>
    </row>
    <row r="537" customFormat="false" ht="15" hidden="false" customHeight="false" outlineLevel="0" collapsed="false">
      <c r="A537" s="45" t="str">
        <f aca="false">IF(02_Estacao!A537="","",02_Estacao!A537)</f>
        <v/>
      </c>
      <c r="B537" s="46" t="str">
        <f aca="false">IF(OR($A537="",02_Estacao!B537=""),"",IF(CFG_UT="°F",(02_Estacao!B537-32)*5/9,02_Estacao!B537))</f>
        <v/>
      </c>
      <c r="C537" s="47" t="str">
        <f aca="false">IF(OR($A537="",02_Estacao!C537=""),"",IF(CFG_UUR="fração (0-1)",02_Estacao!C537*100,02_Estacao!C537))</f>
        <v/>
      </c>
      <c r="D537" s="48" t="str">
        <f aca="false">IF(OR($A537="",02_Estacao!D537=""),"",IF(CFG_URS="MJ/m²/h",02_Estacao!D537*277.7778,IF(CFG_URS="kW/m²",02_Estacao!D537*1000,02_Estacao!D537)))</f>
        <v/>
      </c>
      <c r="E537" s="46" t="str">
        <f aca="false">IF(OR($A537="",02_Estacao!E537=""),"",IF(CFG_UVEL="km/h",02_Estacao!E537/3.6,02_Estacao!E537))</f>
        <v/>
      </c>
      <c r="F537" s="46" t="str">
        <f aca="false">IF($A537="","",IF(02_Estacao!F537="",CFG_P,IF(CFG_UP="hPa (mbar)",02_Estacao!F537/10,IF(CFG_UP="Pa",02_Estacao!F537/1000,02_Estacao!F537))))</f>
        <v/>
      </c>
      <c r="G537" s="48" t="str">
        <f aca="false">IF($A537="","",IF(02_Estacao!G537&lt;&gt;"",02_Estacao!G537,IF($D537="","",(1-CFG_ALBEDO)*$D537-CFG_RNL)))</f>
        <v/>
      </c>
      <c r="H537" s="46" t="str">
        <f aca="false">IF($A537="","",IFERROR(IF(ISNUMBER(INDEX(03_Dossel!$F$6:$F$1005,MATCH($A537,03_Dossel!$A$6:$A$1005,0))),INDEX(03_Dossel!$F$6:$F$1005,MATCH($A537,03_Dossel!$A$6:$A$1005,0)),""),""))</f>
        <v/>
      </c>
      <c r="I537" s="49" t="str">
        <f aca="false">IF($A537="","",IF($H537="","SEM PAR","OK"))</f>
        <v/>
      </c>
      <c r="J537" s="50" t="str">
        <f aca="false">IF($B537="","",0.6108*EXP(17.27*$B537/($B537+237.3)))</f>
        <v/>
      </c>
      <c r="K537" s="50" t="str">
        <f aca="false">IF(OR($J537="",$C537=""),"",$J537*$C537/100)</f>
        <v/>
      </c>
      <c r="L537" s="50" t="str">
        <f aca="false">IF(OR($J537="",$K537=""),"",$J537-$K537)</f>
        <v/>
      </c>
      <c r="M537" s="50" t="str">
        <f aca="false">IF($J537="","",4098*$J537/($B537+237.3)^2)</f>
        <v/>
      </c>
      <c r="N537" s="51" t="str">
        <f aca="false">IF($F537="","",0.000665*$F537)</f>
        <v/>
      </c>
      <c r="O537" s="46" t="str">
        <f aca="false">IF($E537="","",IFERROR($E537*4.87/LN(67.8*CFG_ZANEM-5.42),""))</f>
        <v/>
      </c>
      <c r="P537" s="46" t="str">
        <f aca="false">IF(OR($B537="",$H537=""),"",$H537-$B537)</f>
        <v/>
      </c>
      <c r="Q537" s="46" t="str">
        <f aca="false">IF($A537="","",IF(ISNUMBER(CFG_A),CFG_A,""))</f>
        <v/>
      </c>
      <c r="R537" s="46" t="str">
        <f aca="false">IF($A537="","",IF(ISNUMBER(CFG_B),CFG_B,""))</f>
        <v/>
      </c>
      <c r="S537" s="50" t="str">
        <f aca="false">IF(OR($B537="",$Q537=""),"",0.6108*EXP(17.27*$B537/($B537+237.3))-0.6108*EXP(17.27*($B537+$Q537)/($B537+$Q537+237.3)))</f>
        <v/>
      </c>
      <c r="T537" s="46" t="str">
        <f aca="false">IF(OR($Q537="",$R537="",$L537=""),"",$Q537+$R537*$L537)</f>
        <v/>
      </c>
      <c r="U537" s="46" t="str">
        <f aca="false">IF(OR($Q537="",$R537="",$S537=""),"",$Q537+$R537*$S537)</f>
        <v/>
      </c>
      <c r="V537" s="50" t="str">
        <f aca="false">IF(OR($P537="",$T537="",$U537=""),"",IF(ABS($U537-$T537)&lt;CFG_DENOMMIN,"",($P537-$T537)/($U537-$T537)))</f>
        <v/>
      </c>
      <c r="W537" s="47" t="str">
        <f aca="false">IF($E537="","",IFERROR(LN((CFG_ZANEM-0.67*CFG_HDOSSEL)/(0.123*CFG_HDOSSEL))*LN((CFG_ZAR-0.67*CFG_HDOSSEL)/(0.0123*CFG_HDOSSEL))/(CFG_K^2*$E537),""))</f>
        <v/>
      </c>
      <c r="X537" s="50" t="str">
        <f aca="false">IF(OR($N537="",$W537="",$W537=0),"",$N537*(1+CFG_RC/$W537))</f>
        <v/>
      </c>
      <c r="Y537" s="46" t="str">
        <f aca="false">IF(OR($X537="",$M537="",$G537="",$L537=""),"",($W537*$G537/CFG_RHOCP)*($X537/($M537+$X537))-$L537/($M537+$X537))</f>
        <v/>
      </c>
      <c r="Z537" s="46" t="str">
        <f aca="false">IF(OR($W537="",$G537=""),"",$W537*$G537/CFG_RHOCP)</f>
        <v/>
      </c>
      <c r="AA537" s="50" t="str">
        <f aca="false">IF(OR($P537="",$Y537="",$Z537=""),"",IF(ABS($Z537-$Y537)&lt;CFG_DENOMMIN,"",($P537-$Y537)/($Z537-$Y537)))</f>
        <v/>
      </c>
      <c r="AB537" s="48" t="str">
        <f aca="false">IF($A537="","",IF(AND(HOUR($A537)&gt;=CFG_HINI,HOUR($A537)&lt;CFG_HFIM),1,0))</f>
        <v/>
      </c>
      <c r="AC537" s="48" t="str">
        <f aca="false">IF($A537="","",IF($D537="",0,IF($D537&gt;=CFG_RSMIN,1,0)))</f>
        <v/>
      </c>
      <c r="AD537" s="48" t="str">
        <f aca="false">IF($A537="","",IF($E537="",0,IF(AND($E537&gt;=CFG_UMIN,$E537&lt;=CFG_UMAX),1,0)))</f>
        <v/>
      </c>
      <c r="AE537" s="48" t="str">
        <f aca="false">IF($A537="","",IF($L537="",0,IF($L537&gt;=CFG_VPDMIN,1,0)))</f>
        <v/>
      </c>
      <c r="AF537" s="48" t="str">
        <f aca="false">IF($A537="","",IF(CFG_METODO="Teórico (Jackson)",IF(OR($Y537="",$Z537=""),0,IF(ABS($Z537-$Y537)&gt;=CFG_DENOMMIN,1,0)),IF(OR($T537="",$U537=""),0,IF(ABS($U537-$T537)&gt;=CFG_DENOMMIN,1,0))))</f>
        <v/>
      </c>
      <c r="AG537" s="48" t="str">
        <f aca="false">IF($A537="","",IF(AND($B537&lt;&gt;"",$C537&lt;&gt;"",$H537&lt;&gt;""),1,0))</f>
        <v/>
      </c>
      <c r="AH537" s="48" t="str">
        <f aca="false">IF($A537="","",IF(AND($AB537=1,$AC537=1,$AD537=1,$AE537=1,$AF537=1,$AG537=1),1,0))</f>
        <v/>
      </c>
      <c r="AI537" s="50" t="str">
        <f aca="false">IF($A537="","",IF($AH537&lt;&gt;1,"",IF(CFG_METODO="Teórico (Jackson)",$AA537,$V537)))</f>
        <v/>
      </c>
      <c r="AJ537" s="50" t="str">
        <f aca="false">IF($AI537="","",MAX(0,MIN(1,$AI537)))</f>
        <v/>
      </c>
      <c r="AK537" s="52" t="str">
        <f aca="false">IF($A537="","",IF($AG537=0,"Dados incompletos"&amp;IF($I537="SEM PAR"," — sem Tc no mesmo horário",""),IF($AB537=0,"Fora da janela horária",IF($AC537=0,"Radiação abaixo do mínimo",IF($AD537=0,"Vento fora da faixa",IF($AE537=0,"VPD abaixo do mínimo",IF($AF537=0,"Denominador muito pequeno","VÁLIDO")))))))</f>
        <v/>
      </c>
    </row>
    <row r="538" customFormat="false" ht="15" hidden="false" customHeight="false" outlineLevel="0" collapsed="false">
      <c r="A538" s="45" t="str">
        <f aca="false">IF(02_Estacao!A538="","",02_Estacao!A538)</f>
        <v/>
      </c>
      <c r="B538" s="46" t="str">
        <f aca="false">IF(OR($A538="",02_Estacao!B538=""),"",IF(CFG_UT="°F",(02_Estacao!B538-32)*5/9,02_Estacao!B538))</f>
        <v/>
      </c>
      <c r="C538" s="47" t="str">
        <f aca="false">IF(OR($A538="",02_Estacao!C538=""),"",IF(CFG_UUR="fração (0-1)",02_Estacao!C538*100,02_Estacao!C538))</f>
        <v/>
      </c>
      <c r="D538" s="48" t="str">
        <f aca="false">IF(OR($A538="",02_Estacao!D538=""),"",IF(CFG_URS="MJ/m²/h",02_Estacao!D538*277.7778,IF(CFG_URS="kW/m²",02_Estacao!D538*1000,02_Estacao!D538)))</f>
        <v/>
      </c>
      <c r="E538" s="46" t="str">
        <f aca="false">IF(OR($A538="",02_Estacao!E538=""),"",IF(CFG_UVEL="km/h",02_Estacao!E538/3.6,02_Estacao!E538))</f>
        <v/>
      </c>
      <c r="F538" s="46" t="str">
        <f aca="false">IF($A538="","",IF(02_Estacao!F538="",CFG_P,IF(CFG_UP="hPa (mbar)",02_Estacao!F538/10,IF(CFG_UP="Pa",02_Estacao!F538/1000,02_Estacao!F538))))</f>
        <v/>
      </c>
      <c r="G538" s="48" t="str">
        <f aca="false">IF($A538="","",IF(02_Estacao!G538&lt;&gt;"",02_Estacao!G538,IF($D538="","",(1-CFG_ALBEDO)*$D538-CFG_RNL)))</f>
        <v/>
      </c>
      <c r="H538" s="46" t="str">
        <f aca="false">IF($A538="","",IFERROR(IF(ISNUMBER(INDEX(03_Dossel!$F$6:$F$1005,MATCH($A538,03_Dossel!$A$6:$A$1005,0))),INDEX(03_Dossel!$F$6:$F$1005,MATCH($A538,03_Dossel!$A$6:$A$1005,0)),""),""))</f>
        <v/>
      </c>
      <c r="I538" s="49" t="str">
        <f aca="false">IF($A538="","",IF($H538="","SEM PAR","OK"))</f>
        <v/>
      </c>
      <c r="J538" s="50" t="str">
        <f aca="false">IF($B538="","",0.6108*EXP(17.27*$B538/($B538+237.3)))</f>
        <v/>
      </c>
      <c r="K538" s="50" t="str">
        <f aca="false">IF(OR($J538="",$C538=""),"",$J538*$C538/100)</f>
        <v/>
      </c>
      <c r="L538" s="50" t="str">
        <f aca="false">IF(OR($J538="",$K538=""),"",$J538-$K538)</f>
        <v/>
      </c>
      <c r="M538" s="50" t="str">
        <f aca="false">IF($J538="","",4098*$J538/($B538+237.3)^2)</f>
        <v/>
      </c>
      <c r="N538" s="51" t="str">
        <f aca="false">IF($F538="","",0.000665*$F538)</f>
        <v/>
      </c>
      <c r="O538" s="46" t="str">
        <f aca="false">IF($E538="","",IFERROR($E538*4.87/LN(67.8*CFG_ZANEM-5.42),""))</f>
        <v/>
      </c>
      <c r="P538" s="46" t="str">
        <f aca="false">IF(OR($B538="",$H538=""),"",$H538-$B538)</f>
        <v/>
      </c>
      <c r="Q538" s="46" t="str">
        <f aca="false">IF($A538="","",IF(ISNUMBER(CFG_A),CFG_A,""))</f>
        <v/>
      </c>
      <c r="R538" s="46" t="str">
        <f aca="false">IF($A538="","",IF(ISNUMBER(CFG_B),CFG_B,""))</f>
        <v/>
      </c>
      <c r="S538" s="50" t="str">
        <f aca="false">IF(OR($B538="",$Q538=""),"",0.6108*EXP(17.27*$B538/($B538+237.3))-0.6108*EXP(17.27*($B538+$Q538)/($B538+$Q538+237.3)))</f>
        <v/>
      </c>
      <c r="T538" s="46" t="str">
        <f aca="false">IF(OR($Q538="",$R538="",$L538=""),"",$Q538+$R538*$L538)</f>
        <v/>
      </c>
      <c r="U538" s="46" t="str">
        <f aca="false">IF(OR($Q538="",$R538="",$S538=""),"",$Q538+$R538*$S538)</f>
        <v/>
      </c>
      <c r="V538" s="50" t="str">
        <f aca="false">IF(OR($P538="",$T538="",$U538=""),"",IF(ABS($U538-$T538)&lt;CFG_DENOMMIN,"",($P538-$T538)/($U538-$T538)))</f>
        <v/>
      </c>
      <c r="W538" s="47" t="str">
        <f aca="false">IF($E538="","",IFERROR(LN((CFG_ZANEM-0.67*CFG_HDOSSEL)/(0.123*CFG_HDOSSEL))*LN((CFG_ZAR-0.67*CFG_HDOSSEL)/(0.0123*CFG_HDOSSEL))/(CFG_K^2*$E538),""))</f>
        <v/>
      </c>
      <c r="X538" s="50" t="str">
        <f aca="false">IF(OR($N538="",$W538="",$W538=0),"",$N538*(1+CFG_RC/$W538))</f>
        <v/>
      </c>
      <c r="Y538" s="46" t="str">
        <f aca="false">IF(OR($X538="",$M538="",$G538="",$L538=""),"",($W538*$G538/CFG_RHOCP)*($X538/($M538+$X538))-$L538/($M538+$X538))</f>
        <v/>
      </c>
      <c r="Z538" s="46" t="str">
        <f aca="false">IF(OR($W538="",$G538=""),"",$W538*$G538/CFG_RHOCP)</f>
        <v/>
      </c>
      <c r="AA538" s="50" t="str">
        <f aca="false">IF(OR($P538="",$Y538="",$Z538=""),"",IF(ABS($Z538-$Y538)&lt;CFG_DENOMMIN,"",($P538-$Y538)/($Z538-$Y538)))</f>
        <v/>
      </c>
      <c r="AB538" s="48" t="str">
        <f aca="false">IF($A538="","",IF(AND(HOUR($A538)&gt;=CFG_HINI,HOUR($A538)&lt;CFG_HFIM),1,0))</f>
        <v/>
      </c>
      <c r="AC538" s="48" t="str">
        <f aca="false">IF($A538="","",IF($D538="",0,IF($D538&gt;=CFG_RSMIN,1,0)))</f>
        <v/>
      </c>
      <c r="AD538" s="48" t="str">
        <f aca="false">IF($A538="","",IF($E538="",0,IF(AND($E538&gt;=CFG_UMIN,$E538&lt;=CFG_UMAX),1,0)))</f>
        <v/>
      </c>
      <c r="AE538" s="48" t="str">
        <f aca="false">IF($A538="","",IF($L538="",0,IF($L538&gt;=CFG_VPDMIN,1,0)))</f>
        <v/>
      </c>
      <c r="AF538" s="48" t="str">
        <f aca="false">IF($A538="","",IF(CFG_METODO="Teórico (Jackson)",IF(OR($Y538="",$Z538=""),0,IF(ABS($Z538-$Y538)&gt;=CFG_DENOMMIN,1,0)),IF(OR($T538="",$U538=""),0,IF(ABS($U538-$T538)&gt;=CFG_DENOMMIN,1,0))))</f>
        <v/>
      </c>
      <c r="AG538" s="48" t="str">
        <f aca="false">IF($A538="","",IF(AND($B538&lt;&gt;"",$C538&lt;&gt;"",$H538&lt;&gt;""),1,0))</f>
        <v/>
      </c>
      <c r="AH538" s="48" t="str">
        <f aca="false">IF($A538="","",IF(AND($AB538=1,$AC538=1,$AD538=1,$AE538=1,$AF538=1,$AG538=1),1,0))</f>
        <v/>
      </c>
      <c r="AI538" s="50" t="str">
        <f aca="false">IF($A538="","",IF($AH538&lt;&gt;1,"",IF(CFG_METODO="Teórico (Jackson)",$AA538,$V538)))</f>
        <v/>
      </c>
      <c r="AJ538" s="50" t="str">
        <f aca="false">IF($AI538="","",MAX(0,MIN(1,$AI538)))</f>
        <v/>
      </c>
      <c r="AK538" s="52" t="str">
        <f aca="false">IF($A538="","",IF($AG538=0,"Dados incompletos"&amp;IF($I538="SEM PAR"," — sem Tc no mesmo horário",""),IF($AB538=0,"Fora da janela horária",IF($AC538=0,"Radiação abaixo do mínimo",IF($AD538=0,"Vento fora da faixa",IF($AE538=0,"VPD abaixo do mínimo",IF($AF538=0,"Denominador muito pequeno","VÁLIDO")))))))</f>
        <v/>
      </c>
    </row>
    <row r="539" customFormat="false" ht="15" hidden="false" customHeight="false" outlineLevel="0" collapsed="false">
      <c r="A539" s="45" t="str">
        <f aca="false">IF(02_Estacao!A539="","",02_Estacao!A539)</f>
        <v/>
      </c>
      <c r="B539" s="46" t="str">
        <f aca="false">IF(OR($A539="",02_Estacao!B539=""),"",IF(CFG_UT="°F",(02_Estacao!B539-32)*5/9,02_Estacao!B539))</f>
        <v/>
      </c>
      <c r="C539" s="47" t="str">
        <f aca="false">IF(OR($A539="",02_Estacao!C539=""),"",IF(CFG_UUR="fração (0-1)",02_Estacao!C539*100,02_Estacao!C539))</f>
        <v/>
      </c>
      <c r="D539" s="48" t="str">
        <f aca="false">IF(OR($A539="",02_Estacao!D539=""),"",IF(CFG_URS="MJ/m²/h",02_Estacao!D539*277.7778,IF(CFG_URS="kW/m²",02_Estacao!D539*1000,02_Estacao!D539)))</f>
        <v/>
      </c>
      <c r="E539" s="46" t="str">
        <f aca="false">IF(OR($A539="",02_Estacao!E539=""),"",IF(CFG_UVEL="km/h",02_Estacao!E539/3.6,02_Estacao!E539))</f>
        <v/>
      </c>
      <c r="F539" s="46" t="str">
        <f aca="false">IF($A539="","",IF(02_Estacao!F539="",CFG_P,IF(CFG_UP="hPa (mbar)",02_Estacao!F539/10,IF(CFG_UP="Pa",02_Estacao!F539/1000,02_Estacao!F539))))</f>
        <v/>
      </c>
      <c r="G539" s="48" t="str">
        <f aca="false">IF($A539="","",IF(02_Estacao!G539&lt;&gt;"",02_Estacao!G539,IF($D539="","",(1-CFG_ALBEDO)*$D539-CFG_RNL)))</f>
        <v/>
      </c>
      <c r="H539" s="46" t="str">
        <f aca="false">IF($A539="","",IFERROR(IF(ISNUMBER(INDEX(03_Dossel!$F$6:$F$1005,MATCH($A539,03_Dossel!$A$6:$A$1005,0))),INDEX(03_Dossel!$F$6:$F$1005,MATCH($A539,03_Dossel!$A$6:$A$1005,0)),""),""))</f>
        <v/>
      </c>
      <c r="I539" s="49" t="str">
        <f aca="false">IF($A539="","",IF($H539="","SEM PAR","OK"))</f>
        <v/>
      </c>
      <c r="J539" s="50" t="str">
        <f aca="false">IF($B539="","",0.6108*EXP(17.27*$B539/($B539+237.3)))</f>
        <v/>
      </c>
      <c r="K539" s="50" t="str">
        <f aca="false">IF(OR($J539="",$C539=""),"",$J539*$C539/100)</f>
        <v/>
      </c>
      <c r="L539" s="50" t="str">
        <f aca="false">IF(OR($J539="",$K539=""),"",$J539-$K539)</f>
        <v/>
      </c>
      <c r="M539" s="50" t="str">
        <f aca="false">IF($J539="","",4098*$J539/($B539+237.3)^2)</f>
        <v/>
      </c>
      <c r="N539" s="51" t="str">
        <f aca="false">IF($F539="","",0.000665*$F539)</f>
        <v/>
      </c>
      <c r="O539" s="46" t="str">
        <f aca="false">IF($E539="","",IFERROR($E539*4.87/LN(67.8*CFG_ZANEM-5.42),""))</f>
        <v/>
      </c>
      <c r="P539" s="46" t="str">
        <f aca="false">IF(OR($B539="",$H539=""),"",$H539-$B539)</f>
        <v/>
      </c>
      <c r="Q539" s="46" t="str">
        <f aca="false">IF($A539="","",IF(ISNUMBER(CFG_A),CFG_A,""))</f>
        <v/>
      </c>
      <c r="R539" s="46" t="str">
        <f aca="false">IF($A539="","",IF(ISNUMBER(CFG_B),CFG_B,""))</f>
        <v/>
      </c>
      <c r="S539" s="50" t="str">
        <f aca="false">IF(OR($B539="",$Q539=""),"",0.6108*EXP(17.27*$B539/($B539+237.3))-0.6108*EXP(17.27*($B539+$Q539)/($B539+$Q539+237.3)))</f>
        <v/>
      </c>
      <c r="T539" s="46" t="str">
        <f aca="false">IF(OR($Q539="",$R539="",$L539=""),"",$Q539+$R539*$L539)</f>
        <v/>
      </c>
      <c r="U539" s="46" t="str">
        <f aca="false">IF(OR($Q539="",$R539="",$S539=""),"",$Q539+$R539*$S539)</f>
        <v/>
      </c>
      <c r="V539" s="50" t="str">
        <f aca="false">IF(OR($P539="",$T539="",$U539=""),"",IF(ABS($U539-$T539)&lt;CFG_DENOMMIN,"",($P539-$T539)/($U539-$T539)))</f>
        <v/>
      </c>
      <c r="W539" s="47" t="str">
        <f aca="false">IF($E539="","",IFERROR(LN((CFG_ZANEM-0.67*CFG_HDOSSEL)/(0.123*CFG_HDOSSEL))*LN((CFG_ZAR-0.67*CFG_HDOSSEL)/(0.0123*CFG_HDOSSEL))/(CFG_K^2*$E539),""))</f>
        <v/>
      </c>
      <c r="X539" s="50" t="str">
        <f aca="false">IF(OR($N539="",$W539="",$W539=0),"",$N539*(1+CFG_RC/$W539))</f>
        <v/>
      </c>
      <c r="Y539" s="46" t="str">
        <f aca="false">IF(OR($X539="",$M539="",$G539="",$L539=""),"",($W539*$G539/CFG_RHOCP)*($X539/($M539+$X539))-$L539/($M539+$X539))</f>
        <v/>
      </c>
      <c r="Z539" s="46" t="str">
        <f aca="false">IF(OR($W539="",$G539=""),"",$W539*$G539/CFG_RHOCP)</f>
        <v/>
      </c>
      <c r="AA539" s="50" t="str">
        <f aca="false">IF(OR($P539="",$Y539="",$Z539=""),"",IF(ABS($Z539-$Y539)&lt;CFG_DENOMMIN,"",($P539-$Y539)/($Z539-$Y539)))</f>
        <v/>
      </c>
      <c r="AB539" s="48" t="str">
        <f aca="false">IF($A539="","",IF(AND(HOUR($A539)&gt;=CFG_HINI,HOUR($A539)&lt;CFG_HFIM),1,0))</f>
        <v/>
      </c>
      <c r="AC539" s="48" t="str">
        <f aca="false">IF($A539="","",IF($D539="",0,IF($D539&gt;=CFG_RSMIN,1,0)))</f>
        <v/>
      </c>
      <c r="AD539" s="48" t="str">
        <f aca="false">IF($A539="","",IF($E539="",0,IF(AND($E539&gt;=CFG_UMIN,$E539&lt;=CFG_UMAX),1,0)))</f>
        <v/>
      </c>
      <c r="AE539" s="48" t="str">
        <f aca="false">IF($A539="","",IF($L539="",0,IF($L539&gt;=CFG_VPDMIN,1,0)))</f>
        <v/>
      </c>
      <c r="AF539" s="48" t="str">
        <f aca="false">IF($A539="","",IF(CFG_METODO="Teórico (Jackson)",IF(OR($Y539="",$Z539=""),0,IF(ABS($Z539-$Y539)&gt;=CFG_DENOMMIN,1,0)),IF(OR($T539="",$U539=""),0,IF(ABS($U539-$T539)&gt;=CFG_DENOMMIN,1,0))))</f>
        <v/>
      </c>
      <c r="AG539" s="48" t="str">
        <f aca="false">IF($A539="","",IF(AND($B539&lt;&gt;"",$C539&lt;&gt;"",$H539&lt;&gt;""),1,0))</f>
        <v/>
      </c>
      <c r="AH539" s="48" t="str">
        <f aca="false">IF($A539="","",IF(AND($AB539=1,$AC539=1,$AD539=1,$AE539=1,$AF539=1,$AG539=1),1,0))</f>
        <v/>
      </c>
      <c r="AI539" s="50" t="str">
        <f aca="false">IF($A539="","",IF($AH539&lt;&gt;1,"",IF(CFG_METODO="Teórico (Jackson)",$AA539,$V539)))</f>
        <v/>
      </c>
      <c r="AJ539" s="50" t="str">
        <f aca="false">IF($AI539="","",MAX(0,MIN(1,$AI539)))</f>
        <v/>
      </c>
      <c r="AK539" s="52" t="str">
        <f aca="false">IF($A539="","",IF($AG539=0,"Dados incompletos"&amp;IF($I539="SEM PAR"," — sem Tc no mesmo horário",""),IF($AB539=0,"Fora da janela horária",IF($AC539=0,"Radiação abaixo do mínimo",IF($AD539=0,"Vento fora da faixa",IF($AE539=0,"VPD abaixo do mínimo",IF($AF539=0,"Denominador muito pequeno","VÁLIDO")))))))</f>
        <v/>
      </c>
    </row>
    <row r="540" customFormat="false" ht="15" hidden="false" customHeight="false" outlineLevel="0" collapsed="false">
      <c r="A540" s="45" t="str">
        <f aca="false">IF(02_Estacao!A540="","",02_Estacao!A540)</f>
        <v/>
      </c>
      <c r="B540" s="46" t="str">
        <f aca="false">IF(OR($A540="",02_Estacao!B540=""),"",IF(CFG_UT="°F",(02_Estacao!B540-32)*5/9,02_Estacao!B540))</f>
        <v/>
      </c>
      <c r="C540" s="47" t="str">
        <f aca="false">IF(OR($A540="",02_Estacao!C540=""),"",IF(CFG_UUR="fração (0-1)",02_Estacao!C540*100,02_Estacao!C540))</f>
        <v/>
      </c>
      <c r="D540" s="48" t="str">
        <f aca="false">IF(OR($A540="",02_Estacao!D540=""),"",IF(CFG_URS="MJ/m²/h",02_Estacao!D540*277.7778,IF(CFG_URS="kW/m²",02_Estacao!D540*1000,02_Estacao!D540)))</f>
        <v/>
      </c>
      <c r="E540" s="46" t="str">
        <f aca="false">IF(OR($A540="",02_Estacao!E540=""),"",IF(CFG_UVEL="km/h",02_Estacao!E540/3.6,02_Estacao!E540))</f>
        <v/>
      </c>
      <c r="F540" s="46" t="str">
        <f aca="false">IF($A540="","",IF(02_Estacao!F540="",CFG_P,IF(CFG_UP="hPa (mbar)",02_Estacao!F540/10,IF(CFG_UP="Pa",02_Estacao!F540/1000,02_Estacao!F540))))</f>
        <v/>
      </c>
      <c r="G540" s="48" t="str">
        <f aca="false">IF($A540="","",IF(02_Estacao!G540&lt;&gt;"",02_Estacao!G540,IF($D540="","",(1-CFG_ALBEDO)*$D540-CFG_RNL)))</f>
        <v/>
      </c>
      <c r="H540" s="46" t="str">
        <f aca="false">IF($A540="","",IFERROR(IF(ISNUMBER(INDEX(03_Dossel!$F$6:$F$1005,MATCH($A540,03_Dossel!$A$6:$A$1005,0))),INDEX(03_Dossel!$F$6:$F$1005,MATCH($A540,03_Dossel!$A$6:$A$1005,0)),""),""))</f>
        <v/>
      </c>
      <c r="I540" s="49" t="str">
        <f aca="false">IF($A540="","",IF($H540="","SEM PAR","OK"))</f>
        <v/>
      </c>
      <c r="J540" s="50" t="str">
        <f aca="false">IF($B540="","",0.6108*EXP(17.27*$B540/($B540+237.3)))</f>
        <v/>
      </c>
      <c r="K540" s="50" t="str">
        <f aca="false">IF(OR($J540="",$C540=""),"",$J540*$C540/100)</f>
        <v/>
      </c>
      <c r="L540" s="50" t="str">
        <f aca="false">IF(OR($J540="",$K540=""),"",$J540-$K540)</f>
        <v/>
      </c>
      <c r="M540" s="50" t="str">
        <f aca="false">IF($J540="","",4098*$J540/($B540+237.3)^2)</f>
        <v/>
      </c>
      <c r="N540" s="51" t="str">
        <f aca="false">IF($F540="","",0.000665*$F540)</f>
        <v/>
      </c>
      <c r="O540" s="46" t="str">
        <f aca="false">IF($E540="","",IFERROR($E540*4.87/LN(67.8*CFG_ZANEM-5.42),""))</f>
        <v/>
      </c>
      <c r="P540" s="46" t="str">
        <f aca="false">IF(OR($B540="",$H540=""),"",$H540-$B540)</f>
        <v/>
      </c>
      <c r="Q540" s="46" t="str">
        <f aca="false">IF($A540="","",IF(ISNUMBER(CFG_A),CFG_A,""))</f>
        <v/>
      </c>
      <c r="R540" s="46" t="str">
        <f aca="false">IF($A540="","",IF(ISNUMBER(CFG_B),CFG_B,""))</f>
        <v/>
      </c>
      <c r="S540" s="50" t="str">
        <f aca="false">IF(OR($B540="",$Q540=""),"",0.6108*EXP(17.27*$B540/($B540+237.3))-0.6108*EXP(17.27*($B540+$Q540)/($B540+$Q540+237.3)))</f>
        <v/>
      </c>
      <c r="T540" s="46" t="str">
        <f aca="false">IF(OR($Q540="",$R540="",$L540=""),"",$Q540+$R540*$L540)</f>
        <v/>
      </c>
      <c r="U540" s="46" t="str">
        <f aca="false">IF(OR($Q540="",$R540="",$S540=""),"",$Q540+$R540*$S540)</f>
        <v/>
      </c>
      <c r="V540" s="50" t="str">
        <f aca="false">IF(OR($P540="",$T540="",$U540=""),"",IF(ABS($U540-$T540)&lt;CFG_DENOMMIN,"",($P540-$T540)/($U540-$T540)))</f>
        <v/>
      </c>
      <c r="W540" s="47" t="str">
        <f aca="false">IF($E540="","",IFERROR(LN((CFG_ZANEM-0.67*CFG_HDOSSEL)/(0.123*CFG_HDOSSEL))*LN((CFG_ZAR-0.67*CFG_HDOSSEL)/(0.0123*CFG_HDOSSEL))/(CFG_K^2*$E540),""))</f>
        <v/>
      </c>
      <c r="X540" s="50" t="str">
        <f aca="false">IF(OR($N540="",$W540="",$W540=0),"",$N540*(1+CFG_RC/$W540))</f>
        <v/>
      </c>
      <c r="Y540" s="46" t="str">
        <f aca="false">IF(OR($X540="",$M540="",$G540="",$L540=""),"",($W540*$G540/CFG_RHOCP)*($X540/($M540+$X540))-$L540/($M540+$X540))</f>
        <v/>
      </c>
      <c r="Z540" s="46" t="str">
        <f aca="false">IF(OR($W540="",$G540=""),"",$W540*$G540/CFG_RHOCP)</f>
        <v/>
      </c>
      <c r="AA540" s="50" t="str">
        <f aca="false">IF(OR($P540="",$Y540="",$Z540=""),"",IF(ABS($Z540-$Y540)&lt;CFG_DENOMMIN,"",($P540-$Y540)/($Z540-$Y540)))</f>
        <v/>
      </c>
      <c r="AB540" s="48" t="str">
        <f aca="false">IF($A540="","",IF(AND(HOUR($A540)&gt;=CFG_HINI,HOUR($A540)&lt;CFG_HFIM),1,0))</f>
        <v/>
      </c>
      <c r="AC540" s="48" t="str">
        <f aca="false">IF($A540="","",IF($D540="",0,IF($D540&gt;=CFG_RSMIN,1,0)))</f>
        <v/>
      </c>
      <c r="AD540" s="48" t="str">
        <f aca="false">IF($A540="","",IF($E540="",0,IF(AND($E540&gt;=CFG_UMIN,$E540&lt;=CFG_UMAX),1,0)))</f>
        <v/>
      </c>
      <c r="AE540" s="48" t="str">
        <f aca="false">IF($A540="","",IF($L540="",0,IF($L540&gt;=CFG_VPDMIN,1,0)))</f>
        <v/>
      </c>
      <c r="AF540" s="48" t="str">
        <f aca="false">IF($A540="","",IF(CFG_METODO="Teórico (Jackson)",IF(OR($Y540="",$Z540=""),0,IF(ABS($Z540-$Y540)&gt;=CFG_DENOMMIN,1,0)),IF(OR($T540="",$U540=""),0,IF(ABS($U540-$T540)&gt;=CFG_DENOMMIN,1,0))))</f>
        <v/>
      </c>
      <c r="AG540" s="48" t="str">
        <f aca="false">IF($A540="","",IF(AND($B540&lt;&gt;"",$C540&lt;&gt;"",$H540&lt;&gt;""),1,0))</f>
        <v/>
      </c>
      <c r="AH540" s="48" t="str">
        <f aca="false">IF($A540="","",IF(AND($AB540=1,$AC540=1,$AD540=1,$AE540=1,$AF540=1,$AG540=1),1,0))</f>
        <v/>
      </c>
      <c r="AI540" s="50" t="str">
        <f aca="false">IF($A540="","",IF($AH540&lt;&gt;1,"",IF(CFG_METODO="Teórico (Jackson)",$AA540,$V540)))</f>
        <v/>
      </c>
      <c r="AJ540" s="50" t="str">
        <f aca="false">IF($AI540="","",MAX(0,MIN(1,$AI540)))</f>
        <v/>
      </c>
      <c r="AK540" s="52" t="str">
        <f aca="false">IF($A540="","",IF($AG540=0,"Dados incompletos"&amp;IF($I540="SEM PAR"," — sem Tc no mesmo horário",""),IF($AB540=0,"Fora da janela horária",IF($AC540=0,"Radiação abaixo do mínimo",IF($AD540=0,"Vento fora da faixa",IF($AE540=0,"VPD abaixo do mínimo",IF($AF540=0,"Denominador muito pequeno","VÁLIDO")))))))</f>
        <v/>
      </c>
    </row>
    <row r="541" customFormat="false" ht="15" hidden="false" customHeight="false" outlineLevel="0" collapsed="false">
      <c r="A541" s="45" t="str">
        <f aca="false">IF(02_Estacao!A541="","",02_Estacao!A541)</f>
        <v/>
      </c>
      <c r="B541" s="46" t="str">
        <f aca="false">IF(OR($A541="",02_Estacao!B541=""),"",IF(CFG_UT="°F",(02_Estacao!B541-32)*5/9,02_Estacao!B541))</f>
        <v/>
      </c>
      <c r="C541" s="47" t="str">
        <f aca="false">IF(OR($A541="",02_Estacao!C541=""),"",IF(CFG_UUR="fração (0-1)",02_Estacao!C541*100,02_Estacao!C541))</f>
        <v/>
      </c>
      <c r="D541" s="48" t="str">
        <f aca="false">IF(OR($A541="",02_Estacao!D541=""),"",IF(CFG_URS="MJ/m²/h",02_Estacao!D541*277.7778,IF(CFG_URS="kW/m²",02_Estacao!D541*1000,02_Estacao!D541)))</f>
        <v/>
      </c>
      <c r="E541" s="46" t="str">
        <f aca="false">IF(OR($A541="",02_Estacao!E541=""),"",IF(CFG_UVEL="km/h",02_Estacao!E541/3.6,02_Estacao!E541))</f>
        <v/>
      </c>
      <c r="F541" s="46" t="str">
        <f aca="false">IF($A541="","",IF(02_Estacao!F541="",CFG_P,IF(CFG_UP="hPa (mbar)",02_Estacao!F541/10,IF(CFG_UP="Pa",02_Estacao!F541/1000,02_Estacao!F541))))</f>
        <v/>
      </c>
      <c r="G541" s="48" t="str">
        <f aca="false">IF($A541="","",IF(02_Estacao!G541&lt;&gt;"",02_Estacao!G541,IF($D541="","",(1-CFG_ALBEDO)*$D541-CFG_RNL)))</f>
        <v/>
      </c>
      <c r="H541" s="46" t="str">
        <f aca="false">IF($A541="","",IFERROR(IF(ISNUMBER(INDEX(03_Dossel!$F$6:$F$1005,MATCH($A541,03_Dossel!$A$6:$A$1005,0))),INDEX(03_Dossel!$F$6:$F$1005,MATCH($A541,03_Dossel!$A$6:$A$1005,0)),""),""))</f>
        <v/>
      </c>
      <c r="I541" s="49" t="str">
        <f aca="false">IF($A541="","",IF($H541="","SEM PAR","OK"))</f>
        <v/>
      </c>
      <c r="J541" s="50" t="str">
        <f aca="false">IF($B541="","",0.6108*EXP(17.27*$B541/($B541+237.3)))</f>
        <v/>
      </c>
      <c r="K541" s="50" t="str">
        <f aca="false">IF(OR($J541="",$C541=""),"",$J541*$C541/100)</f>
        <v/>
      </c>
      <c r="L541" s="50" t="str">
        <f aca="false">IF(OR($J541="",$K541=""),"",$J541-$K541)</f>
        <v/>
      </c>
      <c r="M541" s="50" t="str">
        <f aca="false">IF($J541="","",4098*$J541/($B541+237.3)^2)</f>
        <v/>
      </c>
      <c r="N541" s="51" t="str">
        <f aca="false">IF($F541="","",0.000665*$F541)</f>
        <v/>
      </c>
      <c r="O541" s="46" t="str">
        <f aca="false">IF($E541="","",IFERROR($E541*4.87/LN(67.8*CFG_ZANEM-5.42),""))</f>
        <v/>
      </c>
      <c r="P541" s="46" t="str">
        <f aca="false">IF(OR($B541="",$H541=""),"",$H541-$B541)</f>
        <v/>
      </c>
      <c r="Q541" s="46" t="str">
        <f aca="false">IF($A541="","",IF(ISNUMBER(CFG_A),CFG_A,""))</f>
        <v/>
      </c>
      <c r="R541" s="46" t="str">
        <f aca="false">IF($A541="","",IF(ISNUMBER(CFG_B),CFG_B,""))</f>
        <v/>
      </c>
      <c r="S541" s="50" t="str">
        <f aca="false">IF(OR($B541="",$Q541=""),"",0.6108*EXP(17.27*$B541/($B541+237.3))-0.6108*EXP(17.27*($B541+$Q541)/($B541+$Q541+237.3)))</f>
        <v/>
      </c>
      <c r="T541" s="46" t="str">
        <f aca="false">IF(OR($Q541="",$R541="",$L541=""),"",$Q541+$R541*$L541)</f>
        <v/>
      </c>
      <c r="U541" s="46" t="str">
        <f aca="false">IF(OR($Q541="",$R541="",$S541=""),"",$Q541+$R541*$S541)</f>
        <v/>
      </c>
      <c r="V541" s="50" t="str">
        <f aca="false">IF(OR($P541="",$T541="",$U541=""),"",IF(ABS($U541-$T541)&lt;CFG_DENOMMIN,"",($P541-$T541)/($U541-$T541)))</f>
        <v/>
      </c>
      <c r="W541" s="47" t="str">
        <f aca="false">IF($E541="","",IFERROR(LN((CFG_ZANEM-0.67*CFG_HDOSSEL)/(0.123*CFG_HDOSSEL))*LN((CFG_ZAR-0.67*CFG_HDOSSEL)/(0.0123*CFG_HDOSSEL))/(CFG_K^2*$E541),""))</f>
        <v/>
      </c>
      <c r="X541" s="50" t="str">
        <f aca="false">IF(OR($N541="",$W541="",$W541=0),"",$N541*(1+CFG_RC/$W541))</f>
        <v/>
      </c>
      <c r="Y541" s="46" t="str">
        <f aca="false">IF(OR($X541="",$M541="",$G541="",$L541=""),"",($W541*$G541/CFG_RHOCP)*($X541/($M541+$X541))-$L541/($M541+$X541))</f>
        <v/>
      </c>
      <c r="Z541" s="46" t="str">
        <f aca="false">IF(OR($W541="",$G541=""),"",$W541*$G541/CFG_RHOCP)</f>
        <v/>
      </c>
      <c r="AA541" s="50" t="str">
        <f aca="false">IF(OR($P541="",$Y541="",$Z541=""),"",IF(ABS($Z541-$Y541)&lt;CFG_DENOMMIN,"",($P541-$Y541)/($Z541-$Y541)))</f>
        <v/>
      </c>
      <c r="AB541" s="48" t="str">
        <f aca="false">IF($A541="","",IF(AND(HOUR($A541)&gt;=CFG_HINI,HOUR($A541)&lt;CFG_HFIM),1,0))</f>
        <v/>
      </c>
      <c r="AC541" s="48" t="str">
        <f aca="false">IF($A541="","",IF($D541="",0,IF($D541&gt;=CFG_RSMIN,1,0)))</f>
        <v/>
      </c>
      <c r="AD541" s="48" t="str">
        <f aca="false">IF($A541="","",IF($E541="",0,IF(AND($E541&gt;=CFG_UMIN,$E541&lt;=CFG_UMAX),1,0)))</f>
        <v/>
      </c>
      <c r="AE541" s="48" t="str">
        <f aca="false">IF($A541="","",IF($L541="",0,IF($L541&gt;=CFG_VPDMIN,1,0)))</f>
        <v/>
      </c>
      <c r="AF541" s="48" t="str">
        <f aca="false">IF($A541="","",IF(CFG_METODO="Teórico (Jackson)",IF(OR($Y541="",$Z541=""),0,IF(ABS($Z541-$Y541)&gt;=CFG_DENOMMIN,1,0)),IF(OR($T541="",$U541=""),0,IF(ABS($U541-$T541)&gt;=CFG_DENOMMIN,1,0))))</f>
        <v/>
      </c>
      <c r="AG541" s="48" t="str">
        <f aca="false">IF($A541="","",IF(AND($B541&lt;&gt;"",$C541&lt;&gt;"",$H541&lt;&gt;""),1,0))</f>
        <v/>
      </c>
      <c r="AH541" s="48" t="str">
        <f aca="false">IF($A541="","",IF(AND($AB541=1,$AC541=1,$AD541=1,$AE541=1,$AF541=1,$AG541=1),1,0))</f>
        <v/>
      </c>
      <c r="AI541" s="50" t="str">
        <f aca="false">IF($A541="","",IF($AH541&lt;&gt;1,"",IF(CFG_METODO="Teórico (Jackson)",$AA541,$V541)))</f>
        <v/>
      </c>
      <c r="AJ541" s="50" t="str">
        <f aca="false">IF($AI541="","",MAX(0,MIN(1,$AI541)))</f>
        <v/>
      </c>
      <c r="AK541" s="52" t="str">
        <f aca="false">IF($A541="","",IF($AG541=0,"Dados incompletos"&amp;IF($I541="SEM PAR"," — sem Tc no mesmo horário",""),IF($AB541=0,"Fora da janela horária",IF($AC541=0,"Radiação abaixo do mínimo",IF($AD541=0,"Vento fora da faixa",IF($AE541=0,"VPD abaixo do mínimo",IF($AF541=0,"Denominador muito pequeno","VÁLIDO")))))))</f>
        <v/>
      </c>
    </row>
    <row r="542" customFormat="false" ht="15" hidden="false" customHeight="false" outlineLevel="0" collapsed="false">
      <c r="A542" s="45" t="str">
        <f aca="false">IF(02_Estacao!A542="","",02_Estacao!A542)</f>
        <v/>
      </c>
      <c r="B542" s="46" t="str">
        <f aca="false">IF(OR($A542="",02_Estacao!B542=""),"",IF(CFG_UT="°F",(02_Estacao!B542-32)*5/9,02_Estacao!B542))</f>
        <v/>
      </c>
      <c r="C542" s="47" t="str">
        <f aca="false">IF(OR($A542="",02_Estacao!C542=""),"",IF(CFG_UUR="fração (0-1)",02_Estacao!C542*100,02_Estacao!C542))</f>
        <v/>
      </c>
      <c r="D542" s="48" t="str">
        <f aca="false">IF(OR($A542="",02_Estacao!D542=""),"",IF(CFG_URS="MJ/m²/h",02_Estacao!D542*277.7778,IF(CFG_URS="kW/m²",02_Estacao!D542*1000,02_Estacao!D542)))</f>
        <v/>
      </c>
      <c r="E542" s="46" t="str">
        <f aca="false">IF(OR($A542="",02_Estacao!E542=""),"",IF(CFG_UVEL="km/h",02_Estacao!E542/3.6,02_Estacao!E542))</f>
        <v/>
      </c>
      <c r="F542" s="46" t="str">
        <f aca="false">IF($A542="","",IF(02_Estacao!F542="",CFG_P,IF(CFG_UP="hPa (mbar)",02_Estacao!F542/10,IF(CFG_UP="Pa",02_Estacao!F542/1000,02_Estacao!F542))))</f>
        <v/>
      </c>
      <c r="G542" s="48" t="str">
        <f aca="false">IF($A542="","",IF(02_Estacao!G542&lt;&gt;"",02_Estacao!G542,IF($D542="","",(1-CFG_ALBEDO)*$D542-CFG_RNL)))</f>
        <v/>
      </c>
      <c r="H542" s="46" t="str">
        <f aca="false">IF($A542="","",IFERROR(IF(ISNUMBER(INDEX(03_Dossel!$F$6:$F$1005,MATCH($A542,03_Dossel!$A$6:$A$1005,0))),INDEX(03_Dossel!$F$6:$F$1005,MATCH($A542,03_Dossel!$A$6:$A$1005,0)),""),""))</f>
        <v/>
      </c>
      <c r="I542" s="49" t="str">
        <f aca="false">IF($A542="","",IF($H542="","SEM PAR","OK"))</f>
        <v/>
      </c>
      <c r="J542" s="50" t="str">
        <f aca="false">IF($B542="","",0.6108*EXP(17.27*$B542/($B542+237.3)))</f>
        <v/>
      </c>
      <c r="K542" s="50" t="str">
        <f aca="false">IF(OR($J542="",$C542=""),"",$J542*$C542/100)</f>
        <v/>
      </c>
      <c r="L542" s="50" t="str">
        <f aca="false">IF(OR($J542="",$K542=""),"",$J542-$K542)</f>
        <v/>
      </c>
      <c r="M542" s="50" t="str">
        <f aca="false">IF($J542="","",4098*$J542/($B542+237.3)^2)</f>
        <v/>
      </c>
      <c r="N542" s="51" t="str">
        <f aca="false">IF($F542="","",0.000665*$F542)</f>
        <v/>
      </c>
      <c r="O542" s="46" t="str">
        <f aca="false">IF($E542="","",IFERROR($E542*4.87/LN(67.8*CFG_ZANEM-5.42),""))</f>
        <v/>
      </c>
      <c r="P542" s="46" t="str">
        <f aca="false">IF(OR($B542="",$H542=""),"",$H542-$B542)</f>
        <v/>
      </c>
      <c r="Q542" s="46" t="str">
        <f aca="false">IF($A542="","",IF(ISNUMBER(CFG_A),CFG_A,""))</f>
        <v/>
      </c>
      <c r="R542" s="46" t="str">
        <f aca="false">IF($A542="","",IF(ISNUMBER(CFG_B),CFG_B,""))</f>
        <v/>
      </c>
      <c r="S542" s="50" t="str">
        <f aca="false">IF(OR($B542="",$Q542=""),"",0.6108*EXP(17.27*$B542/($B542+237.3))-0.6108*EXP(17.27*($B542+$Q542)/($B542+$Q542+237.3)))</f>
        <v/>
      </c>
      <c r="T542" s="46" t="str">
        <f aca="false">IF(OR($Q542="",$R542="",$L542=""),"",$Q542+$R542*$L542)</f>
        <v/>
      </c>
      <c r="U542" s="46" t="str">
        <f aca="false">IF(OR($Q542="",$R542="",$S542=""),"",$Q542+$R542*$S542)</f>
        <v/>
      </c>
      <c r="V542" s="50" t="str">
        <f aca="false">IF(OR($P542="",$T542="",$U542=""),"",IF(ABS($U542-$T542)&lt;CFG_DENOMMIN,"",($P542-$T542)/($U542-$T542)))</f>
        <v/>
      </c>
      <c r="W542" s="47" t="str">
        <f aca="false">IF($E542="","",IFERROR(LN((CFG_ZANEM-0.67*CFG_HDOSSEL)/(0.123*CFG_HDOSSEL))*LN((CFG_ZAR-0.67*CFG_HDOSSEL)/(0.0123*CFG_HDOSSEL))/(CFG_K^2*$E542),""))</f>
        <v/>
      </c>
      <c r="X542" s="50" t="str">
        <f aca="false">IF(OR($N542="",$W542="",$W542=0),"",$N542*(1+CFG_RC/$W542))</f>
        <v/>
      </c>
      <c r="Y542" s="46" t="str">
        <f aca="false">IF(OR($X542="",$M542="",$G542="",$L542=""),"",($W542*$G542/CFG_RHOCP)*($X542/($M542+$X542))-$L542/($M542+$X542))</f>
        <v/>
      </c>
      <c r="Z542" s="46" t="str">
        <f aca="false">IF(OR($W542="",$G542=""),"",$W542*$G542/CFG_RHOCP)</f>
        <v/>
      </c>
      <c r="AA542" s="50" t="str">
        <f aca="false">IF(OR($P542="",$Y542="",$Z542=""),"",IF(ABS($Z542-$Y542)&lt;CFG_DENOMMIN,"",($P542-$Y542)/($Z542-$Y542)))</f>
        <v/>
      </c>
      <c r="AB542" s="48" t="str">
        <f aca="false">IF($A542="","",IF(AND(HOUR($A542)&gt;=CFG_HINI,HOUR($A542)&lt;CFG_HFIM),1,0))</f>
        <v/>
      </c>
      <c r="AC542" s="48" t="str">
        <f aca="false">IF($A542="","",IF($D542="",0,IF($D542&gt;=CFG_RSMIN,1,0)))</f>
        <v/>
      </c>
      <c r="AD542" s="48" t="str">
        <f aca="false">IF($A542="","",IF($E542="",0,IF(AND($E542&gt;=CFG_UMIN,$E542&lt;=CFG_UMAX),1,0)))</f>
        <v/>
      </c>
      <c r="AE542" s="48" t="str">
        <f aca="false">IF($A542="","",IF($L542="",0,IF($L542&gt;=CFG_VPDMIN,1,0)))</f>
        <v/>
      </c>
      <c r="AF542" s="48" t="str">
        <f aca="false">IF($A542="","",IF(CFG_METODO="Teórico (Jackson)",IF(OR($Y542="",$Z542=""),0,IF(ABS($Z542-$Y542)&gt;=CFG_DENOMMIN,1,0)),IF(OR($T542="",$U542=""),0,IF(ABS($U542-$T542)&gt;=CFG_DENOMMIN,1,0))))</f>
        <v/>
      </c>
      <c r="AG542" s="48" t="str">
        <f aca="false">IF($A542="","",IF(AND($B542&lt;&gt;"",$C542&lt;&gt;"",$H542&lt;&gt;""),1,0))</f>
        <v/>
      </c>
      <c r="AH542" s="48" t="str">
        <f aca="false">IF($A542="","",IF(AND($AB542=1,$AC542=1,$AD542=1,$AE542=1,$AF542=1,$AG542=1),1,0))</f>
        <v/>
      </c>
      <c r="AI542" s="50" t="str">
        <f aca="false">IF($A542="","",IF($AH542&lt;&gt;1,"",IF(CFG_METODO="Teórico (Jackson)",$AA542,$V542)))</f>
        <v/>
      </c>
      <c r="AJ542" s="50" t="str">
        <f aca="false">IF($AI542="","",MAX(0,MIN(1,$AI542)))</f>
        <v/>
      </c>
      <c r="AK542" s="52" t="str">
        <f aca="false">IF($A542="","",IF($AG542=0,"Dados incompletos"&amp;IF($I542="SEM PAR"," — sem Tc no mesmo horário",""),IF($AB542=0,"Fora da janela horária",IF($AC542=0,"Radiação abaixo do mínimo",IF($AD542=0,"Vento fora da faixa",IF($AE542=0,"VPD abaixo do mínimo",IF($AF542=0,"Denominador muito pequeno","VÁLIDO")))))))</f>
        <v/>
      </c>
    </row>
    <row r="543" customFormat="false" ht="15" hidden="false" customHeight="false" outlineLevel="0" collapsed="false">
      <c r="A543" s="45" t="str">
        <f aca="false">IF(02_Estacao!A543="","",02_Estacao!A543)</f>
        <v/>
      </c>
      <c r="B543" s="46" t="str">
        <f aca="false">IF(OR($A543="",02_Estacao!B543=""),"",IF(CFG_UT="°F",(02_Estacao!B543-32)*5/9,02_Estacao!B543))</f>
        <v/>
      </c>
      <c r="C543" s="47" t="str">
        <f aca="false">IF(OR($A543="",02_Estacao!C543=""),"",IF(CFG_UUR="fração (0-1)",02_Estacao!C543*100,02_Estacao!C543))</f>
        <v/>
      </c>
      <c r="D543" s="48" t="str">
        <f aca="false">IF(OR($A543="",02_Estacao!D543=""),"",IF(CFG_URS="MJ/m²/h",02_Estacao!D543*277.7778,IF(CFG_URS="kW/m²",02_Estacao!D543*1000,02_Estacao!D543)))</f>
        <v/>
      </c>
      <c r="E543" s="46" t="str">
        <f aca="false">IF(OR($A543="",02_Estacao!E543=""),"",IF(CFG_UVEL="km/h",02_Estacao!E543/3.6,02_Estacao!E543))</f>
        <v/>
      </c>
      <c r="F543" s="46" t="str">
        <f aca="false">IF($A543="","",IF(02_Estacao!F543="",CFG_P,IF(CFG_UP="hPa (mbar)",02_Estacao!F543/10,IF(CFG_UP="Pa",02_Estacao!F543/1000,02_Estacao!F543))))</f>
        <v/>
      </c>
      <c r="G543" s="48" t="str">
        <f aca="false">IF($A543="","",IF(02_Estacao!G543&lt;&gt;"",02_Estacao!G543,IF($D543="","",(1-CFG_ALBEDO)*$D543-CFG_RNL)))</f>
        <v/>
      </c>
      <c r="H543" s="46" t="str">
        <f aca="false">IF($A543="","",IFERROR(IF(ISNUMBER(INDEX(03_Dossel!$F$6:$F$1005,MATCH($A543,03_Dossel!$A$6:$A$1005,0))),INDEX(03_Dossel!$F$6:$F$1005,MATCH($A543,03_Dossel!$A$6:$A$1005,0)),""),""))</f>
        <v/>
      </c>
      <c r="I543" s="49" t="str">
        <f aca="false">IF($A543="","",IF($H543="","SEM PAR","OK"))</f>
        <v/>
      </c>
      <c r="J543" s="50" t="str">
        <f aca="false">IF($B543="","",0.6108*EXP(17.27*$B543/($B543+237.3)))</f>
        <v/>
      </c>
      <c r="K543" s="50" t="str">
        <f aca="false">IF(OR($J543="",$C543=""),"",$J543*$C543/100)</f>
        <v/>
      </c>
      <c r="L543" s="50" t="str">
        <f aca="false">IF(OR($J543="",$K543=""),"",$J543-$K543)</f>
        <v/>
      </c>
      <c r="M543" s="50" t="str">
        <f aca="false">IF($J543="","",4098*$J543/($B543+237.3)^2)</f>
        <v/>
      </c>
      <c r="N543" s="51" t="str">
        <f aca="false">IF($F543="","",0.000665*$F543)</f>
        <v/>
      </c>
      <c r="O543" s="46" t="str">
        <f aca="false">IF($E543="","",IFERROR($E543*4.87/LN(67.8*CFG_ZANEM-5.42),""))</f>
        <v/>
      </c>
      <c r="P543" s="46" t="str">
        <f aca="false">IF(OR($B543="",$H543=""),"",$H543-$B543)</f>
        <v/>
      </c>
      <c r="Q543" s="46" t="str">
        <f aca="false">IF($A543="","",IF(ISNUMBER(CFG_A),CFG_A,""))</f>
        <v/>
      </c>
      <c r="R543" s="46" t="str">
        <f aca="false">IF($A543="","",IF(ISNUMBER(CFG_B),CFG_B,""))</f>
        <v/>
      </c>
      <c r="S543" s="50" t="str">
        <f aca="false">IF(OR($B543="",$Q543=""),"",0.6108*EXP(17.27*$B543/($B543+237.3))-0.6108*EXP(17.27*($B543+$Q543)/($B543+$Q543+237.3)))</f>
        <v/>
      </c>
      <c r="T543" s="46" t="str">
        <f aca="false">IF(OR($Q543="",$R543="",$L543=""),"",$Q543+$R543*$L543)</f>
        <v/>
      </c>
      <c r="U543" s="46" t="str">
        <f aca="false">IF(OR($Q543="",$R543="",$S543=""),"",$Q543+$R543*$S543)</f>
        <v/>
      </c>
      <c r="V543" s="50" t="str">
        <f aca="false">IF(OR($P543="",$T543="",$U543=""),"",IF(ABS($U543-$T543)&lt;CFG_DENOMMIN,"",($P543-$T543)/($U543-$T543)))</f>
        <v/>
      </c>
      <c r="W543" s="47" t="str">
        <f aca="false">IF($E543="","",IFERROR(LN((CFG_ZANEM-0.67*CFG_HDOSSEL)/(0.123*CFG_HDOSSEL))*LN((CFG_ZAR-0.67*CFG_HDOSSEL)/(0.0123*CFG_HDOSSEL))/(CFG_K^2*$E543),""))</f>
        <v/>
      </c>
      <c r="X543" s="50" t="str">
        <f aca="false">IF(OR($N543="",$W543="",$W543=0),"",$N543*(1+CFG_RC/$W543))</f>
        <v/>
      </c>
      <c r="Y543" s="46" t="str">
        <f aca="false">IF(OR($X543="",$M543="",$G543="",$L543=""),"",($W543*$G543/CFG_RHOCP)*($X543/($M543+$X543))-$L543/($M543+$X543))</f>
        <v/>
      </c>
      <c r="Z543" s="46" t="str">
        <f aca="false">IF(OR($W543="",$G543=""),"",$W543*$G543/CFG_RHOCP)</f>
        <v/>
      </c>
      <c r="AA543" s="50" t="str">
        <f aca="false">IF(OR($P543="",$Y543="",$Z543=""),"",IF(ABS($Z543-$Y543)&lt;CFG_DENOMMIN,"",($P543-$Y543)/($Z543-$Y543)))</f>
        <v/>
      </c>
      <c r="AB543" s="48" t="str">
        <f aca="false">IF($A543="","",IF(AND(HOUR($A543)&gt;=CFG_HINI,HOUR($A543)&lt;CFG_HFIM),1,0))</f>
        <v/>
      </c>
      <c r="AC543" s="48" t="str">
        <f aca="false">IF($A543="","",IF($D543="",0,IF($D543&gt;=CFG_RSMIN,1,0)))</f>
        <v/>
      </c>
      <c r="AD543" s="48" t="str">
        <f aca="false">IF($A543="","",IF($E543="",0,IF(AND($E543&gt;=CFG_UMIN,$E543&lt;=CFG_UMAX),1,0)))</f>
        <v/>
      </c>
      <c r="AE543" s="48" t="str">
        <f aca="false">IF($A543="","",IF($L543="",0,IF($L543&gt;=CFG_VPDMIN,1,0)))</f>
        <v/>
      </c>
      <c r="AF543" s="48" t="str">
        <f aca="false">IF($A543="","",IF(CFG_METODO="Teórico (Jackson)",IF(OR($Y543="",$Z543=""),0,IF(ABS($Z543-$Y543)&gt;=CFG_DENOMMIN,1,0)),IF(OR($T543="",$U543=""),0,IF(ABS($U543-$T543)&gt;=CFG_DENOMMIN,1,0))))</f>
        <v/>
      </c>
      <c r="AG543" s="48" t="str">
        <f aca="false">IF($A543="","",IF(AND($B543&lt;&gt;"",$C543&lt;&gt;"",$H543&lt;&gt;""),1,0))</f>
        <v/>
      </c>
      <c r="AH543" s="48" t="str">
        <f aca="false">IF($A543="","",IF(AND($AB543=1,$AC543=1,$AD543=1,$AE543=1,$AF543=1,$AG543=1),1,0))</f>
        <v/>
      </c>
      <c r="AI543" s="50" t="str">
        <f aca="false">IF($A543="","",IF($AH543&lt;&gt;1,"",IF(CFG_METODO="Teórico (Jackson)",$AA543,$V543)))</f>
        <v/>
      </c>
      <c r="AJ543" s="50" t="str">
        <f aca="false">IF($AI543="","",MAX(0,MIN(1,$AI543)))</f>
        <v/>
      </c>
      <c r="AK543" s="52" t="str">
        <f aca="false">IF($A543="","",IF($AG543=0,"Dados incompletos"&amp;IF($I543="SEM PAR"," — sem Tc no mesmo horário",""),IF($AB543=0,"Fora da janela horária",IF($AC543=0,"Radiação abaixo do mínimo",IF($AD543=0,"Vento fora da faixa",IF($AE543=0,"VPD abaixo do mínimo",IF($AF543=0,"Denominador muito pequeno","VÁLIDO")))))))</f>
        <v/>
      </c>
    </row>
    <row r="544" customFormat="false" ht="15" hidden="false" customHeight="false" outlineLevel="0" collapsed="false">
      <c r="A544" s="45" t="str">
        <f aca="false">IF(02_Estacao!A544="","",02_Estacao!A544)</f>
        <v/>
      </c>
      <c r="B544" s="46" t="str">
        <f aca="false">IF(OR($A544="",02_Estacao!B544=""),"",IF(CFG_UT="°F",(02_Estacao!B544-32)*5/9,02_Estacao!B544))</f>
        <v/>
      </c>
      <c r="C544" s="47" t="str">
        <f aca="false">IF(OR($A544="",02_Estacao!C544=""),"",IF(CFG_UUR="fração (0-1)",02_Estacao!C544*100,02_Estacao!C544))</f>
        <v/>
      </c>
      <c r="D544" s="48" t="str">
        <f aca="false">IF(OR($A544="",02_Estacao!D544=""),"",IF(CFG_URS="MJ/m²/h",02_Estacao!D544*277.7778,IF(CFG_URS="kW/m²",02_Estacao!D544*1000,02_Estacao!D544)))</f>
        <v/>
      </c>
      <c r="E544" s="46" t="str">
        <f aca="false">IF(OR($A544="",02_Estacao!E544=""),"",IF(CFG_UVEL="km/h",02_Estacao!E544/3.6,02_Estacao!E544))</f>
        <v/>
      </c>
      <c r="F544" s="46" t="str">
        <f aca="false">IF($A544="","",IF(02_Estacao!F544="",CFG_P,IF(CFG_UP="hPa (mbar)",02_Estacao!F544/10,IF(CFG_UP="Pa",02_Estacao!F544/1000,02_Estacao!F544))))</f>
        <v/>
      </c>
      <c r="G544" s="48" t="str">
        <f aca="false">IF($A544="","",IF(02_Estacao!G544&lt;&gt;"",02_Estacao!G544,IF($D544="","",(1-CFG_ALBEDO)*$D544-CFG_RNL)))</f>
        <v/>
      </c>
      <c r="H544" s="46" t="str">
        <f aca="false">IF($A544="","",IFERROR(IF(ISNUMBER(INDEX(03_Dossel!$F$6:$F$1005,MATCH($A544,03_Dossel!$A$6:$A$1005,0))),INDEX(03_Dossel!$F$6:$F$1005,MATCH($A544,03_Dossel!$A$6:$A$1005,0)),""),""))</f>
        <v/>
      </c>
      <c r="I544" s="49" t="str">
        <f aca="false">IF($A544="","",IF($H544="","SEM PAR","OK"))</f>
        <v/>
      </c>
      <c r="J544" s="50" t="str">
        <f aca="false">IF($B544="","",0.6108*EXP(17.27*$B544/($B544+237.3)))</f>
        <v/>
      </c>
      <c r="K544" s="50" t="str">
        <f aca="false">IF(OR($J544="",$C544=""),"",$J544*$C544/100)</f>
        <v/>
      </c>
      <c r="L544" s="50" t="str">
        <f aca="false">IF(OR($J544="",$K544=""),"",$J544-$K544)</f>
        <v/>
      </c>
      <c r="M544" s="50" t="str">
        <f aca="false">IF($J544="","",4098*$J544/($B544+237.3)^2)</f>
        <v/>
      </c>
      <c r="N544" s="51" t="str">
        <f aca="false">IF($F544="","",0.000665*$F544)</f>
        <v/>
      </c>
      <c r="O544" s="46" t="str">
        <f aca="false">IF($E544="","",IFERROR($E544*4.87/LN(67.8*CFG_ZANEM-5.42),""))</f>
        <v/>
      </c>
      <c r="P544" s="46" t="str">
        <f aca="false">IF(OR($B544="",$H544=""),"",$H544-$B544)</f>
        <v/>
      </c>
      <c r="Q544" s="46" t="str">
        <f aca="false">IF($A544="","",IF(ISNUMBER(CFG_A),CFG_A,""))</f>
        <v/>
      </c>
      <c r="R544" s="46" t="str">
        <f aca="false">IF($A544="","",IF(ISNUMBER(CFG_B),CFG_B,""))</f>
        <v/>
      </c>
      <c r="S544" s="50" t="str">
        <f aca="false">IF(OR($B544="",$Q544=""),"",0.6108*EXP(17.27*$B544/($B544+237.3))-0.6108*EXP(17.27*($B544+$Q544)/($B544+$Q544+237.3)))</f>
        <v/>
      </c>
      <c r="T544" s="46" t="str">
        <f aca="false">IF(OR($Q544="",$R544="",$L544=""),"",$Q544+$R544*$L544)</f>
        <v/>
      </c>
      <c r="U544" s="46" t="str">
        <f aca="false">IF(OR($Q544="",$R544="",$S544=""),"",$Q544+$R544*$S544)</f>
        <v/>
      </c>
      <c r="V544" s="50" t="str">
        <f aca="false">IF(OR($P544="",$T544="",$U544=""),"",IF(ABS($U544-$T544)&lt;CFG_DENOMMIN,"",($P544-$T544)/($U544-$T544)))</f>
        <v/>
      </c>
      <c r="W544" s="47" t="str">
        <f aca="false">IF($E544="","",IFERROR(LN((CFG_ZANEM-0.67*CFG_HDOSSEL)/(0.123*CFG_HDOSSEL))*LN((CFG_ZAR-0.67*CFG_HDOSSEL)/(0.0123*CFG_HDOSSEL))/(CFG_K^2*$E544),""))</f>
        <v/>
      </c>
      <c r="X544" s="50" t="str">
        <f aca="false">IF(OR($N544="",$W544="",$W544=0),"",$N544*(1+CFG_RC/$W544))</f>
        <v/>
      </c>
      <c r="Y544" s="46" t="str">
        <f aca="false">IF(OR($X544="",$M544="",$G544="",$L544=""),"",($W544*$G544/CFG_RHOCP)*($X544/($M544+$X544))-$L544/($M544+$X544))</f>
        <v/>
      </c>
      <c r="Z544" s="46" t="str">
        <f aca="false">IF(OR($W544="",$G544=""),"",$W544*$G544/CFG_RHOCP)</f>
        <v/>
      </c>
      <c r="AA544" s="50" t="str">
        <f aca="false">IF(OR($P544="",$Y544="",$Z544=""),"",IF(ABS($Z544-$Y544)&lt;CFG_DENOMMIN,"",($P544-$Y544)/($Z544-$Y544)))</f>
        <v/>
      </c>
      <c r="AB544" s="48" t="str">
        <f aca="false">IF($A544="","",IF(AND(HOUR($A544)&gt;=CFG_HINI,HOUR($A544)&lt;CFG_HFIM),1,0))</f>
        <v/>
      </c>
      <c r="AC544" s="48" t="str">
        <f aca="false">IF($A544="","",IF($D544="",0,IF($D544&gt;=CFG_RSMIN,1,0)))</f>
        <v/>
      </c>
      <c r="AD544" s="48" t="str">
        <f aca="false">IF($A544="","",IF($E544="",0,IF(AND($E544&gt;=CFG_UMIN,$E544&lt;=CFG_UMAX),1,0)))</f>
        <v/>
      </c>
      <c r="AE544" s="48" t="str">
        <f aca="false">IF($A544="","",IF($L544="",0,IF($L544&gt;=CFG_VPDMIN,1,0)))</f>
        <v/>
      </c>
      <c r="AF544" s="48" t="str">
        <f aca="false">IF($A544="","",IF(CFG_METODO="Teórico (Jackson)",IF(OR($Y544="",$Z544=""),0,IF(ABS($Z544-$Y544)&gt;=CFG_DENOMMIN,1,0)),IF(OR($T544="",$U544=""),0,IF(ABS($U544-$T544)&gt;=CFG_DENOMMIN,1,0))))</f>
        <v/>
      </c>
      <c r="AG544" s="48" t="str">
        <f aca="false">IF($A544="","",IF(AND($B544&lt;&gt;"",$C544&lt;&gt;"",$H544&lt;&gt;""),1,0))</f>
        <v/>
      </c>
      <c r="AH544" s="48" t="str">
        <f aca="false">IF($A544="","",IF(AND($AB544=1,$AC544=1,$AD544=1,$AE544=1,$AF544=1,$AG544=1),1,0))</f>
        <v/>
      </c>
      <c r="AI544" s="50" t="str">
        <f aca="false">IF($A544="","",IF($AH544&lt;&gt;1,"",IF(CFG_METODO="Teórico (Jackson)",$AA544,$V544)))</f>
        <v/>
      </c>
      <c r="AJ544" s="50" t="str">
        <f aca="false">IF($AI544="","",MAX(0,MIN(1,$AI544)))</f>
        <v/>
      </c>
      <c r="AK544" s="52" t="str">
        <f aca="false">IF($A544="","",IF($AG544=0,"Dados incompletos"&amp;IF($I544="SEM PAR"," — sem Tc no mesmo horário",""),IF($AB544=0,"Fora da janela horária",IF($AC544=0,"Radiação abaixo do mínimo",IF($AD544=0,"Vento fora da faixa",IF($AE544=0,"VPD abaixo do mínimo",IF($AF544=0,"Denominador muito pequeno","VÁLIDO")))))))</f>
        <v/>
      </c>
    </row>
    <row r="545" customFormat="false" ht="15" hidden="false" customHeight="false" outlineLevel="0" collapsed="false">
      <c r="A545" s="45" t="str">
        <f aca="false">IF(02_Estacao!A545="","",02_Estacao!A545)</f>
        <v/>
      </c>
      <c r="B545" s="46" t="str">
        <f aca="false">IF(OR($A545="",02_Estacao!B545=""),"",IF(CFG_UT="°F",(02_Estacao!B545-32)*5/9,02_Estacao!B545))</f>
        <v/>
      </c>
      <c r="C545" s="47" t="str">
        <f aca="false">IF(OR($A545="",02_Estacao!C545=""),"",IF(CFG_UUR="fração (0-1)",02_Estacao!C545*100,02_Estacao!C545))</f>
        <v/>
      </c>
      <c r="D545" s="48" t="str">
        <f aca="false">IF(OR($A545="",02_Estacao!D545=""),"",IF(CFG_URS="MJ/m²/h",02_Estacao!D545*277.7778,IF(CFG_URS="kW/m²",02_Estacao!D545*1000,02_Estacao!D545)))</f>
        <v/>
      </c>
      <c r="E545" s="46" t="str">
        <f aca="false">IF(OR($A545="",02_Estacao!E545=""),"",IF(CFG_UVEL="km/h",02_Estacao!E545/3.6,02_Estacao!E545))</f>
        <v/>
      </c>
      <c r="F545" s="46" t="str">
        <f aca="false">IF($A545="","",IF(02_Estacao!F545="",CFG_P,IF(CFG_UP="hPa (mbar)",02_Estacao!F545/10,IF(CFG_UP="Pa",02_Estacao!F545/1000,02_Estacao!F545))))</f>
        <v/>
      </c>
      <c r="G545" s="48" t="str">
        <f aca="false">IF($A545="","",IF(02_Estacao!G545&lt;&gt;"",02_Estacao!G545,IF($D545="","",(1-CFG_ALBEDO)*$D545-CFG_RNL)))</f>
        <v/>
      </c>
      <c r="H545" s="46" t="str">
        <f aca="false">IF($A545="","",IFERROR(IF(ISNUMBER(INDEX(03_Dossel!$F$6:$F$1005,MATCH($A545,03_Dossel!$A$6:$A$1005,0))),INDEX(03_Dossel!$F$6:$F$1005,MATCH($A545,03_Dossel!$A$6:$A$1005,0)),""),""))</f>
        <v/>
      </c>
      <c r="I545" s="49" t="str">
        <f aca="false">IF($A545="","",IF($H545="","SEM PAR","OK"))</f>
        <v/>
      </c>
      <c r="J545" s="50" t="str">
        <f aca="false">IF($B545="","",0.6108*EXP(17.27*$B545/($B545+237.3)))</f>
        <v/>
      </c>
      <c r="K545" s="50" t="str">
        <f aca="false">IF(OR($J545="",$C545=""),"",$J545*$C545/100)</f>
        <v/>
      </c>
      <c r="L545" s="50" t="str">
        <f aca="false">IF(OR($J545="",$K545=""),"",$J545-$K545)</f>
        <v/>
      </c>
      <c r="M545" s="50" t="str">
        <f aca="false">IF($J545="","",4098*$J545/($B545+237.3)^2)</f>
        <v/>
      </c>
      <c r="N545" s="51" t="str">
        <f aca="false">IF($F545="","",0.000665*$F545)</f>
        <v/>
      </c>
      <c r="O545" s="46" t="str">
        <f aca="false">IF($E545="","",IFERROR($E545*4.87/LN(67.8*CFG_ZANEM-5.42),""))</f>
        <v/>
      </c>
      <c r="P545" s="46" t="str">
        <f aca="false">IF(OR($B545="",$H545=""),"",$H545-$B545)</f>
        <v/>
      </c>
      <c r="Q545" s="46" t="str">
        <f aca="false">IF($A545="","",IF(ISNUMBER(CFG_A),CFG_A,""))</f>
        <v/>
      </c>
      <c r="R545" s="46" t="str">
        <f aca="false">IF($A545="","",IF(ISNUMBER(CFG_B),CFG_B,""))</f>
        <v/>
      </c>
      <c r="S545" s="50" t="str">
        <f aca="false">IF(OR($B545="",$Q545=""),"",0.6108*EXP(17.27*$B545/($B545+237.3))-0.6108*EXP(17.27*($B545+$Q545)/($B545+$Q545+237.3)))</f>
        <v/>
      </c>
      <c r="T545" s="46" t="str">
        <f aca="false">IF(OR($Q545="",$R545="",$L545=""),"",$Q545+$R545*$L545)</f>
        <v/>
      </c>
      <c r="U545" s="46" t="str">
        <f aca="false">IF(OR($Q545="",$R545="",$S545=""),"",$Q545+$R545*$S545)</f>
        <v/>
      </c>
      <c r="V545" s="50" t="str">
        <f aca="false">IF(OR($P545="",$T545="",$U545=""),"",IF(ABS($U545-$T545)&lt;CFG_DENOMMIN,"",($P545-$T545)/($U545-$T545)))</f>
        <v/>
      </c>
      <c r="W545" s="47" t="str">
        <f aca="false">IF($E545="","",IFERROR(LN((CFG_ZANEM-0.67*CFG_HDOSSEL)/(0.123*CFG_HDOSSEL))*LN((CFG_ZAR-0.67*CFG_HDOSSEL)/(0.0123*CFG_HDOSSEL))/(CFG_K^2*$E545),""))</f>
        <v/>
      </c>
      <c r="X545" s="50" t="str">
        <f aca="false">IF(OR($N545="",$W545="",$W545=0),"",$N545*(1+CFG_RC/$W545))</f>
        <v/>
      </c>
      <c r="Y545" s="46" t="str">
        <f aca="false">IF(OR($X545="",$M545="",$G545="",$L545=""),"",($W545*$G545/CFG_RHOCP)*($X545/($M545+$X545))-$L545/($M545+$X545))</f>
        <v/>
      </c>
      <c r="Z545" s="46" t="str">
        <f aca="false">IF(OR($W545="",$G545=""),"",$W545*$G545/CFG_RHOCP)</f>
        <v/>
      </c>
      <c r="AA545" s="50" t="str">
        <f aca="false">IF(OR($P545="",$Y545="",$Z545=""),"",IF(ABS($Z545-$Y545)&lt;CFG_DENOMMIN,"",($P545-$Y545)/($Z545-$Y545)))</f>
        <v/>
      </c>
      <c r="AB545" s="48" t="str">
        <f aca="false">IF($A545="","",IF(AND(HOUR($A545)&gt;=CFG_HINI,HOUR($A545)&lt;CFG_HFIM),1,0))</f>
        <v/>
      </c>
      <c r="AC545" s="48" t="str">
        <f aca="false">IF($A545="","",IF($D545="",0,IF($D545&gt;=CFG_RSMIN,1,0)))</f>
        <v/>
      </c>
      <c r="AD545" s="48" t="str">
        <f aca="false">IF($A545="","",IF($E545="",0,IF(AND($E545&gt;=CFG_UMIN,$E545&lt;=CFG_UMAX),1,0)))</f>
        <v/>
      </c>
      <c r="AE545" s="48" t="str">
        <f aca="false">IF($A545="","",IF($L545="",0,IF($L545&gt;=CFG_VPDMIN,1,0)))</f>
        <v/>
      </c>
      <c r="AF545" s="48" t="str">
        <f aca="false">IF($A545="","",IF(CFG_METODO="Teórico (Jackson)",IF(OR($Y545="",$Z545=""),0,IF(ABS($Z545-$Y545)&gt;=CFG_DENOMMIN,1,0)),IF(OR($T545="",$U545=""),0,IF(ABS($U545-$T545)&gt;=CFG_DENOMMIN,1,0))))</f>
        <v/>
      </c>
      <c r="AG545" s="48" t="str">
        <f aca="false">IF($A545="","",IF(AND($B545&lt;&gt;"",$C545&lt;&gt;"",$H545&lt;&gt;""),1,0))</f>
        <v/>
      </c>
      <c r="AH545" s="48" t="str">
        <f aca="false">IF($A545="","",IF(AND($AB545=1,$AC545=1,$AD545=1,$AE545=1,$AF545=1,$AG545=1),1,0))</f>
        <v/>
      </c>
      <c r="AI545" s="50" t="str">
        <f aca="false">IF($A545="","",IF($AH545&lt;&gt;1,"",IF(CFG_METODO="Teórico (Jackson)",$AA545,$V545)))</f>
        <v/>
      </c>
      <c r="AJ545" s="50" t="str">
        <f aca="false">IF($AI545="","",MAX(0,MIN(1,$AI545)))</f>
        <v/>
      </c>
      <c r="AK545" s="52" t="str">
        <f aca="false">IF($A545="","",IF($AG545=0,"Dados incompletos"&amp;IF($I545="SEM PAR"," — sem Tc no mesmo horário",""),IF($AB545=0,"Fora da janela horária",IF($AC545=0,"Radiação abaixo do mínimo",IF($AD545=0,"Vento fora da faixa",IF($AE545=0,"VPD abaixo do mínimo",IF($AF545=0,"Denominador muito pequeno","VÁLIDO")))))))</f>
        <v/>
      </c>
    </row>
    <row r="546" customFormat="false" ht="15" hidden="false" customHeight="false" outlineLevel="0" collapsed="false">
      <c r="A546" s="45" t="str">
        <f aca="false">IF(02_Estacao!A546="","",02_Estacao!A546)</f>
        <v/>
      </c>
      <c r="B546" s="46" t="str">
        <f aca="false">IF(OR($A546="",02_Estacao!B546=""),"",IF(CFG_UT="°F",(02_Estacao!B546-32)*5/9,02_Estacao!B546))</f>
        <v/>
      </c>
      <c r="C546" s="47" t="str">
        <f aca="false">IF(OR($A546="",02_Estacao!C546=""),"",IF(CFG_UUR="fração (0-1)",02_Estacao!C546*100,02_Estacao!C546))</f>
        <v/>
      </c>
      <c r="D546" s="48" t="str">
        <f aca="false">IF(OR($A546="",02_Estacao!D546=""),"",IF(CFG_URS="MJ/m²/h",02_Estacao!D546*277.7778,IF(CFG_URS="kW/m²",02_Estacao!D546*1000,02_Estacao!D546)))</f>
        <v/>
      </c>
      <c r="E546" s="46" t="str">
        <f aca="false">IF(OR($A546="",02_Estacao!E546=""),"",IF(CFG_UVEL="km/h",02_Estacao!E546/3.6,02_Estacao!E546))</f>
        <v/>
      </c>
      <c r="F546" s="46" t="str">
        <f aca="false">IF($A546="","",IF(02_Estacao!F546="",CFG_P,IF(CFG_UP="hPa (mbar)",02_Estacao!F546/10,IF(CFG_UP="Pa",02_Estacao!F546/1000,02_Estacao!F546))))</f>
        <v/>
      </c>
      <c r="G546" s="48" t="str">
        <f aca="false">IF($A546="","",IF(02_Estacao!G546&lt;&gt;"",02_Estacao!G546,IF($D546="","",(1-CFG_ALBEDO)*$D546-CFG_RNL)))</f>
        <v/>
      </c>
      <c r="H546" s="46" t="str">
        <f aca="false">IF($A546="","",IFERROR(IF(ISNUMBER(INDEX(03_Dossel!$F$6:$F$1005,MATCH($A546,03_Dossel!$A$6:$A$1005,0))),INDEX(03_Dossel!$F$6:$F$1005,MATCH($A546,03_Dossel!$A$6:$A$1005,0)),""),""))</f>
        <v/>
      </c>
      <c r="I546" s="49" t="str">
        <f aca="false">IF($A546="","",IF($H546="","SEM PAR","OK"))</f>
        <v/>
      </c>
      <c r="J546" s="50" t="str">
        <f aca="false">IF($B546="","",0.6108*EXP(17.27*$B546/($B546+237.3)))</f>
        <v/>
      </c>
      <c r="K546" s="50" t="str">
        <f aca="false">IF(OR($J546="",$C546=""),"",$J546*$C546/100)</f>
        <v/>
      </c>
      <c r="L546" s="50" t="str">
        <f aca="false">IF(OR($J546="",$K546=""),"",$J546-$K546)</f>
        <v/>
      </c>
      <c r="M546" s="50" t="str">
        <f aca="false">IF($J546="","",4098*$J546/($B546+237.3)^2)</f>
        <v/>
      </c>
      <c r="N546" s="51" t="str">
        <f aca="false">IF($F546="","",0.000665*$F546)</f>
        <v/>
      </c>
      <c r="O546" s="46" t="str">
        <f aca="false">IF($E546="","",IFERROR($E546*4.87/LN(67.8*CFG_ZANEM-5.42),""))</f>
        <v/>
      </c>
      <c r="P546" s="46" t="str">
        <f aca="false">IF(OR($B546="",$H546=""),"",$H546-$B546)</f>
        <v/>
      </c>
      <c r="Q546" s="46" t="str">
        <f aca="false">IF($A546="","",IF(ISNUMBER(CFG_A),CFG_A,""))</f>
        <v/>
      </c>
      <c r="R546" s="46" t="str">
        <f aca="false">IF($A546="","",IF(ISNUMBER(CFG_B),CFG_B,""))</f>
        <v/>
      </c>
      <c r="S546" s="50" t="str">
        <f aca="false">IF(OR($B546="",$Q546=""),"",0.6108*EXP(17.27*$B546/($B546+237.3))-0.6108*EXP(17.27*($B546+$Q546)/($B546+$Q546+237.3)))</f>
        <v/>
      </c>
      <c r="T546" s="46" t="str">
        <f aca="false">IF(OR($Q546="",$R546="",$L546=""),"",$Q546+$R546*$L546)</f>
        <v/>
      </c>
      <c r="U546" s="46" t="str">
        <f aca="false">IF(OR($Q546="",$R546="",$S546=""),"",$Q546+$R546*$S546)</f>
        <v/>
      </c>
      <c r="V546" s="50" t="str">
        <f aca="false">IF(OR($P546="",$T546="",$U546=""),"",IF(ABS($U546-$T546)&lt;CFG_DENOMMIN,"",($P546-$T546)/($U546-$T546)))</f>
        <v/>
      </c>
      <c r="W546" s="47" t="str">
        <f aca="false">IF($E546="","",IFERROR(LN((CFG_ZANEM-0.67*CFG_HDOSSEL)/(0.123*CFG_HDOSSEL))*LN((CFG_ZAR-0.67*CFG_HDOSSEL)/(0.0123*CFG_HDOSSEL))/(CFG_K^2*$E546),""))</f>
        <v/>
      </c>
      <c r="X546" s="50" t="str">
        <f aca="false">IF(OR($N546="",$W546="",$W546=0),"",$N546*(1+CFG_RC/$W546))</f>
        <v/>
      </c>
      <c r="Y546" s="46" t="str">
        <f aca="false">IF(OR($X546="",$M546="",$G546="",$L546=""),"",($W546*$G546/CFG_RHOCP)*($X546/($M546+$X546))-$L546/($M546+$X546))</f>
        <v/>
      </c>
      <c r="Z546" s="46" t="str">
        <f aca="false">IF(OR($W546="",$G546=""),"",$W546*$G546/CFG_RHOCP)</f>
        <v/>
      </c>
      <c r="AA546" s="50" t="str">
        <f aca="false">IF(OR($P546="",$Y546="",$Z546=""),"",IF(ABS($Z546-$Y546)&lt;CFG_DENOMMIN,"",($P546-$Y546)/($Z546-$Y546)))</f>
        <v/>
      </c>
      <c r="AB546" s="48" t="str">
        <f aca="false">IF($A546="","",IF(AND(HOUR($A546)&gt;=CFG_HINI,HOUR($A546)&lt;CFG_HFIM),1,0))</f>
        <v/>
      </c>
      <c r="AC546" s="48" t="str">
        <f aca="false">IF($A546="","",IF($D546="",0,IF($D546&gt;=CFG_RSMIN,1,0)))</f>
        <v/>
      </c>
      <c r="AD546" s="48" t="str">
        <f aca="false">IF($A546="","",IF($E546="",0,IF(AND($E546&gt;=CFG_UMIN,$E546&lt;=CFG_UMAX),1,0)))</f>
        <v/>
      </c>
      <c r="AE546" s="48" t="str">
        <f aca="false">IF($A546="","",IF($L546="",0,IF($L546&gt;=CFG_VPDMIN,1,0)))</f>
        <v/>
      </c>
      <c r="AF546" s="48" t="str">
        <f aca="false">IF($A546="","",IF(CFG_METODO="Teórico (Jackson)",IF(OR($Y546="",$Z546=""),0,IF(ABS($Z546-$Y546)&gt;=CFG_DENOMMIN,1,0)),IF(OR($T546="",$U546=""),0,IF(ABS($U546-$T546)&gt;=CFG_DENOMMIN,1,0))))</f>
        <v/>
      </c>
      <c r="AG546" s="48" t="str">
        <f aca="false">IF($A546="","",IF(AND($B546&lt;&gt;"",$C546&lt;&gt;"",$H546&lt;&gt;""),1,0))</f>
        <v/>
      </c>
      <c r="AH546" s="48" t="str">
        <f aca="false">IF($A546="","",IF(AND($AB546=1,$AC546=1,$AD546=1,$AE546=1,$AF546=1,$AG546=1),1,0))</f>
        <v/>
      </c>
      <c r="AI546" s="50" t="str">
        <f aca="false">IF($A546="","",IF($AH546&lt;&gt;1,"",IF(CFG_METODO="Teórico (Jackson)",$AA546,$V546)))</f>
        <v/>
      </c>
      <c r="AJ546" s="50" t="str">
        <f aca="false">IF($AI546="","",MAX(0,MIN(1,$AI546)))</f>
        <v/>
      </c>
      <c r="AK546" s="52" t="str">
        <f aca="false">IF($A546="","",IF($AG546=0,"Dados incompletos"&amp;IF($I546="SEM PAR"," — sem Tc no mesmo horário",""),IF($AB546=0,"Fora da janela horária",IF($AC546=0,"Radiação abaixo do mínimo",IF($AD546=0,"Vento fora da faixa",IF($AE546=0,"VPD abaixo do mínimo",IF($AF546=0,"Denominador muito pequeno","VÁLIDO")))))))</f>
        <v/>
      </c>
    </row>
    <row r="547" customFormat="false" ht="15" hidden="false" customHeight="false" outlineLevel="0" collapsed="false">
      <c r="A547" s="45" t="str">
        <f aca="false">IF(02_Estacao!A547="","",02_Estacao!A547)</f>
        <v/>
      </c>
      <c r="B547" s="46" t="str">
        <f aca="false">IF(OR($A547="",02_Estacao!B547=""),"",IF(CFG_UT="°F",(02_Estacao!B547-32)*5/9,02_Estacao!B547))</f>
        <v/>
      </c>
      <c r="C547" s="47" t="str">
        <f aca="false">IF(OR($A547="",02_Estacao!C547=""),"",IF(CFG_UUR="fração (0-1)",02_Estacao!C547*100,02_Estacao!C547))</f>
        <v/>
      </c>
      <c r="D547" s="48" t="str">
        <f aca="false">IF(OR($A547="",02_Estacao!D547=""),"",IF(CFG_URS="MJ/m²/h",02_Estacao!D547*277.7778,IF(CFG_URS="kW/m²",02_Estacao!D547*1000,02_Estacao!D547)))</f>
        <v/>
      </c>
      <c r="E547" s="46" t="str">
        <f aca="false">IF(OR($A547="",02_Estacao!E547=""),"",IF(CFG_UVEL="km/h",02_Estacao!E547/3.6,02_Estacao!E547))</f>
        <v/>
      </c>
      <c r="F547" s="46" t="str">
        <f aca="false">IF($A547="","",IF(02_Estacao!F547="",CFG_P,IF(CFG_UP="hPa (mbar)",02_Estacao!F547/10,IF(CFG_UP="Pa",02_Estacao!F547/1000,02_Estacao!F547))))</f>
        <v/>
      </c>
      <c r="G547" s="48" t="str">
        <f aca="false">IF($A547="","",IF(02_Estacao!G547&lt;&gt;"",02_Estacao!G547,IF($D547="","",(1-CFG_ALBEDO)*$D547-CFG_RNL)))</f>
        <v/>
      </c>
      <c r="H547" s="46" t="str">
        <f aca="false">IF($A547="","",IFERROR(IF(ISNUMBER(INDEX(03_Dossel!$F$6:$F$1005,MATCH($A547,03_Dossel!$A$6:$A$1005,0))),INDEX(03_Dossel!$F$6:$F$1005,MATCH($A547,03_Dossel!$A$6:$A$1005,0)),""),""))</f>
        <v/>
      </c>
      <c r="I547" s="49" t="str">
        <f aca="false">IF($A547="","",IF($H547="","SEM PAR","OK"))</f>
        <v/>
      </c>
      <c r="J547" s="50" t="str">
        <f aca="false">IF($B547="","",0.6108*EXP(17.27*$B547/($B547+237.3)))</f>
        <v/>
      </c>
      <c r="K547" s="50" t="str">
        <f aca="false">IF(OR($J547="",$C547=""),"",$J547*$C547/100)</f>
        <v/>
      </c>
      <c r="L547" s="50" t="str">
        <f aca="false">IF(OR($J547="",$K547=""),"",$J547-$K547)</f>
        <v/>
      </c>
      <c r="M547" s="50" t="str">
        <f aca="false">IF($J547="","",4098*$J547/($B547+237.3)^2)</f>
        <v/>
      </c>
      <c r="N547" s="51" t="str">
        <f aca="false">IF($F547="","",0.000665*$F547)</f>
        <v/>
      </c>
      <c r="O547" s="46" t="str">
        <f aca="false">IF($E547="","",IFERROR($E547*4.87/LN(67.8*CFG_ZANEM-5.42),""))</f>
        <v/>
      </c>
      <c r="P547" s="46" t="str">
        <f aca="false">IF(OR($B547="",$H547=""),"",$H547-$B547)</f>
        <v/>
      </c>
      <c r="Q547" s="46" t="str">
        <f aca="false">IF($A547="","",IF(ISNUMBER(CFG_A),CFG_A,""))</f>
        <v/>
      </c>
      <c r="R547" s="46" t="str">
        <f aca="false">IF($A547="","",IF(ISNUMBER(CFG_B),CFG_B,""))</f>
        <v/>
      </c>
      <c r="S547" s="50" t="str">
        <f aca="false">IF(OR($B547="",$Q547=""),"",0.6108*EXP(17.27*$B547/($B547+237.3))-0.6108*EXP(17.27*($B547+$Q547)/($B547+$Q547+237.3)))</f>
        <v/>
      </c>
      <c r="T547" s="46" t="str">
        <f aca="false">IF(OR($Q547="",$R547="",$L547=""),"",$Q547+$R547*$L547)</f>
        <v/>
      </c>
      <c r="U547" s="46" t="str">
        <f aca="false">IF(OR($Q547="",$R547="",$S547=""),"",$Q547+$R547*$S547)</f>
        <v/>
      </c>
      <c r="V547" s="50" t="str">
        <f aca="false">IF(OR($P547="",$T547="",$U547=""),"",IF(ABS($U547-$T547)&lt;CFG_DENOMMIN,"",($P547-$T547)/($U547-$T547)))</f>
        <v/>
      </c>
      <c r="W547" s="47" t="str">
        <f aca="false">IF($E547="","",IFERROR(LN((CFG_ZANEM-0.67*CFG_HDOSSEL)/(0.123*CFG_HDOSSEL))*LN((CFG_ZAR-0.67*CFG_HDOSSEL)/(0.0123*CFG_HDOSSEL))/(CFG_K^2*$E547),""))</f>
        <v/>
      </c>
      <c r="X547" s="50" t="str">
        <f aca="false">IF(OR($N547="",$W547="",$W547=0),"",$N547*(1+CFG_RC/$W547))</f>
        <v/>
      </c>
      <c r="Y547" s="46" t="str">
        <f aca="false">IF(OR($X547="",$M547="",$G547="",$L547=""),"",($W547*$G547/CFG_RHOCP)*($X547/($M547+$X547))-$L547/($M547+$X547))</f>
        <v/>
      </c>
      <c r="Z547" s="46" t="str">
        <f aca="false">IF(OR($W547="",$G547=""),"",$W547*$G547/CFG_RHOCP)</f>
        <v/>
      </c>
      <c r="AA547" s="50" t="str">
        <f aca="false">IF(OR($P547="",$Y547="",$Z547=""),"",IF(ABS($Z547-$Y547)&lt;CFG_DENOMMIN,"",($P547-$Y547)/($Z547-$Y547)))</f>
        <v/>
      </c>
      <c r="AB547" s="48" t="str">
        <f aca="false">IF($A547="","",IF(AND(HOUR($A547)&gt;=CFG_HINI,HOUR($A547)&lt;CFG_HFIM),1,0))</f>
        <v/>
      </c>
      <c r="AC547" s="48" t="str">
        <f aca="false">IF($A547="","",IF($D547="",0,IF($D547&gt;=CFG_RSMIN,1,0)))</f>
        <v/>
      </c>
      <c r="AD547" s="48" t="str">
        <f aca="false">IF($A547="","",IF($E547="",0,IF(AND($E547&gt;=CFG_UMIN,$E547&lt;=CFG_UMAX),1,0)))</f>
        <v/>
      </c>
      <c r="AE547" s="48" t="str">
        <f aca="false">IF($A547="","",IF($L547="",0,IF($L547&gt;=CFG_VPDMIN,1,0)))</f>
        <v/>
      </c>
      <c r="AF547" s="48" t="str">
        <f aca="false">IF($A547="","",IF(CFG_METODO="Teórico (Jackson)",IF(OR($Y547="",$Z547=""),0,IF(ABS($Z547-$Y547)&gt;=CFG_DENOMMIN,1,0)),IF(OR($T547="",$U547=""),0,IF(ABS($U547-$T547)&gt;=CFG_DENOMMIN,1,0))))</f>
        <v/>
      </c>
      <c r="AG547" s="48" t="str">
        <f aca="false">IF($A547="","",IF(AND($B547&lt;&gt;"",$C547&lt;&gt;"",$H547&lt;&gt;""),1,0))</f>
        <v/>
      </c>
      <c r="AH547" s="48" t="str">
        <f aca="false">IF($A547="","",IF(AND($AB547=1,$AC547=1,$AD547=1,$AE547=1,$AF547=1,$AG547=1),1,0))</f>
        <v/>
      </c>
      <c r="AI547" s="50" t="str">
        <f aca="false">IF($A547="","",IF($AH547&lt;&gt;1,"",IF(CFG_METODO="Teórico (Jackson)",$AA547,$V547)))</f>
        <v/>
      </c>
      <c r="AJ547" s="50" t="str">
        <f aca="false">IF($AI547="","",MAX(0,MIN(1,$AI547)))</f>
        <v/>
      </c>
      <c r="AK547" s="52" t="str">
        <f aca="false">IF($A547="","",IF($AG547=0,"Dados incompletos"&amp;IF($I547="SEM PAR"," — sem Tc no mesmo horário",""),IF($AB547=0,"Fora da janela horária",IF($AC547=0,"Radiação abaixo do mínimo",IF($AD547=0,"Vento fora da faixa",IF($AE547=0,"VPD abaixo do mínimo",IF($AF547=0,"Denominador muito pequeno","VÁLIDO")))))))</f>
        <v/>
      </c>
    </row>
    <row r="548" customFormat="false" ht="15" hidden="false" customHeight="false" outlineLevel="0" collapsed="false">
      <c r="A548" s="45" t="str">
        <f aca="false">IF(02_Estacao!A548="","",02_Estacao!A548)</f>
        <v/>
      </c>
      <c r="B548" s="46" t="str">
        <f aca="false">IF(OR($A548="",02_Estacao!B548=""),"",IF(CFG_UT="°F",(02_Estacao!B548-32)*5/9,02_Estacao!B548))</f>
        <v/>
      </c>
      <c r="C548" s="47" t="str">
        <f aca="false">IF(OR($A548="",02_Estacao!C548=""),"",IF(CFG_UUR="fração (0-1)",02_Estacao!C548*100,02_Estacao!C548))</f>
        <v/>
      </c>
      <c r="D548" s="48" t="str">
        <f aca="false">IF(OR($A548="",02_Estacao!D548=""),"",IF(CFG_URS="MJ/m²/h",02_Estacao!D548*277.7778,IF(CFG_URS="kW/m²",02_Estacao!D548*1000,02_Estacao!D548)))</f>
        <v/>
      </c>
      <c r="E548" s="46" t="str">
        <f aca="false">IF(OR($A548="",02_Estacao!E548=""),"",IF(CFG_UVEL="km/h",02_Estacao!E548/3.6,02_Estacao!E548))</f>
        <v/>
      </c>
      <c r="F548" s="46" t="str">
        <f aca="false">IF($A548="","",IF(02_Estacao!F548="",CFG_P,IF(CFG_UP="hPa (mbar)",02_Estacao!F548/10,IF(CFG_UP="Pa",02_Estacao!F548/1000,02_Estacao!F548))))</f>
        <v/>
      </c>
      <c r="G548" s="48" t="str">
        <f aca="false">IF($A548="","",IF(02_Estacao!G548&lt;&gt;"",02_Estacao!G548,IF($D548="","",(1-CFG_ALBEDO)*$D548-CFG_RNL)))</f>
        <v/>
      </c>
      <c r="H548" s="46" t="str">
        <f aca="false">IF($A548="","",IFERROR(IF(ISNUMBER(INDEX(03_Dossel!$F$6:$F$1005,MATCH($A548,03_Dossel!$A$6:$A$1005,0))),INDEX(03_Dossel!$F$6:$F$1005,MATCH($A548,03_Dossel!$A$6:$A$1005,0)),""),""))</f>
        <v/>
      </c>
      <c r="I548" s="49" t="str">
        <f aca="false">IF($A548="","",IF($H548="","SEM PAR","OK"))</f>
        <v/>
      </c>
      <c r="J548" s="50" t="str">
        <f aca="false">IF($B548="","",0.6108*EXP(17.27*$B548/($B548+237.3)))</f>
        <v/>
      </c>
      <c r="K548" s="50" t="str">
        <f aca="false">IF(OR($J548="",$C548=""),"",$J548*$C548/100)</f>
        <v/>
      </c>
      <c r="L548" s="50" t="str">
        <f aca="false">IF(OR($J548="",$K548=""),"",$J548-$K548)</f>
        <v/>
      </c>
      <c r="M548" s="50" t="str">
        <f aca="false">IF($J548="","",4098*$J548/($B548+237.3)^2)</f>
        <v/>
      </c>
      <c r="N548" s="51" t="str">
        <f aca="false">IF($F548="","",0.000665*$F548)</f>
        <v/>
      </c>
      <c r="O548" s="46" t="str">
        <f aca="false">IF($E548="","",IFERROR($E548*4.87/LN(67.8*CFG_ZANEM-5.42),""))</f>
        <v/>
      </c>
      <c r="P548" s="46" t="str">
        <f aca="false">IF(OR($B548="",$H548=""),"",$H548-$B548)</f>
        <v/>
      </c>
      <c r="Q548" s="46" t="str">
        <f aca="false">IF($A548="","",IF(ISNUMBER(CFG_A),CFG_A,""))</f>
        <v/>
      </c>
      <c r="R548" s="46" t="str">
        <f aca="false">IF($A548="","",IF(ISNUMBER(CFG_B),CFG_B,""))</f>
        <v/>
      </c>
      <c r="S548" s="50" t="str">
        <f aca="false">IF(OR($B548="",$Q548=""),"",0.6108*EXP(17.27*$B548/($B548+237.3))-0.6108*EXP(17.27*($B548+$Q548)/($B548+$Q548+237.3)))</f>
        <v/>
      </c>
      <c r="T548" s="46" t="str">
        <f aca="false">IF(OR($Q548="",$R548="",$L548=""),"",$Q548+$R548*$L548)</f>
        <v/>
      </c>
      <c r="U548" s="46" t="str">
        <f aca="false">IF(OR($Q548="",$R548="",$S548=""),"",$Q548+$R548*$S548)</f>
        <v/>
      </c>
      <c r="V548" s="50" t="str">
        <f aca="false">IF(OR($P548="",$T548="",$U548=""),"",IF(ABS($U548-$T548)&lt;CFG_DENOMMIN,"",($P548-$T548)/($U548-$T548)))</f>
        <v/>
      </c>
      <c r="W548" s="47" t="str">
        <f aca="false">IF($E548="","",IFERROR(LN((CFG_ZANEM-0.67*CFG_HDOSSEL)/(0.123*CFG_HDOSSEL))*LN((CFG_ZAR-0.67*CFG_HDOSSEL)/(0.0123*CFG_HDOSSEL))/(CFG_K^2*$E548),""))</f>
        <v/>
      </c>
      <c r="X548" s="50" t="str">
        <f aca="false">IF(OR($N548="",$W548="",$W548=0),"",$N548*(1+CFG_RC/$W548))</f>
        <v/>
      </c>
      <c r="Y548" s="46" t="str">
        <f aca="false">IF(OR($X548="",$M548="",$G548="",$L548=""),"",($W548*$G548/CFG_RHOCP)*($X548/($M548+$X548))-$L548/($M548+$X548))</f>
        <v/>
      </c>
      <c r="Z548" s="46" t="str">
        <f aca="false">IF(OR($W548="",$G548=""),"",$W548*$G548/CFG_RHOCP)</f>
        <v/>
      </c>
      <c r="AA548" s="50" t="str">
        <f aca="false">IF(OR($P548="",$Y548="",$Z548=""),"",IF(ABS($Z548-$Y548)&lt;CFG_DENOMMIN,"",($P548-$Y548)/($Z548-$Y548)))</f>
        <v/>
      </c>
      <c r="AB548" s="48" t="str">
        <f aca="false">IF($A548="","",IF(AND(HOUR($A548)&gt;=CFG_HINI,HOUR($A548)&lt;CFG_HFIM),1,0))</f>
        <v/>
      </c>
      <c r="AC548" s="48" t="str">
        <f aca="false">IF($A548="","",IF($D548="",0,IF($D548&gt;=CFG_RSMIN,1,0)))</f>
        <v/>
      </c>
      <c r="AD548" s="48" t="str">
        <f aca="false">IF($A548="","",IF($E548="",0,IF(AND($E548&gt;=CFG_UMIN,$E548&lt;=CFG_UMAX),1,0)))</f>
        <v/>
      </c>
      <c r="AE548" s="48" t="str">
        <f aca="false">IF($A548="","",IF($L548="",0,IF($L548&gt;=CFG_VPDMIN,1,0)))</f>
        <v/>
      </c>
      <c r="AF548" s="48" t="str">
        <f aca="false">IF($A548="","",IF(CFG_METODO="Teórico (Jackson)",IF(OR($Y548="",$Z548=""),0,IF(ABS($Z548-$Y548)&gt;=CFG_DENOMMIN,1,0)),IF(OR($T548="",$U548=""),0,IF(ABS($U548-$T548)&gt;=CFG_DENOMMIN,1,0))))</f>
        <v/>
      </c>
      <c r="AG548" s="48" t="str">
        <f aca="false">IF($A548="","",IF(AND($B548&lt;&gt;"",$C548&lt;&gt;"",$H548&lt;&gt;""),1,0))</f>
        <v/>
      </c>
      <c r="AH548" s="48" t="str">
        <f aca="false">IF($A548="","",IF(AND($AB548=1,$AC548=1,$AD548=1,$AE548=1,$AF548=1,$AG548=1),1,0))</f>
        <v/>
      </c>
      <c r="AI548" s="50" t="str">
        <f aca="false">IF($A548="","",IF($AH548&lt;&gt;1,"",IF(CFG_METODO="Teórico (Jackson)",$AA548,$V548)))</f>
        <v/>
      </c>
      <c r="AJ548" s="50" t="str">
        <f aca="false">IF($AI548="","",MAX(0,MIN(1,$AI548)))</f>
        <v/>
      </c>
      <c r="AK548" s="52" t="str">
        <f aca="false">IF($A548="","",IF($AG548=0,"Dados incompletos"&amp;IF($I548="SEM PAR"," — sem Tc no mesmo horário",""),IF($AB548=0,"Fora da janela horária",IF($AC548=0,"Radiação abaixo do mínimo",IF($AD548=0,"Vento fora da faixa",IF($AE548=0,"VPD abaixo do mínimo",IF($AF548=0,"Denominador muito pequeno","VÁLIDO")))))))</f>
        <v/>
      </c>
    </row>
    <row r="549" customFormat="false" ht="15" hidden="false" customHeight="false" outlineLevel="0" collapsed="false">
      <c r="A549" s="45" t="str">
        <f aca="false">IF(02_Estacao!A549="","",02_Estacao!A549)</f>
        <v/>
      </c>
      <c r="B549" s="46" t="str">
        <f aca="false">IF(OR($A549="",02_Estacao!B549=""),"",IF(CFG_UT="°F",(02_Estacao!B549-32)*5/9,02_Estacao!B549))</f>
        <v/>
      </c>
      <c r="C549" s="47" t="str">
        <f aca="false">IF(OR($A549="",02_Estacao!C549=""),"",IF(CFG_UUR="fração (0-1)",02_Estacao!C549*100,02_Estacao!C549))</f>
        <v/>
      </c>
      <c r="D549" s="48" t="str">
        <f aca="false">IF(OR($A549="",02_Estacao!D549=""),"",IF(CFG_URS="MJ/m²/h",02_Estacao!D549*277.7778,IF(CFG_URS="kW/m²",02_Estacao!D549*1000,02_Estacao!D549)))</f>
        <v/>
      </c>
      <c r="E549" s="46" t="str">
        <f aca="false">IF(OR($A549="",02_Estacao!E549=""),"",IF(CFG_UVEL="km/h",02_Estacao!E549/3.6,02_Estacao!E549))</f>
        <v/>
      </c>
      <c r="F549" s="46" t="str">
        <f aca="false">IF($A549="","",IF(02_Estacao!F549="",CFG_P,IF(CFG_UP="hPa (mbar)",02_Estacao!F549/10,IF(CFG_UP="Pa",02_Estacao!F549/1000,02_Estacao!F549))))</f>
        <v/>
      </c>
      <c r="G549" s="48" t="str">
        <f aca="false">IF($A549="","",IF(02_Estacao!G549&lt;&gt;"",02_Estacao!G549,IF($D549="","",(1-CFG_ALBEDO)*$D549-CFG_RNL)))</f>
        <v/>
      </c>
      <c r="H549" s="46" t="str">
        <f aca="false">IF($A549="","",IFERROR(IF(ISNUMBER(INDEX(03_Dossel!$F$6:$F$1005,MATCH($A549,03_Dossel!$A$6:$A$1005,0))),INDEX(03_Dossel!$F$6:$F$1005,MATCH($A549,03_Dossel!$A$6:$A$1005,0)),""),""))</f>
        <v/>
      </c>
      <c r="I549" s="49" t="str">
        <f aca="false">IF($A549="","",IF($H549="","SEM PAR","OK"))</f>
        <v/>
      </c>
      <c r="J549" s="50" t="str">
        <f aca="false">IF($B549="","",0.6108*EXP(17.27*$B549/($B549+237.3)))</f>
        <v/>
      </c>
      <c r="K549" s="50" t="str">
        <f aca="false">IF(OR($J549="",$C549=""),"",$J549*$C549/100)</f>
        <v/>
      </c>
      <c r="L549" s="50" t="str">
        <f aca="false">IF(OR($J549="",$K549=""),"",$J549-$K549)</f>
        <v/>
      </c>
      <c r="M549" s="50" t="str">
        <f aca="false">IF($J549="","",4098*$J549/($B549+237.3)^2)</f>
        <v/>
      </c>
      <c r="N549" s="51" t="str">
        <f aca="false">IF($F549="","",0.000665*$F549)</f>
        <v/>
      </c>
      <c r="O549" s="46" t="str">
        <f aca="false">IF($E549="","",IFERROR($E549*4.87/LN(67.8*CFG_ZANEM-5.42),""))</f>
        <v/>
      </c>
      <c r="P549" s="46" t="str">
        <f aca="false">IF(OR($B549="",$H549=""),"",$H549-$B549)</f>
        <v/>
      </c>
      <c r="Q549" s="46" t="str">
        <f aca="false">IF($A549="","",IF(ISNUMBER(CFG_A),CFG_A,""))</f>
        <v/>
      </c>
      <c r="R549" s="46" t="str">
        <f aca="false">IF($A549="","",IF(ISNUMBER(CFG_B),CFG_B,""))</f>
        <v/>
      </c>
      <c r="S549" s="50" t="str">
        <f aca="false">IF(OR($B549="",$Q549=""),"",0.6108*EXP(17.27*$B549/($B549+237.3))-0.6108*EXP(17.27*($B549+$Q549)/($B549+$Q549+237.3)))</f>
        <v/>
      </c>
      <c r="T549" s="46" t="str">
        <f aca="false">IF(OR($Q549="",$R549="",$L549=""),"",$Q549+$R549*$L549)</f>
        <v/>
      </c>
      <c r="U549" s="46" t="str">
        <f aca="false">IF(OR($Q549="",$R549="",$S549=""),"",$Q549+$R549*$S549)</f>
        <v/>
      </c>
      <c r="V549" s="50" t="str">
        <f aca="false">IF(OR($P549="",$T549="",$U549=""),"",IF(ABS($U549-$T549)&lt;CFG_DENOMMIN,"",($P549-$T549)/($U549-$T549)))</f>
        <v/>
      </c>
      <c r="W549" s="47" t="str">
        <f aca="false">IF($E549="","",IFERROR(LN((CFG_ZANEM-0.67*CFG_HDOSSEL)/(0.123*CFG_HDOSSEL))*LN((CFG_ZAR-0.67*CFG_HDOSSEL)/(0.0123*CFG_HDOSSEL))/(CFG_K^2*$E549),""))</f>
        <v/>
      </c>
      <c r="X549" s="50" t="str">
        <f aca="false">IF(OR($N549="",$W549="",$W549=0),"",$N549*(1+CFG_RC/$W549))</f>
        <v/>
      </c>
      <c r="Y549" s="46" t="str">
        <f aca="false">IF(OR($X549="",$M549="",$G549="",$L549=""),"",($W549*$G549/CFG_RHOCP)*($X549/($M549+$X549))-$L549/($M549+$X549))</f>
        <v/>
      </c>
      <c r="Z549" s="46" t="str">
        <f aca="false">IF(OR($W549="",$G549=""),"",$W549*$G549/CFG_RHOCP)</f>
        <v/>
      </c>
      <c r="AA549" s="50" t="str">
        <f aca="false">IF(OR($P549="",$Y549="",$Z549=""),"",IF(ABS($Z549-$Y549)&lt;CFG_DENOMMIN,"",($P549-$Y549)/($Z549-$Y549)))</f>
        <v/>
      </c>
      <c r="AB549" s="48" t="str">
        <f aca="false">IF($A549="","",IF(AND(HOUR($A549)&gt;=CFG_HINI,HOUR($A549)&lt;CFG_HFIM),1,0))</f>
        <v/>
      </c>
      <c r="AC549" s="48" t="str">
        <f aca="false">IF($A549="","",IF($D549="",0,IF($D549&gt;=CFG_RSMIN,1,0)))</f>
        <v/>
      </c>
      <c r="AD549" s="48" t="str">
        <f aca="false">IF($A549="","",IF($E549="",0,IF(AND($E549&gt;=CFG_UMIN,$E549&lt;=CFG_UMAX),1,0)))</f>
        <v/>
      </c>
      <c r="AE549" s="48" t="str">
        <f aca="false">IF($A549="","",IF($L549="",0,IF($L549&gt;=CFG_VPDMIN,1,0)))</f>
        <v/>
      </c>
      <c r="AF549" s="48" t="str">
        <f aca="false">IF($A549="","",IF(CFG_METODO="Teórico (Jackson)",IF(OR($Y549="",$Z549=""),0,IF(ABS($Z549-$Y549)&gt;=CFG_DENOMMIN,1,0)),IF(OR($T549="",$U549=""),0,IF(ABS($U549-$T549)&gt;=CFG_DENOMMIN,1,0))))</f>
        <v/>
      </c>
      <c r="AG549" s="48" t="str">
        <f aca="false">IF($A549="","",IF(AND($B549&lt;&gt;"",$C549&lt;&gt;"",$H549&lt;&gt;""),1,0))</f>
        <v/>
      </c>
      <c r="AH549" s="48" t="str">
        <f aca="false">IF($A549="","",IF(AND($AB549=1,$AC549=1,$AD549=1,$AE549=1,$AF549=1,$AG549=1),1,0))</f>
        <v/>
      </c>
      <c r="AI549" s="50" t="str">
        <f aca="false">IF($A549="","",IF($AH549&lt;&gt;1,"",IF(CFG_METODO="Teórico (Jackson)",$AA549,$V549)))</f>
        <v/>
      </c>
      <c r="AJ549" s="50" t="str">
        <f aca="false">IF($AI549="","",MAX(0,MIN(1,$AI549)))</f>
        <v/>
      </c>
      <c r="AK549" s="52" t="str">
        <f aca="false">IF($A549="","",IF($AG549=0,"Dados incompletos"&amp;IF($I549="SEM PAR"," — sem Tc no mesmo horário",""),IF($AB549=0,"Fora da janela horária",IF($AC549=0,"Radiação abaixo do mínimo",IF($AD549=0,"Vento fora da faixa",IF($AE549=0,"VPD abaixo do mínimo",IF($AF549=0,"Denominador muito pequeno","VÁLIDO")))))))</f>
        <v/>
      </c>
    </row>
    <row r="550" customFormat="false" ht="15" hidden="false" customHeight="false" outlineLevel="0" collapsed="false">
      <c r="A550" s="45" t="str">
        <f aca="false">IF(02_Estacao!A550="","",02_Estacao!A550)</f>
        <v/>
      </c>
      <c r="B550" s="46" t="str">
        <f aca="false">IF(OR($A550="",02_Estacao!B550=""),"",IF(CFG_UT="°F",(02_Estacao!B550-32)*5/9,02_Estacao!B550))</f>
        <v/>
      </c>
      <c r="C550" s="47" t="str">
        <f aca="false">IF(OR($A550="",02_Estacao!C550=""),"",IF(CFG_UUR="fração (0-1)",02_Estacao!C550*100,02_Estacao!C550))</f>
        <v/>
      </c>
      <c r="D550" s="48" t="str">
        <f aca="false">IF(OR($A550="",02_Estacao!D550=""),"",IF(CFG_URS="MJ/m²/h",02_Estacao!D550*277.7778,IF(CFG_URS="kW/m²",02_Estacao!D550*1000,02_Estacao!D550)))</f>
        <v/>
      </c>
      <c r="E550" s="46" t="str">
        <f aca="false">IF(OR($A550="",02_Estacao!E550=""),"",IF(CFG_UVEL="km/h",02_Estacao!E550/3.6,02_Estacao!E550))</f>
        <v/>
      </c>
      <c r="F550" s="46" t="str">
        <f aca="false">IF($A550="","",IF(02_Estacao!F550="",CFG_P,IF(CFG_UP="hPa (mbar)",02_Estacao!F550/10,IF(CFG_UP="Pa",02_Estacao!F550/1000,02_Estacao!F550))))</f>
        <v/>
      </c>
      <c r="G550" s="48" t="str">
        <f aca="false">IF($A550="","",IF(02_Estacao!G550&lt;&gt;"",02_Estacao!G550,IF($D550="","",(1-CFG_ALBEDO)*$D550-CFG_RNL)))</f>
        <v/>
      </c>
      <c r="H550" s="46" t="str">
        <f aca="false">IF($A550="","",IFERROR(IF(ISNUMBER(INDEX(03_Dossel!$F$6:$F$1005,MATCH($A550,03_Dossel!$A$6:$A$1005,0))),INDEX(03_Dossel!$F$6:$F$1005,MATCH($A550,03_Dossel!$A$6:$A$1005,0)),""),""))</f>
        <v/>
      </c>
      <c r="I550" s="49" t="str">
        <f aca="false">IF($A550="","",IF($H550="","SEM PAR","OK"))</f>
        <v/>
      </c>
      <c r="J550" s="50" t="str">
        <f aca="false">IF($B550="","",0.6108*EXP(17.27*$B550/($B550+237.3)))</f>
        <v/>
      </c>
      <c r="K550" s="50" t="str">
        <f aca="false">IF(OR($J550="",$C550=""),"",$J550*$C550/100)</f>
        <v/>
      </c>
      <c r="L550" s="50" t="str">
        <f aca="false">IF(OR($J550="",$K550=""),"",$J550-$K550)</f>
        <v/>
      </c>
      <c r="M550" s="50" t="str">
        <f aca="false">IF($J550="","",4098*$J550/($B550+237.3)^2)</f>
        <v/>
      </c>
      <c r="N550" s="51" t="str">
        <f aca="false">IF($F550="","",0.000665*$F550)</f>
        <v/>
      </c>
      <c r="O550" s="46" t="str">
        <f aca="false">IF($E550="","",IFERROR($E550*4.87/LN(67.8*CFG_ZANEM-5.42),""))</f>
        <v/>
      </c>
      <c r="P550" s="46" t="str">
        <f aca="false">IF(OR($B550="",$H550=""),"",$H550-$B550)</f>
        <v/>
      </c>
      <c r="Q550" s="46" t="str">
        <f aca="false">IF($A550="","",IF(ISNUMBER(CFG_A),CFG_A,""))</f>
        <v/>
      </c>
      <c r="R550" s="46" t="str">
        <f aca="false">IF($A550="","",IF(ISNUMBER(CFG_B),CFG_B,""))</f>
        <v/>
      </c>
      <c r="S550" s="50" t="str">
        <f aca="false">IF(OR($B550="",$Q550=""),"",0.6108*EXP(17.27*$B550/($B550+237.3))-0.6108*EXP(17.27*($B550+$Q550)/($B550+$Q550+237.3)))</f>
        <v/>
      </c>
      <c r="T550" s="46" t="str">
        <f aca="false">IF(OR($Q550="",$R550="",$L550=""),"",$Q550+$R550*$L550)</f>
        <v/>
      </c>
      <c r="U550" s="46" t="str">
        <f aca="false">IF(OR($Q550="",$R550="",$S550=""),"",$Q550+$R550*$S550)</f>
        <v/>
      </c>
      <c r="V550" s="50" t="str">
        <f aca="false">IF(OR($P550="",$T550="",$U550=""),"",IF(ABS($U550-$T550)&lt;CFG_DENOMMIN,"",($P550-$T550)/($U550-$T550)))</f>
        <v/>
      </c>
      <c r="W550" s="47" t="str">
        <f aca="false">IF($E550="","",IFERROR(LN((CFG_ZANEM-0.67*CFG_HDOSSEL)/(0.123*CFG_HDOSSEL))*LN((CFG_ZAR-0.67*CFG_HDOSSEL)/(0.0123*CFG_HDOSSEL))/(CFG_K^2*$E550),""))</f>
        <v/>
      </c>
      <c r="X550" s="50" t="str">
        <f aca="false">IF(OR($N550="",$W550="",$W550=0),"",$N550*(1+CFG_RC/$W550))</f>
        <v/>
      </c>
      <c r="Y550" s="46" t="str">
        <f aca="false">IF(OR($X550="",$M550="",$G550="",$L550=""),"",($W550*$G550/CFG_RHOCP)*($X550/($M550+$X550))-$L550/($M550+$X550))</f>
        <v/>
      </c>
      <c r="Z550" s="46" t="str">
        <f aca="false">IF(OR($W550="",$G550=""),"",$W550*$G550/CFG_RHOCP)</f>
        <v/>
      </c>
      <c r="AA550" s="50" t="str">
        <f aca="false">IF(OR($P550="",$Y550="",$Z550=""),"",IF(ABS($Z550-$Y550)&lt;CFG_DENOMMIN,"",($P550-$Y550)/($Z550-$Y550)))</f>
        <v/>
      </c>
      <c r="AB550" s="48" t="str">
        <f aca="false">IF($A550="","",IF(AND(HOUR($A550)&gt;=CFG_HINI,HOUR($A550)&lt;CFG_HFIM),1,0))</f>
        <v/>
      </c>
      <c r="AC550" s="48" t="str">
        <f aca="false">IF($A550="","",IF($D550="",0,IF($D550&gt;=CFG_RSMIN,1,0)))</f>
        <v/>
      </c>
      <c r="AD550" s="48" t="str">
        <f aca="false">IF($A550="","",IF($E550="",0,IF(AND($E550&gt;=CFG_UMIN,$E550&lt;=CFG_UMAX),1,0)))</f>
        <v/>
      </c>
      <c r="AE550" s="48" t="str">
        <f aca="false">IF($A550="","",IF($L550="",0,IF($L550&gt;=CFG_VPDMIN,1,0)))</f>
        <v/>
      </c>
      <c r="AF550" s="48" t="str">
        <f aca="false">IF($A550="","",IF(CFG_METODO="Teórico (Jackson)",IF(OR($Y550="",$Z550=""),0,IF(ABS($Z550-$Y550)&gt;=CFG_DENOMMIN,1,0)),IF(OR($T550="",$U550=""),0,IF(ABS($U550-$T550)&gt;=CFG_DENOMMIN,1,0))))</f>
        <v/>
      </c>
      <c r="AG550" s="48" t="str">
        <f aca="false">IF($A550="","",IF(AND($B550&lt;&gt;"",$C550&lt;&gt;"",$H550&lt;&gt;""),1,0))</f>
        <v/>
      </c>
      <c r="AH550" s="48" t="str">
        <f aca="false">IF($A550="","",IF(AND($AB550=1,$AC550=1,$AD550=1,$AE550=1,$AF550=1,$AG550=1),1,0))</f>
        <v/>
      </c>
      <c r="AI550" s="50" t="str">
        <f aca="false">IF($A550="","",IF($AH550&lt;&gt;1,"",IF(CFG_METODO="Teórico (Jackson)",$AA550,$V550)))</f>
        <v/>
      </c>
      <c r="AJ550" s="50" t="str">
        <f aca="false">IF($AI550="","",MAX(0,MIN(1,$AI550)))</f>
        <v/>
      </c>
      <c r="AK550" s="52" t="str">
        <f aca="false">IF($A550="","",IF($AG550=0,"Dados incompletos"&amp;IF($I550="SEM PAR"," — sem Tc no mesmo horário",""),IF($AB550=0,"Fora da janela horária",IF($AC550=0,"Radiação abaixo do mínimo",IF($AD550=0,"Vento fora da faixa",IF($AE550=0,"VPD abaixo do mínimo",IF($AF550=0,"Denominador muito pequeno","VÁLIDO")))))))</f>
        <v/>
      </c>
    </row>
    <row r="551" customFormat="false" ht="15" hidden="false" customHeight="false" outlineLevel="0" collapsed="false">
      <c r="A551" s="45" t="str">
        <f aca="false">IF(02_Estacao!A551="","",02_Estacao!A551)</f>
        <v/>
      </c>
      <c r="B551" s="46" t="str">
        <f aca="false">IF(OR($A551="",02_Estacao!B551=""),"",IF(CFG_UT="°F",(02_Estacao!B551-32)*5/9,02_Estacao!B551))</f>
        <v/>
      </c>
      <c r="C551" s="47" t="str">
        <f aca="false">IF(OR($A551="",02_Estacao!C551=""),"",IF(CFG_UUR="fração (0-1)",02_Estacao!C551*100,02_Estacao!C551))</f>
        <v/>
      </c>
      <c r="D551" s="48" t="str">
        <f aca="false">IF(OR($A551="",02_Estacao!D551=""),"",IF(CFG_URS="MJ/m²/h",02_Estacao!D551*277.7778,IF(CFG_URS="kW/m²",02_Estacao!D551*1000,02_Estacao!D551)))</f>
        <v/>
      </c>
      <c r="E551" s="46" t="str">
        <f aca="false">IF(OR($A551="",02_Estacao!E551=""),"",IF(CFG_UVEL="km/h",02_Estacao!E551/3.6,02_Estacao!E551))</f>
        <v/>
      </c>
      <c r="F551" s="46" t="str">
        <f aca="false">IF($A551="","",IF(02_Estacao!F551="",CFG_P,IF(CFG_UP="hPa (mbar)",02_Estacao!F551/10,IF(CFG_UP="Pa",02_Estacao!F551/1000,02_Estacao!F551))))</f>
        <v/>
      </c>
      <c r="G551" s="48" t="str">
        <f aca="false">IF($A551="","",IF(02_Estacao!G551&lt;&gt;"",02_Estacao!G551,IF($D551="","",(1-CFG_ALBEDO)*$D551-CFG_RNL)))</f>
        <v/>
      </c>
      <c r="H551" s="46" t="str">
        <f aca="false">IF($A551="","",IFERROR(IF(ISNUMBER(INDEX(03_Dossel!$F$6:$F$1005,MATCH($A551,03_Dossel!$A$6:$A$1005,0))),INDEX(03_Dossel!$F$6:$F$1005,MATCH($A551,03_Dossel!$A$6:$A$1005,0)),""),""))</f>
        <v/>
      </c>
      <c r="I551" s="49" t="str">
        <f aca="false">IF($A551="","",IF($H551="","SEM PAR","OK"))</f>
        <v/>
      </c>
      <c r="J551" s="50" t="str">
        <f aca="false">IF($B551="","",0.6108*EXP(17.27*$B551/($B551+237.3)))</f>
        <v/>
      </c>
      <c r="K551" s="50" t="str">
        <f aca="false">IF(OR($J551="",$C551=""),"",$J551*$C551/100)</f>
        <v/>
      </c>
      <c r="L551" s="50" t="str">
        <f aca="false">IF(OR($J551="",$K551=""),"",$J551-$K551)</f>
        <v/>
      </c>
      <c r="M551" s="50" t="str">
        <f aca="false">IF($J551="","",4098*$J551/($B551+237.3)^2)</f>
        <v/>
      </c>
      <c r="N551" s="51" t="str">
        <f aca="false">IF($F551="","",0.000665*$F551)</f>
        <v/>
      </c>
      <c r="O551" s="46" t="str">
        <f aca="false">IF($E551="","",IFERROR($E551*4.87/LN(67.8*CFG_ZANEM-5.42),""))</f>
        <v/>
      </c>
      <c r="P551" s="46" t="str">
        <f aca="false">IF(OR($B551="",$H551=""),"",$H551-$B551)</f>
        <v/>
      </c>
      <c r="Q551" s="46" t="str">
        <f aca="false">IF($A551="","",IF(ISNUMBER(CFG_A),CFG_A,""))</f>
        <v/>
      </c>
      <c r="R551" s="46" t="str">
        <f aca="false">IF($A551="","",IF(ISNUMBER(CFG_B),CFG_B,""))</f>
        <v/>
      </c>
      <c r="S551" s="50" t="str">
        <f aca="false">IF(OR($B551="",$Q551=""),"",0.6108*EXP(17.27*$B551/($B551+237.3))-0.6108*EXP(17.27*($B551+$Q551)/($B551+$Q551+237.3)))</f>
        <v/>
      </c>
      <c r="T551" s="46" t="str">
        <f aca="false">IF(OR($Q551="",$R551="",$L551=""),"",$Q551+$R551*$L551)</f>
        <v/>
      </c>
      <c r="U551" s="46" t="str">
        <f aca="false">IF(OR($Q551="",$R551="",$S551=""),"",$Q551+$R551*$S551)</f>
        <v/>
      </c>
      <c r="V551" s="50" t="str">
        <f aca="false">IF(OR($P551="",$T551="",$U551=""),"",IF(ABS($U551-$T551)&lt;CFG_DENOMMIN,"",($P551-$T551)/($U551-$T551)))</f>
        <v/>
      </c>
      <c r="W551" s="47" t="str">
        <f aca="false">IF($E551="","",IFERROR(LN((CFG_ZANEM-0.67*CFG_HDOSSEL)/(0.123*CFG_HDOSSEL))*LN((CFG_ZAR-0.67*CFG_HDOSSEL)/(0.0123*CFG_HDOSSEL))/(CFG_K^2*$E551),""))</f>
        <v/>
      </c>
      <c r="X551" s="50" t="str">
        <f aca="false">IF(OR($N551="",$W551="",$W551=0),"",$N551*(1+CFG_RC/$W551))</f>
        <v/>
      </c>
      <c r="Y551" s="46" t="str">
        <f aca="false">IF(OR($X551="",$M551="",$G551="",$L551=""),"",($W551*$G551/CFG_RHOCP)*($X551/($M551+$X551))-$L551/($M551+$X551))</f>
        <v/>
      </c>
      <c r="Z551" s="46" t="str">
        <f aca="false">IF(OR($W551="",$G551=""),"",$W551*$G551/CFG_RHOCP)</f>
        <v/>
      </c>
      <c r="AA551" s="50" t="str">
        <f aca="false">IF(OR($P551="",$Y551="",$Z551=""),"",IF(ABS($Z551-$Y551)&lt;CFG_DENOMMIN,"",($P551-$Y551)/($Z551-$Y551)))</f>
        <v/>
      </c>
      <c r="AB551" s="48" t="str">
        <f aca="false">IF($A551="","",IF(AND(HOUR($A551)&gt;=CFG_HINI,HOUR($A551)&lt;CFG_HFIM),1,0))</f>
        <v/>
      </c>
      <c r="AC551" s="48" t="str">
        <f aca="false">IF($A551="","",IF($D551="",0,IF($D551&gt;=CFG_RSMIN,1,0)))</f>
        <v/>
      </c>
      <c r="AD551" s="48" t="str">
        <f aca="false">IF($A551="","",IF($E551="",0,IF(AND($E551&gt;=CFG_UMIN,$E551&lt;=CFG_UMAX),1,0)))</f>
        <v/>
      </c>
      <c r="AE551" s="48" t="str">
        <f aca="false">IF($A551="","",IF($L551="",0,IF($L551&gt;=CFG_VPDMIN,1,0)))</f>
        <v/>
      </c>
      <c r="AF551" s="48" t="str">
        <f aca="false">IF($A551="","",IF(CFG_METODO="Teórico (Jackson)",IF(OR($Y551="",$Z551=""),0,IF(ABS($Z551-$Y551)&gt;=CFG_DENOMMIN,1,0)),IF(OR($T551="",$U551=""),0,IF(ABS($U551-$T551)&gt;=CFG_DENOMMIN,1,0))))</f>
        <v/>
      </c>
      <c r="AG551" s="48" t="str">
        <f aca="false">IF($A551="","",IF(AND($B551&lt;&gt;"",$C551&lt;&gt;"",$H551&lt;&gt;""),1,0))</f>
        <v/>
      </c>
      <c r="AH551" s="48" t="str">
        <f aca="false">IF($A551="","",IF(AND($AB551=1,$AC551=1,$AD551=1,$AE551=1,$AF551=1,$AG551=1),1,0))</f>
        <v/>
      </c>
      <c r="AI551" s="50" t="str">
        <f aca="false">IF($A551="","",IF($AH551&lt;&gt;1,"",IF(CFG_METODO="Teórico (Jackson)",$AA551,$V551)))</f>
        <v/>
      </c>
      <c r="AJ551" s="50" t="str">
        <f aca="false">IF($AI551="","",MAX(0,MIN(1,$AI551)))</f>
        <v/>
      </c>
      <c r="AK551" s="52" t="str">
        <f aca="false">IF($A551="","",IF($AG551=0,"Dados incompletos"&amp;IF($I551="SEM PAR"," — sem Tc no mesmo horário",""),IF($AB551=0,"Fora da janela horária",IF($AC551=0,"Radiação abaixo do mínimo",IF($AD551=0,"Vento fora da faixa",IF($AE551=0,"VPD abaixo do mínimo",IF($AF551=0,"Denominador muito pequeno","VÁLIDO")))))))</f>
        <v/>
      </c>
    </row>
    <row r="552" customFormat="false" ht="15" hidden="false" customHeight="false" outlineLevel="0" collapsed="false">
      <c r="A552" s="45" t="str">
        <f aca="false">IF(02_Estacao!A552="","",02_Estacao!A552)</f>
        <v/>
      </c>
      <c r="B552" s="46" t="str">
        <f aca="false">IF(OR($A552="",02_Estacao!B552=""),"",IF(CFG_UT="°F",(02_Estacao!B552-32)*5/9,02_Estacao!B552))</f>
        <v/>
      </c>
      <c r="C552" s="47" t="str">
        <f aca="false">IF(OR($A552="",02_Estacao!C552=""),"",IF(CFG_UUR="fração (0-1)",02_Estacao!C552*100,02_Estacao!C552))</f>
        <v/>
      </c>
      <c r="D552" s="48" t="str">
        <f aca="false">IF(OR($A552="",02_Estacao!D552=""),"",IF(CFG_URS="MJ/m²/h",02_Estacao!D552*277.7778,IF(CFG_URS="kW/m²",02_Estacao!D552*1000,02_Estacao!D552)))</f>
        <v/>
      </c>
      <c r="E552" s="46" t="str">
        <f aca="false">IF(OR($A552="",02_Estacao!E552=""),"",IF(CFG_UVEL="km/h",02_Estacao!E552/3.6,02_Estacao!E552))</f>
        <v/>
      </c>
      <c r="F552" s="46" t="str">
        <f aca="false">IF($A552="","",IF(02_Estacao!F552="",CFG_P,IF(CFG_UP="hPa (mbar)",02_Estacao!F552/10,IF(CFG_UP="Pa",02_Estacao!F552/1000,02_Estacao!F552))))</f>
        <v/>
      </c>
      <c r="G552" s="48" t="str">
        <f aca="false">IF($A552="","",IF(02_Estacao!G552&lt;&gt;"",02_Estacao!G552,IF($D552="","",(1-CFG_ALBEDO)*$D552-CFG_RNL)))</f>
        <v/>
      </c>
      <c r="H552" s="46" t="str">
        <f aca="false">IF($A552="","",IFERROR(IF(ISNUMBER(INDEX(03_Dossel!$F$6:$F$1005,MATCH($A552,03_Dossel!$A$6:$A$1005,0))),INDEX(03_Dossel!$F$6:$F$1005,MATCH($A552,03_Dossel!$A$6:$A$1005,0)),""),""))</f>
        <v/>
      </c>
      <c r="I552" s="49" t="str">
        <f aca="false">IF($A552="","",IF($H552="","SEM PAR","OK"))</f>
        <v/>
      </c>
      <c r="J552" s="50" t="str">
        <f aca="false">IF($B552="","",0.6108*EXP(17.27*$B552/($B552+237.3)))</f>
        <v/>
      </c>
      <c r="K552" s="50" t="str">
        <f aca="false">IF(OR($J552="",$C552=""),"",$J552*$C552/100)</f>
        <v/>
      </c>
      <c r="L552" s="50" t="str">
        <f aca="false">IF(OR($J552="",$K552=""),"",$J552-$K552)</f>
        <v/>
      </c>
      <c r="M552" s="50" t="str">
        <f aca="false">IF($J552="","",4098*$J552/($B552+237.3)^2)</f>
        <v/>
      </c>
      <c r="N552" s="51" t="str">
        <f aca="false">IF($F552="","",0.000665*$F552)</f>
        <v/>
      </c>
      <c r="O552" s="46" t="str">
        <f aca="false">IF($E552="","",IFERROR($E552*4.87/LN(67.8*CFG_ZANEM-5.42),""))</f>
        <v/>
      </c>
      <c r="P552" s="46" t="str">
        <f aca="false">IF(OR($B552="",$H552=""),"",$H552-$B552)</f>
        <v/>
      </c>
      <c r="Q552" s="46" t="str">
        <f aca="false">IF($A552="","",IF(ISNUMBER(CFG_A),CFG_A,""))</f>
        <v/>
      </c>
      <c r="R552" s="46" t="str">
        <f aca="false">IF($A552="","",IF(ISNUMBER(CFG_B),CFG_B,""))</f>
        <v/>
      </c>
      <c r="S552" s="50" t="str">
        <f aca="false">IF(OR($B552="",$Q552=""),"",0.6108*EXP(17.27*$B552/($B552+237.3))-0.6108*EXP(17.27*($B552+$Q552)/($B552+$Q552+237.3)))</f>
        <v/>
      </c>
      <c r="T552" s="46" t="str">
        <f aca="false">IF(OR($Q552="",$R552="",$L552=""),"",$Q552+$R552*$L552)</f>
        <v/>
      </c>
      <c r="U552" s="46" t="str">
        <f aca="false">IF(OR($Q552="",$R552="",$S552=""),"",$Q552+$R552*$S552)</f>
        <v/>
      </c>
      <c r="V552" s="50" t="str">
        <f aca="false">IF(OR($P552="",$T552="",$U552=""),"",IF(ABS($U552-$T552)&lt;CFG_DENOMMIN,"",($P552-$T552)/($U552-$T552)))</f>
        <v/>
      </c>
      <c r="W552" s="47" t="str">
        <f aca="false">IF($E552="","",IFERROR(LN((CFG_ZANEM-0.67*CFG_HDOSSEL)/(0.123*CFG_HDOSSEL))*LN((CFG_ZAR-0.67*CFG_HDOSSEL)/(0.0123*CFG_HDOSSEL))/(CFG_K^2*$E552),""))</f>
        <v/>
      </c>
      <c r="X552" s="50" t="str">
        <f aca="false">IF(OR($N552="",$W552="",$W552=0),"",$N552*(1+CFG_RC/$W552))</f>
        <v/>
      </c>
      <c r="Y552" s="46" t="str">
        <f aca="false">IF(OR($X552="",$M552="",$G552="",$L552=""),"",($W552*$G552/CFG_RHOCP)*($X552/($M552+$X552))-$L552/($M552+$X552))</f>
        <v/>
      </c>
      <c r="Z552" s="46" t="str">
        <f aca="false">IF(OR($W552="",$G552=""),"",$W552*$G552/CFG_RHOCP)</f>
        <v/>
      </c>
      <c r="AA552" s="50" t="str">
        <f aca="false">IF(OR($P552="",$Y552="",$Z552=""),"",IF(ABS($Z552-$Y552)&lt;CFG_DENOMMIN,"",($P552-$Y552)/($Z552-$Y552)))</f>
        <v/>
      </c>
      <c r="AB552" s="48" t="str">
        <f aca="false">IF($A552="","",IF(AND(HOUR($A552)&gt;=CFG_HINI,HOUR($A552)&lt;CFG_HFIM),1,0))</f>
        <v/>
      </c>
      <c r="AC552" s="48" t="str">
        <f aca="false">IF($A552="","",IF($D552="",0,IF($D552&gt;=CFG_RSMIN,1,0)))</f>
        <v/>
      </c>
      <c r="AD552" s="48" t="str">
        <f aca="false">IF($A552="","",IF($E552="",0,IF(AND($E552&gt;=CFG_UMIN,$E552&lt;=CFG_UMAX),1,0)))</f>
        <v/>
      </c>
      <c r="AE552" s="48" t="str">
        <f aca="false">IF($A552="","",IF($L552="",0,IF($L552&gt;=CFG_VPDMIN,1,0)))</f>
        <v/>
      </c>
      <c r="AF552" s="48" t="str">
        <f aca="false">IF($A552="","",IF(CFG_METODO="Teórico (Jackson)",IF(OR($Y552="",$Z552=""),0,IF(ABS($Z552-$Y552)&gt;=CFG_DENOMMIN,1,0)),IF(OR($T552="",$U552=""),0,IF(ABS($U552-$T552)&gt;=CFG_DENOMMIN,1,0))))</f>
        <v/>
      </c>
      <c r="AG552" s="48" t="str">
        <f aca="false">IF($A552="","",IF(AND($B552&lt;&gt;"",$C552&lt;&gt;"",$H552&lt;&gt;""),1,0))</f>
        <v/>
      </c>
      <c r="AH552" s="48" t="str">
        <f aca="false">IF($A552="","",IF(AND($AB552=1,$AC552=1,$AD552=1,$AE552=1,$AF552=1,$AG552=1),1,0))</f>
        <v/>
      </c>
      <c r="AI552" s="50" t="str">
        <f aca="false">IF($A552="","",IF($AH552&lt;&gt;1,"",IF(CFG_METODO="Teórico (Jackson)",$AA552,$V552)))</f>
        <v/>
      </c>
      <c r="AJ552" s="50" t="str">
        <f aca="false">IF($AI552="","",MAX(0,MIN(1,$AI552)))</f>
        <v/>
      </c>
      <c r="AK552" s="52" t="str">
        <f aca="false">IF($A552="","",IF($AG552=0,"Dados incompletos"&amp;IF($I552="SEM PAR"," — sem Tc no mesmo horário",""),IF($AB552=0,"Fora da janela horária",IF($AC552=0,"Radiação abaixo do mínimo",IF($AD552=0,"Vento fora da faixa",IF($AE552=0,"VPD abaixo do mínimo",IF($AF552=0,"Denominador muito pequeno","VÁLIDO")))))))</f>
        <v/>
      </c>
    </row>
    <row r="553" customFormat="false" ht="15" hidden="false" customHeight="false" outlineLevel="0" collapsed="false">
      <c r="A553" s="45" t="str">
        <f aca="false">IF(02_Estacao!A553="","",02_Estacao!A553)</f>
        <v/>
      </c>
      <c r="B553" s="46" t="str">
        <f aca="false">IF(OR($A553="",02_Estacao!B553=""),"",IF(CFG_UT="°F",(02_Estacao!B553-32)*5/9,02_Estacao!B553))</f>
        <v/>
      </c>
      <c r="C553" s="47" t="str">
        <f aca="false">IF(OR($A553="",02_Estacao!C553=""),"",IF(CFG_UUR="fração (0-1)",02_Estacao!C553*100,02_Estacao!C553))</f>
        <v/>
      </c>
      <c r="D553" s="48" t="str">
        <f aca="false">IF(OR($A553="",02_Estacao!D553=""),"",IF(CFG_URS="MJ/m²/h",02_Estacao!D553*277.7778,IF(CFG_URS="kW/m²",02_Estacao!D553*1000,02_Estacao!D553)))</f>
        <v/>
      </c>
      <c r="E553" s="46" t="str">
        <f aca="false">IF(OR($A553="",02_Estacao!E553=""),"",IF(CFG_UVEL="km/h",02_Estacao!E553/3.6,02_Estacao!E553))</f>
        <v/>
      </c>
      <c r="F553" s="46" t="str">
        <f aca="false">IF($A553="","",IF(02_Estacao!F553="",CFG_P,IF(CFG_UP="hPa (mbar)",02_Estacao!F553/10,IF(CFG_UP="Pa",02_Estacao!F553/1000,02_Estacao!F553))))</f>
        <v/>
      </c>
      <c r="G553" s="48" t="str">
        <f aca="false">IF($A553="","",IF(02_Estacao!G553&lt;&gt;"",02_Estacao!G553,IF($D553="","",(1-CFG_ALBEDO)*$D553-CFG_RNL)))</f>
        <v/>
      </c>
      <c r="H553" s="46" t="str">
        <f aca="false">IF($A553="","",IFERROR(IF(ISNUMBER(INDEX(03_Dossel!$F$6:$F$1005,MATCH($A553,03_Dossel!$A$6:$A$1005,0))),INDEX(03_Dossel!$F$6:$F$1005,MATCH($A553,03_Dossel!$A$6:$A$1005,0)),""),""))</f>
        <v/>
      </c>
      <c r="I553" s="49" t="str">
        <f aca="false">IF($A553="","",IF($H553="","SEM PAR","OK"))</f>
        <v/>
      </c>
      <c r="J553" s="50" t="str">
        <f aca="false">IF($B553="","",0.6108*EXP(17.27*$B553/($B553+237.3)))</f>
        <v/>
      </c>
      <c r="K553" s="50" t="str">
        <f aca="false">IF(OR($J553="",$C553=""),"",$J553*$C553/100)</f>
        <v/>
      </c>
      <c r="L553" s="50" t="str">
        <f aca="false">IF(OR($J553="",$K553=""),"",$J553-$K553)</f>
        <v/>
      </c>
      <c r="M553" s="50" t="str">
        <f aca="false">IF($J553="","",4098*$J553/($B553+237.3)^2)</f>
        <v/>
      </c>
      <c r="N553" s="51" t="str">
        <f aca="false">IF($F553="","",0.000665*$F553)</f>
        <v/>
      </c>
      <c r="O553" s="46" t="str">
        <f aca="false">IF($E553="","",IFERROR($E553*4.87/LN(67.8*CFG_ZANEM-5.42),""))</f>
        <v/>
      </c>
      <c r="P553" s="46" t="str">
        <f aca="false">IF(OR($B553="",$H553=""),"",$H553-$B553)</f>
        <v/>
      </c>
      <c r="Q553" s="46" t="str">
        <f aca="false">IF($A553="","",IF(ISNUMBER(CFG_A),CFG_A,""))</f>
        <v/>
      </c>
      <c r="R553" s="46" t="str">
        <f aca="false">IF($A553="","",IF(ISNUMBER(CFG_B),CFG_B,""))</f>
        <v/>
      </c>
      <c r="S553" s="50" t="str">
        <f aca="false">IF(OR($B553="",$Q553=""),"",0.6108*EXP(17.27*$B553/($B553+237.3))-0.6108*EXP(17.27*($B553+$Q553)/($B553+$Q553+237.3)))</f>
        <v/>
      </c>
      <c r="T553" s="46" t="str">
        <f aca="false">IF(OR($Q553="",$R553="",$L553=""),"",$Q553+$R553*$L553)</f>
        <v/>
      </c>
      <c r="U553" s="46" t="str">
        <f aca="false">IF(OR($Q553="",$R553="",$S553=""),"",$Q553+$R553*$S553)</f>
        <v/>
      </c>
      <c r="V553" s="50" t="str">
        <f aca="false">IF(OR($P553="",$T553="",$U553=""),"",IF(ABS($U553-$T553)&lt;CFG_DENOMMIN,"",($P553-$T553)/($U553-$T553)))</f>
        <v/>
      </c>
      <c r="W553" s="47" t="str">
        <f aca="false">IF($E553="","",IFERROR(LN((CFG_ZANEM-0.67*CFG_HDOSSEL)/(0.123*CFG_HDOSSEL))*LN((CFG_ZAR-0.67*CFG_HDOSSEL)/(0.0123*CFG_HDOSSEL))/(CFG_K^2*$E553),""))</f>
        <v/>
      </c>
      <c r="X553" s="50" t="str">
        <f aca="false">IF(OR($N553="",$W553="",$W553=0),"",$N553*(1+CFG_RC/$W553))</f>
        <v/>
      </c>
      <c r="Y553" s="46" t="str">
        <f aca="false">IF(OR($X553="",$M553="",$G553="",$L553=""),"",($W553*$G553/CFG_RHOCP)*($X553/($M553+$X553))-$L553/($M553+$X553))</f>
        <v/>
      </c>
      <c r="Z553" s="46" t="str">
        <f aca="false">IF(OR($W553="",$G553=""),"",$W553*$G553/CFG_RHOCP)</f>
        <v/>
      </c>
      <c r="AA553" s="50" t="str">
        <f aca="false">IF(OR($P553="",$Y553="",$Z553=""),"",IF(ABS($Z553-$Y553)&lt;CFG_DENOMMIN,"",($P553-$Y553)/($Z553-$Y553)))</f>
        <v/>
      </c>
      <c r="AB553" s="48" t="str">
        <f aca="false">IF($A553="","",IF(AND(HOUR($A553)&gt;=CFG_HINI,HOUR($A553)&lt;CFG_HFIM),1,0))</f>
        <v/>
      </c>
      <c r="AC553" s="48" t="str">
        <f aca="false">IF($A553="","",IF($D553="",0,IF($D553&gt;=CFG_RSMIN,1,0)))</f>
        <v/>
      </c>
      <c r="AD553" s="48" t="str">
        <f aca="false">IF($A553="","",IF($E553="",0,IF(AND($E553&gt;=CFG_UMIN,$E553&lt;=CFG_UMAX),1,0)))</f>
        <v/>
      </c>
      <c r="AE553" s="48" t="str">
        <f aca="false">IF($A553="","",IF($L553="",0,IF($L553&gt;=CFG_VPDMIN,1,0)))</f>
        <v/>
      </c>
      <c r="AF553" s="48" t="str">
        <f aca="false">IF($A553="","",IF(CFG_METODO="Teórico (Jackson)",IF(OR($Y553="",$Z553=""),0,IF(ABS($Z553-$Y553)&gt;=CFG_DENOMMIN,1,0)),IF(OR($T553="",$U553=""),0,IF(ABS($U553-$T553)&gt;=CFG_DENOMMIN,1,0))))</f>
        <v/>
      </c>
      <c r="AG553" s="48" t="str">
        <f aca="false">IF($A553="","",IF(AND($B553&lt;&gt;"",$C553&lt;&gt;"",$H553&lt;&gt;""),1,0))</f>
        <v/>
      </c>
      <c r="AH553" s="48" t="str">
        <f aca="false">IF($A553="","",IF(AND($AB553=1,$AC553=1,$AD553=1,$AE553=1,$AF553=1,$AG553=1),1,0))</f>
        <v/>
      </c>
      <c r="AI553" s="50" t="str">
        <f aca="false">IF($A553="","",IF($AH553&lt;&gt;1,"",IF(CFG_METODO="Teórico (Jackson)",$AA553,$V553)))</f>
        <v/>
      </c>
      <c r="AJ553" s="50" t="str">
        <f aca="false">IF($AI553="","",MAX(0,MIN(1,$AI553)))</f>
        <v/>
      </c>
      <c r="AK553" s="52" t="str">
        <f aca="false">IF($A553="","",IF($AG553=0,"Dados incompletos"&amp;IF($I553="SEM PAR"," — sem Tc no mesmo horário",""),IF($AB553=0,"Fora da janela horária",IF($AC553=0,"Radiação abaixo do mínimo",IF($AD553=0,"Vento fora da faixa",IF($AE553=0,"VPD abaixo do mínimo",IF($AF553=0,"Denominador muito pequeno","VÁLIDO")))))))</f>
        <v/>
      </c>
    </row>
    <row r="554" customFormat="false" ht="15" hidden="false" customHeight="false" outlineLevel="0" collapsed="false">
      <c r="A554" s="45" t="str">
        <f aca="false">IF(02_Estacao!A554="","",02_Estacao!A554)</f>
        <v/>
      </c>
      <c r="B554" s="46" t="str">
        <f aca="false">IF(OR($A554="",02_Estacao!B554=""),"",IF(CFG_UT="°F",(02_Estacao!B554-32)*5/9,02_Estacao!B554))</f>
        <v/>
      </c>
      <c r="C554" s="47" t="str">
        <f aca="false">IF(OR($A554="",02_Estacao!C554=""),"",IF(CFG_UUR="fração (0-1)",02_Estacao!C554*100,02_Estacao!C554))</f>
        <v/>
      </c>
      <c r="D554" s="48" t="str">
        <f aca="false">IF(OR($A554="",02_Estacao!D554=""),"",IF(CFG_URS="MJ/m²/h",02_Estacao!D554*277.7778,IF(CFG_URS="kW/m²",02_Estacao!D554*1000,02_Estacao!D554)))</f>
        <v/>
      </c>
      <c r="E554" s="46" t="str">
        <f aca="false">IF(OR($A554="",02_Estacao!E554=""),"",IF(CFG_UVEL="km/h",02_Estacao!E554/3.6,02_Estacao!E554))</f>
        <v/>
      </c>
      <c r="F554" s="46" t="str">
        <f aca="false">IF($A554="","",IF(02_Estacao!F554="",CFG_P,IF(CFG_UP="hPa (mbar)",02_Estacao!F554/10,IF(CFG_UP="Pa",02_Estacao!F554/1000,02_Estacao!F554))))</f>
        <v/>
      </c>
      <c r="G554" s="48" t="str">
        <f aca="false">IF($A554="","",IF(02_Estacao!G554&lt;&gt;"",02_Estacao!G554,IF($D554="","",(1-CFG_ALBEDO)*$D554-CFG_RNL)))</f>
        <v/>
      </c>
      <c r="H554" s="46" t="str">
        <f aca="false">IF($A554="","",IFERROR(IF(ISNUMBER(INDEX(03_Dossel!$F$6:$F$1005,MATCH($A554,03_Dossel!$A$6:$A$1005,0))),INDEX(03_Dossel!$F$6:$F$1005,MATCH($A554,03_Dossel!$A$6:$A$1005,0)),""),""))</f>
        <v/>
      </c>
      <c r="I554" s="49" t="str">
        <f aca="false">IF($A554="","",IF($H554="","SEM PAR","OK"))</f>
        <v/>
      </c>
      <c r="J554" s="50" t="str">
        <f aca="false">IF($B554="","",0.6108*EXP(17.27*$B554/($B554+237.3)))</f>
        <v/>
      </c>
      <c r="K554" s="50" t="str">
        <f aca="false">IF(OR($J554="",$C554=""),"",$J554*$C554/100)</f>
        <v/>
      </c>
      <c r="L554" s="50" t="str">
        <f aca="false">IF(OR($J554="",$K554=""),"",$J554-$K554)</f>
        <v/>
      </c>
      <c r="M554" s="50" t="str">
        <f aca="false">IF($J554="","",4098*$J554/($B554+237.3)^2)</f>
        <v/>
      </c>
      <c r="N554" s="51" t="str">
        <f aca="false">IF($F554="","",0.000665*$F554)</f>
        <v/>
      </c>
      <c r="O554" s="46" t="str">
        <f aca="false">IF($E554="","",IFERROR($E554*4.87/LN(67.8*CFG_ZANEM-5.42),""))</f>
        <v/>
      </c>
      <c r="P554" s="46" t="str">
        <f aca="false">IF(OR($B554="",$H554=""),"",$H554-$B554)</f>
        <v/>
      </c>
      <c r="Q554" s="46" t="str">
        <f aca="false">IF($A554="","",IF(ISNUMBER(CFG_A),CFG_A,""))</f>
        <v/>
      </c>
      <c r="R554" s="46" t="str">
        <f aca="false">IF($A554="","",IF(ISNUMBER(CFG_B),CFG_B,""))</f>
        <v/>
      </c>
      <c r="S554" s="50" t="str">
        <f aca="false">IF(OR($B554="",$Q554=""),"",0.6108*EXP(17.27*$B554/($B554+237.3))-0.6108*EXP(17.27*($B554+$Q554)/($B554+$Q554+237.3)))</f>
        <v/>
      </c>
      <c r="T554" s="46" t="str">
        <f aca="false">IF(OR($Q554="",$R554="",$L554=""),"",$Q554+$R554*$L554)</f>
        <v/>
      </c>
      <c r="U554" s="46" t="str">
        <f aca="false">IF(OR($Q554="",$R554="",$S554=""),"",$Q554+$R554*$S554)</f>
        <v/>
      </c>
      <c r="V554" s="50" t="str">
        <f aca="false">IF(OR($P554="",$T554="",$U554=""),"",IF(ABS($U554-$T554)&lt;CFG_DENOMMIN,"",($P554-$T554)/($U554-$T554)))</f>
        <v/>
      </c>
      <c r="W554" s="47" t="str">
        <f aca="false">IF($E554="","",IFERROR(LN((CFG_ZANEM-0.67*CFG_HDOSSEL)/(0.123*CFG_HDOSSEL))*LN((CFG_ZAR-0.67*CFG_HDOSSEL)/(0.0123*CFG_HDOSSEL))/(CFG_K^2*$E554),""))</f>
        <v/>
      </c>
      <c r="X554" s="50" t="str">
        <f aca="false">IF(OR($N554="",$W554="",$W554=0),"",$N554*(1+CFG_RC/$W554))</f>
        <v/>
      </c>
      <c r="Y554" s="46" t="str">
        <f aca="false">IF(OR($X554="",$M554="",$G554="",$L554=""),"",($W554*$G554/CFG_RHOCP)*($X554/($M554+$X554))-$L554/($M554+$X554))</f>
        <v/>
      </c>
      <c r="Z554" s="46" t="str">
        <f aca="false">IF(OR($W554="",$G554=""),"",$W554*$G554/CFG_RHOCP)</f>
        <v/>
      </c>
      <c r="AA554" s="50" t="str">
        <f aca="false">IF(OR($P554="",$Y554="",$Z554=""),"",IF(ABS($Z554-$Y554)&lt;CFG_DENOMMIN,"",($P554-$Y554)/($Z554-$Y554)))</f>
        <v/>
      </c>
      <c r="AB554" s="48" t="str">
        <f aca="false">IF($A554="","",IF(AND(HOUR($A554)&gt;=CFG_HINI,HOUR($A554)&lt;CFG_HFIM),1,0))</f>
        <v/>
      </c>
      <c r="AC554" s="48" t="str">
        <f aca="false">IF($A554="","",IF($D554="",0,IF($D554&gt;=CFG_RSMIN,1,0)))</f>
        <v/>
      </c>
      <c r="AD554" s="48" t="str">
        <f aca="false">IF($A554="","",IF($E554="",0,IF(AND($E554&gt;=CFG_UMIN,$E554&lt;=CFG_UMAX),1,0)))</f>
        <v/>
      </c>
      <c r="AE554" s="48" t="str">
        <f aca="false">IF($A554="","",IF($L554="",0,IF($L554&gt;=CFG_VPDMIN,1,0)))</f>
        <v/>
      </c>
      <c r="AF554" s="48" t="str">
        <f aca="false">IF($A554="","",IF(CFG_METODO="Teórico (Jackson)",IF(OR($Y554="",$Z554=""),0,IF(ABS($Z554-$Y554)&gt;=CFG_DENOMMIN,1,0)),IF(OR($T554="",$U554=""),0,IF(ABS($U554-$T554)&gt;=CFG_DENOMMIN,1,0))))</f>
        <v/>
      </c>
      <c r="AG554" s="48" t="str">
        <f aca="false">IF($A554="","",IF(AND($B554&lt;&gt;"",$C554&lt;&gt;"",$H554&lt;&gt;""),1,0))</f>
        <v/>
      </c>
      <c r="AH554" s="48" t="str">
        <f aca="false">IF($A554="","",IF(AND($AB554=1,$AC554=1,$AD554=1,$AE554=1,$AF554=1,$AG554=1),1,0))</f>
        <v/>
      </c>
      <c r="AI554" s="50" t="str">
        <f aca="false">IF($A554="","",IF($AH554&lt;&gt;1,"",IF(CFG_METODO="Teórico (Jackson)",$AA554,$V554)))</f>
        <v/>
      </c>
      <c r="AJ554" s="50" t="str">
        <f aca="false">IF($AI554="","",MAX(0,MIN(1,$AI554)))</f>
        <v/>
      </c>
      <c r="AK554" s="52" t="str">
        <f aca="false">IF($A554="","",IF($AG554=0,"Dados incompletos"&amp;IF($I554="SEM PAR"," — sem Tc no mesmo horário",""),IF($AB554=0,"Fora da janela horária",IF($AC554=0,"Radiação abaixo do mínimo",IF($AD554=0,"Vento fora da faixa",IF($AE554=0,"VPD abaixo do mínimo",IF($AF554=0,"Denominador muito pequeno","VÁLIDO")))))))</f>
        <v/>
      </c>
    </row>
    <row r="555" customFormat="false" ht="15" hidden="false" customHeight="false" outlineLevel="0" collapsed="false">
      <c r="A555" s="45" t="str">
        <f aca="false">IF(02_Estacao!A555="","",02_Estacao!A555)</f>
        <v/>
      </c>
      <c r="B555" s="46" t="str">
        <f aca="false">IF(OR($A555="",02_Estacao!B555=""),"",IF(CFG_UT="°F",(02_Estacao!B555-32)*5/9,02_Estacao!B555))</f>
        <v/>
      </c>
      <c r="C555" s="47" t="str">
        <f aca="false">IF(OR($A555="",02_Estacao!C555=""),"",IF(CFG_UUR="fração (0-1)",02_Estacao!C555*100,02_Estacao!C555))</f>
        <v/>
      </c>
      <c r="D555" s="48" t="str">
        <f aca="false">IF(OR($A555="",02_Estacao!D555=""),"",IF(CFG_URS="MJ/m²/h",02_Estacao!D555*277.7778,IF(CFG_URS="kW/m²",02_Estacao!D555*1000,02_Estacao!D555)))</f>
        <v/>
      </c>
      <c r="E555" s="46" t="str">
        <f aca="false">IF(OR($A555="",02_Estacao!E555=""),"",IF(CFG_UVEL="km/h",02_Estacao!E555/3.6,02_Estacao!E555))</f>
        <v/>
      </c>
      <c r="F555" s="46" t="str">
        <f aca="false">IF($A555="","",IF(02_Estacao!F555="",CFG_P,IF(CFG_UP="hPa (mbar)",02_Estacao!F555/10,IF(CFG_UP="Pa",02_Estacao!F555/1000,02_Estacao!F555))))</f>
        <v/>
      </c>
      <c r="G555" s="48" t="str">
        <f aca="false">IF($A555="","",IF(02_Estacao!G555&lt;&gt;"",02_Estacao!G555,IF($D555="","",(1-CFG_ALBEDO)*$D555-CFG_RNL)))</f>
        <v/>
      </c>
      <c r="H555" s="46" t="str">
        <f aca="false">IF($A555="","",IFERROR(IF(ISNUMBER(INDEX(03_Dossel!$F$6:$F$1005,MATCH($A555,03_Dossel!$A$6:$A$1005,0))),INDEX(03_Dossel!$F$6:$F$1005,MATCH($A555,03_Dossel!$A$6:$A$1005,0)),""),""))</f>
        <v/>
      </c>
      <c r="I555" s="49" t="str">
        <f aca="false">IF($A555="","",IF($H555="","SEM PAR","OK"))</f>
        <v/>
      </c>
      <c r="J555" s="50" t="str">
        <f aca="false">IF($B555="","",0.6108*EXP(17.27*$B555/($B555+237.3)))</f>
        <v/>
      </c>
      <c r="K555" s="50" t="str">
        <f aca="false">IF(OR($J555="",$C555=""),"",$J555*$C555/100)</f>
        <v/>
      </c>
      <c r="L555" s="50" t="str">
        <f aca="false">IF(OR($J555="",$K555=""),"",$J555-$K555)</f>
        <v/>
      </c>
      <c r="M555" s="50" t="str">
        <f aca="false">IF($J555="","",4098*$J555/($B555+237.3)^2)</f>
        <v/>
      </c>
      <c r="N555" s="51" t="str">
        <f aca="false">IF($F555="","",0.000665*$F555)</f>
        <v/>
      </c>
      <c r="O555" s="46" t="str">
        <f aca="false">IF($E555="","",IFERROR($E555*4.87/LN(67.8*CFG_ZANEM-5.42),""))</f>
        <v/>
      </c>
      <c r="P555" s="46" t="str">
        <f aca="false">IF(OR($B555="",$H555=""),"",$H555-$B555)</f>
        <v/>
      </c>
      <c r="Q555" s="46" t="str">
        <f aca="false">IF($A555="","",IF(ISNUMBER(CFG_A),CFG_A,""))</f>
        <v/>
      </c>
      <c r="R555" s="46" t="str">
        <f aca="false">IF($A555="","",IF(ISNUMBER(CFG_B),CFG_B,""))</f>
        <v/>
      </c>
      <c r="S555" s="50" t="str">
        <f aca="false">IF(OR($B555="",$Q555=""),"",0.6108*EXP(17.27*$B555/($B555+237.3))-0.6108*EXP(17.27*($B555+$Q555)/($B555+$Q555+237.3)))</f>
        <v/>
      </c>
      <c r="T555" s="46" t="str">
        <f aca="false">IF(OR($Q555="",$R555="",$L555=""),"",$Q555+$R555*$L555)</f>
        <v/>
      </c>
      <c r="U555" s="46" t="str">
        <f aca="false">IF(OR($Q555="",$R555="",$S555=""),"",$Q555+$R555*$S555)</f>
        <v/>
      </c>
      <c r="V555" s="50" t="str">
        <f aca="false">IF(OR($P555="",$T555="",$U555=""),"",IF(ABS($U555-$T555)&lt;CFG_DENOMMIN,"",($P555-$T555)/($U555-$T555)))</f>
        <v/>
      </c>
      <c r="W555" s="47" t="str">
        <f aca="false">IF($E555="","",IFERROR(LN((CFG_ZANEM-0.67*CFG_HDOSSEL)/(0.123*CFG_HDOSSEL))*LN((CFG_ZAR-0.67*CFG_HDOSSEL)/(0.0123*CFG_HDOSSEL))/(CFG_K^2*$E555),""))</f>
        <v/>
      </c>
      <c r="X555" s="50" t="str">
        <f aca="false">IF(OR($N555="",$W555="",$W555=0),"",$N555*(1+CFG_RC/$W555))</f>
        <v/>
      </c>
      <c r="Y555" s="46" t="str">
        <f aca="false">IF(OR($X555="",$M555="",$G555="",$L555=""),"",($W555*$G555/CFG_RHOCP)*($X555/($M555+$X555))-$L555/($M555+$X555))</f>
        <v/>
      </c>
      <c r="Z555" s="46" t="str">
        <f aca="false">IF(OR($W555="",$G555=""),"",$W555*$G555/CFG_RHOCP)</f>
        <v/>
      </c>
      <c r="AA555" s="50" t="str">
        <f aca="false">IF(OR($P555="",$Y555="",$Z555=""),"",IF(ABS($Z555-$Y555)&lt;CFG_DENOMMIN,"",($P555-$Y555)/($Z555-$Y555)))</f>
        <v/>
      </c>
      <c r="AB555" s="48" t="str">
        <f aca="false">IF($A555="","",IF(AND(HOUR($A555)&gt;=CFG_HINI,HOUR($A555)&lt;CFG_HFIM),1,0))</f>
        <v/>
      </c>
      <c r="AC555" s="48" t="str">
        <f aca="false">IF($A555="","",IF($D555="",0,IF($D555&gt;=CFG_RSMIN,1,0)))</f>
        <v/>
      </c>
      <c r="AD555" s="48" t="str">
        <f aca="false">IF($A555="","",IF($E555="",0,IF(AND($E555&gt;=CFG_UMIN,$E555&lt;=CFG_UMAX),1,0)))</f>
        <v/>
      </c>
      <c r="AE555" s="48" t="str">
        <f aca="false">IF($A555="","",IF($L555="",0,IF($L555&gt;=CFG_VPDMIN,1,0)))</f>
        <v/>
      </c>
      <c r="AF555" s="48" t="str">
        <f aca="false">IF($A555="","",IF(CFG_METODO="Teórico (Jackson)",IF(OR($Y555="",$Z555=""),0,IF(ABS($Z555-$Y555)&gt;=CFG_DENOMMIN,1,0)),IF(OR($T555="",$U555=""),0,IF(ABS($U555-$T555)&gt;=CFG_DENOMMIN,1,0))))</f>
        <v/>
      </c>
      <c r="AG555" s="48" t="str">
        <f aca="false">IF($A555="","",IF(AND($B555&lt;&gt;"",$C555&lt;&gt;"",$H555&lt;&gt;""),1,0))</f>
        <v/>
      </c>
      <c r="AH555" s="48" t="str">
        <f aca="false">IF($A555="","",IF(AND($AB555=1,$AC555=1,$AD555=1,$AE555=1,$AF555=1,$AG555=1),1,0))</f>
        <v/>
      </c>
      <c r="AI555" s="50" t="str">
        <f aca="false">IF($A555="","",IF($AH555&lt;&gt;1,"",IF(CFG_METODO="Teórico (Jackson)",$AA555,$V555)))</f>
        <v/>
      </c>
      <c r="AJ555" s="50" t="str">
        <f aca="false">IF($AI555="","",MAX(0,MIN(1,$AI555)))</f>
        <v/>
      </c>
      <c r="AK555" s="52" t="str">
        <f aca="false">IF($A555="","",IF($AG555=0,"Dados incompletos"&amp;IF($I555="SEM PAR"," — sem Tc no mesmo horário",""),IF($AB555=0,"Fora da janela horária",IF($AC555=0,"Radiação abaixo do mínimo",IF($AD555=0,"Vento fora da faixa",IF($AE555=0,"VPD abaixo do mínimo",IF($AF555=0,"Denominador muito pequeno","VÁLIDO")))))))</f>
        <v/>
      </c>
    </row>
    <row r="556" customFormat="false" ht="15" hidden="false" customHeight="false" outlineLevel="0" collapsed="false">
      <c r="A556" s="45" t="str">
        <f aca="false">IF(02_Estacao!A556="","",02_Estacao!A556)</f>
        <v/>
      </c>
      <c r="B556" s="46" t="str">
        <f aca="false">IF(OR($A556="",02_Estacao!B556=""),"",IF(CFG_UT="°F",(02_Estacao!B556-32)*5/9,02_Estacao!B556))</f>
        <v/>
      </c>
      <c r="C556" s="47" t="str">
        <f aca="false">IF(OR($A556="",02_Estacao!C556=""),"",IF(CFG_UUR="fração (0-1)",02_Estacao!C556*100,02_Estacao!C556))</f>
        <v/>
      </c>
      <c r="D556" s="48" t="str">
        <f aca="false">IF(OR($A556="",02_Estacao!D556=""),"",IF(CFG_URS="MJ/m²/h",02_Estacao!D556*277.7778,IF(CFG_URS="kW/m²",02_Estacao!D556*1000,02_Estacao!D556)))</f>
        <v/>
      </c>
      <c r="E556" s="46" t="str">
        <f aca="false">IF(OR($A556="",02_Estacao!E556=""),"",IF(CFG_UVEL="km/h",02_Estacao!E556/3.6,02_Estacao!E556))</f>
        <v/>
      </c>
      <c r="F556" s="46" t="str">
        <f aca="false">IF($A556="","",IF(02_Estacao!F556="",CFG_P,IF(CFG_UP="hPa (mbar)",02_Estacao!F556/10,IF(CFG_UP="Pa",02_Estacao!F556/1000,02_Estacao!F556))))</f>
        <v/>
      </c>
      <c r="G556" s="48" t="str">
        <f aca="false">IF($A556="","",IF(02_Estacao!G556&lt;&gt;"",02_Estacao!G556,IF($D556="","",(1-CFG_ALBEDO)*$D556-CFG_RNL)))</f>
        <v/>
      </c>
      <c r="H556" s="46" t="str">
        <f aca="false">IF($A556="","",IFERROR(IF(ISNUMBER(INDEX(03_Dossel!$F$6:$F$1005,MATCH($A556,03_Dossel!$A$6:$A$1005,0))),INDEX(03_Dossel!$F$6:$F$1005,MATCH($A556,03_Dossel!$A$6:$A$1005,0)),""),""))</f>
        <v/>
      </c>
      <c r="I556" s="49" t="str">
        <f aca="false">IF($A556="","",IF($H556="","SEM PAR","OK"))</f>
        <v/>
      </c>
      <c r="J556" s="50" t="str">
        <f aca="false">IF($B556="","",0.6108*EXP(17.27*$B556/($B556+237.3)))</f>
        <v/>
      </c>
      <c r="K556" s="50" t="str">
        <f aca="false">IF(OR($J556="",$C556=""),"",$J556*$C556/100)</f>
        <v/>
      </c>
      <c r="L556" s="50" t="str">
        <f aca="false">IF(OR($J556="",$K556=""),"",$J556-$K556)</f>
        <v/>
      </c>
      <c r="M556" s="50" t="str">
        <f aca="false">IF($J556="","",4098*$J556/($B556+237.3)^2)</f>
        <v/>
      </c>
      <c r="N556" s="51" t="str">
        <f aca="false">IF($F556="","",0.000665*$F556)</f>
        <v/>
      </c>
      <c r="O556" s="46" t="str">
        <f aca="false">IF($E556="","",IFERROR($E556*4.87/LN(67.8*CFG_ZANEM-5.42),""))</f>
        <v/>
      </c>
      <c r="P556" s="46" t="str">
        <f aca="false">IF(OR($B556="",$H556=""),"",$H556-$B556)</f>
        <v/>
      </c>
      <c r="Q556" s="46" t="str">
        <f aca="false">IF($A556="","",IF(ISNUMBER(CFG_A),CFG_A,""))</f>
        <v/>
      </c>
      <c r="R556" s="46" t="str">
        <f aca="false">IF($A556="","",IF(ISNUMBER(CFG_B),CFG_B,""))</f>
        <v/>
      </c>
      <c r="S556" s="50" t="str">
        <f aca="false">IF(OR($B556="",$Q556=""),"",0.6108*EXP(17.27*$B556/($B556+237.3))-0.6108*EXP(17.27*($B556+$Q556)/($B556+$Q556+237.3)))</f>
        <v/>
      </c>
      <c r="T556" s="46" t="str">
        <f aca="false">IF(OR($Q556="",$R556="",$L556=""),"",$Q556+$R556*$L556)</f>
        <v/>
      </c>
      <c r="U556" s="46" t="str">
        <f aca="false">IF(OR($Q556="",$R556="",$S556=""),"",$Q556+$R556*$S556)</f>
        <v/>
      </c>
      <c r="V556" s="50" t="str">
        <f aca="false">IF(OR($P556="",$T556="",$U556=""),"",IF(ABS($U556-$T556)&lt;CFG_DENOMMIN,"",($P556-$T556)/($U556-$T556)))</f>
        <v/>
      </c>
      <c r="W556" s="47" t="str">
        <f aca="false">IF($E556="","",IFERROR(LN((CFG_ZANEM-0.67*CFG_HDOSSEL)/(0.123*CFG_HDOSSEL))*LN((CFG_ZAR-0.67*CFG_HDOSSEL)/(0.0123*CFG_HDOSSEL))/(CFG_K^2*$E556),""))</f>
        <v/>
      </c>
      <c r="X556" s="50" t="str">
        <f aca="false">IF(OR($N556="",$W556="",$W556=0),"",$N556*(1+CFG_RC/$W556))</f>
        <v/>
      </c>
      <c r="Y556" s="46" t="str">
        <f aca="false">IF(OR($X556="",$M556="",$G556="",$L556=""),"",($W556*$G556/CFG_RHOCP)*($X556/($M556+$X556))-$L556/($M556+$X556))</f>
        <v/>
      </c>
      <c r="Z556" s="46" t="str">
        <f aca="false">IF(OR($W556="",$G556=""),"",$W556*$G556/CFG_RHOCP)</f>
        <v/>
      </c>
      <c r="AA556" s="50" t="str">
        <f aca="false">IF(OR($P556="",$Y556="",$Z556=""),"",IF(ABS($Z556-$Y556)&lt;CFG_DENOMMIN,"",($P556-$Y556)/($Z556-$Y556)))</f>
        <v/>
      </c>
      <c r="AB556" s="48" t="str">
        <f aca="false">IF($A556="","",IF(AND(HOUR($A556)&gt;=CFG_HINI,HOUR($A556)&lt;CFG_HFIM),1,0))</f>
        <v/>
      </c>
      <c r="AC556" s="48" t="str">
        <f aca="false">IF($A556="","",IF($D556="",0,IF($D556&gt;=CFG_RSMIN,1,0)))</f>
        <v/>
      </c>
      <c r="AD556" s="48" t="str">
        <f aca="false">IF($A556="","",IF($E556="",0,IF(AND($E556&gt;=CFG_UMIN,$E556&lt;=CFG_UMAX),1,0)))</f>
        <v/>
      </c>
      <c r="AE556" s="48" t="str">
        <f aca="false">IF($A556="","",IF($L556="",0,IF($L556&gt;=CFG_VPDMIN,1,0)))</f>
        <v/>
      </c>
      <c r="AF556" s="48" t="str">
        <f aca="false">IF($A556="","",IF(CFG_METODO="Teórico (Jackson)",IF(OR($Y556="",$Z556=""),0,IF(ABS($Z556-$Y556)&gt;=CFG_DENOMMIN,1,0)),IF(OR($T556="",$U556=""),0,IF(ABS($U556-$T556)&gt;=CFG_DENOMMIN,1,0))))</f>
        <v/>
      </c>
      <c r="AG556" s="48" t="str">
        <f aca="false">IF($A556="","",IF(AND($B556&lt;&gt;"",$C556&lt;&gt;"",$H556&lt;&gt;""),1,0))</f>
        <v/>
      </c>
      <c r="AH556" s="48" t="str">
        <f aca="false">IF($A556="","",IF(AND($AB556=1,$AC556=1,$AD556=1,$AE556=1,$AF556=1,$AG556=1),1,0))</f>
        <v/>
      </c>
      <c r="AI556" s="50" t="str">
        <f aca="false">IF($A556="","",IF($AH556&lt;&gt;1,"",IF(CFG_METODO="Teórico (Jackson)",$AA556,$V556)))</f>
        <v/>
      </c>
      <c r="AJ556" s="50" t="str">
        <f aca="false">IF($AI556="","",MAX(0,MIN(1,$AI556)))</f>
        <v/>
      </c>
      <c r="AK556" s="52" t="str">
        <f aca="false">IF($A556="","",IF($AG556=0,"Dados incompletos"&amp;IF($I556="SEM PAR"," — sem Tc no mesmo horário",""),IF($AB556=0,"Fora da janela horária",IF($AC556=0,"Radiação abaixo do mínimo",IF($AD556=0,"Vento fora da faixa",IF($AE556=0,"VPD abaixo do mínimo",IF($AF556=0,"Denominador muito pequeno","VÁLIDO")))))))</f>
        <v/>
      </c>
    </row>
    <row r="557" customFormat="false" ht="15" hidden="false" customHeight="false" outlineLevel="0" collapsed="false">
      <c r="A557" s="45" t="str">
        <f aca="false">IF(02_Estacao!A557="","",02_Estacao!A557)</f>
        <v/>
      </c>
      <c r="B557" s="46" t="str">
        <f aca="false">IF(OR($A557="",02_Estacao!B557=""),"",IF(CFG_UT="°F",(02_Estacao!B557-32)*5/9,02_Estacao!B557))</f>
        <v/>
      </c>
      <c r="C557" s="47" t="str">
        <f aca="false">IF(OR($A557="",02_Estacao!C557=""),"",IF(CFG_UUR="fração (0-1)",02_Estacao!C557*100,02_Estacao!C557))</f>
        <v/>
      </c>
      <c r="D557" s="48" t="str">
        <f aca="false">IF(OR($A557="",02_Estacao!D557=""),"",IF(CFG_URS="MJ/m²/h",02_Estacao!D557*277.7778,IF(CFG_URS="kW/m²",02_Estacao!D557*1000,02_Estacao!D557)))</f>
        <v/>
      </c>
      <c r="E557" s="46" t="str">
        <f aca="false">IF(OR($A557="",02_Estacao!E557=""),"",IF(CFG_UVEL="km/h",02_Estacao!E557/3.6,02_Estacao!E557))</f>
        <v/>
      </c>
      <c r="F557" s="46" t="str">
        <f aca="false">IF($A557="","",IF(02_Estacao!F557="",CFG_P,IF(CFG_UP="hPa (mbar)",02_Estacao!F557/10,IF(CFG_UP="Pa",02_Estacao!F557/1000,02_Estacao!F557))))</f>
        <v/>
      </c>
      <c r="G557" s="48" t="str">
        <f aca="false">IF($A557="","",IF(02_Estacao!G557&lt;&gt;"",02_Estacao!G557,IF($D557="","",(1-CFG_ALBEDO)*$D557-CFG_RNL)))</f>
        <v/>
      </c>
      <c r="H557" s="46" t="str">
        <f aca="false">IF($A557="","",IFERROR(IF(ISNUMBER(INDEX(03_Dossel!$F$6:$F$1005,MATCH($A557,03_Dossel!$A$6:$A$1005,0))),INDEX(03_Dossel!$F$6:$F$1005,MATCH($A557,03_Dossel!$A$6:$A$1005,0)),""),""))</f>
        <v/>
      </c>
      <c r="I557" s="49" t="str">
        <f aca="false">IF($A557="","",IF($H557="","SEM PAR","OK"))</f>
        <v/>
      </c>
      <c r="J557" s="50" t="str">
        <f aca="false">IF($B557="","",0.6108*EXP(17.27*$B557/($B557+237.3)))</f>
        <v/>
      </c>
      <c r="K557" s="50" t="str">
        <f aca="false">IF(OR($J557="",$C557=""),"",$J557*$C557/100)</f>
        <v/>
      </c>
      <c r="L557" s="50" t="str">
        <f aca="false">IF(OR($J557="",$K557=""),"",$J557-$K557)</f>
        <v/>
      </c>
      <c r="M557" s="50" t="str">
        <f aca="false">IF($J557="","",4098*$J557/($B557+237.3)^2)</f>
        <v/>
      </c>
      <c r="N557" s="51" t="str">
        <f aca="false">IF($F557="","",0.000665*$F557)</f>
        <v/>
      </c>
      <c r="O557" s="46" t="str">
        <f aca="false">IF($E557="","",IFERROR($E557*4.87/LN(67.8*CFG_ZANEM-5.42),""))</f>
        <v/>
      </c>
      <c r="P557" s="46" t="str">
        <f aca="false">IF(OR($B557="",$H557=""),"",$H557-$B557)</f>
        <v/>
      </c>
      <c r="Q557" s="46" t="str">
        <f aca="false">IF($A557="","",IF(ISNUMBER(CFG_A),CFG_A,""))</f>
        <v/>
      </c>
      <c r="R557" s="46" t="str">
        <f aca="false">IF($A557="","",IF(ISNUMBER(CFG_B),CFG_B,""))</f>
        <v/>
      </c>
      <c r="S557" s="50" t="str">
        <f aca="false">IF(OR($B557="",$Q557=""),"",0.6108*EXP(17.27*$B557/($B557+237.3))-0.6108*EXP(17.27*($B557+$Q557)/($B557+$Q557+237.3)))</f>
        <v/>
      </c>
      <c r="T557" s="46" t="str">
        <f aca="false">IF(OR($Q557="",$R557="",$L557=""),"",$Q557+$R557*$L557)</f>
        <v/>
      </c>
      <c r="U557" s="46" t="str">
        <f aca="false">IF(OR($Q557="",$R557="",$S557=""),"",$Q557+$R557*$S557)</f>
        <v/>
      </c>
      <c r="V557" s="50" t="str">
        <f aca="false">IF(OR($P557="",$T557="",$U557=""),"",IF(ABS($U557-$T557)&lt;CFG_DENOMMIN,"",($P557-$T557)/($U557-$T557)))</f>
        <v/>
      </c>
      <c r="W557" s="47" t="str">
        <f aca="false">IF($E557="","",IFERROR(LN((CFG_ZANEM-0.67*CFG_HDOSSEL)/(0.123*CFG_HDOSSEL))*LN((CFG_ZAR-0.67*CFG_HDOSSEL)/(0.0123*CFG_HDOSSEL))/(CFG_K^2*$E557),""))</f>
        <v/>
      </c>
      <c r="X557" s="50" t="str">
        <f aca="false">IF(OR($N557="",$W557="",$W557=0),"",$N557*(1+CFG_RC/$W557))</f>
        <v/>
      </c>
      <c r="Y557" s="46" t="str">
        <f aca="false">IF(OR($X557="",$M557="",$G557="",$L557=""),"",($W557*$G557/CFG_RHOCP)*($X557/($M557+$X557))-$L557/($M557+$X557))</f>
        <v/>
      </c>
      <c r="Z557" s="46" t="str">
        <f aca="false">IF(OR($W557="",$G557=""),"",$W557*$G557/CFG_RHOCP)</f>
        <v/>
      </c>
      <c r="AA557" s="50" t="str">
        <f aca="false">IF(OR($P557="",$Y557="",$Z557=""),"",IF(ABS($Z557-$Y557)&lt;CFG_DENOMMIN,"",($P557-$Y557)/($Z557-$Y557)))</f>
        <v/>
      </c>
      <c r="AB557" s="48" t="str">
        <f aca="false">IF($A557="","",IF(AND(HOUR($A557)&gt;=CFG_HINI,HOUR($A557)&lt;CFG_HFIM),1,0))</f>
        <v/>
      </c>
      <c r="AC557" s="48" t="str">
        <f aca="false">IF($A557="","",IF($D557="",0,IF($D557&gt;=CFG_RSMIN,1,0)))</f>
        <v/>
      </c>
      <c r="AD557" s="48" t="str">
        <f aca="false">IF($A557="","",IF($E557="",0,IF(AND($E557&gt;=CFG_UMIN,$E557&lt;=CFG_UMAX),1,0)))</f>
        <v/>
      </c>
      <c r="AE557" s="48" t="str">
        <f aca="false">IF($A557="","",IF($L557="",0,IF($L557&gt;=CFG_VPDMIN,1,0)))</f>
        <v/>
      </c>
      <c r="AF557" s="48" t="str">
        <f aca="false">IF($A557="","",IF(CFG_METODO="Teórico (Jackson)",IF(OR($Y557="",$Z557=""),0,IF(ABS($Z557-$Y557)&gt;=CFG_DENOMMIN,1,0)),IF(OR($T557="",$U557=""),0,IF(ABS($U557-$T557)&gt;=CFG_DENOMMIN,1,0))))</f>
        <v/>
      </c>
      <c r="AG557" s="48" t="str">
        <f aca="false">IF($A557="","",IF(AND($B557&lt;&gt;"",$C557&lt;&gt;"",$H557&lt;&gt;""),1,0))</f>
        <v/>
      </c>
      <c r="AH557" s="48" t="str">
        <f aca="false">IF($A557="","",IF(AND($AB557=1,$AC557=1,$AD557=1,$AE557=1,$AF557=1,$AG557=1),1,0))</f>
        <v/>
      </c>
      <c r="AI557" s="50" t="str">
        <f aca="false">IF($A557="","",IF($AH557&lt;&gt;1,"",IF(CFG_METODO="Teórico (Jackson)",$AA557,$V557)))</f>
        <v/>
      </c>
      <c r="AJ557" s="50" t="str">
        <f aca="false">IF($AI557="","",MAX(0,MIN(1,$AI557)))</f>
        <v/>
      </c>
      <c r="AK557" s="52" t="str">
        <f aca="false">IF($A557="","",IF($AG557=0,"Dados incompletos"&amp;IF($I557="SEM PAR"," — sem Tc no mesmo horário",""),IF($AB557=0,"Fora da janela horária",IF($AC557=0,"Radiação abaixo do mínimo",IF($AD557=0,"Vento fora da faixa",IF($AE557=0,"VPD abaixo do mínimo",IF($AF557=0,"Denominador muito pequeno","VÁLIDO")))))))</f>
        <v/>
      </c>
    </row>
    <row r="558" customFormat="false" ht="15" hidden="false" customHeight="false" outlineLevel="0" collapsed="false">
      <c r="A558" s="45" t="str">
        <f aca="false">IF(02_Estacao!A558="","",02_Estacao!A558)</f>
        <v/>
      </c>
      <c r="B558" s="46" t="str">
        <f aca="false">IF(OR($A558="",02_Estacao!B558=""),"",IF(CFG_UT="°F",(02_Estacao!B558-32)*5/9,02_Estacao!B558))</f>
        <v/>
      </c>
      <c r="C558" s="47" t="str">
        <f aca="false">IF(OR($A558="",02_Estacao!C558=""),"",IF(CFG_UUR="fração (0-1)",02_Estacao!C558*100,02_Estacao!C558))</f>
        <v/>
      </c>
      <c r="D558" s="48" t="str">
        <f aca="false">IF(OR($A558="",02_Estacao!D558=""),"",IF(CFG_URS="MJ/m²/h",02_Estacao!D558*277.7778,IF(CFG_URS="kW/m²",02_Estacao!D558*1000,02_Estacao!D558)))</f>
        <v/>
      </c>
      <c r="E558" s="46" t="str">
        <f aca="false">IF(OR($A558="",02_Estacao!E558=""),"",IF(CFG_UVEL="km/h",02_Estacao!E558/3.6,02_Estacao!E558))</f>
        <v/>
      </c>
      <c r="F558" s="46" t="str">
        <f aca="false">IF($A558="","",IF(02_Estacao!F558="",CFG_P,IF(CFG_UP="hPa (mbar)",02_Estacao!F558/10,IF(CFG_UP="Pa",02_Estacao!F558/1000,02_Estacao!F558))))</f>
        <v/>
      </c>
      <c r="G558" s="48" t="str">
        <f aca="false">IF($A558="","",IF(02_Estacao!G558&lt;&gt;"",02_Estacao!G558,IF($D558="","",(1-CFG_ALBEDO)*$D558-CFG_RNL)))</f>
        <v/>
      </c>
      <c r="H558" s="46" t="str">
        <f aca="false">IF($A558="","",IFERROR(IF(ISNUMBER(INDEX(03_Dossel!$F$6:$F$1005,MATCH($A558,03_Dossel!$A$6:$A$1005,0))),INDEX(03_Dossel!$F$6:$F$1005,MATCH($A558,03_Dossel!$A$6:$A$1005,0)),""),""))</f>
        <v/>
      </c>
      <c r="I558" s="49" t="str">
        <f aca="false">IF($A558="","",IF($H558="","SEM PAR","OK"))</f>
        <v/>
      </c>
      <c r="J558" s="50" t="str">
        <f aca="false">IF($B558="","",0.6108*EXP(17.27*$B558/($B558+237.3)))</f>
        <v/>
      </c>
      <c r="K558" s="50" t="str">
        <f aca="false">IF(OR($J558="",$C558=""),"",$J558*$C558/100)</f>
        <v/>
      </c>
      <c r="L558" s="50" t="str">
        <f aca="false">IF(OR($J558="",$K558=""),"",$J558-$K558)</f>
        <v/>
      </c>
      <c r="M558" s="50" t="str">
        <f aca="false">IF($J558="","",4098*$J558/($B558+237.3)^2)</f>
        <v/>
      </c>
      <c r="N558" s="51" t="str">
        <f aca="false">IF($F558="","",0.000665*$F558)</f>
        <v/>
      </c>
      <c r="O558" s="46" t="str">
        <f aca="false">IF($E558="","",IFERROR($E558*4.87/LN(67.8*CFG_ZANEM-5.42),""))</f>
        <v/>
      </c>
      <c r="P558" s="46" t="str">
        <f aca="false">IF(OR($B558="",$H558=""),"",$H558-$B558)</f>
        <v/>
      </c>
      <c r="Q558" s="46" t="str">
        <f aca="false">IF($A558="","",IF(ISNUMBER(CFG_A),CFG_A,""))</f>
        <v/>
      </c>
      <c r="R558" s="46" t="str">
        <f aca="false">IF($A558="","",IF(ISNUMBER(CFG_B),CFG_B,""))</f>
        <v/>
      </c>
      <c r="S558" s="50" t="str">
        <f aca="false">IF(OR($B558="",$Q558=""),"",0.6108*EXP(17.27*$B558/($B558+237.3))-0.6108*EXP(17.27*($B558+$Q558)/($B558+$Q558+237.3)))</f>
        <v/>
      </c>
      <c r="T558" s="46" t="str">
        <f aca="false">IF(OR($Q558="",$R558="",$L558=""),"",$Q558+$R558*$L558)</f>
        <v/>
      </c>
      <c r="U558" s="46" t="str">
        <f aca="false">IF(OR($Q558="",$R558="",$S558=""),"",$Q558+$R558*$S558)</f>
        <v/>
      </c>
      <c r="V558" s="50" t="str">
        <f aca="false">IF(OR($P558="",$T558="",$U558=""),"",IF(ABS($U558-$T558)&lt;CFG_DENOMMIN,"",($P558-$T558)/($U558-$T558)))</f>
        <v/>
      </c>
      <c r="W558" s="47" t="str">
        <f aca="false">IF($E558="","",IFERROR(LN((CFG_ZANEM-0.67*CFG_HDOSSEL)/(0.123*CFG_HDOSSEL))*LN((CFG_ZAR-0.67*CFG_HDOSSEL)/(0.0123*CFG_HDOSSEL))/(CFG_K^2*$E558),""))</f>
        <v/>
      </c>
      <c r="X558" s="50" t="str">
        <f aca="false">IF(OR($N558="",$W558="",$W558=0),"",$N558*(1+CFG_RC/$W558))</f>
        <v/>
      </c>
      <c r="Y558" s="46" t="str">
        <f aca="false">IF(OR($X558="",$M558="",$G558="",$L558=""),"",($W558*$G558/CFG_RHOCP)*($X558/($M558+$X558))-$L558/($M558+$X558))</f>
        <v/>
      </c>
      <c r="Z558" s="46" t="str">
        <f aca="false">IF(OR($W558="",$G558=""),"",$W558*$G558/CFG_RHOCP)</f>
        <v/>
      </c>
      <c r="AA558" s="50" t="str">
        <f aca="false">IF(OR($P558="",$Y558="",$Z558=""),"",IF(ABS($Z558-$Y558)&lt;CFG_DENOMMIN,"",($P558-$Y558)/($Z558-$Y558)))</f>
        <v/>
      </c>
      <c r="AB558" s="48" t="str">
        <f aca="false">IF($A558="","",IF(AND(HOUR($A558)&gt;=CFG_HINI,HOUR($A558)&lt;CFG_HFIM),1,0))</f>
        <v/>
      </c>
      <c r="AC558" s="48" t="str">
        <f aca="false">IF($A558="","",IF($D558="",0,IF($D558&gt;=CFG_RSMIN,1,0)))</f>
        <v/>
      </c>
      <c r="AD558" s="48" t="str">
        <f aca="false">IF($A558="","",IF($E558="",0,IF(AND($E558&gt;=CFG_UMIN,$E558&lt;=CFG_UMAX),1,0)))</f>
        <v/>
      </c>
      <c r="AE558" s="48" t="str">
        <f aca="false">IF($A558="","",IF($L558="",0,IF($L558&gt;=CFG_VPDMIN,1,0)))</f>
        <v/>
      </c>
      <c r="AF558" s="48" t="str">
        <f aca="false">IF($A558="","",IF(CFG_METODO="Teórico (Jackson)",IF(OR($Y558="",$Z558=""),0,IF(ABS($Z558-$Y558)&gt;=CFG_DENOMMIN,1,0)),IF(OR($T558="",$U558=""),0,IF(ABS($U558-$T558)&gt;=CFG_DENOMMIN,1,0))))</f>
        <v/>
      </c>
      <c r="AG558" s="48" t="str">
        <f aca="false">IF($A558="","",IF(AND($B558&lt;&gt;"",$C558&lt;&gt;"",$H558&lt;&gt;""),1,0))</f>
        <v/>
      </c>
      <c r="AH558" s="48" t="str">
        <f aca="false">IF($A558="","",IF(AND($AB558=1,$AC558=1,$AD558=1,$AE558=1,$AF558=1,$AG558=1),1,0))</f>
        <v/>
      </c>
      <c r="AI558" s="50" t="str">
        <f aca="false">IF($A558="","",IF($AH558&lt;&gt;1,"",IF(CFG_METODO="Teórico (Jackson)",$AA558,$V558)))</f>
        <v/>
      </c>
      <c r="AJ558" s="50" t="str">
        <f aca="false">IF($AI558="","",MAX(0,MIN(1,$AI558)))</f>
        <v/>
      </c>
      <c r="AK558" s="52" t="str">
        <f aca="false">IF($A558="","",IF($AG558=0,"Dados incompletos"&amp;IF($I558="SEM PAR"," — sem Tc no mesmo horário",""),IF($AB558=0,"Fora da janela horária",IF($AC558=0,"Radiação abaixo do mínimo",IF($AD558=0,"Vento fora da faixa",IF($AE558=0,"VPD abaixo do mínimo",IF($AF558=0,"Denominador muito pequeno","VÁLIDO")))))))</f>
        <v/>
      </c>
    </row>
    <row r="559" customFormat="false" ht="15" hidden="false" customHeight="false" outlineLevel="0" collapsed="false">
      <c r="A559" s="45" t="str">
        <f aca="false">IF(02_Estacao!A559="","",02_Estacao!A559)</f>
        <v/>
      </c>
      <c r="B559" s="46" t="str">
        <f aca="false">IF(OR($A559="",02_Estacao!B559=""),"",IF(CFG_UT="°F",(02_Estacao!B559-32)*5/9,02_Estacao!B559))</f>
        <v/>
      </c>
      <c r="C559" s="47" t="str">
        <f aca="false">IF(OR($A559="",02_Estacao!C559=""),"",IF(CFG_UUR="fração (0-1)",02_Estacao!C559*100,02_Estacao!C559))</f>
        <v/>
      </c>
      <c r="D559" s="48" t="str">
        <f aca="false">IF(OR($A559="",02_Estacao!D559=""),"",IF(CFG_URS="MJ/m²/h",02_Estacao!D559*277.7778,IF(CFG_URS="kW/m²",02_Estacao!D559*1000,02_Estacao!D559)))</f>
        <v/>
      </c>
      <c r="E559" s="46" t="str">
        <f aca="false">IF(OR($A559="",02_Estacao!E559=""),"",IF(CFG_UVEL="km/h",02_Estacao!E559/3.6,02_Estacao!E559))</f>
        <v/>
      </c>
      <c r="F559" s="46" t="str">
        <f aca="false">IF($A559="","",IF(02_Estacao!F559="",CFG_P,IF(CFG_UP="hPa (mbar)",02_Estacao!F559/10,IF(CFG_UP="Pa",02_Estacao!F559/1000,02_Estacao!F559))))</f>
        <v/>
      </c>
      <c r="G559" s="48" t="str">
        <f aca="false">IF($A559="","",IF(02_Estacao!G559&lt;&gt;"",02_Estacao!G559,IF($D559="","",(1-CFG_ALBEDO)*$D559-CFG_RNL)))</f>
        <v/>
      </c>
      <c r="H559" s="46" t="str">
        <f aca="false">IF($A559="","",IFERROR(IF(ISNUMBER(INDEX(03_Dossel!$F$6:$F$1005,MATCH($A559,03_Dossel!$A$6:$A$1005,0))),INDEX(03_Dossel!$F$6:$F$1005,MATCH($A559,03_Dossel!$A$6:$A$1005,0)),""),""))</f>
        <v/>
      </c>
      <c r="I559" s="49" t="str">
        <f aca="false">IF($A559="","",IF($H559="","SEM PAR","OK"))</f>
        <v/>
      </c>
      <c r="J559" s="50" t="str">
        <f aca="false">IF($B559="","",0.6108*EXP(17.27*$B559/($B559+237.3)))</f>
        <v/>
      </c>
      <c r="K559" s="50" t="str">
        <f aca="false">IF(OR($J559="",$C559=""),"",$J559*$C559/100)</f>
        <v/>
      </c>
      <c r="L559" s="50" t="str">
        <f aca="false">IF(OR($J559="",$K559=""),"",$J559-$K559)</f>
        <v/>
      </c>
      <c r="M559" s="50" t="str">
        <f aca="false">IF($J559="","",4098*$J559/($B559+237.3)^2)</f>
        <v/>
      </c>
      <c r="N559" s="51" t="str">
        <f aca="false">IF($F559="","",0.000665*$F559)</f>
        <v/>
      </c>
      <c r="O559" s="46" t="str">
        <f aca="false">IF($E559="","",IFERROR($E559*4.87/LN(67.8*CFG_ZANEM-5.42),""))</f>
        <v/>
      </c>
      <c r="P559" s="46" t="str">
        <f aca="false">IF(OR($B559="",$H559=""),"",$H559-$B559)</f>
        <v/>
      </c>
      <c r="Q559" s="46" t="str">
        <f aca="false">IF($A559="","",IF(ISNUMBER(CFG_A),CFG_A,""))</f>
        <v/>
      </c>
      <c r="R559" s="46" t="str">
        <f aca="false">IF($A559="","",IF(ISNUMBER(CFG_B),CFG_B,""))</f>
        <v/>
      </c>
      <c r="S559" s="50" t="str">
        <f aca="false">IF(OR($B559="",$Q559=""),"",0.6108*EXP(17.27*$B559/($B559+237.3))-0.6108*EXP(17.27*($B559+$Q559)/($B559+$Q559+237.3)))</f>
        <v/>
      </c>
      <c r="T559" s="46" t="str">
        <f aca="false">IF(OR($Q559="",$R559="",$L559=""),"",$Q559+$R559*$L559)</f>
        <v/>
      </c>
      <c r="U559" s="46" t="str">
        <f aca="false">IF(OR($Q559="",$R559="",$S559=""),"",$Q559+$R559*$S559)</f>
        <v/>
      </c>
      <c r="V559" s="50" t="str">
        <f aca="false">IF(OR($P559="",$T559="",$U559=""),"",IF(ABS($U559-$T559)&lt;CFG_DENOMMIN,"",($P559-$T559)/($U559-$T559)))</f>
        <v/>
      </c>
      <c r="W559" s="47" t="str">
        <f aca="false">IF($E559="","",IFERROR(LN((CFG_ZANEM-0.67*CFG_HDOSSEL)/(0.123*CFG_HDOSSEL))*LN((CFG_ZAR-0.67*CFG_HDOSSEL)/(0.0123*CFG_HDOSSEL))/(CFG_K^2*$E559),""))</f>
        <v/>
      </c>
      <c r="X559" s="50" t="str">
        <f aca="false">IF(OR($N559="",$W559="",$W559=0),"",$N559*(1+CFG_RC/$W559))</f>
        <v/>
      </c>
      <c r="Y559" s="46" t="str">
        <f aca="false">IF(OR($X559="",$M559="",$G559="",$L559=""),"",($W559*$G559/CFG_RHOCP)*($X559/($M559+$X559))-$L559/($M559+$X559))</f>
        <v/>
      </c>
      <c r="Z559" s="46" t="str">
        <f aca="false">IF(OR($W559="",$G559=""),"",$W559*$G559/CFG_RHOCP)</f>
        <v/>
      </c>
      <c r="AA559" s="50" t="str">
        <f aca="false">IF(OR($P559="",$Y559="",$Z559=""),"",IF(ABS($Z559-$Y559)&lt;CFG_DENOMMIN,"",($P559-$Y559)/($Z559-$Y559)))</f>
        <v/>
      </c>
      <c r="AB559" s="48" t="str">
        <f aca="false">IF($A559="","",IF(AND(HOUR($A559)&gt;=CFG_HINI,HOUR($A559)&lt;CFG_HFIM),1,0))</f>
        <v/>
      </c>
      <c r="AC559" s="48" t="str">
        <f aca="false">IF($A559="","",IF($D559="",0,IF($D559&gt;=CFG_RSMIN,1,0)))</f>
        <v/>
      </c>
      <c r="AD559" s="48" t="str">
        <f aca="false">IF($A559="","",IF($E559="",0,IF(AND($E559&gt;=CFG_UMIN,$E559&lt;=CFG_UMAX),1,0)))</f>
        <v/>
      </c>
      <c r="AE559" s="48" t="str">
        <f aca="false">IF($A559="","",IF($L559="",0,IF($L559&gt;=CFG_VPDMIN,1,0)))</f>
        <v/>
      </c>
      <c r="AF559" s="48" t="str">
        <f aca="false">IF($A559="","",IF(CFG_METODO="Teórico (Jackson)",IF(OR($Y559="",$Z559=""),0,IF(ABS($Z559-$Y559)&gt;=CFG_DENOMMIN,1,0)),IF(OR($T559="",$U559=""),0,IF(ABS($U559-$T559)&gt;=CFG_DENOMMIN,1,0))))</f>
        <v/>
      </c>
      <c r="AG559" s="48" t="str">
        <f aca="false">IF($A559="","",IF(AND($B559&lt;&gt;"",$C559&lt;&gt;"",$H559&lt;&gt;""),1,0))</f>
        <v/>
      </c>
      <c r="AH559" s="48" t="str">
        <f aca="false">IF($A559="","",IF(AND($AB559=1,$AC559=1,$AD559=1,$AE559=1,$AF559=1,$AG559=1),1,0))</f>
        <v/>
      </c>
      <c r="AI559" s="50" t="str">
        <f aca="false">IF($A559="","",IF($AH559&lt;&gt;1,"",IF(CFG_METODO="Teórico (Jackson)",$AA559,$V559)))</f>
        <v/>
      </c>
      <c r="AJ559" s="50" t="str">
        <f aca="false">IF($AI559="","",MAX(0,MIN(1,$AI559)))</f>
        <v/>
      </c>
      <c r="AK559" s="52" t="str">
        <f aca="false">IF($A559="","",IF($AG559=0,"Dados incompletos"&amp;IF($I559="SEM PAR"," — sem Tc no mesmo horário",""),IF($AB559=0,"Fora da janela horária",IF($AC559=0,"Radiação abaixo do mínimo",IF($AD559=0,"Vento fora da faixa",IF($AE559=0,"VPD abaixo do mínimo",IF($AF559=0,"Denominador muito pequeno","VÁLIDO")))))))</f>
        <v/>
      </c>
    </row>
    <row r="560" customFormat="false" ht="15" hidden="false" customHeight="false" outlineLevel="0" collapsed="false">
      <c r="A560" s="45" t="str">
        <f aca="false">IF(02_Estacao!A560="","",02_Estacao!A560)</f>
        <v/>
      </c>
      <c r="B560" s="46" t="str">
        <f aca="false">IF(OR($A560="",02_Estacao!B560=""),"",IF(CFG_UT="°F",(02_Estacao!B560-32)*5/9,02_Estacao!B560))</f>
        <v/>
      </c>
      <c r="C560" s="47" t="str">
        <f aca="false">IF(OR($A560="",02_Estacao!C560=""),"",IF(CFG_UUR="fração (0-1)",02_Estacao!C560*100,02_Estacao!C560))</f>
        <v/>
      </c>
      <c r="D560" s="48" t="str">
        <f aca="false">IF(OR($A560="",02_Estacao!D560=""),"",IF(CFG_URS="MJ/m²/h",02_Estacao!D560*277.7778,IF(CFG_URS="kW/m²",02_Estacao!D560*1000,02_Estacao!D560)))</f>
        <v/>
      </c>
      <c r="E560" s="46" t="str">
        <f aca="false">IF(OR($A560="",02_Estacao!E560=""),"",IF(CFG_UVEL="km/h",02_Estacao!E560/3.6,02_Estacao!E560))</f>
        <v/>
      </c>
      <c r="F560" s="46" t="str">
        <f aca="false">IF($A560="","",IF(02_Estacao!F560="",CFG_P,IF(CFG_UP="hPa (mbar)",02_Estacao!F560/10,IF(CFG_UP="Pa",02_Estacao!F560/1000,02_Estacao!F560))))</f>
        <v/>
      </c>
      <c r="G560" s="48" t="str">
        <f aca="false">IF($A560="","",IF(02_Estacao!G560&lt;&gt;"",02_Estacao!G560,IF($D560="","",(1-CFG_ALBEDO)*$D560-CFG_RNL)))</f>
        <v/>
      </c>
      <c r="H560" s="46" t="str">
        <f aca="false">IF($A560="","",IFERROR(IF(ISNUMBER(INDEX(03_Dossel!$F$6:$F$1005,MATCH($A560,03_Dossel!$A$6:$A$1005,0))),INDEX(03_Dossel!$F$6:$F$1005,MATCH($A560,03_Dossel!$A$6:$A$1005,0)),""),""))</f>
        <v/>
      </c>
      <c r="I560" s="49" t="str">
        <f aca="false">IF($A560="","",IF($H560="","SEM PAR","OK"))</f>
        <v/>
      </c>
      <c r="J560" s="50" t="str">
        <f aca="false">IF($B560="","",0.6108*EXP(17.27*$B560/($B560+237.3)))</f>
        <v/>
      </c>
      <c r="K560" s="50" t="str">
        <f aca="false">IF(OR($J560="",$C560=""),"",$J560*$C560/100)</f>
        <v/>
      </c>
      <c r="L560" s="50" t="str">
        <f aca="false">IF(OR($J560="",$K560=""),"",$J560-$K560)</f>
        <v/>
      </c>
      <c r="M560" s="50" t="str">
        <f aca="false">IF($J560="","",4098*$J560/($B560+237.3)^2)</f>
        <v/>
      </c>
      <c r="N560" s="51" t="str">
        <f aca="false">IF($F560="","",0.000665*$F560)</f>
        <v/>
      </c>
      <c r="O560" s="46" t="str">
        <f aca="false">IF($E560="","",IFERROR($E560*4.87/LN(67.8*CFG_ZANEM-5.42),""))</f>
        <v/>
      </c>
      <c r="P560" s="46" t="str">
        <f aca="false">IF(OR($B560="",$H560=""),"",$H560-$B560)</f>
        <v/>
      </c>
      <c r="Q560" s="46" t="str">
        <f aca="false">IF($A560="","",IF(ISNUMBER(CFG_A),CFG_A,""))</f>
        <v/>
      </c>
      <c r="R560" s="46" t="str">
        <f aca="false">IF($A560="","",IF(ISNUMBER(CFG_B),CFG_B,""))</f>
        <v/>
      </c>
      <c r="S560" s="50" t="str">
        <f aca="false">IF(OR($B560="",$Q560=""),"",0.6108*EXP(17.27*$B560/($B560+237.3))-0.6108*EXP(17.27*($B560+$Q560)/($B560+$Q560+237.3)))</f>
        <v/>
      </c>
      <c r="T560" s="46" t="str">
        <f aca="false">IF(OR($Q560="",$R560="",$L560=""),"",$Q560+$R560*$L560)</f>
        <v/>
      </c>
      <c r="U560" s="46" t="str">
        <f aca="false">IF(OR($Q560="",$R560="",$S560=""),"",$Q560+$R560*$S560)</f>
        <v/>
      </c>
      <c r="V560" s="50" t="str">
        <f aca="false">IF(OR($P560="",$T560="",$U560=""),"",IF(ABS($U560-$T560)&lt;CFG_DENOMMIN,"",($P560-$T560)/($U560-$T560)))</f>
        <v/>
      </c>
      <c r="W560" s="47" t="str">
        <f aca="false">IF($E560="","",IFERROR(LN((CFG_ZANEM-0.67*CFG_HDOSSEL)/(0.123*CFG_HDOSSEL))*LN((CFG_ZAR-0.67*CFG_HDOSSEL)/(0.0123*CFG_HDOSSEL))/(CFG_K^2*$E560),""))</f>
        <v/>
      </c>
      <c r="X560" s="50" t="str">
        <f aca="false">IF(OR($N560="",$W560="",$W560=0),"",$N560*(1+CFG_RC/$W560))</f>
        <v/>
      </c>
      <c r="Y560" s="46" t="str">
        <f aca="false">IF(OR($X560="",$M560="",$G560="",$L560=""),"",($W560*$G560/CFG_RHOCP)*($X560/($M560+$X560))-$L560/($M560+$X560))</f>
        <v/>
      </c>
      <c r="Z560" s="46" t="str">
        <f aca="false">IF(OR($W560="",$G560=""),"",$W560*$G560/CFG_RHOCP)</f>
        <v/>
      </c>
      <c r="AA560" s="50" t="str">
        <f aca="false">IF(OR($P560="",$Y560="",$Z560=""),"",IF(ABS($Z560-$Y560)&lt;CFG_DENOMMIN,"",($P560-$Y560)/($Z560-$Y560)))</f>
        <v/>
      </c>
      <c r="AB560" s="48" t="str">
        <f aca="false">IF($A560="","",IF(AND(HOUR($A560)&gt;=CFG_HINI,HOUR($A560)&lt;CFG_HFIM),1,0))</f>
        <v/>
      </c>
      <c r="AC560" s="48" t="str">
        <f aca="false">IF($A560="","",IF($D560="",0,IF($D560&gt;=CFG_RSMIN,1,0)))</f>
        <v/>
      </c>
      <c r="AD560" s="48" t="str">
        <f aca="false">IF($A560="","",IF($E560="",0,IF(AND($E560&gt;=CFG_UMIN,$E560&lt;=CFG_UMAX),1,0)))</f>
        <v/>
      </c>
      <c r="AE560" s="48" t="str">
        <f aca="false">IF($A560="","",IF($L560="",0,IF($L560&gt;=CFG_VPDMIN,1,0)))</f>
        <v/>
      </c>
      <c r="AF560" s="48" t="str">
        <f aca="false">IF($A560="","",IF(CFG_METODO="Teórico (Jackson)",IF(OR($Y560="",$Z560=""),0,IF(ABS($Z560-$Y560)&gt;=CFG_DENOMMIN,1,0)),IF(OR($T560="",$U560=""),0,IF(ABS($U560-$T560)&gt;=CFG_DENOMMIN,1,0))))</f>
        <v/>
      </c>
      <c r="AG560" s="48" t="str">
        <f aca="false">IF($A560="","",IF(AND($B560&lt;&gt;"",$C560&lt;&gt;"",$H560&lt;&gt;""),1,0))</f>
        <v/>
      </c>
      <c r="AH560" s="48" t="str">
        <f aca="false">IF($A560="","",IF(AND($AB560=1,$AC560=1,$AD560=1,$AE560=1,$AF560=1,$AG560=1),1,0))</f>
        <v/>
      </c>
      <c r="AI560" s="50" t="str">
        <f aca="false">IF($A560="","",IF($AH560&lt;&gt;1,"",IF(CFG_METODO="Teórico (Jackson)",$AA560,$V560)))</f>
        <v/>
      </c>
      <c r="AJ560" s="50" t="str">
        <f aca="false">IF($AI560="","",MAX(0,MIN(1,$AI560)))</f>
        <v/>
      </c>
      <c r="AK560" s="52" t="str">
        <f aca="false">IF($A560="","",IF($AG560=0,"Dados incompletos"&amp;IF($I560="SEM PAR"," — sem Tc no mesmo horário",""),IF($AB560=0,"Fora da janela horária",IF($AC560=0,"Radiação abaixo do mínimo",IF($AD560=0,"Vento fora da faixa",IF($AE560=0,"VPD abaixo do mínimo",IF($AF560=0,"Denominador muito pequeno","VÁLIDO")))))))</f>
        <v/>
      </c>
    </row>
    <row r="561" customFormat="false" ht="15" hidden="false" customHeight="false" outlineLevel="0" collapsed="false">
      <c r="A561" s="45" t="str">
        <f aca="false">IF(02_Estacao!A561="","",02_Estacao!A561)</f>
        <v/>
      </c>
      <c r="B561" s="46" t="str">
        <f aca="false">IF(OR($A561="",02_Estacao!B561=""),"",IF(CFG_UT="°F",(02_Estacao!B561-32)*5/9,02_Estacao!B561))</f>
        <v/>
      </c>
      <c r="C561" s="47" t="str">
        <f aca="false">IF(OR($A561="",02_Estacao!C561=""),"",IF(CFG_UUR="fração (0-1)",02_Estacao!C561*100,02_Estacao!C561))</f>
        <v/>
      </c>
      <c r="D561" s="48" t="str">
        <f aca="false">IF(OR($A561="",02_Estacao!D561=""),"",IF(CFG_URS="MJ/m²/h",02_Estacao!D561*277.7778,IF(CFG_URS="kW/m²",02_Estacao!D561*1000,02_Estacao!D561)))</f>
        <v/>
      </c>
      <c r="E561" s="46" t="str">
        <f aca="false">IF(OR($A561="",02_Estacao!E561=""),"",IF(CFG_UVEL="km/h",02_Estacao!E561/3.6,02_Estacao!E561))</f>
        <v/>
      </c>
      <c r="F561" s="46" t="str">
        <f aca="false">IF($A561="","",IF(02_Estacao!F561="",CFG_P,IF(CFG_UP="hPa (mbar)",02_Estacao!F561/10,IF(CFG_UP="Pa",02_Estacao!F561/1000,02_Estacao!F561))))</f>
        <v/>
      </c>
      <c r="G561" s="48" t="str">
        <f aca="false">IF($A561="","",IF(02_Estacao!G561&lt;&gt;"",02_Estacao!G561,IF($D561="","",(1-CFG_ALBEDO)*$D561-CFG_RNL)))</f>
        <v/>
      </c>
      <c r="H561" s="46" t="str">
        <f aca="false">IF($A561="","",IFERROR(IF(ISNUMBER(INDEX(03_Dossel!$F$6:$F$1005,MATCH($A561,03_Dossel!$A$6:$A$1005,0))),INDEX(03_Dossel!$F$6:$F$1005,MATCH($A561,03_Dossel!$A$6:$A$1005,0)),""),""))</f>
        <v/>
      </c>
      <c r="I561" s="49" t="str">
        <f aca="false">IF($A561="","",IF($H561="","SEM PAR","OK"))</f>
        <v/>
      </c>
      <c r="J561" s="50" t="str">
        <f aca="false">IF($B561="","",0.6108*EXP(17.27*$B561/($B561+237.3)))</f>
        <v/>
      </c>
      <c r="K561" s="50" t="str">
        <f aca="false">IF(OR($J561="",$C561=""),"",$J561*$C561/100)</f>
        <v/>
      </c>
      <c r="L561" s="50" t="str">
        <f aca="false">IF(OR($J561="",$K561=""),"",$J561-$K561)</f>
        <v/>
      </c>
      <c r="M561" s="50" t="str">
        <f aca="false">IF($J561="","",4098*$J561/($B561+237.3)^2)</f>
        <v/>
      </c>
      <c r="N561" s="51" t="str">
        <f aca="false">IF($F561="","",0.000665*$F561)</f>
        <v/>
      </c>
      <c r="O561" s="46" t="str">
        <f aca="false">IF($E561="","",IFERROR($E561*4.87/LN(67.8*CFG_ZANEM-5.42),""))</f>
        <v/>
      </c>
      <c r="P561" s="46" t="str">
        <f aca="false">IF(OR($B561="",$H561=""),"",$H561-$B561)</f>
        <v/>
      </c>
      <c r="Q561" s="46" t="str">
        <f aca="false">IF($A561="","",IF(ISNUMBER(CFG_A),CFG_A,""))</f>
        <v/>
      </c>
      <c r="R561" s="46" t="str">
        <f aca="false">IF($A561="","",IF(ISNUMBER(CFG_B),CFG_B,""))</f>
        <v/>
      </c>
      <c r="S561" s="50" t="str">
        <f aca="false">IF(OR($B561="",$Q561=""),"",0.6108*EXP(17.27*$B561/($B561+237.3))-0.6108*EXP(17.27*($B561+$Q561)/($B561+$Q561+237.3)))</f>
        <v/>
      </c>
      <c r="T561" s="46" t="str">
        <f aca="false">IF(OR($Q561="",$R561="",$L561=""),"",$Q561+$R561*$L561)</f>
        <v/>
      </c>
      <c r="U561" s="46" t="str">
        <f aca="false">IF(OR($Q561="",$R561="",$S561=""),"",$Q561+$R561*$S561)</f>
        <v/>
      </c>
      <c r="V561" s="50" t="str">
        <f aca="false">IF(OR($P561="",$T561="",$U561=""),"",IF(ABS($U561-$T561)&lt;CFG_DENOMMIN,"",($P561-$T561)/($U561-$T561)))</f>
        <v/>
      </c>
      <c r="W561" s="47" t="str">
        <f aca="false">IF($E561="","",IFERROR(LN((CFG_ZANEM-0.67*CFG_HDOSSEL)/(0.123*CFG_HDOSSEL))*LN((CFG_ZAR-0.67*CFG_HDOSSEL)/(0.0123*CFG_HDOSSEL))/(CFG_K^2*$E561),""))</f>
        <v/>
      </c>
      <c r="X561" s="50" t="str">
        <f aca="false">IF(OR($N561="",$W561="",$W561=0),"",$N561*(1+CFG_RC/$W561))</f>
        <v/>
      </c>
      <c r="Y561" s="46" t="str">
        <f aca="false">IF(OR($X561="",$M561="",$G561="",$L561=""),"",($W561*$G561/CFG_RHOCP)*($X561/($M561+$X561))-$L561/($M561+$X561))</f>
        <v/>
      </c>
      <c r="Z561" s="46" t="str">
        <f aca="false">IF(OR($W561="",$G561=""),"",$W561*$G561/CFG_RHOCP)</f>
        <v/>
      </c>
      <c r="AA561" s="50" t="str">
        <f aca="false">IF(OR($P561="",$Y561="",$Z561=""),"",IF(ABS($Z561-$Y561)&lt;CFG_DENOMMIN,"",($P561-$Y561)/($Z561-$Y561)))</f>
        <v/>
      </c>
      <c r="AB561" s="48" t="str">
        <f aca="false">IF($A561="","",IF(AND(HOUR($A561)&gt;=CFG_HINI,HOUR($A561)&lt;CFG_HFIM),1,0))</f>
        <v/>
      </c>
      <c r="AC561" s="48" t="str">
        <f aca="false">IF($A561="","",IF($D561="",0,IF($D561&gt;=CFG_RSMIN,1,0)))</f>
        <v/>
      </c>
      <c r="AD561" s="48" t="str">
        <f aca="false">IF($A561="","",IF($E561="",0,IF(AND($E561&gt;=CFG_UMIN,$E561&lt;=CFG_UMAX),1,0)))</f>
        <v/>
      </c>
      <c r="AE561" s="48" t="str">
        <f aca="false">IF($A561="","",IF($L561="",0,IF($L561&gt;=CFG_VPDMIN,1,0)))</f>
        <v/>
      </c>
      <c r="AF561" s="48" t="str">
        <f aca="false">IF($A561="","",IF(CFG_METODO="Teórico (Jackson)",IF(OR($Y561="",$Z561=""),0,IF(ABS($Z561-$Y561)&gt;=CFG_DENOMMIN,1,0)),IF(OR($T561="",$U561=""),0,IF(ABS($U561-$T561)&gt;=CFG_DENOMMIN,1,0))))</f>
        <v/>
      </c>
      <c r="AG561" s="48" t="str">
        <f aca="false">IF($A561="","",IF(AND($B561&lt;&gt;"",$C561&lt;&gt;"",$H561&lt;&gt;""),1,0))</f>
        <v/>
      </c>
      <c r="AH561" s="48" t="str">
        <f aca="false">IF($A561="","",IF(AND($AB561=1,$AC561=1,$AD561=1,$AE561=1,$AF561=1,$AG561=1),1,0))</f>
        <v/>
      </c>
      <c r="AI561" s="50" t="str">
        <f aca="false">IF($A561="","",IF($AH561&lt;&gt;1,"",IF(CFG_METODO="Teórico (Jackson)",$AA561,$V561)))</f>
        <v/>
      </c>
      <c r="AJ561" s="50" t="str">
        <f aca="false">IF($AI561="","",MAX(0,MIN(1,$AI561)))</f>
        <v/>
      </c>
      <c r="AK561" s="52" t="str">
        <f aca="false">IF($A561="","",IF($AG561=0,"Dados incompletos"&amp;IF($I561="SEM PAR"," — sem Tc no mesmo horário",""),IF($AB561=0,"Fora da janela horária",IF($AC561=0,"Radiação abaixo do mínimo",IF($AD561=0,"Vento fora da faixa",IF($AE561=0,"VPD abaixo do mínimo",IF($AF561=0,"Denominador muito pequeno","VÁLIDO")))))))</f>
        <v/>
      </c>
    </row>
    <row r="562" customFormat="false" ht="15" hidden="false" customHeight="false" outlineLevel="0" collapsed="false">
      <c r="A562" s="45" t="str">
        <f aca="false">IF(02_Estacao!A562="","",02_Estacao!A562)</f>
        <v/>
      </c>
      <c r="B562" s="46" t="str">
        <f aca="false">IF(OR($A562="",02_Estacao!B562=""),"",IF(CFG_UT="°F",(02_Estacao!B562-32)*5/9,02_Estacao!B562))</f>
        <v/>
      </c>
      <c r="C562" s="47" t="str">
        <f aca="false">IF(OR($A562="",02_Estacao!C562=""),"",IF(CFG_UUR="fração (0-1)",02_Estacao!C562*100,02_Estacao!C562))</f>
        <v/>
      </c>
      <c r="D562" s="48" t="str">
        <f aca="false">IF(OR($A562="",02_Estacao!D562=""),"",IF(CFG_URS="MJ/m²/h",02_Estacao!D562*277.7778,IF(CFG_URS="kW/m²",02_Estacao!D562*1000,02_Estacao!D562)))</f>
        <v/>
      </c>
      <c r="E562" s="46" t="str">
        <f aca="false">IF(OR($A562="",02_Estacao!E562=""),"",IF(CFG_UVEL="km/h",02_Estacao!E562/3.6,02_Estacao!E562))</f>
        <v/>
      </c>
      <c r="F562" s="46" t="str">
        <f aca="false">IF($A562="","",IF(02_Estacao!F562="",CFG_P,IF(CFG_UP="hPa (mbar)",02_Estacao!F562/10,IF(CFG_UP="Pa",02_Estacao!F562/1000,02_Estacao!F562))))</f>
        <v/>
      </c>
      <c r="G562" s="48" t="str">
        <f aca="false">IF($A562="","",IF(02_Estacao!G562&lt;&gt;"",02_Estacao!G562,IF($D562="","",(1-CFG_ALBEDO)*$D562-CFG_RNL)))</f>
        <v/>
      </c>
      <c r="H562" s="46" t="str">
        <f aca="false">IF($A562="","",IFERROR(IF(ISNUMBER(INDEX(03_Dossel!$F$6:$F$1005,MATCH($A562,03_Dossel!$A$6:$A$1005,0))),INDEX(03_Dossel!$F$6:$F$1005,MATCH($A562,03_Dossel!$A$6:$A$1005,0)),""),""))</f>
        <v/>
      </c>
      <c r="I562" s="49" t="str">
        <f aca="false">IF($A562="","",IF($H562="","SEM PAR","OK"))</f>
        <v/>
      </c>
      <c r="J562" s="50" t="str">
        <f aca="false">IF($B562="","",0.6108*EXP(17.27*$B562/($B562+237.3)))</f>
        <v/>
      </c>
      <c r="K562" s="50" t="str">
        <f aca="false">IF(OR($J562="",$C562=""),"",$J562*$C562/100)</f>
        <v/>
      </c>
      <c r="L562" s="50" t="str">
        <f aca="false">IF(OR($J562="",$K562=""),"",$J562-$K562)</f>
        <v/>
      </c>
      <c r="M562" s="50" t="str">
        <f aca="false">IF($J562="","",4098*$J562/($B562+237.3)^2)</f>
        <v/>
      </c>
      <c r="N562" s="51" t="str">
        <f aca="false">IF($F562="","",0.000665*$F562)</f>
        <v/>
      </c>
      <c r="O562" s="46" t="str">
        <f aca="false">IF($E562="","",IFERROR($E562*4.87/LN(67.8*CFG_ZANEM-5.42),""))</f>
        <v/>
      </c>
      <c r="P562" s="46" t="str">
        <f aca="false">IF(OR($B562="",$H562=""),"",$H562-$B562)</f>
        <v/>
      </c>
      <c r="Q562" s="46" t="str">
        <f aca="false">IF($A562="","",IF(ISNUMBER(CFG_A),CFG_A,""))</f>
        <v/>
      </c>
      <c r="R562" s="46" t="str">
        <f aca="false">IF($A562="","",IF(ISNUMBER(CFG_B),CFG_B,""))</f>
        <v/>
      </c>
      <c r="S562" s="50" t="str">
        <f aca="false">IF(OR($B562="",$Q562=""),"",0.6108*EXP(17.27*$B562/($B562+237.3))-0.6108*EXP(17.27*($B562+$Q562)/($B562+$Q562+237.3)))</f>
        <v/>
      </c>
      <c r="T562" s="46" t="str">
        <f aca="false">IF(OR($Q562="",$R562="",$L562=""),"",$Q562+$R562*$L562)</f>
        <v/>
      </c>
      <c r="U562" s="46" t="str">
        <f aca="false">IF(OR($Q562="",$R562="",$S562=""),"",$Q562+$R562*$S562)</f>
        <v/>
      </c>
      <c r="V562" s="50" t="str">
        <f aca="false">IF(OR($P562="",$T562="",$U562=""),"",IF(ABS($U562-$T562)&lt;CFG_DENOMMIN,"",($P562-$T562)/($U562-$T562)))</f>
        <v/>
      </c>
      <c r="W562" s="47" t="str">
        <f aca="false">IF($E562="","",IFERROR(LN((CFG_ZANEM-0.67*CFG_HDOSSEL)/(0.123*CFG_HDOSSEL))*LN((CFG_ZAR-0.67*CFG_HDOSSEL)/(0.0123*CFG_HDOSSEL))/(CFG_K^2*$E562),""))</f>
        <v/>
      </c>
      <c r="X562" s="50" t="str">
        <f aca="false">IF(OR($N562="",$W562="",$W562=0),"",$N562*(1+CFG_RC/$W562))</f>
        <v/>
      </c>
      <c r="Y562" s="46" t="str">
        <f aca="false">IF(OR($X562="",$M562="",$G562="",$L562=""),"",($W562*$G562/CFG_RHOCP)*($X562/($M562+$X562))-$L562/($M562+$X562))</f>
        <v/>
      </c>
      <c r="Z562" s="46" t="str">
        <f aca="false">IF(OR($W562="",$G562=""),"",$W562*$G562/CFG_RHOCP)</f>
        <v/>
      </c>
      <c r="AA562" s="50" t="str">
        <f aca="false">IF(OR($P562="",$Y562="",$Z562=""),"",IF(ABS($Z562-$Y562)&lt;CFG_DENOMMIN,"",($P562-$Y562)/($Z562-$Y562)))</f>
        <v/>
      </c>
      <c r="AB562" s="48" t="str">
        <f aca="false">IF($A562="","",IF(AND(HOUR($A562)&gt;=CFG_HINI,HOUR($A562)&lt;CFG_HFIM),1,0))</f>
        <v/>
      </c>
      <c r="AC562" s="48" t="str">
        <f aca="false">IF($A562="","",IF($D562="",0,IF($D562&gt;=CFG_RSMIN,1,0)))</f>
        <v/>
      </c>
      <c r="AD562" s="48" t="str">
        <f aca="false">IF($A562="","",IF($E562="",0,IF(AND($E562&gt;=CFG_UMIN,$E562&lt;=CFG_UMAX),1,0)))</f>
        <v/>
      </c>
      <c r="AE562" s="48" t="str">
        <f aca="false">IF($A562="","",IF($L562="",0,IF($L562&gt;=CFG_VPDMIN,1,0)))</f>
        <v/>
      </c>
      <c r="AF562" s="48" t="str">
        <f aca="false">IF($A562="","",IF(CFG_METODO="Teórico (Jackson)",IF(OR($Y562="",$Z562=""),0,IF(ABS($Z562-$Y562)&gt;=CFG_DENOMMIN,1,0)),IF(OR($T562="",$U562=""),0,IF(ABS($U562-$T562)&gt;=CFG_DENOMMIN,1,0))))</f>
        <v/>
      </c>
      <c r="AG562" s="48" t="str">
        <f aca="false">IF($A562="","",IF(AND($B562&lt;&gt;"",$C562&lt;&gt;"",$H562&lt;&gt;""),1,0))</f>
        <v/>
      </c>
      <c r="AH562" s="48" t="str">
        <f aca="false">IF($A562="","",IF(AND($AB562=1,$AC562=1,$AD562=1,$AE562=1,$AF562=1,$AG562=1),1,0))</f>
        <v/>
      </c>
      <c r="AI562" s="50" t="str">
        <f aca="false">IF($A562="","",IF($AH562&lt;&gt;1,"",IF(CFG_METODO="Teórico (Jackson)",$AA562,$V562)))</f>
        <v/>
      </c>
      <c r="AJ562" s="50" t="str">
        <f aca="false">IF($AI562="","",MAX(0,MIN(1,$AI562)))</f>
        <v/>
      </c>
      <c r="AK562" s="52" t="str">
        <f aca="false">IF($A562="","",IF($AG562=0,"Dados incompletos"&amp;IF($I562="SEM PAR"," — sem Tc no mesmo horário",""),IF($AB562=0,"Fora da janela horária",IF($AC562=0,"Radiação abaixo do mínimo",IF($AD562=0,"Vento fora da faixa",IF($AE562=0,"VPD abaixo do mínimo",IF($AF562=0,"Denominador muito pequeno","VÁLIDO")))))))</f>
        <v/>
      </c>
    </row>
    <row r="563" customFormat="false" ht="15" hidden="false" customHeight="false" outlineLevel="0" collapsed="false">
      <c r="A563" s="45" t="str">
        <f aca="false">IF(02_Estacao!A563="","",02_Estacao!A563)</f>
        <v/>
      </c>
      <c r="B563" s="46" t="str">
        <f aca="false">IF(OR($A563="",02_Estacao!B563=""),"",IF(CFG_UT="°F",(02_Estacao!B563-32)*5/9,02_Estacao!B563))</f>
        <v/>
      </c>
      <c r="C563" s="47" t="str">
        <f aca="false">IF(OR($A563="",02_Estacao!C563=""),"",IF(CFG_UUR="fração (0-1)",02_Estacao!C563*100,02_Estacao!C563))</f>
        <v/>
      </c>
      <c r="D563" s="48" t="str">
        <f aca="false">IF(OR($A563="",02_Estacao!D563=""),"",IF(CFG_URS="MJ/m²/h",02_Estacao!D563*277.7778,IF(CFG_URS="kW/m²",02_Estacao!D563*1000,02_Estacao!D563)))</f>
        <v/>
      </c>
      <c r="E563" s="46" t="str">
        <f aca="false">IF(OR($A563="",02_Estacao!E563=""),"",IF(CFG_UVEL="km/h",02_Estacao!E563/3.6,02_Estacao!E563))</f>
        <v/>
      </c>
      <c r="F563" s="46" t="str">
        <f aca="false">IF($A563="","",IF(02_Estacao!F563="",CFG_P,IF(CFG_UP="hPa (mbar)",02_Estacao!F563/10,IF(CFG_UP="Pa",02_Estacao!F563/1000,02_Estacao!F563))))</f>
        <v/>
      </c>
      <c r="G563" s="48" t="str">
        <f aca="false">IF($A563="","",IF(02_Estacao!G563&lt;&gt;"",02_Estacao!G563,IF($D563="","",(1-CFG_ALBEDO)*$D563-CFG_RNL)))</f>
        <v/>
      </c>
      <c r="H563" s="46" t="str">
        <f aca="false">IF($A563="","",IFERROR(IF(ISNUMBER(INDEX(03_Dossel!$F$6:$F$1005,MATCH($A563,03_Dossel!$A$6:$A$1005,0))),INDEX(03_Dossel!$F$6:$F$1005,MATCH($A563,03_Dossel!$A$6:$A$1005,0)),""),""))</f>
        <v/>
      </c>
      <c r="I563" s="49" t="str">
        <f aca="false">IF($A563="","",IF($H563="","SEM PAR","OK"))</f>
        <v/>
      </c>
      <c r="J563" s="50" t="str">
        <f aca="false">IF($B563="","",0.6108*EXP(17.27*$B563/($B563+237.3)))</f>
        <v/>
      </c>
      <c r="K563" s="50" t="str">
        <f aca="false">IF(OR($J563="",$C563=""),"",$J563*$C563/100)</f>
        <v/>
      </c>
      <c r="L563" s="50" t="str">
        <f aca="false">IF(OR($J563="",$K563=""),"",$J563-$K563)</f>
        <v/>
      </c>
      <c r="M563" s="50" t="str">
        <f aca="false">IF($J563="","",4098*$J563/($B563+237.3)^2)</f>
        <v/>
      </c>
      <c r="N563" s="51" t="str">
        <f aca="false">IF($F563="","",0.000665*$F563)</f>
        <v/>
      </c>
      <c r="O563" s="46" t="str">
        <f aca="false">IF($E563="","",IFERROR($E563*4.87/LN(67.8*CFG_ZANEM-5.42),""))</f>
        <v/>
      </c>
      <c r="P563" s="46" t="str">
        <f aca="false">IF(OR($B563="",$H563=""),"",$H563-$B563)</f>
        <v/>
      </c>
      <c r="Q563" s="46" t="str">
        <f aca="false">IF($A563="","",IF(ISNUMBER(CFG_A),CFG_A,""))</f>
        <v/>
      </c>
      <c r="R563" s="46" t="str">
        <f aca="false">IF($A563="","",IF(ISNUMBER(CFG_B),CFG_B,""))</f>
        <v/>
      </c>
      <c r="S563" s="50" t="str">
        <f aca="false">IF(OR($B563="",$Q563=""),"",0.6108*EXP(17.27*$B563/($B563+237.3))-0.6108*EXP(17.27*($B563+$Q563)/($B563+$Q563+237.3)))</f>
        <v/>
      </c>
      <c r="T563" s="46" t="str">
        <f aca="false">IF(OR($Q563="",$R563="",$L563=""),"",$Q563+$R563*$L563)</f>
        <v/>
      </c>
      <c r="U563" s="46" t="str">
        <f aca="false">IF(OR($Q563="",$R563="",$S563=""),"",$Q563+$R563*$S563)</f>
        <v/>
      </c>
      <c r="V563" s="50" t="str">
        <f aca="false">IF(OR($P563="",$T563="",$U563=""),"",IF(ABS($U563-$T563)&lt;CFG_DENOMMIN,"",($P563-$T563)/($U563-$T563)))</f>
        <v/>
      </c>
      <c r="W563" s="47" t="str">
        <f aca="false">IF($E563="","",IFERROR(LN((CFG_ZANEM-0.67*CFG_HDOSSEL)/(0.123*CFG_HDOSSEL))*LN((CFG_ZAR-0.67*CFG_HDOSSEL)/(0.0123*CFG_HDOSSEL))/(CFG_K^2*$E563),""))</f>
        <v/>
      </c>
      <c r="X563" s="50" t="str">
        <f aca="false">IF(OR($N563="",$W563="",$W563=0),"",$N563*(1+CFG_RC/$W563))</f>
        <v/>
      </c>
      <c r="Y563" s="46" t="str">
        <f aca="false">IF(OR($X563="",$M563="",$G563="",$L563=""),"",($W563*$G563/CFG_RHOCP)*($X563/($M563+$X563))-$L563/($M563+$X563))</f>
        <v/>
      </c>
      <c r="Z563" s="46" t="str">
        <f aca="false">IF(OR($W563="",$G563=""),"",$W563*$G563/CFG_RHOCP)</f>
        <v/>
      </c>
      <c r="AA563" s="50" t="str">
        <f aca="false">IF(OR($P563="",$Y563="",$Z563=""),"",IF(ABS($Z563-$Y563)&lt;CFG_DENOMMIN,"",($P563-$Y563)/($Z563-$Y563)))</f>
        <v/>
      </c>
      <c r="AB563" s="48" t="str">
        <f aca="false">IF($A563="","",IF(AND(HOUR($A563)&gt;=CFG_HINI,HOUR($A563)&lt;CFG_HFIM),1,0))</f>
        <v/>
      </c>
      <c r="AC563" s="48" t="str">
        <f aca="false">IF($A563="","",IF($D563="",0,IF($D563&gt;=CFG_RSMIN,1,0)))</f>
        <v/>
      </c>
      <c r="AD563" s="48" t="str">
        <f aca="false">IF($A563="","",IF($E563="",0,IF(AND($E563&gt;=CFG_UMIN,$E563&lt;=CFG_UMAX),1,0)))</f>
        <v/>
      </c>
      <c r="AE563" s="48" t="str">
        <f aca="false">IF($A563="","",IF($L563="",0,IF($L563&gt;=CFG_VPDMIN,1,0)))</f>
        <v/>
      </c>
      <c r="AF563" s="48" t="str">
        <f aca="false">IF($A563="","",IF(CFG_METODO="Teórico (Jackson)",IF(OR($Y563="",$Z563=""),0,IF(ABS($Z563-$Y563)&gt;=CFG_DENOMMIN,1,0)),IF(OR($T563="",$U563=""),0,IF(ABS($U563-$T563)&gt;=CFG_DENOMMIN,1,0))))</f>
        <v/>
      </c>
      <c r="AG563" s="48" t="str">
        <f aca="false">IF($A563="","",IF(AND($B563&lt;&gt;"",$C563&lt;&gt;"",$H563&lt;&gt;""),1,0))</f>
        <v/>
      </c>
      <c r="AH563" s="48" t="str">
        <f aca="false">IF($A563="","",IF(AND($AB563=1,$AC563=1,$AD563=1,$AE563=1,$AF563=1,$AG563=1),1,0))</f>
        <v/>
      </c>
      <c r="AI563" s="50" t="str">
        <f aca="false">IF($A563="","",IF($AH563&lt;&gt;1,"",IF(CFG_METODO="Teórico (Jackson)",$AA563,$V563)))</f>
        <v/>
      </c>
      <c r="AJ563" s="50" t="str">
        <f aca="false">IF($AI563="","",MAX(0,MIN(1,$AI563)))</f>
        <v/>
      </c>
      <c r="AK563" s="52" t="str">
        <f aca="false">IF($A563="","",IF($AG563=0,"Dados incompletos"&amp;IF($I563="SEM PAR"," — sem Tc no mesmo horário",""),IF($AB563=0,"Fora da janela horária",IF($AC563=0,"Radiação abaixo do mínimo",IF($AD563=0,"Vento fora da faixa",IF($AE563=0,"VPD abaixo do mínimo",IF($AF563=0,"Denominador muito pequeno","VÁLIDO")))))))</f>
        <v/>
      </c>
    </row>
    <row r="564" customFormat="false" ht="15" hidden="false" customHeight="false" outlineLevel="0" collapsed="false">
      <c r="A564" s="45" t="str">
        <f aca="false">IF(02_Estacao!A564="","",02_Estacao!A564)</f>
        <v/>
      </c>
      <c r="B564" s="46" t="str">
        <f aca="false">IF(OR($A564="",02_Estacao!B564=""),"",IF(CFG_UT="°F",(02_Estacao!B564-32)*5/9,02_Estacao!B564))</f>
        <v/>
      </c>
      <c r="C564" s="47" t="str">
        <f aca="false">IF(OR($A564="",02_Estacao!C564=""),"",IF(CFG_UUR="fração (0-1)",02_Estacao!C564*100,02_Estacao!C564))</f>
        <v/>
      </c>
      <c r="D564" s="48" t="str">
        <f aca="false">IF(OR($A564="",02_Estacao!D564=""),"",IF(CFG_URS="MJ/m²/h",02_Estacao!D564*277.7778,IF(CFG_URS="kW/m²",02_Estacao!D564*1000,02_Estacao!D564)))</f>
        <v/>
      </c>
      <c r="E564" s="46" t="str">
        <f aca="false">IF(OR($A564="",02_Estacao!E564=""),"",IF(CFG_UVEL="km/h",02_Estacao!E564/3.6,02_Estacao!E564))</f>
        <v/>
      </c>
      <c r="F564" s="46" t="str">
        <f aca="false">IF($A564="","",IF(02_Estacao!F564="",CFG_P,IF(CFG_UP="hPa (mbar)",02_Estacao!F564/10,IF(CFG_UP="Pa",02_Estacao!F564/1000,02_Estacao!F564))))</f>
        <v/>
      </c>
      <c r="G564" s="48" t="str">
        <f aca="false">IF($A564="","",IF(02_Estacao!G564&lt;&gt;"",02_Estacao!G564,IF($D564="","",(1-CFG_ALBEDO)*$D564-CFG_RNL)))</f>
        <v/>
      </c>
      <c r="H564" s="46" t="str">
        <f aca="false">IF($A564="","",IFERROR(IF(ISNUMBER(INDEX(03_Dossel!$F$6:$F$1005,MATCH($A564,03_Dossel!$A$6:$A$1005,0))),INDEX(03_Dossel!$F$6:$F$1005,MATCH($A564,03_Dossel!$A$6:$A$1005,0)),""),""))</f>
        <v/>
      </c>
      <c r="I564" s="49" t="str">
        <f aca="false">IF($A564="","",IF($H564="","SEM PAR","OK"))</f>
        <v/>
      </c>
      <c r="J564" s="50" t="str">
        <f aca="false">IF($B564="","",0.6108*EXP(17.27*$B564/($B564+237.3)))</f>
        <v/>
      </c>
      <c r="K564" s="50" t="str">
        <f aca="false">IF(OR($J564="",$C564=""),"",$J564*$C564/100)</f>
        <v/>
      </c>
      <c r="L564" s="50" t="str">
        <f aca="false">IF(OR($J564="",$K564=""),"",$J564-$K564)</f>
        <v/>
      </c>
      <c r="M564" s="50" t="str">
        <f aca="false">IF($J564="","",4098*$J564/($B564+237.3)^2)</f>
        <v/>
      </c>
      <c r="N564" s="51" t="str">
        <f aca="false">IF($F564="","",0.000665*$F564)</f>
        <v/>
      </c>
      <c r="O564" s="46" t="str">
        <f aca="false">IF($E564="","",IFERROR($E564*4.87/LN(67.8*CFG_ZANEM-5.42),""))</f>
        <v/>
      </c>
      <c r="P564" s="46" t="str">
        <f aca="false">IF(OR($B564="",$H564=""),"",$H564-$B564)</f>
        <v/>
      </c>
      <c r="Q564" s="46" t="str">
        <f aca="false">IF($A564="","",IF(ISNUMBER(CFG_A),CFG_A,""))</f>
        <v/>
      </c>
      <c r="R564" s="46" t="str">
        <f aca="false">IF($A564="","",IF(ISNUMBER(CFG_B),CFG_B,""))</f>
        <v/>
      </c>
      <c r="S564" s="50" t="str">
        <f aca="false">IF(OR($B564="",$Q564=""),"",0.6108*EXP(17.27*$B564/($B564+237.3))-0.6108*EXP(17.27*($B564+$Q564)/($B564+$Q564+237.3)))</f>
        <v/>
      </c>
      <c r="T564" s="46" t="str">
        <f aca="false">IF(OR($Q564="",$R564="",$L564=""),"",$Q564+$R564*$L564)</f>
        <v/>
      </c>
      <c r="U564" s="46" t="str">
        <f aca="false">IF(OR($Q564="",$R564="",$S564=""),"",$Q564+$R564*$S564)</f>
        <v/>
      </c>
      <c r="V564" s="50" t="str">
        <f aca="false">IF(OR($P564="",$T564="",$U564=""),"",IF(ABS($U564-$T564)&lt;CFG_DENOMMIN,"",($P564-$T564)/($U564-$T564)))</f>
        <v/>
      </c>
      <c r="W564" s="47" t="str">
        <f aca="false">IF($E564="","",IFERROR(LN((CFG_ZANEM-0.67*CFG_HDOSSEL)/(0.123*CFG_HDOSSEL))*LN((CFG_ZAR-0.67*CFG_HDOSSEL)/(0.0123*CFG_HDOSSEL))/(CFG_K^2*$E564),""))</f>
        <v/>
      </c>
      <c r="X564" s="50" t="str">
        <f aca="false">IF(OR($N564="",$W564="",$W564=0),"",$N564*(1+CFG_RC/$W564))</f>
        <v/>
      </c>
      <c r="Y564" s="46" t="str">
        <f aca="false">IF(OR($X564="",$M564="",$G564="",$L564=""),"",($W564*$G564/CFG_RHOCP)*($X564/($M564+$X564))-$L564/($M564+$X564))</f>
        <v/>
      </c>
      <c r="Z564" s="46" t="str">
        <f aca="false">IF(OR($W564="",$G564=""),"",$W564*$G564/CFG_RHOCP)</f>
        <v/>
      </c>
      <c r="AA564" s="50" t="str">
        <f aca="false">IF(OR($P564="",$Y564="",$Z564=""),"",IF(ABS($Z564-$Y564)&lt;CFG_DENOMMIN,"",($P564-$Y564)/($Z564-$Y564)))</f>
        <v/>
      </c>
      <c r="AB564" s="48" t="str">
        <f aca="false">IF($A564="","",IF(AND(HOUR($A564)&gt;=CFG_HINI,HOUR($A564)&lt;CFG_HFIM),1,0))</f>
        <v/>
      </c>
      <c r="AC564" s="48" t="str">
        <f aca="false">IF($A564="","",IF($D564="",0,IF($D564&gt;=CFG_RSMIN,1,0)))</f>
        <v/>
      </c>
      <c r="AD564" s="48" t="str">
        <f aca="false">IF($A564="","",IF($E564="",0,IF(AND($E564&gt;=CFG_UMIN,$E564&lt;=CFG_UMAX),1,0)))</f>
        <v/>
      </c>
      <c r="AE564" s="48" t="str">
        <f aca="false">IF($A564="","",IF($L564="",0,IF($L564&gt;=CFG_VPDMIN,1,0)))</f>
        <v/>
      </c>
      <c r="AF564" s="48" t="str">
        <f aca="false">IF($A564="","",IF(CFG_METODO="Teórico (Jackson)",IF(OR($Y564="",$Z564=""),0,IF(ABS($Z564-$Y564)&gt;=CFG_DENOMMIN,1,0)),IF(OR($T564="",$U564=""),0,IF(ABS($U564-$T564)&gt;=CFG_DENOMMIN,1,0))))</f>
        <v/>
      </c>
      <c r="AG564" s="48" t="str">
        <f aca="false">IF($A564="","",IF(AND($B564&lt;&gt;"",$C564&lt;&gt;"",$H564&lt;&gt;""),1,0))</f>
        <v/>
      </c>
      <c r="AH564" s="48" t="str">
        <f aca="false">IF($A564="","",IF(AND($AB564=1,$AC564=1,$AD564=1,$AE564=1,$AF564=1,$AG564=1),1,0))</f>
        <v/>
      </c>
      <c r="AI564" s="50" t="str">
        <f aca="false">IF($A564="","",IF($AH564&lt;&gt;1,"",IF(CFG_METODO="Teórico (Jackson)",$AA564,$V564)))</f>
        <v/>
      </c>
      <c r="AJ564" s="50" t="str">
        <f aca="false">IF($AI564="","",MAX(0,MIN(1,$AI564)))</f>
        <v/>
      </c>
      <c r="AK564" s="52" t="str">
        <f aca="false">IF($A564="","",IF($AG564=0,"Dados incompletos"&amp;IF($I564="SEM PAR"," — sem Tc no mesmo horário",""),IF($AB564=0,"Fora da janela horária",IF($AC564=0,"Radiação abaixo do mínimo",IF($AD564=0,"Vento fora da faixa",IF($AE564=0,"VPD abaixo do mínimo",IF($AF564=0,"Denominador muito pequeno","VÁLIDO")))))))</f>
        <v/>
      </c>
    </row>
    <row r="565" customFormat="false" ht="15" hidden="false" customHeight="false" outlineLevel="0" collapsed="false">
      <c r="A565" s="45" t="str">
        <f aca="false">IF(02_Estacao!A565="","",02_Estacao!A565)</f>
        <v/>
      </c>
      <c r="B565" s="46" t="str">
        <f aca="false">IF(OR($A565="",02_Estacao!B565=""),"",IF(CFG_UT="°F",(02_Estacao!B565-32)*5/9,02_Estacao!B565))</f>
        <v/>
      </c>
      <c r="C565" s="47" t="str">
        <f aca="false">IF(OR($A565="",02_Estacao!C565=""),"",IF(CFG_UUR="fração (0-1)",02_Estacao!C565*100,02_Estacao!C565))</f>
        <v/>
      </c>
      <c r="D565" s="48" t="str">
        <f aca="false">IF(OR($A565="",02_Estacao!D565=""),"",IF(CFG_URS="MJ/m²/h",02_Estacao!D565*277.7778,IF(CFG_URS="kW/m²",02_Estacao!D565*1000,02_Estacao!D565)))</f>
        <v/>
      </c>
      <c r="E565" s="46" t="str">
        <f aca="false">IF(OR($A565="",02_Estacao!E565=""),"",IF(CFG_UVEL="km/h",02_Estacao!E565/3.6,02_Estacao!E565))</f>
        <v/>
      </c>
      <c r="F565" s="46" t="str">
        <f aca="false">IF($A565="","",IF(02_Estacao!F565="",CFG_P,IF(CFG_UP="hPa (mbar)",02_Estacao!F565/10,IF(CFG_UP="Pa",02_Estacao!F565/1000,02_Estacao!F565))))</f>
        <v/>
      </c>
      <c r="G565" s="48" t="str">
        <f aca="false">IF($A565="","",IF(02_Estacao!G565&lt;&gt;"",02_Estacao!G565,IF($D565="","",(1-CFG_ALBEDO)*$D565-CFG_RNL)))</f>
        <v/>
      </c>
      <c r="H565" s="46" t="str">
        <f aca="false">IF($A565="","",IFERROR(IF(ISNUMBER(INDEX(03_Dossel!$F$6:$F$1005,MATCH($A565,03_Dossel!$A$6:$A$1005,0))),INDEX(03_Dossel!$F$6:$F$1005,MATCH($A565,03_Dossel!$A$6:$A$1005,0)),""),""))</f>
        <v/>
      </c>
      <c r="I565" s="49" t="str">
        <f aca="false">IF($A565="","",IF($H565="","SEM PAR","OK"))</f>
        <v/>
      </c>
      <c r="J565" s="50" t="str">
        <f aca="false">IF($B565="","",0.6108*EXP(17.27*$B565/($B565+237.3)))</f>
        <v/>
      </c>
      <c r="K565" s="50" t="str">
        <f aca="false">IF(OR($J565="",$C565=""),"",$J565*$C565/100)</f>
        <v/>
      </c>
      <c r="L565" s="50" t="str">
        <f aca="false">IF(OR($J565="",$K565=""),"",$J565-$K565)</f>
        <v/>
      </c>
      <c r="M565" s="50" t="str">
        <f aca="false">IF($J565="","",4098*$J565/($B565+237.3)^2)</f>
        <v/>
      </c>
      <c r="N565" s="51" t="str">
        <f aca="false">IF($F565="","",0.000665*$F565)</f>
        <v/>
      </c>
      <c r="O565" s="46" t="str">
        <f aca="false">IF($E565="","",IFERROR($E565*4.87/LN(67.8*CFG_ZANEM-5.42),""))</f>
        <v/>
      </c>
      <c r="P565" s="46" t="str">
        <f aca="false">IF(OR($B565="",$H565=""),"",$H565-$B565)</f>
        <v/>
      </c>
      <c r="Q565" s="46" t="str">
        <f aca="false">IF($A565="","",IF(ISNUMBER(CFG_A),CFG_A,""))</f>
        <v/>
      </c>
      <c r="R565" s="46" t="str">
        <f aca="false">IF($A565="","",IF(ISNUMBER(CFG_B),CFG_B,""))</f>
        <v/>
      </c>
      <c r="S565" s="50" t="str">
        <f aca="false">IF(OR($B565="",$Q565=""),"",0.6108*EXP(17.27*$B565/($B565+237.3))-0.6108*EXP(17.27*($B565+$Q565)/($B565+$Q565+237.3)))</f>
        <v/>
      </c>
      <c r="T565" s="46" t="str">
        <f aca="false">IF(OR($Q565="",$R565="",$L565=""),"",$Q565+$R565*$L565)</f>
        <v/>
      </c>
      <c r="U565" s="46" t="str">
        <f aca="false">IF(OR($Q565="",$R565="",$S565=""),"",$Q565+$R565*$S565)</f>
        <v/>
      </c>
      <c r="V565" s="50" t="str">
        <f aca="false">IF(OR($P565="",$T565="",$U565=""),"",IF(ABS($U565-$T565)&lt;CFG_DENOMMIN,"",($P565-$T565)/($U565-$T565)))</f>
        <v/>
      </c>
      <c r="W565" s="47" t="str">
        <f aca="false">IF($E565="","",IFERROR(LN((CFG_ZANEM-0.67*CFG_HDOSSEL)/(0.123*CFG_HDOSSEL))*LN((CFG_ZAR-0.67*CFG_HDOSSEL)/(0.0123*CFG_HDOSSEL))/(CFG_K^2*$E565),""))</f>
        <v/>
      </c>
      <c r="X565" s="50" t="str">
        <f aca="false">IF(OR($N565="",$W565="",$W565=0),"",$N565*(1+CFG_RC/$W565))</f>
        <v/>
      </c>
      <c r="Y565" s="46" t="str">
        <f aca="false">IF(OR($X565="",$M565="",$G565="",$L565=""),"",($W565*$G565/CFG_RHOCP)*($X565/($M565+$X565))-$L565/($M565+$X565))</f>
        <v/>
      </c>
      <c r="Z565" s="46" t="str">
        <f aca="false">IF(OR($W565="",$G565=""),"",$W565*$G565/CFG_RHOCP)</f>
        <v/>
      </c>
      <c r="AA565" s="50" t="str">
        <f aca="false">IF(OR($P565="",$Y565="",$Z565=""),"",IF(ABS($Z565-$Y565)&lt;CFG_DENOMMIN,"",($P565-$Y565)/($Z565-$Y565)))</f>
        <v/>
      </c>
      <c r="AB565" s="48" t="str">
        <f aca="false">IF($A565="","",IF(AND(HOUR($A565)&gt;=CFG_HINI,HOUR($A565)&lt;CFG_HFIM),1,0))</f>
        <v/>
      </c>
      <c r="AC565" s="48" t="str">
        <f aca="false">IF($A565="","",IF($D565="",0,IF($D565&gt;=CFG_RSMIN,1,0)))</f>
        <v/>
      </c>
      <c r="AD565" s="48" t="str">
        <f aca="false">IF($A565="","",IF($E565="",0,IF(AND($E565&gt;=CFG_UMIN,$E565&lt;=CFG_UMAX),1,0)))</f>
        <v/>
      </c>
      <c r="AE565" s="48" t="str">
        <f aca="false">IF($A565="","",IF($L565="",0,IF($L565&gt;=CFG_VPDMIN,1,0)))</f>
        <v/>
      </c>
      <c r="AF565" s="48" t="str">
        <f aca="false">IF($A565="","",IF(CFG_METODO="Teórico (Jackson)",IF(OR($Y565="",$Z565=""),0,IF(ABS($Z565-$Y565)&gt;=CFG_DENOMMIN,1,0)),IF(OR($T565="",$U565=""),0,IF(ABS($U565-$T565)&gt;=CFG_DENOMMIN,1,0))))</f>
        <v/>
      </c>
      <c r="AG565" s="48" t="str">
        <f aca="false">IF($A565="","",IF(AND($B565&lt;&gt;"",$C565&lt;&gt;"",$H565&lt;&gt;""),1,0))</f>
        <v/>
      </c>
      <c r="AH565" s="48" t="str">
        <f aca="false">IF($A565="","",IF(AND($AB565=1,$AC565=1,$AD565=1,$AE565=1,$AF565=1,$AG565=1),1,0))</f>
        <v/>
      </c>
      <c r="AI565" s="50" t="str">
        <f aca="false">IF($A565="","",IF($AH565&lt;&gt;1,"",IF(CFG_METODO="Teórico (Jackson)",$AA565,$V565)))</f>
        <v/>
      </c>
      <c r="AJ565" s="50" t="str">
        <f aca="false">IF($AI565="","",MAX(0,MIN(1,$AI565)))</f>
        <v/>
      </c>
      <c r="AK565" s="52" t="str">
        <f aca="false">IF($A565="","",IF($AG565=0,"Dados incompletos"&amp;IF($I565="SEM PAR"," — sem Tc no mesmo horário",""),IF($AB565=0,"Fora da janela horária",IF($AC565=0,"Radiação abaixo do mínimo",IF($AD565=0,"Vento fora da faixa",IF($AE565=0,"VPD abaixo do mínimo",IF($AF565=0,"Denominador muito pequeno","VÁLIDO")))))))</f>
        <v/>
      </c>
    </row>
    <row r="566" customFormat="false" ht="15" hidden="false" customHeight="false" outlineLevel="0" collapsed="false">
      <c r="A566" s="45" t="str">
        <f aca="false">IF(02_Estacao!A566="","",02_Estacao!A566)</f>
        <v/>
      </c>
      <c r="B566" s="46" t="str">
        <f aca="false">IF(OR($A566="",02_Estacao!B566=""),"",IF(CFG_UT="°F",(02_Estacao!B566-32)*5/9,02_Estacao!B566))</f>
        <v/>
      </c>
      <c r="C566" s="47" t="str">
        <f aca="false">IF(OR($A566="",02_Estacao!C566=""),"",IF(CFG_UUR="fração (0-1)",02_Estacao!C566*100,02_Estacao!C566))</f>
        <v/>
      </c>
      <c r="D566" s="48" t="str">
        <f aca="false">IF(OR($A566="",02_Estacao!D566=""),"",IF(CFG_URS="MJ/m²/h",02_Estacao!D566*277.7778,IF(CFG_URS="kW/m²",02_Estacao!D566*1000,02_Estacao!D566)))</f>
        <v/>
      </c>
      <c r="E566" s="46" t="str">
        <f aca="false">IF(OR($A566="",02_Estacao!E566=""),"",IF(CFG_UVEL="km/h",02_Estacao!E566/3.6,02_Estacao!E566))</f>
        <v/>
      </c>
      <c r="F566" s="46" t="str">
        <f aca="false">IF($A566="","",IF(02_Estacao!F566="",CFG_P,IF(CFG_UP="hPa (mbar)",02_Estacao!F566/10,IF(CFG_UP="Pa",02_Estacao!F566/1000,02_Estacao!F566))))</f>
        <v/>
      </c>
      <c r="G566" s="48" t="str">
        <f aca="false">IF($A566="","",IF(02_Estacao!G566&lt;&gt;"",02_Estacao!G566,IF($D566="","",(1-CFG_ALBEDO)*$D566-CFG_RNL)))</f>
        <v/>
      </c>
      <c r="H566" s="46" t="str">
        <f aca="false">IF($A566="","",IFERROR(IF(ISNUMBER(INDEX(03_Dossel!$F$6:$F$1005,MATCH($A566,03_Dossel!$A$6:$A$1005,0))),INDEX(03_Dossel!$F$6:$F$1005,MATCH($A566,03_Dossel!$A$6:$A$1005,0)),""),""))</f>
        <v/>
      </c>
      <c r="I566" s="49" t="str">
        <f aca="false">IF($A566="","",IF($H566="","SEM PAR","OK"))</f>
        <v/>
      </c>
      <c r="J566" s="50" t="str">
        <f aca="false">IF($B566="","",0.6108*EXP(17.27*$B566/($B566+237.3)))</f>
        <v/>
      </c>
      <c r="K566" s="50" t="str">
        <f aca="false">IF(OR($J566="",$C566=""),"",$J566*$C566/100)</f>
        <v/>
      </c>
      <c r="L566" s="50" t="str">
        <f aca="false">IF(OR($J566="",$K566=""),"",$J566-$K566)</f>
        <v/>
      </c>
      <c r="M566" s="50" t="str">
        <f aca="false">IF($J566="","",4098*$J566/($B566+237.3)^2)</f>
        <v/>
      </c>
      <c r="N566" s="51" t="str">
        <f aca="false">IF($F566="","",0.000665*$F566)</f>
        <v/>
      </c>
      <c r="O566" s="46" t="str">
        <f aca="false">IF($E566="","",IFERROR($E566*4.87/LN(67.8*CFG_ZANEM-5.42),""))</f>
        <v/>
      </c>
      <c r="P566" s="46" t="str">
        <f aca="false">IF(OR($B566="",$H566=""),"",$H566-$B566)</f>
        <v/>
      </c>
      <c r="Q566" s="46" t="str">
        <f aca="false">IF($A566="","",IF(ISNUMBER(CFG_A),CFG_A,""))</f>
        <v/>
      </c>
      <c r="R566" s="46" t="str">
        <f aca="false">IF($A566="","",IF(ISNUMBER(CFG_B),CFG_B,""))</f>
        <v/>
      </c>
      <c r="S566" s="50" t="str">
        <f aca="false">IF(OR($B566="",$Q566=""),"",0.6108*EXP(17.27*$B566/($B566+237.3))-0.6108*EXP(17.27*($B566+$Q566)/($B566+$Q566+237.3)))</f>
        <v/>
      </c>
      <c r="T566" s="46" t="str">
        <f aca="false">IF(OR($Q566="",$R566="",$L566=""),"",$Q566+$R566*$L566)</f>
        <v/>
      </c>
      <c r="U566" s="46" t="str">
        <f aca="false">IF(OR($Q566="",$R566="",$S566=""),"",$Q566+$R566*$S566)</f>
        <v/>
      </c>
      <c r="V566" s="50" t="str">
        <f aca="false">IF(OR($P566="",$T566="",$U566=""),"",IF(ABS($U566-$T566)&lt;CFG_DENOMMIN,"",($P566-$T566)/($U566-$T566)))</f>
        <v/>
      </c>
      <c r="W566" s="47" t="str">
        <f aca="false">IF($E566="","",IFERROR(LN((CFG_ZANEM-0.67*CFG_HDOSSEL)/(0.123*CFG_HDOSSEL))*LN((CFG_ZAR-0.67*CFG_HDOSSEL)/(0.0123*CFG_HDOSSEL))/(CFG_K^2*$E566),""))</f>
        <v/>
      </c>
      <c r="X566" s="50" t="str">
        <f aca="false">IF(OR($N566="",$W566="",$W566=0),"",$N566*(1+CFG_RC/$W566))</f>
        <v/>
      </c>
      <c r="Y566" s="46" t="str">
        <f aca="false">IF(OR($X566="",$M566="",$G566="",$L566=""),"",($W566*$G566/CFG_RHOCP)*($X566/($M566+$X566))-$L566/($M566+$X566))</f>
        <v/>
      </c>
      <c r="Z566" s="46" t="str">
        <f aca="false">IF(OR($W566="",$G566=""),"",$W566*$G566/CFG_RHOCP)</f>
        <v/>
      </c>
      <c r="AA566" s="50" t="str">
        <f aca="false">IF(OR($P566="",$Y566="",$Z566=""),"",IF(ABS($Z566-$Y566)&lt;CFG_DENOMMIN,"",($P566-$Y566)/($Z566-$Y566)))</f>
        <v/>
      </c>
      <c r="AB566" s="48" t="str">
        <f aca="false">IF($A566="","",IF(AND(HOUR($A566)&gt;=CFG_HINI,HOUR($A566)&lt;CFG_HFIM),1,0))</f>
        <v/>
      </c>
      <c r="AC566" s="48" t="str">
        <f aca="false">IF($A566="","",IF($D566="",0,IF($D566&gt;=CFG_RSMIN,1,0)))</f>
        <v/>
      </c>
      <c r="AD566" s="48" t="str">
        <f aca="false">IF($A566="","",IF($E566="",0,IF(AND($E566&gt;=CFG_UMIN,$E566&lt;=CFG_UMAX),1,0)))</f>
        <v/>
      </c>
      <c r="AE566" s="48" t="str">
        <f aca="false">IF($A566="","",IF($L566="",0,IF($L566&gt;=CFG_VPDMIN,1,0)))</f>
        <v/>
      </c>
      <c r="AF566" s="48" t="str">
        <f aca="false">IF($A566="","",IF(CFG_METODO="Teórico (Jackson)",IF(OR($Y566="",$Z566=""),0,IF(ABS($Z566-$Y566)&gt;=CFG_DENOMMIN,1,0)),IF(OR($T566="",$U566=""),0,IF(ABS($U566-$T566)&gt;=CFG_DENOMMIN,1,0))))</f>
        <v/>
      </c>
      <c r="AG566" s="48" t="str">
        <f aca="false">IF($A566="","",IF(AND($B566&lt;&gt;"",$C566&lt;&gt;"",$H566&lt;&gt;""),1,0))</f>
        <v/>
      </c>
      <c r="AH566" s="48" t="str">
        <f aca="false">IF($A566="","",IF(AND($AB566=1,$AC566=1,$AD566=1,$AE566=1,$AF566=1,$AG566=1),1,0))</f>
        <v/>
      </c>
      <c r="AI566" s="50" t="str">
        <f aca="false">IF($A566="","",IF($AH566&lt;&gt;1,"",IF(CFG_METODO="Teórico (Jackson)",$AA566,$V566)))</f>
        <v/>
      </c>
      <c r="AJ566" s="50" t="str">
        <f aca="false">IF($AI566="","",MAX(0,MIN(1,$AI566)))</f>
        <v/>
      </c>
      <c r="AK566" s="52" t="str">
        <f aca="false">IF($A566="","",IF($AG566=0,"Dados incompletos"&amp;IF($I566="SEM PAR"," — sem Tc no mesmo horário",""),IF($AB566=0,"Fora da janela horária",IF($AC566=0,"Radiação abaixo do mínimo",IF($AD566=0,"Vento fora da faixa",IF($AE566=0,"VPD abaixo do mínimo",IF($AF566=0,"Denominador muito pequeno","VÁLIDO")))))))</f>
        <v/>
      </c>
    </row>
    <row r="567" customFormat="false" ht="15" hidden="false" customHeight="false" outlineLevel="0" collapsed="false">
      <c r="A567" s="45" t="str">
        <f aca="false">IF(02_Estacao!A567="","",02_Estacao!A567)</f>
        <v/>
      </c>
      <c r="B567" s="46" t="str">
        <f aca="false">IF(OR($A567="",02_Estacao!B567=""),"",IF(CFG_UT="°F",(02_Estacao!B567-32)*5/9,02_Estacao!B567))</f>
        <v/>
      </c>
      <c r="C567" s="47" t="str">
        <f aca="false">IF(OR($A567="",02_Estacao!C567=""),"",IF(CFG_UUR="fração (0-1)",02_Estacao!C567*100,02_Estacao!C567))</f>
        <v/>
      </c>
      <c r="D567" s="48" t="str">
        <f aca="false">IF(OR($A567="",02_Estacao!D567=""),"",IF(CFG_URS="MJ/m²/h",02_Estacao!D567*277.7778,IF(CFG_URS="kW/m²",02_Estacao!D567*1000,02_Estacao!D567)))</f>
        <v/>
      </c>
      <c r="E567" s="46" t="str">
        <f aca="false">IF(OR($A567="",02_Estacao!E567=""),"",IF(CFG_UVEL="km/h",02_Estacao!E567/3.6,02_Estacao!E567))</f>
        <v/>
      </c>
      <c r="F567" s="46" t="str">
        <f aca="false">IF($A567="","",IF(02_Estacao!F567="",CFG_P,IF(CFG_UP="hPa (mbar)",02_Estacao!F567/10,IF(CFG_UP="Pa",02_Estacao!F567/1000,02_Estacao!F567))))</f>
        <v/>
      </c>
      <c r="G567" s="48" t="str">
        <f aca="false">IF($A567="","",IF(02_Estacao!G567&lt;&gt;"",02_Estacao!G567,IF($D567="","",(1-CFG_ALBEDO)*$D567-CFG_RNL)))</f>
        <v/>
      </c>
      <c r="H567" s="46" t="str">
        <f aca="false">IF($A567="","",IFERROR(IF(ISNUMBER(INDEX(03_Dossel!$F$6:$F$1005,MATCH($A567,03_Dossel!$A$6:$A$1005,0))),INDEX(03_Dossel!$F$6:$F$1005,MATCH($A567,03_Dossel!$A$6:$A$1005,0)),""),""))</f>
        <v/>
      </c>
      <c r="I567" s="49" t="str">
        <f aca="false">IF($A567="","",IF($H567="","SEM PAR","OK"))</f>
        <v/>
      </c>
      <c r="J567" s="50" t="str">
        <f aca="false">IF($B567="","",0.6108*EXP(17.27*$B567/($B567+237.3)))</f>
        <v/>
      </c>
      <c r="K567" s="50" t="str">
        <f aca="false">IF(OR($J567="",$C567=""),"",$J567*$C567/100)</f>
        <v/>
      </c>
      <c r="L567" s="50" t="str">
        <f aca="false">IF(OR($J567="",$K567=""),"",$J567-$K567)</f>
        <v/>
      </c>
      <c r="M567" s="50" t="str">
        <f aca="false">IF($J567="","",4098*$J567/($B567+237.3)^2)</f>
        <v/>
      </c>
      <c r="N567" s="51" t="str">
        <f aca="false">IF($F567="","",0.000665*$F567)</f>
        <v/>
      </c>
      <c r="O567" s="46" t="str">
        <f aca="false">IF($E567="","",IFERROR($E567*4.87/LN(67.8*CFG_ZANEM-5.42),""))</f>
        <v/>
      </c>
      <c r="P567" s="46" t="str">
        <f aca="false">IF(OR($B567="",$H567=""),"",$H567-$B567)</f>
        <v/>
      </c>
      <c r="Q567" s="46" t="str">
        <f aca="false">IF($A567="","",IF(ISNUMBER(CFG_A),CFG_A,""))</f>
        <v/>
      </c>
      <c r="R567" s="46" t="str">
        <f aca="false">IF($A567="","",IF(ISNUMBER(CFG_B),CFG_B,""))</f>
        <v/>
      </c>
      <c r="S567" s="50" t="str">
        <f aca="false">IF(OR($B567="",$Q567=""),"",0.6108*EXP(17.27*$B567/($B567+237.3))-0.6108*EXP(17.27*($B567+$Q567)/($B567+$Q567+237.3)))</f>
        <v/>
      </c>
      <c r="T567" s="46" t="str">
        <f aca="false">IF(OR($Q567="",$R567="",$L567=""),"",$Q567+$R567*$L567)</f>
        <v/>
      </c>
      <c r="U567" s="46" t="str">
        <f aca="false">IF(OR($Q567="",$R567="",$S567=""),"",$Q567+$R567*$S567)</f>
        <v/>
      </c>
      <c r="V567" s="50" t="str">
        <f aca="false">IF(OR($P567="",$T567="",$U567=""),"",IF(ABS($U567-$T567)&lt;CFG_DENOMMIN,"",($P567-$T567)/($U567-$T567)))</f>
        <v/>
      </c>
      <c r="W567" s="47" t="str">
        <f aca="false">IF($E567="","",IFERROR(LN((CFG_ZANEM-0.67*CFG_HDOSSEL)/(0.123*CFG_HDOSSEL))*LN((CFG_ZAR-0.67*CFG_HDOSSEL)/(0.0123*CFG_HDOSSEL))/(CFG_K^2*$E567),""))</f>
        <v/>
      </c>
      <c r="X567" s="50" t="str">
        <f aca="false">IF(OR($N567="",$W567="",$W567=0),"",$N567*(1+CFG_RC/$W567))</f>
        <v/>
      </c>
      <c r="Y567" s="46" t="str">
        <f aca="false">IF(OR($X567="",$M567="",$G567="",$L567=""),"",($W567*$G567/CFG_RHOCP)*($X567/($M567+$X567))-$L567/($M567+$X567))</f>
        <v/>
      </c>
      <c r="Z567" s="46" t="str">
        <f aca="false">IF(OR($W567="",$G567=""),"",$W567*$G567/CFG_RHOCP)</f>
        <v/>
      </c>
      <c r="AA567" s="50" t="str">
        <f aca="false">IF(OR($P567="",$Y567="",$Z567=""),"",IF(ABS($Z567-$Y567)&lt;CFG_DENOMMIN,"",($P567-$Y567)/($Z567-$Y567)))</f>
        <v/>
      </c>
      <c r="AB567" s="48" t="str">
        <f aca="false">IF($A567="","",IF(AND(HOUR($A567)&gt;=CFG_HINI,HOUR($A567)&lt;CFG_HFIM),1,0))</f>
        <v/>
      </c>
      <c r="AC567" s="48" t="str">
        <f aca="false">IF($A567="","",IF($D567="",0,IF($D567&gt;=CFG_RSMIN,1,0)))</f>
        <v/>
      </c>
      <c r="AD567" s="48" t="str">
        <f aca="false">IF($A567="","",IF($E567="",0,IF(AND($E567&gt;=CFG_UMIN,$E567&lt;=CFG_UMAX),1,0)))</f>
        <v/>
      </c>
      <c r="AE567" s="48" t="str">
        <f aca="false">IF($A567="","",IF($L567="",0,IF($L567&gt;=CFG_VPDMIN,1,0)))</f>
        <v/>
      </c>
      <c r="AF567" s="48" t="str">
        <f aca="false">IF($A567="","",IF(CFG_METODO="Teórico (Jackson)",IF(OR($Y567="",$Z567=""),0,IF(ABS($Z567-$Y567)&gt;=CFG_DENOMMIN,1,0)),IF(OR($T567="",$U567=""),0,IF(ABS($U567-$T567)&gt;=CFG_DENOMMIN,1,0))))</f>
        <v/>
      </c>
      <c r="AG567" s="48" t="str">
        <f aca="false">IF($A567="","",IF(AND($B567&lt;&gt;"",$C567&lt;&gt;"",$H567&lt;&gt;""),1,0))</f>
        <v/>
      </c>
      <c r="AH567" s="48" t="str">
        <f aca="false">IF($A567="","",IF(AND($AB567=1,$AC567=1,$AD567=1,$AE567=1,$AF567=1,$AG567=1),1,0))</f>
        <v/>
      </c>
      <c r="AI567" s="50" t="str">
        <f aca="false">IF($A567="","",IF($AH567&lt;&gt;1,"",IF(CFG_METODO="Teórico (Jackson)",$AA567,$V567)))</f>
        <v/>
      </c>
      <c r="AJ567" s="50" t="str">
        <f aca="false">IF($AI567="","",MAX(0,MIN(1,$AI567)))</f>
        <v/>
      </c>
      <c r="AK567" s="52" t="str">
        <f aca="false">IF($A567="","",IF($AG567=0,"Dados incompletos"&amp;IF($I567="SEM PAR"," — sem Tc no mesmo horário",""),IF($AB567=0,"Fora da janela horária",IF($AC567=0,"Radiação abaixo do mínimo",IF($AD567=0,"Vento fora da faixa",IF($AE567=0,"VPD abaixo do mínimo",IF($AF567=0,"Denominador muito pequeno","VÁLIDO")))))))</f>
        <v/>
      </c>
    </row>
    <row r="568" customFormat="false" ht="15" hidden="false" customHeight="false" outlineLevel="0" collapsed="false">
      <c r="A568" s="45" t="str">
        <f aca="false">IF(02_Estacao!A568="","",02_Estacao!A568)</f>
        <v/>
      </c>
      <c r="B568" s="46" t="str">
        <f aca="false">IF(OR($A568="",02_Estacao!B568=""),"",IF(CFG_UT="°F",(02_Estacao!B568-32)*5/9,02_Estacao!B568))</f>
        <v/>
      </c>
      <c r="C568" s="47" t="str">
        <f aca="false">IF(OR($A568="",02_Estacao!C568=""),"",IF(CFG_UUR="fração (0-1)",02_Estacao!C568*100,02_Estacao!C568))</f>
        <v/>
      </c>
      <c r="D568" s="48" t="str">
        <f aca="false">IF(OR($A568="",02_Estacao!D568=""),"",IF(CFG_URS="MJ/m²/h",02_Estacao!D568*277.7778,IF(CFG_URS="kW/m²",02_Estacao!D568*1000,02_Estacao!D568)))</f>
        <v/>
      </c>
      <c r="E568" s="46" t="str">
        <f aca="false">IF(OR($A568="",02_Estacao!E568=""),"",IF(CFG_UVEL="km/h",02_Estacao!E568/3.6,02_Estacao!E568))</f>
        <v/>
      </c>
      <c r="F568" s="46" t="str">
        <f aca="false">IF($A568="","",IF(02_Estacao!F568="",CFG_P,IF(CFG_UP="hPa (mbar)",02_Estacao!F568/10,IF(CFG_UP="Pa",02_Estacao!F568/1000,02_Estacao!F568))))</f>
        <v/>
      </c>
      <c r="G568" s="48" t="str">
        <f aca="false">IF($A568="","",IF(02_Estacao!G568&lt;&gt;"",02_Estacao!G568,IF($D568="","",(1-CFG_ALBEDO)*$D568-CFG_RNL)))</f>
        <v/>
      </c>
      <c r="H568" s="46" t="str">
        <f aca="false">IF($A568="","",IFERROR(IF(ISNUMBER(INDEX(03_Dossel!$F$6:$F$1005,MATCH($A568,03_Dossel!$A$6:$A$1005,0))),INDEX(03_Dossel!$F$6:$F$1005,MATCH($A568,03_Dossel!$A$6:$A$1005,0)),""),""))</f>
        <v/>
      </c>
      <c r="I568" s="49" t="str">
        <f aca="false">IF($A568="","",IF($H568="","SEM PAR","OK"))</f>
        <v/>
      </c>
      <c r="J568" s="50" t="str">
        <f aca="false">IF($B568="","",0.6108*EXP(17.27*$B568/($B568+237.3)))</f>
        <v/>
      </c>
      <c r="K568" s="50" t="str">
        <f aca="false">IF(OR($J568="",$C568=""),"",$J568*$C568/100)</f>
        <v/>
      </c>
      <c r="L568" s="50" t="str">
        <f aca="false">IF(OR($J568="",$K568=""),"",$J568-$K568)</f>
        <v/>
      </c>
      <c r="M568" s="50" t="str">
        <f aca="false">IF($J568="","",4098*$J568/($B568+237.3)^2)</f>
        <v/>
      </c>
      <c r="N568" s="51" t="str">
        <f aca="false">IF($F568="","",0.000665*$F568)</f>
        <v/>
      </c>
      <c r="O568" s="46" t="str">
        <f aca="false">IF($E568="","",IFERROR($E568*4.87/LN(67.8*CFG_ZANEM-5.42),""))</f>
        <v/>
      </c>
      <c r="P568" s="46" t="str">
        <f aca="false">IF(OR($B568="",$H568=""),"",$H568-$B568)</f>
        <v/>
      </c>
      <c r="Q568" s="46" t="str">
        <f aca="false">IF($A568="","",IF(ISNUMBER(CFG_A),CFG_A,""))</f>
        <v/>
      </c>
      <c r="R568" s="46" t="str">
        <f aca="false">IF($A568="","",IF(ISNUMBER(CFG_B),CFG_B,""))</f>
        <v/>
      </c>
      <c r="S568" s="50" t="str">
        <f aca="false">IF(OR($B568="",$Q568=""),"",0.6108*EXP(17.27*$B568/($B568+237.3))-0.6108*EXP(17.27*($B568+$Q568)/($B568+$Q568+237.3)))</f>
        <v/>
      </c>
      <c r="T568" s="46" t="str">
        <f aca="false">IF(OR($Q568="",$R568="",$L568=""),"",$Q568+$R568*$L568)</f>
        <v/>
      </c>
      <c r="U568" s="46" t="str">
        <f aca="false">IF(OR($Q568="",$R568="",$S568=""),"",$Q568+$R568*$S568)</f>
        <v/>
      </c>
      <c r="V568" s="50" t="str">
        <f aca="false">IF(OR($P568="",$T568="",$U568=""),"",IF(ABS($U568-$T568)&lt;CFG_DENOMMIN,"",($P568-$T568)/($U568-$T568)))</f>
        <v/>
      </c>
      <c r="W568" s="47" t="str">
        <f aca="false">IF($E568="","",IFERROR(LN((CFG_ZANEM-0.67*CFG_HDOSSEL)/(0.123*CFG_HDOSSEL))*LN((CFG_ZAR-0.67*CFG_HDOSSEL)/(0.0123*CFG_HDOSSEL))/(CFG_K^2*$E568),""))</f>
        <v/>
      </c>
      <c r="X568" s="50" t="str">
        <f aca="false">IF(OR($N568="",$W568="",$W568=0),"",$N568*(1+CFG_RC/$W568))</f>
        <v/>
      </c>
      <c r="Y568" s="46" t="str">
        <f aca="false">IF(OR($X568="",$M568="",$G568="",$L568=""),"",($W568*$G568/CFG_RHOCP)*($X568/($M568+$X568))-$L568/($M568+$X568))</f>
        <v/>
      </c>
      <c r="Z568" s="46" t="str">
        <f aca="false">IF(OR($W568="",$G568=""),"",$W568*$G568/CFG_RHOCP)</f>
        <v/>
      </c>
      <c r="AA568" s="50" t="str">
        <f aca="false">IF(OR($P568="",$Y568="",$Z568=""),"",IF(ABS($Z568-$Y568)&lt;CFG_DENOMMIN,"",($P568-$Y568)/($Z568-$Y568)))</f>
        <v/>
      </c>
      <c r="AB568" s="48" t="str">
        <f aca="false">IF($A568="","",IF(AND(HOUR($A568)&gt;=CFG_HINI,HOUR($A568)&lt;CFG_HFIM),1,0))</f>
        <v/>
      </c>
      <c r="AC568" s="48" t="str">
        <f aca="false">IF($A568="","",IF($D568="",0,IF($D568&gt;=CFG_RSMIN,1,0)))</f>
        <v/>
      </c>
      <c r="AD568" s="48" t="str">
        <f aca="false">IF($A568="","",IF($E568="",0,IF(AND($E568&gt;=CFG_UMIN,$E568&lt;=CFG_UMAX),1,0)))</f>
        <v/>
      </c>
      <c r="AE568" s="48" t="str">
        <f aca="false">IF($A568="","",IF($L568="",0,IF($L568&gt;=CFG_VPDMIN,1,0)))</f>
        <v/>
      </c>
      <c r="AF568" s="48" t="str">
        <f aca="false">IF($A568="","",IF(CFG_METODO="Teórico (Jackson)",IF(OR($Y568="",$Z568=""),0,IF(ABS($Z568-$Y568)&gt;=CFG_DENOMMIN,1,0)),IF(OR($T568="",$U568=""),0,IF(ABS($U568-$T568)&gt;=CFG_DENOMMIN,1,0))))</f>
        <v/>
      </c>
      <c r="AG568" s="48" t="str">
        <f aca="false">IF($A568="","",IF(AND($B568&lt;&gt;"",$C568&lt;&gt;"",$H568&lt;&gt;""),1,0))</f>
        <v/>
      </c>
      <c r="AH568" s="48" t="str">
        <f aca="false">IF($A568="","",IF(AND($AB568=1,$AC568=1,$AD568=1,$AE568=1,$AF568=1,$AG568=1),1,0))</f>
        <v/>
      </c>
      <c r="AI568" s="50" t="str">
        <f aca="false">IF($A568="","",IF($AH568&lt;&gt;1,"",IF(CFG_METODO="Teórico (Jackson)",$AA568,$V568)))</f>
        <v/>
      </c>
      <c r="AJ568" s="50" t="str">
        <f aca="false">IF($AI568="","",MAX(0,MIN(1,$AI568)))</f>
        <v/>
      </c>
      <c r="AK568" s="52" t="str">
        <f aca="false">IF($A568="","",IF($AG568=0,"Dados incompletos"&amp;IF($I568="SEM PAR"," — sem Tc no mesmo horário",""),IF($AB568=0,"Fora da janela horária",IF($AC568=0,"Radiação abaixo do mínimo",IF($AD568=0,"Vento fora da faixa",IF($AE568=0,"VPD abaixo do mínimo",IF($AF568=0,"Denominador muito pequeno","VÁLIDO")))))))</f>
        <v/>
      </c>
    </row>
    <row r="569" customFormat="false" ht="15" hidden="false" customHeight="false" outlineLevel="0" collapsed="false">
      <c r="A569" s="45" t="str">
        <f aca="false">IF(02_Estacao!A569="","",02_Estacao!A569)</f>
        <v/>
      </c>
      <c r="B569" s="46" t="str">
        <f aca="false">IF(OR($A569="",02_Estacao!B569=""),"",IF(CFG_UT="°F",(02_Estacao!B569-32)*5/9,02_Estacao!B569))</f>
        <v/>
      </c>
      <c r="C569" s="47" t="str">
        <f aca="false">IF(OR($A569="",02_Estacao!C569=""),"",IF(CFG_UUR="fração (0-1)",02_Estacao!C569*100,02_Estacao!C569))</f>
        <v/>
      </c>
      <c r="D569" s="48" t="str">
        <f aca="false">IF(OR($A569="",02_Estacao!D569=""),"",IF(CFG_URS="MJ/m²/h",02_Estacao!D569*277.7778,IF(CFG_URS="kW/m²",02_Estacao!D569*1000,02_Estacao!D569)))</f>
        <v/>
      </c>
      <c r="E569" s="46" t="str">
        <f aca="false">IF(OR($A569="",02_Estacao!E569=""),"",IF(CFG_UVEL="km/h",02_Estacao!E569/3.6,02_Estacao!E569))</f>
        <v/>
      </c>
      <c r="F569" s="46" t="str">
        <f aca="false">IF($A569="","",IF(02_Estacao!F569="",CFG_P,IF(CFG_UP="hPa (mbar)",02_Estacao!F569/10,IF(CFG_UP="Pa",02_Estacao!F569/1000,02_Estacao!F569))))</f>
        <v/>
      </c>
      <c r="G569" s="48" t="str">
        <f aca="false">IF($A569="","",IF(02_Estacao!G569&lt;&gt;"",02_Estacao!G569,IF($D569="","",(1-CFG_ALBEDO)*$D569-CFG_RNL)))</f>
        <v/>
      </c>
      <c r="H569" s="46" t="str">
        <f aca="false">IF($A569="","",IFERROR(IF(ISNUMBER(INDEX(03_Dossel!$F$6:$F$1005,MATCH($A569,03_Dossel!$A$6:$A$1005,0))),INDEX(03_Dossel!$F$6:$F$1005,MATCH($A569,03_Dossel!$A$6:$A$1005,0)),""),""))</f>
        <v/>
      </c>
      <c r="I569" s="49" t="str">
        <f aca="false">IF($A569="","",IF($H569="","SEM PAR","OK"))</f>
        <v/>
      </c>
      <c r="J569" s="50" t="str">
        <f aca="false">IF($B569="","",0.6108*EXP(17.27*$B569/($B569+237.3)))</f>
        <v/>
      </c>
      <c r="K569" s="50" t="str">
        <f aca="false">IF(OR($J569="",$C569=""),"",$J569*$C569/100)</f>
        <v/>
      </c>
      <c r="L569" s="50" t="str">
        <f aca="false">IF(OR($J569="",$K569=""),"",$J569-$K569)</f>
        <v/>
      </c>
      <c r="M569" s="50" t="str">
        <f aca="false">IF($J569="","",4098*$J569/($B569+237.3)^2)</f>
        <v/>
      </c>
      <c r="N569" s="51" t="str">
        <f aca="false">IF($F569="","",0.000665*$F569)</f>
        <v/>
      </c>
      <c r="O569" s="46" t="str">
        <f aca="false">IF($E569="","",IFERROR($E569*4.87/LN(67.8*CFG_ZANEM-5.42),""))</f>
        <v/>
      </c>
      <c r="P569" s="46" t="str">
        <f aca="false">IF(OR($B569="",$H569=""),"",$H569-$B569)</f>
        <v/>
      </c>
      <c r="Q569" s="46" t="str">
        <f aca="false">IF($A569="","",IF(ISNUMBER(CFG_A),CFG_A,""))</f>
        <v/>
      </c>
      <c r="R569" s="46" t="str">
        <f aca="false">IF($A569="","",IF(ISNUMBER(CFG_B),CFG_B,""))</f>
        <v/>
      </c>
      <c r="S569" s="50" t="str">
        <f aca="false">IF(OR($B569="",$Q569=""),"",0.6108*EXP(17.27*$B569/($B569+237.3))-0.6108*EXP(17.27*($B569+$Q569)/($B569+$Q569+237.3)))</f>
        <v/>
      </c>
      <c r="T569" s="46" t="str">
        <f aca="false">IF(OR($Q569="",$R569="",$L569=""),"",$Q569+$R569*$L569)</f>
        <v/>
      </c>
      <c r="U569" s="46" t="str">
        <f aca="false">IF(OR($Q569="",$R569="",$S569=""),"",$Q569+$R569*$S569)</f>
        <v/>
      </c>
      <c r="V569" s="50" t="str">
        <f aca="false">IF(OR($P569="",$T569="",$U569=""),"",IF(ABS($U569-$T569)&lt;CFG_DENOMMIN,"",($P569-$T569)/($U569-$T569)))</f>
        <v/>
      </c>
      <c r="W569" s="47" t="str">
        <f aca="false">IF($E569="","",IFERROR(LN((CFG_ZANEM-0.67*CFG_HDOSSEL)/(0.123*CFG_HDOSSEL))*LN((CFG_ZAR-0.67*CFG_HDOSSEL)/(0.0123*CFG_HDOSSEL))/(CFG_K^2*$E569),""))</f>
        <v/>
      </c>
      <c r="X569" s="50" t="str">
        <f aca="false">IF(OR($N569="",$W569="",$W569=0),"",$N569*(1+CFG_RC/$W569))</f>
        <v/>
      </c>
      <c r="Y569" s="46" t="str">
        <f aca="false">IF(OR($X569="",$M569="",$G569="",$L569=""),"",($W569*$G569/CFG_RHOCP)*($X569/($M569+$X569))-$L569/($M569+$X569))</f>
        <v/>
      </c>
      <c r="Z569" s="46" t="str">
        <f aca="false">IF(OR($W569="",$G569=""),"",$W569*$G569/CFG_RHOCP)</f>
        <v/>
      </c>
      <c r="AA569" s="50" t="str">
        <f aca="false">IF(OR($P569="",$Y569="",$Z569=""),"",IF(ABS($Z569-$Y569)&lt;CFG_DENOMMIN,"",($P569-$Y569)/($Z569-$Y569)))</f>
        <v/>
      </c>
      <c r="AB569" s="48" t="str">
        <f aca="false">IF($A569="","",IF(AND(HOUR($A569)&gt;=CFG_HINI,HOUR($A569)&lt;CFG_HFIM),1,0))</f>
        <v/>
      </c>
      <c r="AC569" s="48" t="str">
        <f aca="false">IF($A569="","",IF($D569="",0,IF($D569&gt;=CFG_RSMIN,1,0)))</f>
        <v/>
      </c>
      <c r="AD569" s="48" t="str">
        <f aca="false">IF($A569="","",IF($E569="",0,IF(AND($E569&gt;=CFG_UMIN,$E569&lt;=CFG_UMAX),1,0)))</f>
        <v/>
      </c>
      <c r="AE569" s="48" t="str">
        <f aca="false">IF($A569="","",IF($L569="",0,IF($L569&gt;=CFG_VPDMIN,1,0)))</f>
        <v/>
      </c>
      <c r="AF569" s="48" t="str">
        <f aca="false">IF($A569="","",IF(CFG_METODO="Teórico (Jackson)",IF(OR($Y569="",$Z569=""),0,IF(ABS($Z569-$Y569)&gt;=CFG_DENOMMIN,1,0)),IF(OR($T569="",$U569=""),0,IF(ABS($U569-$T569)&gt;=CFG_DENOMMIN,1,0))))</f>
        <v/>
      </c>
      <c r="AG569" s="48" t="str">
        <f aca="false">IF($A569="","",IF(AND($B569&lt;&gt;"",$C569&lt;&gt;"",$H569&lt;&gt;""),1,0))</f>
        <v/>
      </c>
      <c r="AH569" s="48" t="str">
        <f aca="false">IF($A569="","",IF(AND($AB569=1,$AC569=1,$AD569=1,$AE569=1,$AF569=1,$AG569=1),1,0))</f>
        <v/>
      </c>
      <c r="AI569" s="50" t="str">
        <f aca="false">IF($A569="","",IF($AH569&lt;&gt;1,"",IF(CFG_METODO="Teórico (Jackson)",$AA569,$V569)))</f>
        <v/>
      </c>
      <c r="AJ569" s="50" t="str">
        <f aca="false">IF($AI569="","",MAX(0,MIN(1,$AI569)))</f>
        <v/>
      </c>
      <c r="AK569" s="52" t="str">
        <f aca="false">IF($A569="","",IF($AG569=0,"Dados incompletos"&amp;IF($I569="SEM PAR"," — sem Tc no mesmo horário",""),IF($AB569=0,"Fora da janela horária",IF($AC569=0,"Radiação abaixo do mínimo",IF($AD569=0,"Vento fora da faixa",IF($AE569=0,"VPD abaixo do mínimo",IF($AF569=0,"Denominador muito pequeno","VÁLIDO")))))))</f>
        <v/>
      </c>
    </row>
    <row r="570" customFormat="false" ht="15" hidden="false" customHeight="false" outlineLevel="0" collapsed="false">
      <c r="A570" s="45" t="str">
        <f aca="false">IF(02_Estacao!A570="","",02_Estacao!A570)</f>
        <v/>
      </c>
      <c r="B570" s="46" t="str">
        <f aca="false">IF(OR($A570="",02_Estacao!B570=""),"",IF(CFG_UT="°F",(02_Estacao!B570-32)*5/9,02_Estacao!B570))</f>
        <v/>
      </c>
      <c r="C570" s="47" t="str">
        <f aca="false">IF(OR($A570="",02_Estacao!C570=""),"",IF(CFG_UUR="fração (0-1)",02_Estacao!C570*100,02_Estacao!C570))</f>
        <v/>
      </c>
      <c r="D570" s="48" t="str">
        <f aca="false">IF(OR($A570="",02_Estacao!D570=""),"",IF(CFG_URS="MJ/m²/h",02_Estacao!D570*277.7778,IF(CFG_URS="kW/m²",02_Estacao!D570*1000,02_Estacao!D570)))</f>
        <v/>
      </c>
      <c r="E570" s="46" t="str">
        <f aca="false">IF(OR($A570="",02_Estacao!E570=""),"",IF(CFG_UVEL="km/h",02_Estacao!E570/3.6,02_Estacao!E570))</f>
        <v/>
      </c>
      <c r="F570" s="46" t="str">
        <f aca="false">IF($A570="","",IF(02_Estacao!F570="",CFG_P,IF(CFG_UP="hPa (mbar)",02_Estacao!F570/10,IF(CFG_UP="Pa",02_Estacao!F570/1000,02_Estacao!F570))))</f>
        <v/>
      </c>
      <c r="G570" s="48" t="str">
        <f aca="false">IF($A570="","",IF(02_Estacao!G570&lt;&gt;"",02_Estacao!G570,IF($D570="","",(1-CFG_ALBEDO)*$D570-CFG_RNL)))</f>
        <v/>
      </c>
      <c r="H570" s="46" t="str">
        <f aca="false">IF($A570="","",IFERROR(IF(ISNUMBER(INDEX(03_Dossel!$F$6:$F$1005,MATCH($A570,03_Dossel!$A$6:$A$1005,0))),INDEX(03_Dossel!$F$6:$F$1005,MATCH($A570,03_Dossel!$A$6:$A$1005,0)),""),""))</f>
        <v/>
      </c>
      <c r="I570" s="49" t="str">
        <f aca="false">IF($A570="","",IF($H570="","SEM PAR","OK"))</f>
        <v/>
      </c>
      <c r="J570" s="50" t="str">
        <f aca="false">IF($B570="","",0.6108*EXP(17.27*$B570/($B570+237.3)))</f>
        <v/>
      </c>
      <c r="K570" s="50" t="str">
        <f aca="false">IF(OR($J570="",$C570=""),"",$J570*$C570/100)</f>
        <v/>
      </c>
      <c r="L570" s="50" t="str">
        <f aca="false">IF(OR($J570="",$K570=""),"",$J570-$K570)</f>
        <v/>
      </c>
      <c r="M570" s="50" t="str">
        <f aca="false">IF($J570="","",4098*$J570/($B570+237.3)^2)</f>
        <v/>
      </c>
      <c r="N570" s="51" t="str">
        <f aca="false">IF($F570="","",0.000665*$F570)</f>
        <v/>
      </c>
      <c r="O570" s="46" t="str">
        <f aca="false">IF($E570="","",IFERROR($E570*4.87/LN(67.8*CFG_ZANEM-5.42),""))</f>
        <v/>
      </c>
      <c r="P570" s="46" t="str">
        <f aca="false">IF(OR($B570="",$H570=""),"",$H570-$B570)</f>
        <v/>
      </c>
      <c r="Q570" s="46" t="str">
        <f aca="false">IF($A570="","",IF(ISNUMBER(CFG_A),CFG_A,""))</f>
        <v/>
      </c>
      <c r="R570" s="46" t="str">
        <f aca="false">IF($A570="","",IF(ISNUMBER(CFG_B),CFG_B,""))</f>
        <v/>
      </c>
      <c r="S570" s="50" t="str">
        <f aca="false">IF(OR($B570="",$Q570=""),"",0.6108*EXP(17.27*$B570/($B570+237.3))-0.6108*EXP(17.27*($B570+$Q570)/($B570+$Q570+237.3)))</f>
        <v/>
      </c>
      <c r="T570" s="46" t="str">
        <f aca="false">IF(OR($Q570="",$R570="",$L570=""),"",$Q570+$R570*$L570)</f>
        <v/>
      </c>
      <c r="U570" s="46" t="str">
        <f aca="false">IF(OR($Q570="",$R570="",$S570=""),"",$Q570+$R570*$S570)</f>
        <v/>
      </c>
      <c r="V570" s="50" t="str">
        <f aca="false">IF(OR($P570="",$T570="",$U570=""),"",IF(ABS($U570-$T570)&lt;CFG_DENOMMIN,"",($P570-$T570)/($U570-$T570)))</f>
        <v/>
      </c>
      <c r="W570" s="47" t="str">
        <f aca="false">IF($E570="","",IFERROR(LN((CFG_ZANEM-0.67*CFG_HDOSSEL)/(0.123*CFG_HDOSSEL))*LN((CFG_ZAR-0.67*CFG_HDOSSEL)/(0.0123*CFG_HDOSSEL))/(CFG_K^2*$E570),""))</f>
        <v/>
      </c>
      <c r="X570" s="50" t="str">
        <f aca="false">IF(OR($N570="",$W570="",$W570=0),"",$N570*(1+CFG_RC/$W570))</f>
        <v/>
      </c>
      <c r="Y570" s="46" t="str">
        <f aca="false">IF(OR($X570="",$M570="",$G570="",$L570=""),"",($W570*$G570/CFG_RHOCP)*($X570/($M570+$X570))-$L570/($M570+$X570))</f>
        <v/>
      </c>
      <c r="Z570" s="46" t="str">
        <f aca="false">IF(OR($W570="",$G570=""),"",$W570*$G570/CFG_RHOCP)</f>
        <v/>
      </c>
      <c r="AA570" s="50" t="str">
        <f aca="false">IF(OR($P570="",$Y570="",$Z570=""),"",IF(ABS($Z570-$Y570)&lt;CFG_DENOMMIN,"",($P570-$Y570)/($Z570-$Y570)))</f>
        <v/>
      </c>
      <c r="AB570" s="48" t="str">
        <f aca="false">IF($A570="","",IF(AND(HOUR($A570)&gt;=CFG_HINI,HOUR($A570)&lt;CFG_HFIM),1,0))</f>
        <v/>
      </c>
      <c r="AC570" s="48" t="str">
        <f aca="false">IF($A570="","",IF($D570="",0,IF($D570&gt;=CFG_RSMIN,1,0)))</f>
        <v/>
      </c>
      <c r="AD570" s="48" t="str">
        <f aca="false">IF($A570="","",IF($E570="",0,IF(AND($E570&gt;=CFG_UMIN,$E570&lt;=CFG_UMAX),1,0)))</f>
        <v/>
      </c>
      <c r="AE570" s="48" t="str">
        <f aca="false">IF($A570="","",IF($L570="",0,IF($L570&gt;=CFG_VPDMIN,1,0)))</f>
        <v/>
      </c>
      <c r="AF570" s="48" t="str">
        <f aca="false">IF($A570="","",IF(CFG_METODO="Teórico (Jackson)",IF(OR($Y570="",$Z570=""),0,IF(ABS($Z570-$Y570)&gt;=CFG_DENOMMIN,1,0)),IF(OR($T570="",$U570=""),0,IF(ABS($U570-$T570)&gt;=CFG_DENOMMIN,1,0))))</f>
        <v/>
      </c>
      <c r="AG570" s="48" t="str">
        <f aca="false">IF($A570="","",IF(AND($B570&lt;&gt;"",$C570&lt;&gt;"",$H570&lt;&gt;""),1,0))</f>
        <v/>
      </c>
      <c r="AH570" s="48" t="str">
        <f aca="false">IF($A570="","",IF(AND($AB570=1,$AC570=1,$AD570=1,$AE570=1,$AF570=1,$AG570=1),1,0))</f>
        <v/>
      </c>
      <c r="AI570" s="50" t="str">
        <f aca="false">IF($A570="","",IF($AH570&lt;&gt;1,"",IF(CFG_METODO="Teórico (Jackson)",$AA570,$V570)))</f>
        <v/>
      </c>
      <c r="AJ570" s="50" t="str">
        <f aca="false">IF($AI570="","",MAX(0,MIN(1,$AI570)))</f>
        <v/>
      </c>
      <c r="AK570" s="52" t="str">
        <f aca="false">IF($A570="","",IF($AG570=0,"Dados incompletos"&amp;IF($I570="SEM PAR"," — sem Tc no mesmo horário",""),IF($AB570=0,"Fora da janela horária",IF($AC570=0,"Radiação abaixo do mínimo",IF($AD570=0,"Vento fora da faixa",IF($AE570=0,"VPD abaixo do mínimo",IF($AF570=0,"Denominador muito pequeno","VÁLIDO")))))))</f>
        <v/>
      </c>
    </row>
    <row r="571" customFormat="false" ht="15" hidden="false" customHeight="false" outlineLevel="0" collapsed="false">
      <c r="A571" s="45" t="str">
        <f aca="false">IF(02_Estacao!A571="","",02_Estacao!A571)</f>
        <v/>
      </c>
      <c r="B571" s="46" t="str">
        <f aca="false">IF(OR($A571="",02_Estacao!B571=""),"",IF(CFG_UT="°F",(02_Estacao!B571-32)*5/9,02_Estacao!B571))</f>
        <v/>
      </c>
      <c r="C571" s="47" t="str">
        <f aca="false">IF(OR($A571="",02_Estacao!C571=""),"",IF(CFG_UUR="fração (0-1)",02_Estacao!C571*100,02_Estacao!C571))</f>
        <v/>
      </c>
      <c r="D571" s="48" t="str">
        <f aca="false">IF(OR($A571="",02_Estacao!D571=""),"",IF(CFG_URS="MJ/m²/h",02_Estacao!D571*277.7778,IF(CFG_URS="kW/m²",02_Estacao!D571*1000,02_Estacao!D571)))</f>
        <v/>
      </c>
      <c r="E571" s="46" t="str">
        <f aca="false">IF(OR($A571="",02_Estacao!E571=""),"",IF(CFG_UVEL="km/h",02_Estacao!E571/3.6,02_Estacao!E571))</f>
        <v/>
      </c>
      <c r="F571" s="46" t="str">
        <f aca="false">IF($A571="","",IF(02_Estacao!F571="",CFG_P,IF(CFG_UP="hPa (mbar)",02_Estacao!F571/10,IF(CFG_UP="Pa",02_Estacao!F571/1000,02_Estacao!F571))))</f>
        <v/>
      </c>
      <c r="G571" s="48" t="str">
        <f aca="false">IF($A571="","",IF(02_Estacao!G571&lt;&gt;"",02_Estacao!G571,IF($D571="","",(1-CFG_ALBEDO)*$D571-CFG_RNL)))</f>
        <v/>
      </c>
      <c r="H571" s="46" t="str">
        <f aca="false">IF($A571="","",IFERROR(IF(ISNUMBER(INDEX(03_Dossel!$F$6:$F$1005,MATCH($A571,03_Dossel!$A$6:$A$1005,0))),INDEX(03_Dossel!$F$6:$F$1005,MATCH($A571,03_Dossel!$A$6:$A$1005,0)),""),""))</f>
        <v/>
      </c>
      <c r="I571" s="49" t="str">
        <f aca="false">IF($A571="","",IF($H571="","SEM PAR","OK"))</f>
        <v/>
      </c>
      <c r="J571" s="50" t="str">
        <f aca="false">IF($B571="","",0.6108*EXP(17.27*$B571/($B571+237.3)))</f>
        <v/>
      </c>
      <c r="K571" s="50" t="str">
        <f aca="false">IF(OR($J571="",$C571=""),"",$J571*$C571/100)</f>
        <v/>
      </c>
      <c r="L571" s="50" t="str">
        <f aca="false">IF(OR($J571="",$K571=""),"",$J571-$K571)</f>
        <v/>
      </c>
      <c r="M571" s="50" t="str">
        <f aca="false">IF($J571="","",4098*$J571/($B571+237.3)^2)</f>
        <v/>
      </c>
      <c r="N571" s="51" t="str">
        <f aca="false">IF($F571="","",0.000665*$F571)</f>
        <v/>
      </c>
      <c r="O571" s="46" t="str">
        <f aca="false">IF($E571="","",IFERROR($E571*4.87/LN(67.8*CFG_ZANEM-5.42),""))</f>
        <v/>
      </c>
      <c r="P571" s="46" t="str">
        <f aca="false">IF(OR($B571="",$H571=""),"",$H571-$B571)</f>
        <v/>
      </c>
      <c r="Q571" s="46" t="str">
        <f aca="false">IF($A571="","",IF(ISNUMBER(CFG_A),CFG_A,""))</f>
        <v/>
      </c>
      <c r="R571" s="46" t="str">
        <f aca="false">IF($A571="","",IF(ISNUMBER(CFG_B),CFG_B,""))</f>
        <v/>
      </c>
      <c r="S571" s="50" t="str">
        <f aca="false">IF(OR($B571="",$Q571=""),"",0.6108*EXP(17.27*$B571/($B571+237.3))-0.6108*EXP(17.27*($B571+$Q571)/($B571+$Q571+237.3)))</f>
        <v/>
      </c>
      <c r="T571" s="46" t="str">
        <f aca="false">IF(OR($Q571="",$R571="",$L571=""),"",$Q571+$R571*$L571)</f>
        <v/>
      </c>
      <c r="U571" s="46" t="str">
        <f aca="false">IF(OR($Q571="",$R571="",$S571=""),"",$Q571+$R571*$S571)</f>
        <v/>
      </c>
      <c r="V571" s="50" t="str">
        <f aca="false">IF(OR($P571="",$T571="",$U571=""),"",IF(ABS($U571-$T571)&lt;CFG_DENOMMIN,"",($P571-$T571)/($U571-$T571)))</f>
        <v/>
      </c>
      <c r="W571" s="47" t="str">
        <f aca="false">IF($E571="","",IFERROR(LN((CFG_ZANEM-0.67*CFG_HDOSSEL)/(0.123*CFG_HDOSSEL))*LN((CFG_ZAR-0.67*CFG_HDOSSEL)/(0.0123*CFG_HDOSSEL))/(CFG_K^2*$E571),""))</f>
        <v/>
      </c>
      <c r="X571" s="50" t="str">
        <f aca="false">IF(OR($N571="",$W571="",$W571=0),"",$N571*(1+CFG_RC/$W571))</f>
        <v/>
      </c>
      <c r="Y571" s="46" t="str">
        <f aca="false">IF(OR($X571="",$M571="",$G571="",$L571=""),"",($W571*$G571/CFG_RHOCP)*($X571/($M571+$X571))-$L571/($M571+$X571))</f>
        <v/>
      </c>
      <c r="Z571" s="46" t="str">
        <f aca="false">IF(OR($W571="",$G571=""),"",$W571*$G571/CFG_RHOCP)</f>
        <v/>
      </c>
      <c r="AA571" s="50" t="str">
        <f aca="false">IF(OR($P571="",$Y571="",$Z571=""),"",IF(ABS($Z571-$Y571)&lt;CFG_DENOMMIN,"",($P571-$Y571)/($Z571-$Y571)))</f>
        <v/>
      </c>
      <c r="AB571" s="48" t="str">
        <f aca="false">IF($A571="","",IF(AND(HOUR($A571)&gt;=CFG_HINI,HOUR($A571)&lt;CFG_HFIM),1,0))</f>
        <v/>
      </c>
      <c r="AC571" s="48" t="str">
        <f aca="false">IF($A571="","",IF($D571="",0,IF($D571&gt;=CFG_RSMIN,1,0)))</f>
        <v/>
      </c>
      <c r="AD571" s="48" t="str">
        <f aca="false">IF($A571="","",IF($E571="",0,IF(AND($E571&gt;=CFG_UMIN,$E571&lt;=CFG_UMAX),1,0)))</f>
        <v/>
      </c>
      <c r="AE571" s="48" t="str">
        <f aca="false">IF($A571="","",IF($L571="",0,IF($L571&gt;=CFG_VPDMIN,1,0)))</f>
        <v/>
      </c>
      <c r="AF571" s="48" t="str">
        <f aca="false">IF($A571="","",IF(CFG_METODO="Teórico (Jackson)",IF(OR($Y571="",$Z571=""),0,IF(ABS($Z571-$Y571)&gt;=CFG_DENOMMIN,1,0)),IF(OR($T571="",$U571=""),0,IF(ABS($U571-$T571)&gt;=CFG_DENOMMIN,1,0))))</f>
        <v/>
      </c>
      <c r="AG571" s="48" t="str">
        <f aca="false">IF($A571="","",IF(AND($B571&lt;&gt;"",$C571&lt;&gt;"",$H571&lt;&gt;""),1,0))</f>
        <v/>
      </c>
      <c r="AH571" s="48" t="str">
        <f aca="false">IF($A571="","",IF(AND($AB571=1,$AC571=1,$AD571=1,$AE571=1,$AF571=1,$AG571=1),1,0))</f>
        <v/>
      </c>
      <c r="AI571" s="50" t="str">
        <f aca="false">IF($A571="","",IF($AH571&lt;&gt;1,"",IF(CFG_METODO="Teórico (Jackson)",$AA571,$V571)))</f>
        <v/>
      </c>
      <c r="AJ571" s="50" t="str">
        <f aca="false">IF($AI571="","",MAX(0,MIN(1,$AI571)))</f>
        <v/>
      </c>
      <c r="AK571" s="52" t="str">
        <f aca="false">IF($A571="","",IF($AG571=0,"Dados incompletos"&amp;IF($I571="SEM PAR"," — sem Tc no mesmo horário",""),IF($AB571=0,"Fora da janela horária",IF($AC571=0,"Radiação abaixo do mínimo",IF($AD571=0,"Vento fora da faixa",IF($AE571=0,"VPD abaixo do mínimo",IF($AF571=0,"Denominador muito pequeno","VÁLIDO")))))))</f>
        <v/>
      </c>
    </row>
    <row r="572" customFormat="false" ht="15" hidden="false" customHeight="false" outlineLevel="0" collapsed="false">
      <c r="A572" s="45" t="str">
        <f aca="false">IF(02_Estacao!A572="","",02_Estacao!A572)</f>
        <v/>
      </c>
      <c r="B572" s="46" t="str">
        <f aca="false">IF(OR($A572="",02_Estacao!B572=""),"",IF(CFG_UT="°F",(02_Estacao!B572-32)*5/9,02_Estacao!B572))</f>
        <v/>
      </c>
      <c r="C572" s="47" t="str">
        <f aca="false">IF(OR($A572="",02_Estacao!C572=""),"",IF(CFG_UUR="fração (0-1)",02_Estacao!C572*100,02_Estacao!C572))</f>
        <v/>
      </c>
      <c r="D572" s="48" t="str">
        <f aca="false">IF(OR($A572="",02_Estacao!D572=""),"",IF(CFG_URS="MJ/m²/h",02_Estacao!D572*277.7778,IF(CFG_URS="kW/m²",02_Estacao!D572*1000,02_Estacao!D572)))</f>
        <v/>
      </c>
      <c r="E572" s="46" t="str">
        <f aca="false">IF(OR($A572="",02_Estacao!E572=""),"",IF(CFG_UVEL="km/h",02_Estacao!E572/3.6,02_Estacao!E572))</f>
        <v/>
      </c>
      <c r="F572" s="46" t="str">
        <f aca="false">IF($A572="","",IF(02_Estacao!F572="",CFG_P,IF(CFG_UP="hPa (mbar)",02_Estacao!F572/10,IF(CFG_UP="Pa",02_Estacao!F572/1000,02_Estacao!F572))))</f>
        <v/>
      </c>
      <c r="G572" s="48" t="str">
        <f aca="false">IF($A572="","",IF(02_Estacao!G572&lt;&gt;"",02_Estacao!G572,IF($D572="","",(1-CFG_ALBEDO)*$D572-CFG_RNL)))</f>
        <v/>
      </c>
      <c r="H572" s="46" t="str">
        <f aca="false">IF($A572="","",IFERROR(IF(ISNUMBER(INDEX(03_Dossel!$F$6:$F$1005,MATCH($A572,03_Dossel!$A$6:$A$1005,0))),INDEX(03_Dossel!$F$6:$F$1005,MATCH($A572,03_Dossel!$A$6:$A$1005,0)),""),""))</f>
        <v/>
      </c>
      <c r="I572" s="49" t="str">
        <f aca="false">IF($A572="","",IF($H572="","SEM PAR","OK"))</f>
        <v/>
      </c>
      <c r="J572" s="50" t="str">
        <f aca="false">IF($B572="","",0.6108*EXP(17.27*$B572/($B572+237.3)))</f>
        <v/>
      </c>
      <c r="K572" s="50" t="str">
        <f aca="false">IF(OR($J572="",$C572=""),"",$J572*$C572/100)</f>
        <v/>
      </c>
      <c r="L572" s="50" t="str">
        <f aca="false">IF(OR($J572="",$K572=""),"",$J572-$K572)</f>
        <v/>
      </c>
      <c r="M572" s="50" t="str">
        <f aca="false">IF($J572="","",4098*$J572/($B572+237.3)^2)</f>
        <v/>
      </c>
      <c r="N572" s="51" t="str">
        <f aca="false">IF($F572="","",0.000665*$F572)</f>
        <v/>
      </c>
      <c r="O572" s="46" t="str">
        <f aca="false">IF($E572="","",IFERROR($E572*4.87/LN(67.8*CFG_ZANEM-5.42),""))</f>
        <v/>
      </c>
      <c r="P572" s="46" t="str">
        <f aca="false">IF(OR($B572="",$H572=""),"",$H572-$B572)</f>
        <v/>
      </c>
      <c r="Q572" s="46" t="str">
        <f aca="false">IF($A572="","",IF(ISNUMBER(CFG_A),CFG_A,""))</f>
        <v/>
      </c>
      <c r="R572" s="46" t="str">
        <f aca="false">IF($A572="","",IF(ISNUMBER(CFG_B),CFG_B,""))</f>
        <v/>
      </c>
      <c r="S572" s="50" t="str">
        <f aca="false">IF(OR($B572="",$Q572=""),"",0.6108*EXP(17.27*$B572/($B572+237.3))-0.6108*EXP(17.27*($B572+$Q572)/($B572+$Q572+237.3)))</f>
        <v/>
      </c>
      <c r="T572" s="46" t="str">
        <f aca="false">IF(OR($Q572="",$R572="",$L572=""),"",$Q572+$R572*$L572)</f>
        <v/>
      </c>
      <c r="U572" s="46" t="str">
        <f aca="false">IF(OR($Q572="",$R572="",$S572=""),"",$Q572+$R572*$S572)</f>
        <v/>
      </c>
      <c r="V572" s="50" t="str">
        <f aca="false">IF(OR($P572="",$T572="",$U572=""),"",IF(ABS($U572-$T572)&lt;CFG_DENOMMIN,"",($P572-$T572)/($U572-$T572)))</f>
        <v/>
      </c>
      <c r="W572" s="47" t="str">
        <f aca="false">IF($E572="","",IFERROR(LN((CFG_ZANEM-0.67*CFG_HDOSSEL)/(0.123*CFG_HDOSSEL))*LN((CFG_ZAR-0.67*CFG_HDOSSEL)/(0.0123*CFG_HDOSSEL))/(CFG_K^2*$E572),""))</f>
        <v/>
      </c>
      <c r="X572" s="50" t="str">
        <f aca="false">IF(OR($N572="",$W572="",$W572=0),"",$N572*(1+CFG_RC/$W572))</f>
        <v/>
      </c>
      <c r="Y572" s="46" t="str">
        <f aca="false">IF(OR($X572="",$M572="",$G572="",$L572=""),"",($W572*$G572/CFG_RHOCP)*($X572/($M572+$X572))-$L572/($M572+$X572))</f>
        <v/>
      </c>
      <c r="Z572" s="46" t="str">
        <f aca="false">IF(OR($W572="",$G572=""),"",$W572*$G572/CFG_RHOCP)</f>
        <v/>
      </c>
      <c r="AA572" s="50" t="str">
        <f aca="false">IF(OR($P572="",$Y572="",$Z572=""),"",IF(ABS($Z572-$Y572)&lt;CFG_DENOMMIN,"",($P572-$Y572)/($Z572-$Y572)))</f>
        <v/>
      </c>
      <c r="AB572" s="48" t="str">
        <f aca="false">IF($A572="","",IF(AND(HOUR($A572)&gt;=CFG_HINI,HOUR($A572)&lt;CFG_HFIM),1,0))</f>
        <v/>
      </c>
      <c r="AC572" s="48" t="str">
        <f aca="false">IF($A572="","",IF($D572="",0,IF($D572&gt;=CFG_RSMIN,1,0)))</f>
        <v/>
      </c>
      <c r="AD572" s="48" t="str">
        <f aca="false">IF($A572="","",IF($E572="",0,IF(AND($E572&gt;=CFG_UMIN,$E572&lt;=CFG_UMAX),1,0)))</f>
        <v/>
      </c>
      <c r="AE572" s="48" t="str">
        <f aca="false">IF($A572="","",IF($L572="",0,IF($L572&gt;=CFG_VPDMIN,1,0)))</f>
        <v/>
      </c>
      <c r="AF572" s="48" t="str">
        <f aca="false">IF($A572="","",IF(CFG_METODO="Teórico (Jackson)",IF(OR($Y572="",$Z572=""),0,IF(ABS($Z572-$Y572)&gt;=CFG_DENOMMIN,1,0)),IF(OR($T572="",$U572=""),0,IF(ABS($U572-$T572)&gt;=CFG_DENOMMIN,1,0))))</f>
        <v/>
      </c>
      <c r="AG572" s="48" t="str">
        <f aca="false">IF($A572="","",IF(AND($B572&lt;&gt;"",$C572&lt;&gt;"",$H572&lt;&gt;""),1,0))</f>
        <v/>
      </c>
      <c r="AH572" s="48" t="str">
        <f aca="false">IF($A572="","",IF(AND($AB572=1,$AC572=1,$AD572=1,$AE572=1,$AF572=1,$AG572=1),1,0))</f>
        <v/>
      </c>
      <c r="AI572" s="50" t="str">
        <f aca="false">IF($A572="","",IF($AH572&lt;&gt;1,"",IF(CFG_METODO="Teórico (Jackson)",$AA572,$V572)))</f>
        <v/>
      </c>
      <c r="AJ572" s="50" t="str">
        <f aca="false">IF($AI572="","",MAX(0,MIN(1,$AI572)))</f>
        <v/>
      </c>
      <c r="AK572" s="52" t="str">
        <f aca="false">IF($A572="","",IF($AG572=0,"Dados incompletos"&amp;IF($I572="SEM PAR"," — sem Tc no mesmo horário",""),IF($AB572=0,"Fora da janela horária",IF($AC572=0,"Radiação abaixo do mínimo",IF($AD572=0,"Vento fora da faixa",IF($AE572=0,"VPD abaixo do mínimo",IF($AF572=0,"Denominador muito pequeno","VÁLIDO")))))))</f>
        <v/>
      </c>
    </row>
    <row r="573" customFormat="false" ht="15" hidden="false" customHeight="false" outlineLevel="0" collapsed="false">
      <c r="A573" s="45" t="str">
        <f aca="false">IF(02_Estacao!A573="","",02_Estacao!A573)</f>
        <v/>
      </c>
      <c r="B573" s="46" t="str">
        <f aca="false">IF(OR($A573="",02_Estacao!B573=""),"",IF(CFG_UT="°F",(02_Estacao!B573-32)*5/9,02_Estacao!B573))</f>
        <v/>
      </c>
      <c r="C573" s="47" t="str">
        <f aca="false">IF(OR($A573="",02_Estacao!C573=""),"",IF(CFG_UUR="fração (0-1)",02_Estacao!C573*100,02_Estacao!C573))</f>
        <v/>
      </c>
      <c r="D573" s="48" t="str">
        <f aca="false">IF(OR($A573="",02_Estacao!D573=""),"",IF(CFG_URS="MJ/m²/h",02_Estacao!D573*277.7778,IF(CFG_URS="kW/m²",02_Estacao!D573*1000,02_Estacao!D573)))</f>
        <v/>
      </c>
      <c r="E573" s="46" t="str">
        <f aca="false">IF(OR($A573="",02_Estacao!E573=""),"",IF(CFG_UVEL="km/h",02_Estacao!E573/3.6,02_Estacao!E573))</f>
        <v/>
      </c>
      <c r="F573" s="46" t="str">
        <f aca="false">IF($A573="","",IF(02_Estacao!F573="",CFG_P,IF(CFG_UP="hPa (mbar)",02_Estacao!F573/10,IF(CFG_UP="Pa",02_Estacao!F573/1000,02_Estacao!F573))))</f>
        <v/>
      </c>
      <c r="G573" s="48" t="str">
        <f aca="false">IF($A573="","",IF(02_Estacao!G573&lt;&gt;"",02_Estacao!G573,IF($D573="","",(1-CFG_ALBEDO)*$D573-CFG_RNL)))</f>
        <v/>
      </c>
      <c r="H573" s="46" t="str">
        <f aca="false">IF($A573="","",IFERROR(IF(ISNUMBER(INDEX(03_Dossel!$F$6:$F$1005,MATCH($A573,03_Dossel!$A$6:$A$1005,0))),INDEX(03_Dossel!$F$6:$F$1005,MATCH($A573,03_Dossel!$A$6:$A$1005,0)),""),""))</f>
        <v/>
      </c>
      <c r="I573" s="49" t="str">
        <f aca="false">IF($A573="","",IF($H573="","SEM PAR","OK"))</f>
        <v/>
      </c>
      <c r="J573" s="50" t="str">
        <f aca="false">IF($B573="","",0.6108*EXP(17.27*$B573/($B573+237.3)))</f>
        <v/>
      </c>
      <c r="K573" s="50" t="str">
        <f aca="false">IF(OR($J573="",$C573=""),"",$J573*$C573/100)</f>
        <v/>
      </c>
      <c r="L573" s="50" t="str">
        <f aca="false">IF(OR($J573="",$K573=""),"",$J573-$K573)</f>
        <v/>
      </c>
      <c r="M573" s="50" t="str">
        <f aca="false">IF($J573="","",4098*$J573/($B573+237.3)^2)</f>
        <v/>
      </c>
      <c r="N573" s="51" t="str">
        <f aca="false">IF($F573="","",0.000665*$F573)</f>
        <v/>
      </c>
      <c r="O573" s="46" t="str">
        <f aca="false">IF($E573="","",IFERROR($E573*4.87/LN(67.8*CFG_ZANEM-5.42),""))</f>
        <v/>
      </c>
      <c r="P573" s="46" t="str">
        <f aca="false">IF(OR($B573="",$H573=""),"",$H573-$B573)</f>
        <v/>
      </c>
      <c r="Q573" s="46" t="str">
        <f aca="false">IF($A573="","",IF(ISNUMBER(CFG_A),CFG_A,""))</f>
        <v/>
      </c>
      <c r="R573" s="46" t="str">
        <f aca="false">IF($A573="","",IF(ISNUMBER(CFG_B),CFG_B,""))</f>
        <v/>
      </c>
      <c r="S573" s="50" t="str">
        <f aca="false">IF(OR($B573="",$Q573=""),"",0.6108*EXP(17.27*$B573/($B573+237.3))-0.6108*EXP(17.27*($B573+$Q573)/($B573+$Q573+237.3)))</f>
        <v/>
      </c>
      <c r="T573" s="46" t="str">
        <f aca="false">IF(OR($Q573="",$R573="",$L573=""),"",$Q573+$R573*$L573)</f>
        <v/>
      </c>
      <c r="U573" s="46" t="str">
        <f aca="false">IF(OR($Q573="",$R573="",$S573=""),"",$Q573+$R573*$S573)</f>
        <v/>
      </c>
      <c r="V573" s="50" t="str">
        <f aca="false">IF(OR($P573="",$T573="",$U573=""),"",IF(ABS($U573-$T573)&lt;CFG_DENOMMIN,"",($P573-$T573)/($U573-$T573)))</f>
        <v/>
      </c>
      <c r="W573" s="47" t="str">
        <f aca="false">IF($E573="","",IFERROR(LN((CFG_ZANEM-0.67*CFG_HDOSSEL)/(0.123*CFG_HDOSSEL))*LN((CFG_ZAR-0.67*CFG_HDOSSEL)/(0.0123*CFG_HDOSSEL))/(CFG_K^2*$E573),""))</f>
        <v/>
      </c>
      <c r="X573" s="50" t="str">
        <f aca="false">IF(OR($N573="",$W573="",$W573=0),"",$N573*(1+CFG_RC/$W573))</f>
        <v/>
      </c>
      <c r="Y573" s="46" t="str">
        <f aca="false">IF(OR($X573="",$M573="",$G573="",$L573=""),"",($W573*$G573/CFG_RHOCP)*($X573/($M573+$X573))-$L573/($M573+$X573))</f>
        <v/>
      </c>
      <c r="Z573" s="46" t="str">
        <f aca="false">IF(OR($W573="",$G573=""),"",$W573*$G573/CFG_RHOCP)</f>
        <v/>
      </c>
      <c r="AA573" s="50" t="str">
        <f aca="false">IF(OR($P573="",$Y573="",$Z573=""),"",IF(ABS($Z573-$Y573)&lt;CFG_DENOMMIN,"",($P573-$Y573)/($Z573-$Y573)))</f>
        <v/>
      </c>
      <c r="AB573" s="48" t="str">
        <f aca="false">IF($A573="","",IF(AND(HOUR($A573)&gt;=CFG_HINI,HOUR($A573)&lt;CFG_HFIM),1,0))</f>
        <v/>
      </c>
      <c r="AC573" s="48" t="str">
        <f aca="false">IF($A573="","",IF($D573="",0,IF($D573&gt;=CFG_RSMIN,1,0)))</f>
        <v/>
      </c>
      <c r="AD573" s="48" t="str">
        <f aca="false">IF($A573="","",IF($E573="",0,IF(AND($E573&gt;=CFG_UMIN,$E573&lt;=CFG_UMAX),1,0)))</f>
        <v/>
      </c>
      <c r="AE573" s="48" t="str">
        <f aca="false">IF($A573="","",IF($L573="",0,IF($L573&gt;=CFG_VPDMIN,1,0)))</f>
        <v/>
      </c>
      <c r="AF573" s="48" t="str">
        <f aca="false">IF($A573="","",IF(CFG_METODO="Teórico (Jackson)",IF(OR($Y573="",$Z573=""),0,IF(ABS($Z573-$Y573)&gt;=CFG_DENOMMIN,1,0)),IF(OR($T573="",$U573=""),0,IF(ABS($U573-$T573)&gt;=CFG_DENOMMIN,1,0))))</f>
        <v/>
      </c>
      <c r="AG573" s="48" t="str">
        <f aca="false">IF($A573="","",IF(AND($B573&lt;&gt;"",$C573&lt;&gt;"",$H573&lt;&gt;""),1,0))</f>
        <v/>
      </c>
      <c r="AH573" s="48" t="str">
        <f aca="false">IF($A573="","",IF(AND($AB573=1,$AC573=1,$AD573=1,$AE573=1,$AF573=1,$AG573=1),1,0))</f>
        <v/>
      </c>
      <c r="AI573" s="50" t="str">
        <f aca="false">IF($A573="","",IF($AH573&lt;&gt;1,"",IF(CFG_METODO="Teórico (Jackson)",$AA573,$V573)))</f>
        <v/>
      </c>
      <c r="AJ573" s="50" t="str">
        <f aca="false">IF($AI573="","",MAX(0,MIN(1,$AI573)))</f>
        <v/>
      </c>
      <c r="AK573" s="52" t="str">
        <f aca="false">IF($A573="","",IF($AG573=0,"Dados incompletos"&amp;IF($I573="SEM PAR"," — sem Tc no mesmo horário",""),IF($AB573=0,"Fora da janela horária",IF($AC573=0,"Radiação abaixo do mínimo",IF($AD573=0,"Vento fora da faixa",IF($AE573=0,"VPD abaixo do mínimo",IF($AF573=0,"Denominador muito pequeno","VÁLIDO")))))))</f>
        <v/>
      </c>
    </row>
    <row r="574" customFormat="false" ht="15" hidden="false" customHeight="false" outlineLevel="0" collapsed="false">
      <c r="A574" s="45" t="str">
        <f aca="false">IF(02_Estacao!A574="","",02_Estacao!A574)</f>
        <v/>
      </c>
      <c r="B574" s="46" t="str">
        <f aca="false">IF(OR($A574="",02_Estacao!B574=""),"",IF(CFG_UT="°F",(02_Estacao!B574-32)*5/9,02_Estacao!B574))</f>
        <v/>
      </c>
      <c r="C574" s="47" t="str">
        <f aca="false">IF(OR($A574="",02_Estacao!C574=""),"",IF(CFG_UUR="fração (0-1)",02_Estacao!C574*100,02_Estacao!C574))</f>
        <v/>
      </c>
      <c r="D574" s="48" t="str">
        <f aca="false">IF(OR($A574="",02_Estacao!D574=""),"",IF(CFG_URS="MJ/m²/h",02_Estacao!D574*277.7778,IF(CFG_URS="kW/m²",02_Estacao!D574*1000,02_Estacao!D574)))</f>
        <v/>
      </c>
      <c r="E574" s="46" t="str">
        <f aca="false">IF(OR($A574="",02_Estacao!E574=""),"",IF(CFG_UVEL="km/h",02_Estacao!E574/3.6,02_Estacao!E574))</f>
        <v/>
      </c>
      <c r="F574" s="46" t="str">
        <f aca="false">IF($A574="","",IF(02_Estacao!F574="",CFG_P,IF(CFG_UP="hPa (mbar)",02_Estacao!F574/10,IF(CFG_UP="Pa",02_Estacao!F574/1000,02_Estacao!F574))))</f>
        <v/>
      </c>
      <c r="G574" s="48" t="str">
        <f aca="false">IF($A574="","",IF(02_Estacao!G574&lt;&gt;"",02_Estacao!G574,IF($D574="","",(1-CFG_ALBEDO)*$D574-CFG_RNL)))</f>
        <v/>
      </c>
      <c r="H574" s="46" t="str">
        <f aca="false">IF($A574="","",IFERROR(IF(ISNUMBER(INDEX(03_Dossel!$F$6:$F$1005,MATCH($A574,03_Dossel!$A$6:$A$1005,0))),INDEX(03_Dossel!$F$6:$F$1005,MATCH($A574,03_Dossel!$A$6:$A$1005,0)),""),""))</f>
        <v/>
      </c>
      <c r="I574" s="49" t="str">
        <f aca="false">IF($A574="","",IF($H574="","SEM PAR","OK"))</f>
        <v/>
      </c>
      <c r="J574" s="50" t="str">
        <f aca="false">IF($B574="","",0.6108*EXP(17.27*$B574/($B574+237.3)))</f>
        <v/>
      </c>
      <c r="K574" s="50" t="str">
        <f aca="false">IF(OR($J574="",$C574=""),"",$J574*$C574/100)</f>
        <v/>
      </c>
      <c r="L574" s="50" t="str">
        <f aca="false">IF(OR($J574="",$K574=""),"",$J574-$K574)</f>
        <v/>
      </c>
      <c r="M574" s="50" t="str">
        <f aca="false">IF($J574="","",4098*$J574/($B574+237.3)^2)</f>
        <v/>
      </c>
      <c r="N574" s="51" t="str">
        <f aca="false">IF($F574="","",0.000665*$F574)</f>
        <v/>
      </c>
      <c r="O574" s="46" t="str">
        <f aca="false">IF($E574="","",IFERROR($E574*4.87/LN(67.8*CFG_ZANEM-5.42),""))</f>
        <v/>
      </c>
      <c r="P574" s="46" t="str">
        <f aca="false">IF(OR($B574="",$H574=""),"",$H574-$B574)</f>
        <v/>
      </c>
      <c r="Q574" s="46" t="str">
        <f aca="false">IF($A574="","",IF(ISNUMBER(CFG_A),CFG_A,""))</f>
        <v/>
      </c>
      <c r="R574" s="46" t="str">
        <f aca="false">IF($A574="","",IF(ISNUMBER(CFG_B),CFG_B,""))</f>
        <v/>
      </c>
      <c r="S574" s="50" t="str">
        <f aca="false">IF(OR($B574="",$Q574=""),"",0.6108*EXP(17.27*$B574/($B574+237.3))-0.6108*EXP(17.27*($B574+$Q574)/($B574+$Q574+237.3)))</f>
        <v/>
      </c>
      <c r="T574" s="46" t="str">
        <f aca="false">IF(OR($Q574="",$R574="",$L574=""),"",$Q574+$R574*$L574)</f>
        <v/>
      </c>
      <c r="U574" s="46" t="str">
        <f aca="false">IF(OR($Q574="",$R574="",$S574=""),"",$Q574+$R574*$S574)</f>
        <v/>
      </c>
      <c r="V574" s="50" t="str">
        <f aca="false">IF(OR($P574="",$T574="",$U574=""),"",IF(ABS($U574-$T574)&lt;CFG_DENOMMIN,"",($P574-$T574)/($U574-$T574)))</f>
        <v/>
      </c>
      <c r="W574" s="47" t="str">
        <f aca="false">IF($E574="","",IFERROR(LN((CFG_ZANEM-0.67*CFG_HDOSSEL)/(0.123*CFG_HDOSSEL))*LN((CFG_ZAR-0.67*CFG_HDOSSEL)/(0.0123*CFG_HDOSSEL))/(CFG_K^2*$E574),""))</f>
        <v/>
      </c>
      <c r="X574" s="50" t="str">
        <f aca="false">IF(OR($N574="",$W574="",$W574=0),"",$N574*(1+CFG_RC/$W574))</f>
        <v/>
      </c>
      <c r="Y574" s="46" t="str">
        <f aca="false">IF(OR($X574="",$M574="",$G574="",$L574=""),"",($W574*$G574/CFG_RHOCP)*($X574/($M574+$X574))-$L574/($M574+$X574))</f>
        <v/>
      </c>
      <c r="Z574" s="46" t="str">
        <f aca="false">IF(OR($W574="",$G574=""),"",$W574*$G574/CFG_RHOCP)</f>
        <v/>
      </c>
      <c r="AA574" s="50" t="str">
        <f aca="false">IF(OR($P574="",$Y574="",$Z574=""),"",IF(ABS($Z574-$Y574)&lt;CFG_DENOMMIN,"",($P574-$Y574)/($Z574-$Y574)))</f>
        <v/>
      </c>
      <c r="AB574" s="48" t="str">
        <f aca="false">IF($A574="","",IF(AND(HOUR($A574)&gt;=CFG_HINI,HOUR($A574)&lt;CFG_HFIM),1,0))</f>
        <v/>
      </c>
      <c r="AC574" s="48" t="str">
        <f aca="false">IF($A574="","",IF($D574="",0,IF($D574&gt;=CFG_RSMIN,1,0)))</f>
        <v/>
      </c>
      <c r="AD574" s="48" t="str">
        <f aca="false">IF($A574="","",IF($E574="",0,IF(AND($E574&gt;=CFG_UMIN,$E574&lt;=CFG_UMAX),1,0)))</f>
        <v/>
      </c>
      <c r="AE574" s="48" t="str">
        <f aca="false">IF($A574="","",IF($L574="",0,IF($L574&gt;=CFG_VPDMIN,1,0)))</f>
        <v/>
      </c>
      <c r="AF574" s="48" t="str">
        <f aca="false">IF($A574="","",IF(CFG_METODO="Teórico (Jackson)",IF(OR($Y574="",$Z574=""),0,IF(ABS($Z574-$Y574)&gt;=CFG_DENOMMIN,1,0)),IF(OR($T574="",$U574=""),0,IF(ABS($U574-$T574)&gt;=CFG_DENOMMIN,1,0))))</f>
        <v/>
      </c>
      <c r="AG574" s="48" t="str">
        <f aca="false">IF($A574="","",IF(AND($B574&lt;&gt;"",$C574&lt;&gt;"",$H574&lt;&gt;""),1,0))</f>
        <v/>
      </c>
      <c r="AH574" s="48" t="str">
        <f aca="false">IF($A574="","",IF(AND($AB574=1,$AC574=1,$AD574=1,$AE574=1,$AF574=1,$AG574=1),1,0))</f>
        <v/>
      </c>
      <c r="AI574" s="50" t="str">
        <f aca="false">IF($A574="","",IF($AH574&lt;&gt;1,"",IF(CFG_METODO="Teórico (Jackson)",$AA574,$V574)))</f>
        <v/>
      </c>
      <c r="AJ574" s="50" t="str">
        <f aca="false">IF($AI574="","",MAX(0,MIN(1,$AI574)))</f>
        <v/>
      </c>
      <c r="AK574" s="52" t="str">
        <f aca="false">IF($A574="","",IF($AG574=0,"Dados incompletos"&amp;IF($I574="SEM PAR"," — sem Tc no mesmo horário",""),IF($AB574=0,"Fora da janela horária",IF($AC574=0,"Radiação abaixo do mínimo",IF($AD574=0,"Vento fora da faixa",IF($AE574=0,"VPD abaixo do mínimo",IF($AF574=0,"Denominador muito pequeno","VÁLIDO")))))))</f>
        <v/>
      </c>
    </row>
    <row r="575" customFormat="false" ht="15" hidden="false" customHeight="false" outlineLevel="0" collapsed="false">
      <c r="A575" s="45" t="str">
        <f aca="false">IF(02_Estacao!A575="","",02_Estacao!A575)</f>
        <v/>
      </c>
      <c r="B575" s="46" t="str">
        <f aca="false">IF(OR($A575="",02_Estacao!B575=""),"",IF(CFG_UT="°F",(02_Estacao!B575-32)*5/9,02_Estacao!B575))</f>
        <v/>
      </c>
      <c r="C575" s="47" t="str">
        <f aca="false">IF(OR($A575="",02_Estacao!C575=""),"",IF(CFG_UUR="fração (0-1)",02_Estacao!C575*100,02_Estacao!C575))</f>
        <v/>
      </c>
      <c r="D575" s="48" t="str">
        <f aca="false">IF(OR($A575="",02_Estacao!D575=""),"",IF(CFG_URS="MJ/m²/h",02_Estacao!D575*277.7778,IF(CFG_URS="kW/m²",02_Estacao!D575*1000,02_Estacao!D575)))</f>
        <v/>
      </c>
      <c r="E575" s="46" t="str">
        <f aca="false">IF(OR($A575="",02_Estacao!E575=""),"",IF(CFG_UVEL="km/h",02_Estacao!E575/3.6,02_Estacao!E575))</f>
        <v/>
      </c>
      <c r="F575" s="46" t="str">
        <f aca="false">IF($A575="","",IF(02_Estacao!F575="",CFG_P,IF(CFG_UP="hPa (mbar)",02_Estacao!F575/10,IF(CFG_UP="Pa",02_Estacao!F575/1000,02_Estacao!F575))))</f>
        <v/>
      </c>
      <c r="G575" s="48" t="str">
        <f aca="false">IF($A575="","",IF(02_Estacao!G575&lt;&gt;"",02_Estacao!G575,IF($D575="","",(1-CFG_ALBEDO)*$D575-CFG_RNL)))</f>
        <v/>
      </c>
      <c r="H575" s="46" t="str">
        <f aca="false">IF($A575="","",IFERROR(IF(ISNUMBER(INDEX(03_Dossel!$F$6:$F$1005,MATCH($A575,03_Dossel!$A$6:$A$1005,0))),INDEX(03_Dossel!$F$6:$F$1005,MATCH($A575,03_Dossel!$A$6:$A$1005,0)),""),""))</f>
        <v/>
      </c>
      <c r="I575" s="49" t="str">
        <f aca="false">IF($A575="","",IF($H575="","SEM PAR","OK"))</f>
        <v/>
      </c>
      <c r="J575" s="50" t="str">
        <f aca="false">IF($B575="","",0.6108*EXP(17.27*$B575/($B575+237.3)))</f>
        <v/>
      </c>
      <c r="K575" s="50" t="str">
        <f aca="false">IF(OR($J575="",$C575=""),"",$J575*$C575/100)</f>
        <v/>
      </c>
      <c r="L575" s="50" t="str">
        <f aca="false">IF(OR($J575="",$K575=""),"",$J575-$K575)</f>
        <v/>
      </c>
      <c r="M575" s="50" t="str">
        <f aca="false">IF($J575="","",4098*$J575/($B575+237.3)^2)</f>
        <v/>
      </c>
      <c r="N575" s="51" t="str">
        <f aca="false">IF($F575="","",0.000665*$F575)</f>
        <v/>
      </c>
      <c r="O575" s="46" t="str">
        <f aca="false">IF($E575="","",IFERROR($E575*4.87/LN(67.8*CFG_ZANEM-5.42),""))</f>
        <v/>
      </c>
      <c r="P575" s="46" t="str">
        <f aca="false">IF(OR($B575="",$H575=""),"",$H575-$B575)</f>
        <v/>
      </c>
      <c r="Q575" s="46" t="str">
        <f aca="false">IF($A575="","",IF(ISNUMBER(CFG_A),CFG_A,""))</f>
        <v/>
      </c>
      <c r="R575" s="46" t="str">
        <f aca="false">IF($A575="","",IF(ISNUMBER(CFG_B),CFG_B,""))</f>
        <v/>
      </c>
      <c r="S575" s="50" t="str">
        <f aca="false">IF(OR($B575="",$Q575=""),"",0.6108*EXP(17.27*$B575/($B575+237.3))-0.6108*EXP(17.27*($B575+$Q575)/($B575+$Q575+237.3)))</f>
        <v/>
      </c>
      <c r="T575" s="46" t="str">
        <f aca="false">IF(OR($Q575="",$R575="",$L575=""),"",$Q575+$R575*$L575)</f>
        <v/>
      </c>
      <c r="U575" s="46" t="str">
        <f aca="false">IF(OR($Q575="",$R575="",$S575=""),"",$Q575+$R575*$S575)</f>
        <v/>
      </c>
      <c r="V575" s="50" t="str">
        <f aca="false">IF(OR($P575="",$T575="",$U575=""),"",IF(ABS($U575-$T575)&lt;CFG_DENOMMIN,"",($P575-$T575)/($U575-$T575)))</f>
        <v/>
      </c>
      <c r="W575" s="47" t="str">
        <f aca="false">IF($E575="","",IFERROR(LN((CFG_ZANEM-0.67*CFG_HDOSSEL)/(0.123*CFG_HDOSSEL))*LN((CFG_ZAR-0.67*CFG_HDOSSEL)/(0.0123*CFG_HDOSSEL))/(CFG_K^2*$E575),""))</f>
        <v/>
      </c>
      <c r="X575" s="50" t="str">
        <f aca="false">IF(OR($N575="",$W575="",$W575=0),"",$N575*(1+CFG_RC/$W575))</f>
        <v/>
      </c>
      <c r="Y575" s="46" t="str">
        <f aca="false">IF(OR($X575="",$M575="",$G575="",$L575=""),"",($W575*$G575/CFG_RHOCP)*($X575/($M575+$X575))-$L575/($M575+$X575))</f>
        <v/>
      </c>
      <c r="Z575" s="46" t="str">
        <f aca="false">IF(OR($W575="",$G575=""),"",$W575*$G575/CFG_RHOCP)</f>
        <v/>
      </c>
      <c r="AA575" s="50" t="str">
        <f aca="false">IF(OR($P575="",$Y575="",$Z575=""),"",IF(ABS($Z575-$Y575)&lt;CFG_DENOMMIN,"",($P575-$Y575)/($Z575-$Y575)))</f>
        <v/>
      </c>
      <c r="AB575" s="48" t="str">
        <f aca="false">IF($A575="","",IF(AND(HOUR($A575)&gt;=CFG_HINI,HOUR($A575)&lt;CFG_HFIM),1,0))</f>
        <v/>
      </c>
      <c r="AC575" s="48" t="str">
        <f aca="false">IF($A575="","",IF($D575="",0,IF($D575&gt;=CFG_RSMIN,1,0)))</f>
        <v/>
      </c>
      <c r="AD575" s="48" t="str">
        <f aca="false">IF($A575="","",IF($E575="",0,IF(AND($E575&gt;=CFG_UMIN,$E575&lt;=CFG_UMAX),1,0)))</f>
        <v/>
      </c>
      <c r="AE575" s="48" t="str">
        <f aca="false">IF($A575="","",IF($L575="",0,IF($L575&gt;=CFG_VPDMIN,1,0)))</f>
        <v/>
      </c>
      <c r="AF575" s="48" t="str">
        <f aca="false">IF($A575="","",IF(CFG_METODO="Teórico (Jackson)",IF(OR($Y575="",$Z575=""),0,IF(ABS($Z575-$Y575)&gt;=CFG_DENOMMIN,1,0)),IF(OR($T575="",$U575=""),0,IF(ABS($U575-$T575)&gt;=CFG_DENOMMIN,1,0))))</f>
        <v/>
      </c>
      <c r="AG575" s="48" t="str">
        <f aca="false">IF($A575="","",IF(AND($B575&lt;&gt;"",$C575&lt;&gt;"",$H575&lt;&gt;""),1,0))</f>
        <v/>
      </c>
      <c r="AH575" s="48" t="str">
        <f aca="false">IF($A575="","",IF(AND($AB575=1,$AC575=1,$AD575=1,$AE575=1,$AF575=1,$AG575=1),1,0))</f>
        <v/>
      </c>
      <c r="AI575" s="50" t="str">
        <f aca="false">IF($A575="","",IF($AH575&lt;&gt;1,"",IF(CFG_METODO="Teórico (Jackson)",$AA575,$V575)))</f>
        <v/>
      </c>
      <c r="AJ575" s="50" t="str">
        <f aca="false">IF($AI575="","",MAX(0,MIN(1,$AI575)))</f>
        <v/>
      </c>
      <c r="AK575" s="52" t="str">
        <f aca="false">IF($A575="","",IF($AG575=0,"Dados incompletos"&amp;IF($I575="SEM PAR"," — sem Tc no mesmo horário",""),IF($AB575=0,"Fora da janela horária",IF($AC575=0,"Radiação abaixo do mínimo",IF($AD575=0,"Vento fora da faixa",IF($AE575=0,"VPD abaixo do mínimo",IF($AF575=0,"Denominador muito pequeno","VÁLIDO")))))))</f>
        <v/>
      </c>
    </row>
    <row r="576" customFormat="false" ht="15" hidden="false" customHeight="false" outlineLevel="0" collapsed="false">
      <c r="A576" s="45" t="str">
        <f aca="false">IF(02_Estacao!A576="","",02_Estacao!A576)</f>
        <v/>
      </c>
      <c r="B576" s="46" t="str">
        <f aca="false">IF(OR($A576="",02_Estacao!B576=""),"",IF(CFG_UT="°F",(02_Estacao!B576-32)*5/9,02_Estacao!B576))</f>
        <v/>
      </c>
      <c r="C576" s="47" t="str">
        <f aca="false">IF(OR($A576="",02_Estacao!C576=""),"",IF(CFG_UUR="fração (0-1)",02_Estacao!C576*100,02_Estacao!C576))</f>
        <v/>
      </c>
      <c r="D576" s="48" t="str">
        <f aca="false">IF(OR($A576="",02_Estacao!D576=""),"",IF(CFG_URS="MJ/m²/h",02_Estacao!D576*277.7778,IF(CFG_URS="kW/m²",02_Estacao!D576*1000,02_Estacao!D576)))</f>
        <v/>
      </c>
      <c r="E576" s="46" t="str">
        <f aca="false">IF(OR($A576="",02_Estacao!E576=""),"",IF(CFG_UVEL="km/h",02_Estacao!E576/3.6,02_Estacao!E576))</f>
        <v/>
      </c>
      <c r="F576" s="46" t="str">
        <f aca="false">IF($A576="","",IF(02_Estacao!F576="",CFG_P,IF(CFG_UP="hPa (mbar)",02_Estacao!F576/10,IF(CFG_UP="Pa",02_Estacao!F576/1000,02_Estacao!F576))))</f>
        <v/>
      </c>
      <c r="G576" s="48" t="str">
        <f aca="false">IF($A576="","",IF(02_Estacao!G576&lt;&gt;"",02_Estacao!G576,IF($D576="","",(1-CFG_ALBEDO)*$D576-CFG_RNL)))</f>
        <v/>
      </c>
      <c r="H576" s="46" t="str">
        <f aca="false">IF($A576="","",IFERROR(IF(ISNUMBER(INDEX(03_Dossel!$F$6:$F$1005,MATCH($A576,03_Dossel!$A$6:$A$1005,0))),INDEX(03_Dossel!$F$6:$F$1005,MATCH($A576,03_Dossel!$A$6:$A$1005,0)),""),""))</f>
        <v/>
      </c>
      <c r="I576" s="49" t="str">
        <f aca="false">IF($A576="","",IF($H576="","SEM PAR","OK"))</f>
        <v/>
      </c>
      <c r="J576" s="50" t="str">
        <f aca="false">IF($B576="","",0.6108*EXP(17.27*$B576/($B576+237.3)))</f>
        <v/>
      </c>
      <c r="K576" s="50" t="str">
        <f aca="false">IF(OR($J576="",$C576=""),"",$J576*$C576/100)</f>
        <v/>
      </c>
      <c r="L576" s="50" t="str">
        <f aca="false">IF(OR($J576="",$K576=""),"",$J576-$K576)</f>
        <v/>
      </c>
      <c r="M576" s="50" t="str">
        <f aca="false">IF($J576="","",4098*$J576/($B576+237.3)^2)</f>
        <v/>
      </c>
      <c r="N576" s="51" t="str">
        <f aca="false">IF($F576="","",0.000665*$F576)</f>
        <v/>
      </c>
      <c r="O576" s="46" t="str">
        <f aca="false">IF($E576="","",IFERROR($E576*4.87/LN(67.8*CFG_ZANEM-5.42),""))</f>
        <v/>
      </c>
      <c r="P576" s="46" t="str">
        <f aca="false">IF(OR($B576="",$H576=""),"",$H576-$B576)</f>
        <v/>
      </c>
      <c r="Q576" s="46" t="str">
        <f aca="false">IF($A576="","",IF(ISNUMBER(CFG_A),CFG_A,""))</f>
        <v/>
      </c>
      <c r="R576" s="46" t="str">
        <f aca="false">IF($A576="","",IF(ISNUMBER(CFG_B),CFG_B,""))</f>
        <v/>
      </c>
      <c r="S576" s="50" t="str">
        <f aca="false">IF(OR($B576="",$Q576=""),"",0.6108*EXP(17.27*$B576/($B576+237.3))-0.6108*EXP(17.27*($B576+$Q576)/($B576+$Q576+237.3)))</f>
        <v/>
      </c>
      <c r="T576" s="46" t="str">
        <f aca="false">IF(OR($Q576="",$R576="",$L576=""),"",$Q576+$R576*$L576)</f>
        <v/>
      </c>
      <c r="U576" s="46" t="str">
        <f aca="false">IF(OR($Q576="",$R576="",$S576=""),"",$Q576+$R576*$S576)</f>
        <v/>
      </c>
      <c r="V576" s="50" t="str">
        <f aca="false">IF(OR($P576="",$T576="",$U576=""),"",IF(ABS($U576-$T576)&lt;CFG_DENOMMIN,"",($P576-$T576)/($U576-$T576)))</f>
        <v/>
      </c>
      <c r="W576" s="47" t="str">
        <f aca="false">IF($E576="","",IFERROR(LN((CFG_ZANEM-0.67*CFG_HDOSSEL)/(0.123*CFG_HDOSSEL))*LN((CFG_ZAR-0.67*CFG_HDOSSEL)/(0.0123*CFG_HDOSSEL))/(CFG_K^2*$E576),""))</f>
        <v/>
      </c>
      <c r="X576" s="50" t="str">
        <f aca="false">IF(OR($N576="",$W576="",$W576=0),"",$N576*(1+CFG_RC/$W576))</f>
        <v/>
      </c>
      <c r="Y576" s="46" t="str">
        <f aca="false">IF(OR($X576="",$M576="",$G576="",$L576=""),"",($W576*$G576/CFG_RHOCP)*($X576/($M576+$X576))-$L576/($M576+$X576))</f>
        <v/>
      </c>
      <c r="Z576" s="46" t="str">
        <f aca="false">IF(OR($W576="",$G576=""),"",$W576*$G576/CFG_RHOCP)</f>
        <v/>
      </c>
      <c r="AA576" s="50" t="str">
        <f aca="false">IF(OR($P576="",$Y576="",$Z576=""),"",IF(ABS($Z576-$Y576)&lt;CFG_DENOMMIN,"",($P576-$Y576)/($Z576-$Y576)))</f>
        <v/>
      </c>
      <c r="AB576" s="48" t="str">
        <f aca="false">IF($A576="","",IF(AND(HOUR($A576)&gt;=CFG_HINI,HOUR($A576)&lt;CFG_HFIM),1,0))</f>
        <v/>
      </c>
      <c r="AC576" s="48" t="str">
        <f aca="false">IF($A576="","",IF($D576="",0,IF($D576&gt;=CFG_RSMIN,1,0)))</f>
        <v/>
      </c>
      <c r="AD576" s="48" t="str">
        <f aca="false">IF($A576="","",IF($E576="",0,IF(AND($E576&gt;=CFG_UMIN,$E576&lt;=CFG_UMAX),1,0)))</f>
        <v/>
      </c>
      <c r="AE576" s="48" t="str">
        <f aca="false">IF($A576="","",IF($L576="",0,IF($L576&gt;=CFG_VPDMIN,1,0)))</f>
        <v/>
      </c>
      <c r="AF576" s="48" t="str">
        <f aca="false">IF($A576="","",IF(CFG_METODO="Teórico (Jackson)",IF(OR($Y576="",$Z576=""),0,IF(ABS($Z576-$Y576)&gt;=CFG_DENOMMIN,1,0)),IF(OR($T576="",$U576=""),0,IF(ABS($U576-$T576)&gt;=CFG_DENOMMIN,1,0))))</f>
        <v/>
      </c>
      <c r="AG576" s="48" t="str">
        <f aca="false">IF($A576="","",IF(AND($B576&lt;&gt;"",$C576&lt;&gt;"",$H576&lt;&gt;""),1,0))</f>
        <v/>
      </c>
      <c r="AH576" s="48" t="str">
        <f aca="false">IF($A576="","",IF(AND($AB576=1,$AC576=1,$AD576=1,$AE576=1,$AF576=1,$AG576=1),1,0))</f>
        <v/>
      </c>
      <c r="AI576" s="50" t="str">
        <f aca="false">IF($A576="","",IF($AH576&lt;&gt;1,"",IF(CFG_METODO="Teórico (Jackson)",$AA576,$V576)))</f>
        <v/>
      </c>
      <c r="AJ576" s="50" t="str">
        <f aca="false">IF($AI576="","",MAX(0,MIN(1,$AI576)))</f>
        <v/>
      </c>
      <c r="AK576" s="52" t="str">
        <f aca="false">IF($A576="","",IF($AG576=0,"Dados incompletos"&amp;IF($I576="SEM PAR"," — sem Tc no mesmo horário",""),IF($AB576=0,"Fora da janela horária",IF($AC576=0,"Radiação abaixo do mínimo",IF($AD576=0,"Vento fora da faixa",IF($AE576=0,"VPD abaixo do mínimo",IF($AF576=0,"Denominador muito pequeno","VÁLIDO")))))))</f>
        <v/>
      </c>
    </row>
    <row r="577" customFormat="false" ht="15" hidden="false" customHeight="false" outlineLevel="0" collapsed="false">
      <c r="A577" s="45" t="str">
        <f aca="false">IF(02_Estacao!A577="","",02_Estacao!A577)</f>
        <v/>
      </c>
      <c r="B577" s="46" t="str">
        <f aca="false">IF(OR($A577="",02_Estacao!B577=""),"",IF(CFG_UT="°F",(02_Estacao!B577-32)*5/9,02_Estacao!B577))</f>
        <v/>
      </c>
      <c r="C577" s="47" t="str">
        <f aca="false">IF(OR($A577="",02_Estacao!C577=""),"",IF(CFG_UUR="fração (0-1)",02_Estacao!C577*100,02_Estacao!C577))</f>
        <v/>
      </c>
      <c r="D577" s="48" t="str">
        <f aca="false">IF(OR($A577="",02_Estacao!D577=""),"",IF(CFG_URS="MJ/m²/h",02_Estacao!D577*277.7778,IF(CFG_URS="kW/m²",02_Estacao!D577*1000,02_Estacao!D577)))</f>
        <v/>
      </c>
      <c r="E577" s="46" t="str">
        <f aca="false">IF(OR($A577="",02_Estacao!E577=""),"",IF(CFG_UVEL="km/h",02_Estacao!E577/3.6,02_Estacao!E577))</f>
        <v/>
      </c>
      <c r="F577" s="46" t="str">
        <f aca="false">IF($A577="","",IF(02_Estacao!F577="",CFG_P,IF(CFG_UP="hPa (mbar)",02_Estacao!F577/10,IF(CFG_UP="Pa",02_Estacao!F577/1000,02_Estacao!F577))))</f>
        <v/>
      </c>
      <c r="G577" s="48" t="str">
        <f aca="false">IF($A577="","",IF(02_Estacao!G577&lt;&gt;"",02_Estacao!G577,IF($D577="","",(1-CFG_ALBEDO)*$D577-CFG_RNL)))</f>
        <v/>
      </c>
      <c r="H577" s="46" t="str">
        <f aca="false">IF($A577="","",IFERROR(IF(ISNUMBER(INDEX(03_Dossel!$F$6:$F$1005,MATCH($A577,03_Dossel!$A$6:$A$1005,0))),INDEX(03_Dossel!$F$6:$F$1005,MATCH($A577,03_Dossel!$A$6:$A$1005,0)),""),""))</f>
        <v/>
      </c>
      <c r="I577" s="49" t="str">
        <f aca="false">IF($A577="","",IF($H577="","SEM PAR","OK"))</f>
        <v/>
      </c>
      <c r="J577" s="50" t="str">
        <f aca="false">IF($B577="","",0.6108*EXP(17.27*$B577/($B577+237.3)))</f>
        <v/>
      </c>
      <c r="K577" s="50" t="str">
        <f aca="false">IF(OR($J577="",$C577=""),"",$J577*$C577/100)</f>
        <v/>
      </c>
      <c r="L577" s="50" t="str">
        <f aca="false">IF(OR($J577="",$K577=""),"",$J577-$K577)</f>
        <v/>
      </c>
      <c r="M577" s="50" t="str">
        <f aca="false">IF($J577="","",4098*$J577/($B577+237.3)^2)</f>
        <v/>
      </c>
      <c r="N577" s="51" t="str">
        <f aca="false">IF($F577="","",0.000665*$F577)</f>
        <v/>
      </c>
      <c r="O577" s="46" t="str">
        <f aca="false">IF($E577="","",IFERROR($E577*4.87/LN(67.8*CFG_ZANEM-5.42),""))</f>
        <v/>
      </c>
      <c r="P577" s="46" t="str">
        <f aca="false">IF(OR($B577="",$H577=""),"",$H577-$B577)</f>
        <v/>
      </c>
      <c r="Q577" s="46" t="str">
        <f aca="false">IF($A577="","",IF(ISNUMBER(CFG_A),CFG_A,""))</f>
        <v/>
      </c>
      <c r="R577" s="46" t="str">
        <f aca="false">IF($A577="","",IF(ISNUMBER(CFG_B),CFG_B,""))</f>
        <v/>
      </c>
      <c r="S577" s="50" t="str">
        <f aca="false">IF(OR($B577="",$Q577=""),"",0.6108*EXP(17.27*$B577/($B577+237.3))-0.6108*EXP(17.27*($B577+$Q577)/($B577+$Q577+237.3)))</f>
        <v/>
      </c>
      <c r="T577" s="46" t="str">
        <f aca="false">IF(OR($Q577="",$R577="",$L577=""),"",$Q577+$R577*$L577)</f>
        <v/>
      </c>
      <c r="U577" s="46" t="str">
        <f aca="false">IF(OR($Q577="",$R577="",$S577=""),"",$Q577+$R577*$S577)</f>
        <v/>
      </c>
      <c r="V577" s="50" t="str">
        <f aca="false">IF(OR($P577="",$T577="",$U577=""),"",IF(ABS($U577-$T577)&lt;CFG_DENOMMIN,"",($P577-$T577)/($U577-$T577)))</f>
        <v/>
      </c>
      <c r="W577" s="47" t="str">
        <f aca="false">IF($E577="","",IFERROR(LN((CFG_ZANEM-0.67*CFG_HDOSSEL)/(0.123*CFG_HDOSSEL))*LN((CFG_ZAR-0.67*CFG_HDOSSEL)/(0.0123*CFG_HDOSSEL))/(CFG_K^2*$E577),""))</f>
        <v/>
      </c>
      <c r="X577" s="50" t="str">
        <f aca="false">IF(OR($N577="",$W577="",$W577=0),"",$N577*(1+CFG_RC/$W577))</f>
        <v/>
      </c>
      <c r="Y577" s="46" t="str">
        <f aca="false">IF(OR($X577="",$M577="",$G577="",$L577=""),"",($W577*$G577/CFG_RHOCP)*($X577/($M577+$X577))-$L577/($M577+$X577))</f>
        <v/>
      </c>
      <c r="Z577" s="46" t="str">
        <f aca="false">IF(OR($W577="",$G577=""),"",$W577*$G577/CFG_RHOCP)</f>
        <v/>
      </c>
      <c r="AA577" s="50" t="str">
        <f aca="false">IF(OR($P577="",$Y577="",$Z577=""),"",IF(ABS($Z577-$Y577)&lt;CFG_DENOMMIN,"",($P577-$Y577)/($Z577-$Y577)))</f>
        <v/>
      </c>
      <c r="AB577" s="48" t="str">
        <f aca="false">IF($A577="","",IF(AND(HOUR($A577)&gt;=CFG_HINI,HOUR($A577)&lt;CFG_HFIM),1,0))</f>
        <v/>
      </c>
      <c r="AC577" s="48" t="str">
        <f aca="false">IF($A577="","",IF($D577="",0,IF($D577&gt;=CFG_RSMIN,1,0)))</f>
        <v/>
      </c>
      <c r="AD577" s="48" t="str">
        <f aca="false">IF($A577="","",IF($E577="",0,IF(AND($E577&gt;=CFG_UMIN,$E577&lt;=CFG_UMAX),1,0)))</f>
        <v/>
      </c>
      <c r="AE577" s="48" t="str">
        <f aca="false">IF($A577="","",IF($L577="",0,IF($L577&gt;=CFG_VPDMIN,1,0)))</f>
        <v/>
      </c>
      <c r="AF577" s="48" t="str">
        <f aca="false">IF($A577="","",IF(CFG_METODO="Teórico (Jackson)",IF(OR($Y577="",$Z577=""),0,IF(ABS($Z577-$Y577)&gt;=CFG_DENOMMIN,1,0)),IF(OR($T577="",$U577=""),0,IF(ABS($U577-$T577)&gt;=CFG_DENOMMIN,1,0))))</f>
        <v/>
      </c>
      <c r="AG577" s="48" t="str">
        <f aca="false">IF($A577="","",IF(AND($B577&lt;&gt;"",$C577&lt;&gt;"",$H577&lt;&gt;""),1,0))</f>
        <v/>
      </c>
      <c r="AH577" s="48" t="str">
        <f aca="false">IF($A577="","",IF(AND($AB577=1,$AC577=1,$AD577=1,$AE577=1,$AF577=1,$AG577=1),1,0))</f>
        <v/>
      </c>
      <c r="AI577" s="50" t="str">
        <f aca="false">IF($A577="","",IF($AH577&lt;&gt;1,"",IF(CFG_METODO="Teórico (Jackson)",$AA577,$V577)))</f>
        <v/>
      </c>
      <c r="AJ577" s="50" t="str">
        <f aca="false">IF($AI577="","",MAX(0,MIN(1,$AI577)))</f>
        <v/>
      </c>
      <c r="AK577" s="52" t="str">
        <f aca="false">IF($A577="","",IF($AG577=0,"Dados incompletos"&amp;IF($I577="SEM PAR"," — sem Tc no mesmo horário",""),IF($AB577=0,"Fora da janela horária",IF($AC577=0,"Radiação abaixo do mínimo",IF($AD577=0,"Vento fora da faixa",IF($AE577=0,"VPD abaixo do mínimo",IF($AF577=0,"Denominador muito pequeno","VÁLIDO")))))))</f>
        <v/>
      </c>
    </row>
    <row r="578" customFormat="false" ht="15" hidden="false" customHeight="false" outlineLevel="0" collapsed="false">
      <c r="A578" s="45" t="str">
        <f aca="false">IF(02_Estacao!A578="","",02_Estacao!A578)</f>
        <v/>
      </c>
      <c r="B578" s="46" t="str">
        <f aca="false">IF(OR($A578="",02_Estacao!B578=""),"",IF(CFG_UT="°F",(02_Estacao!B578-32)*5/9,02_Estacao!B578))</f>
        <v/>
      </c>
      <c r="C578" s="47" t="str">
        <f aca="false">IF(OR($A578="",02_Estacao!C578=""),"",IF(CFG_UUR="fração (0-1)",02_Estacao!C578*100,02_Estacao!C578))</f>
        <v/>
      </c>
      <c r="D578" s="48" t="str">
        <f aca="false">IF(OR($A578="",02_Estacao!D578=""),"",IF(CFG_URS="MJ/m²/h",02_Estacao!D578*277.7778,IF(CFG_URS="kW/m²",02_Estacao!D578*1000,02_Estacao!D578)))</f>
        <v/>
      </c>
      <c r="E578" s="46" t="str">
        <f aca="false">IF(OR($A578="",02_Estacao!E578=""),"",IF(CFG_UVEL="km/h",02_Estacao!E578/3.6,02_Estacao!E578))</f>
        <v/>
      </c>
      <c r="F578" s="46" t="str">
        <f aca="false">IF($A578="","",IF(02_Estacao!F578="",CFG_P,IF(CFG_UP="hPa (mbar)",02_Estacao!F578/10,IF(CFG_UP="Pa",02_Estacao!F578/1000,02_Estacao!F578))))</f>
        <v/>
      </c>
      <c r="G578" s="48" t="str">
        <f aca="false">IF($A578="","",IF(02_Estacao!G578&lt;&gt;"",02_Estacao!G578,IF($D578="","",(1-CFG_ALBEDO)*$D578-CFG_RNL)))</f>
        <v/>
      </c>
      <c r="H578" s="46" t="str">
        <f aca="false">IF($A578="","",IFERROR(IF(ISNUMBER(INDEX(03_Dossel!$F$6:$F$1005,MATCH($A578,03_Dossel!$A$6:$A$1005,0))),INDEX(03_Dossel!$F$6:$F$1005,MATCH($A578,03_Dossel!$A$6:$A$1005,0)),""),""))</f>
        <v/>
      </c>
      <c r="I578" s="49" t="str">
        <f aca="false">IF($A578="","",IF($H578="","SEM PAR","OK"))</f>
        <v/>
      </c>
      <c r="J578" s="50" t="str">
        <f aca="false">IF($B578="","",0.6108*EXP(17.27*$B578/($B578+237.3)))</f>
        <v/>
      </c>
      <c r="K578" s="50" t="str">
        <f aca="false">IF(OR($J578="",$C578=""),"",$J578*$C578/100)</f>
        <v/>
      </c>
      <c r="L578" s="50" t="str">
        <f aca="false">IF(OR($J578="",$K578=""),"",$J578-$K578)</f>
        <v/>
      </c>
      <c r="M578" s="50" t="str">
        <f aca="false">IF($J578="","",4098*$J578/($B578+237.3)^2)</f>
        <v/>
      </c>
      <c r="N578" s="51" t="str">
        <f aca="false">IF($F578="","",0.000665*$F578)</f>
        <v/>
      </c>
      <c r="O578" s="46" t="str">
        <f aca="false">IF($E578="","",IFERROR($E578*4.87/LN(67.8*CFG_ZANEM-5.42),""))</f>
        <v/>
      </c>
      <c r="P578" s="46" t="str">
        <f aca="false">IF(OR($B578="",$H578=""),"",$H578-$B578)</f>
        <v/>
      </c>
      <c r="Q578" s="46" t="str">
        <f aca="false">IF($A578="","",IF(ISNUMBER(CFG_A),CFG_A,""))</f>
        <v/>
      </c>
      <c r="R578" s="46" t="str">
        <f aca="false">IF($A578="","",IF(ISNUMBER(CFG_B),CFG_B,""))</f>
        <v/>
      </c>
      <c r="S578" s="50" t="str">
        <f aca="false">IF(OR($B578="",$Q578=""),"",0.6108*EXP(17.27*$B578/($B578+237.3))-0.6108*EXP(17.27*($B578+$Q578)/($B578+$Q578+237.3)))</f>
        <v/>
      </c>
      <c r="T578" s="46" t="str">
        <f aca="false">IF(OR($Q578="",$R578="",$L578=""),"",$Q578+$R578*$L578)</f>
        <v/>
      </c>
      <c r="U578" s="46" t="str">
        <f aca="false">IF(OR($Q578="",$R578="",$S578=""),"",$Q578+$R578*$S578)</f>
        <v/>
      </c>
      <c r="V578" s="50" t="str">
        <f aca="false">IF(OR($P578="",$T578="",$U578=""),"",IF(ABS($U578-$T578)&lt;CFG_DENOMMIN,"",($P578-$T578)/($U578-$T578)))</f>
        <v/>
      </c>
      <c r="W578" s="47" t="str">
        <f aca="false">IF($E578="","",IFERROR(LN((CFG_ZANEM-0.67*CFG_HDOSSEL)/(0.123*CFG_HDOSSEL))*LN((CFG_ZAR-0.67*CFG_HDOSSEL)/(0.0123*CFG_HDOSSEL))/(CFG_K^2*$E578),""))</f>
        <v/>
      </c>
      <c r="X578" s="50" t="str">
        <f aca="false">IF(OR($N578="",$W578="",$W578=0),"",$N578*(1+CFG_RC/$W578))</f>
        <v/>
      </c>
      <c r="Y578" s="46" t="str">
        <f aca="false">IF(OR($X578="",$M578="",$G578="",$L578=""),"",($W578*$G578/CFG_RHOCP)*($X578/($M578+$X578))-$L578/($M578+$X578))</f>
        <v/>
      </c>
      <c r="Z578" s="46" t="str">
        <f aca="false">IF(OR($W578="",$G578=""),"",$W578*$G578/CFG_RHOCP)</f>
        <v/>
      </c>
      <c r="AA578" s="50" t="str">
        <f aca="false">IF(OR($P578="",$Y578="",$Z578=""),"",IF(ABS($Z578-$Y578)&lt;CFG_DENOMMIN,"",($P578-$Y578)/($Z578-$Y578)))</f>
        <v/>
      </c>
      <c r="AB578" s="48" t="str">
        <f aca="false">IF($A578="","",IF(AND(HOUR($A578)&gt;=CFG_HINI,HOUR($A578)&lt;CFG_HFIM),1,0))</f>
        <v/>
      </c>
      <c r="AC578" s="48" t="str">
        <f aca="false">IF($A578="","",IF($D578="",0,IF($D578&gt;=CFG_RSMIN,1,0)))</f>
        <v/>
      </c>
      <c r="AD578" s="48" t="str">
        <f aca="false">IF($A578="","",IF($E578="",0,IF(AND($E578&gt;=CFG_UMIN,$E578&lt;=CFG_UMAX),1,0)))</f>
        <v/>
      </c>
      <c r="AE578" s="48" t="str">
        <f aca="false">IF($A578="","",IF($L578="",0,IF($L578&gt;=CFG_VPDMIN,1,0)))</f>
        <v/>
      </c>
      <c r="AF578" s="48" t="str">
        <f aca="false">IF($A578="","",IF(CFG_METODO="Teórico (Jackson)",IF(OR($Y578="",$Z578=""),0,IF(ABS($Z578-$Y578)&gt;=CFG_DENOMMIN,1,0)),IF(OR($T578="",$U578=""),0,IF(ABS($U578-$T578)&gt;=CFG_DENOMMIN,1,0))))</f>
        <v/>
      </c>
      <c r="AG578" s="48" t="str">
        <f aca="false">IF($A578="","",IF(AND($B578&lt;&gt;"",$C578&lt;&gt;"",$H578&lt;&gt;""),1,0))</f>
        <v/>
      </c>
      <c r="AH578" s="48" t="str">
        <f aca="false">IF($A578="","",IF(AND($AB578=1,$AC578=1,$AD578=1,$AE578=1,$AF578=1,$AG578=1),1,0))</f>
        <v/>
      </c>
      <c r="AI578" s="50" t="str">
        <f aca="false">IF($A578="","",IF($AH578&lt;&gt;1,"",IF(CFG_METODO="Teórico (Jackson)",$AA578,$V578)))</f>
        <v/>
      </c>
      <c r="AJ578" s="50" t="str">
        <f aca="false">IF($AI578="","",MAX(0,MIN(1,$AI578)))</f>
        <v/>
      </c>
      <c r="AK578" s="52" t="str">
        <f aca="false">IF($A578="","",IF($AG578=0,"Dados incompletos"&amp;IF($I578="SEM PAR"," — sem Tc no mesmo horário",""),IF($AB578=0,"Fora da janela horária",IF($AC578=0,"Radiação abaixo do mínimo",IF($AD578=0,"Vento fora da faixa",IF($AE578=0,"VPD abaixo do mínimo",IF($AF578=0,"Denominador muito pequeno","VÁLIDO")))))))</f>
        <v/>
      </c>
    </row>
    <row r="579" customFormat="false" ht="15" hidden="false" customHeight="false" outlineLevel="0" collapsed="false">
      <c r="A579" s="45" t="str">
        <f aca="false">IF(02_Estacao!A579="","",02_Estacao!A579)</f>
        <v/>
      </c>
      <c r="B579" s="46" t="str">
        <f aca="false">IF(OR($A579="",02_Estacao!B579=""),"",IF(CFG_UT="°F",(02_Estacao!B579-32)*5/9,02_Estacao!B579))</f>
        <v/>
      </c>
      <c r="C579" s="47" t="str">
        <f aca="false">IF(OR($A579="",02_Estacao!C579=""),"",IF(CFG_UUR="fração (0-1)",02_Estacao!C579*100,02_Estacao!C579))</f>
        <v/>
      </c>
      <c r="D579" s="48" t="str">
        <f aca="false">IF(OR($A579="",02_Estacao!D579=""),"",IF(CFG_URS="MJ/m²/h",02_Estacao!D579*277.7778,IF(CFG_URS="kW/m²",02_Estacao!D579*1000,02_Estacao!D579)))</f>
        <v/>
      </c>
      <c r="E579" s="46" t="str">
        <f aca="false">IF(OR($A579="",02_Estacao!E579=""),"",IF(CFG_UVEL="km/h",02_Estacao!E579/3.6,02_Estacao!E579))</f>
        <v/>
      </c>
      <c r="F579" s="46" t="str">
        <f aca="false">IF($A579="","",IF(02_Estacao!F579="",CFG_P,IF(CFG_UP="hPa (mbar)",02_Estacao!F579/10,IF(CFG_UP="Pa",02_Estacao!F579/1000,02_Estacao!F579))))</f>
        <v/>
      </c>
      <c r="G579" s="48" t="str">
        <f aca="false">IF($A579="","",IF(02_Estacao!G579&lt;&gt;"",02_Estacao!G579,IF($D579="","",(1-CFG_ALBEDO)*$D579-CFG_RNL)))</f>
        <v/>
      </c>
      <c r="H579" s="46" t="str">
        <f aca="false">IF($A579="","",IFERROR(IF(ISNUMBER(INDEX(03_Dossel!$F$6:$F$1005,MATCH($A579,03_Dossel!$A$6:$A$1005,0))),INDEX(03_Dossel!$F$6:$F$1005,MATCH($A579,03_Dossel!$A$6:$A$1005,0)),""),""))</f>
        <v/>
      </c>
      <c r="I579" s="49" t="str">
        <f aca="false">IF($A579="","",IF($H579="","SEM PAR","OK"))</f>
        <v/>
      </c>
      <c r="J579" s="50" t="str">
        <f aca="false">IF($B579="","",0.6108*EXP(17.27*$B579/($B579+237.3)))</f>
        <v/>
      </c>
      <c r="K579" s="50" t="str">
        <f aca="false">IF(OR($J579="",$C579=""),"",$J579*$C579/100)</f>
        <v/>
      </c>
      <c r="L579" s="50" t="str">
        <f aca="false">IF(OR($J579="",$K579=""),"",$J579-$K579)</f>
        <v/>
      </c>
      <c r="M579" s="50" t="str">
        <f aca="false">IF($J579="","",4098*$J579/($B579+237.3)^2)</f>
        <v/>
      </c>
      <c r="N579" s="51" t="str">
        <f aca="false">IF($F579="","",0.000665*$F579)</f>
        <v/>
      </c>
      <c r="O579" s="46" t="str">
        <f aca="false">IF($E579="","",IFERROR($E579*4.87/LN(67.8*CFG_ZANEM-5.42),""))</f>
        <v/>
      </c>
      <c r="P579" s="46" t="str">
        <f aca="false">IF(OR($B579="",$H579=""),"",$H579-$B579)</f>
        <v/>
      </c>
      <c r="Q579" s="46" t="str">
        <f aca="false">IF($A579="","",IF(ISNUMBER(CFG_A),CFG_A,""))</f>
        <v/>
      </c>
      <c r="R579" s="46" t="str">
        <f aca="false">IF($A579="","",IF(ISNUMBER(CFG_B),CFG_B,""))</f>
        <v/>
      </c>
      <c r="S579" s="50" t="str">
        <f aca="false">IF(OR($B579="",$Q579=""),"",0.6108*EXP(17.27*$B579/($B579+237.3))-0.6108*EXP(17.27*($B579+$Q579)/($B579+$Q579+237.3)))</f>
        <v/>
      </c>
      <c r="T579" s="46" t="str">
        <f aca="false">IF(OR($Q579="",$R579="",$L579=""),"",$Q579+$R579*$L579)</f>
        <v/>
      </c>
      <c r="U579" s="46" t="str">
        <f aca="false">IF(OR($Q579="",$R579="",$S579=""),"",$Q579+$R579*$S579)</f>
        <v/>
      </c>
      <c r="V579" s="50" t="str">
        <f aca="false">IF(OR($P579="",$T579="",$U579=""),"",IF(ABS($U579-$T579)&lt;CFG_DENOMMIN,"",($P579-$T579)/($U579-$T579)))</f>
        <v/>
      </c>
      <c r="W579" s="47" t="str">
        <f aca="false">IF($E579="","",IFERROR(LN((CFG_ZANEM-0.67*CFG_HDOSSEL)/(0.123*CFG_HDOSSEL))*LN((CFG_ZAR-0.67*CFG_HDOSSEL)/(0.0123*CFG_HDOSSEL))/(CFG_K^2*$E579),""))</f>
        <v/>
      </c>
      <c r="X579" s="50" t="str">
        <f aca="false">IF(OR($N579="",$W579="",$W579=0),"",$N579*(1+CFG_RC/$W579))</f>
        <v/>
      </c>
      <c r="Y579" s="46" t="str">
        <f aca="false">IF(OR($X579="",$M579="",$G579="",$L579=""),"",($W579*$G579/CFG_RHOCP)*($X579/($M579+$X579))-$L579/($M579+$X579))</f>
        <v/>
      </c>
      <c r="Z579" s="46" t="str">
        <f aca="false">IF(OR($W579="",$G579=""),"",$W579*$G579/CFG_RHOCP)</f>
        <v/>
      </c>
      <c r="AA579" s="50" t="str">
        <f aca="false">IF(OR($P579="",$Y579="",$Z579=""),"",IF(ABS($Z579-$Y579)&lt;CFG_DENOMMIN,"",($P579-$Y579)/($Z579-$Y579)))</f>
        <v/>
      </c>
      <c r="AB579" s="48" t="str">
        <f aca="false">IF($A579="","",IF(AND(HOUR($A579)&gt;=CFG_HINI,HOUR($A579)&lt;CFG_HFIM),1,0))</f>
        <v/>
      </c>
      <c r="AC579" s="48" t="str">
        <f aca="false">IF($A579="","",IF($D579="",0,IF($D579&gt;=CFG_RSMIN,1,0)))</f>
        <v/>
      </c>
      <c r="AD579" s="48" t="str">
        <f aca="false">IF($A579="","",IF($E579="",0,IF(AND($E579&gt;=CFG_UMIN,$E579&lt;=CFG_UMAX),1,0)))</f>
        <v/>
      </c>
      <c r="AE579" s="48" t="str">
        <f aca="false">IF($A579="","",IF($L579="",0,IF($L579&gt;=CFG_VPDMIN,1,0)))</f>
        <v/>
      </c>
      <c r="AF579" s="48" t="str">
        <f aca="false">IF($A579="","",IF(CFG_METODO="Teórico (Jackson)",IF(OR($Y579="",$Z579=""),0,IF(ABS($Z579-$Y579)&gt;=CFG_DENOMMIN,1,0)),IF(OR($T579="",$U579=""),0,IF(ABS($U579-$T579)&gt;=CFG_DENOMMIN,1,0))))</f>
        <v/>
      </c>
      <c r="AG579" s="48" t="str">
        <f aca="false">IF($A579="","",IF(AND($B579&lt;&gt;"",$C579&lt;&gt;"",$H579&lt;&gt;""),1,0))</f>
        <v/>
      </c>
      <c r="AH579" s="48" t="str">
        <f aca="false">IF($A579="","",IF(AND($AB579=1,$AC579=1,$AD579=1,$AE579=1,$AF579=1,$AG579=1),1,0))</f>
        <v/>
      </c>
      <c r="AI579" s="50" t="str">
        <f aca="false">IF($A579="","",IF($AH579&lt;&gt;1,"",IF(CFG_METODO="Teórico (Jackson)",$AA579,$V579)))</f>
        <v/>
      </c>
      <c r="AJ579" s="50" t="str">
        <f aca="false">IF($AI579="","",MAX(0,MIN(1,$AI579)))</f>
        <v/>
      </c>
      <c r="AK579" s="52" t="str">
        <f aca="false">IF($A579="","",IF($AG579=0,"Dados incompletos"&amp;IF($I579="SEM PAR"," — sem Tc no mesmo horário",""),IF($AB579=0,"Fora da janela horária",IF($AC579=0,"Radiação abaixo do mínimo",IF($AD579=0,"Vento fora da faixa",IF($AE579=0,"VPD abaixo do mínimo",IF($AF579=0,"Denominador muito pequeno","VÁLIDO")))))))</f>
        <v/>
      </c>
    </row>
    <row r="580" customFormat="false" ht="15" hidden="false" customHeight="false" outlineLevel="0" collapsed="false">
      <c r="A580" s="45" t="str">
        <f aca="false">IF(02_Estacao!A580="","",02_Estacao!A580)</f>
        <v/>
      </c>
      <c r="B580" s="46" t="str">
        <f aca="false">IF(OR($A580="",02_Estacao!B580=""),"",IF(CFG_UT="°F",(02_Estacao!B580-32)*5/9,02_Estacao!B580))</f>
        <v/>
      </c>
      <c r="C580" s="47" t="str">
        <f aca="false">IF(OR($A580="",02_Estacao!C580=""),"",IF(CFG_UUR="fração (0-1)",02_Estacao!C580*100,02_Estacao!C580))</f>
        <v/>
      </c>
      <c r="D580" s="48" t="str">
        <f aca="false">IF(OR($A580="",02_Estacao!D580=""),"",IF(CFG_URS="MJ/m²/h",02_Estacao!D580*277.7778,IF(CFG_URS="kW/m²",02_Estacao!D580*1000,02_Estacao!D580)))</f>
        <v/>
      </c>
      <c r="E580" s="46" t="str">
        <f aca="false">IF(OR($A580="",02_Estacao!E580=""),"",IF(CFG_UVEL="km/h",02_Estacao!E580/3.6,02_Estacao!E580))</f>
        <v/>
      </c>
      <c r="F580" s="46" t="str">
        <f aca="false">IF($A580="","",IF(02_Estacao!F580="",CFG_P,IF(CFG_UP="hPa (mbar)",02_Estacao!F580/10,IF(CFG_UP="Pa",02_Estacao!F580/1000,02_Estacao!F580))))</f>
        <v/>
      </c>
      <c r="G580" s="48" t="str">
        <f aca="false">IF($A580="","",IF(02_Estacao!G580&lt;&gt;"",02_Estacao!G580,IF($D580="","",(1-CFG_ALBEDO)*$D580-CFG_RNL)))</f>
        <v/>
      </c>
      <c r="H580" s="46" t="str">
        <f aca="false">IF($A580="","",IFERROR(IF(ISNUMBER(INDEX(03_Dossel!$F$6:$F$1005,MATCH($A580,03_Dossel!$A$6:$A$1005,0))),INDEX(03_Dossel!$F$6:$F$1005,MATCH($A580,03_Dossel!$A$6:$A$1005,0)),""),""))</f>
        <v/>
      </c>
      <c r="I580" s="49" t="str">
        <f aca="false">IF($A580="","",IF($H580="","SEM PAR","OK"))</f>
        <v/>
      </c>
      <c r="J580" s="50" t="str">
        <f aca="false">IF($B580="","",0.6108*EXP(17.27*$B580/($B580+237.3)))</f>
        <v/>
      </c>
      <c r="K580" s="50" t="str">
        <f aca="false">IF(OR($J580="",$C580=""),"",$J580*$C580/100)</f>
        <v/>
      </c>
      <c r="L580" s="50" t="str">
        <f aca="false">IF(OR($J580="",$K580=""),"",$J580-$K580)</f>
        <v/>
      </c>
      <c r="M580" s="50" t="str">
        <f aca="false">IF($J580="","",4098*$J580/($B580+237.3)^2)</f>
        <v/>
      </c>
      <c r="N580" s="51" t="str">
        <f aca="false">IF($F580="","",0.000665*$F580)</f>
        <v/>
      </c>
      <c r="O580" s="46" t="str">
        <f aca="false">IF($E580="","",IFERROR($E580*4.87/LN(67.8*CFG_ZANEM-5.42),""))</f>
        <v/>
      </c>
      <c r="P580" s="46" t="str">
        <f aca="false">IF(OR($B580="",$H580=""),"",$H580-$B580)</f>
        <v/>
      </c>
      <c r="Q580" s="46" t="str">
        <f aca="false">IF($A580="","",IF(ISNUMBER(CFG_A),CFG_A,""))</f>
        <v/>
      </c>
      <c r="R580" s="46" t="str">
        <f aca="false">IF($A580="","",IF(ISNUMBER(CFG_B),CFG_B,""))</f>
        <v/>
      </c>
      <c r="S580" s="50" t="str">
        <f aca="false">IF(OR($B580="",$Q580=""),"",0.6108*EXP(17.27*$B580/($B580+237.3))-0.6108*EXP(17.27*($B580+$Q580)/($B580+$Q580+237.3)))</f>
        <v/>
      </c>
      <c r="T580" s="46" t="str">
        <f aca="false">IF(OR($Q580="",$R580="",$L580=""),"",$Q580+$R580*$L580)</f>
        <v/>
      </c>
      <c r="U580" s="46" t="str">
        <f aca="false">IF(OR($Q580="",$R580="",$S580=""),"",$Q580+$R580*$S580)</f>
        <v/>
      </c>
      <c r="V580" s="50" t="str">
        <f aca="false">IF(OR($P580="",$T580="",$U580=""),"",IF(ABS($U580-$T580)&lt;CFG_DENOMMIN,"",($P580-$T580)/($U580-$T580)))</f>
        <v/>
      </c>
      <c r="W580" s="47" t="str">
        <f aca="false">IF($E580="","",IFERROR(LN((CFG_ZANEM-0.67*CFG_HDOSSEL)/(0.123*CFG_HDOSSEL))*LN((CFG_ZAR-0.67*CFG_HDOSSEL)/(0.0123*CFG_HDOSSEL))/(CFG_K^2*$E580),""))</f>
        <v/>
      </c>
      <c r="X580" s="50" t="str">
        <f aca="false">IF(OR($N580="",$W580="",$W580=0),"",$N580*(1+CFG_RC/$W580))</f>
        <v/>
      </c>
      <c r="Y580" s="46" t="str">
        <f aca="false">IF(OR($X580="",$M580="",$G580="",$L580=""),"",($W580*$G580/CFG_RHOCP)*($X580/($M580+$X580))-$L580/($M580+$X580))</f>
        <v/>
      </c>
      <c r="Z580" s="46" t="str">
        <f aca="false">IF(OR($W580="",$G580=""),"",$W580*$G580/CFG_RHOCP)</f>
        <v/>
      </c>
      <c r="AA580" s="50" t="str">
        <f aca="false">IF(OR($P580="",$Y580="",$Z580=""),"",IF(ABS($Z580-$Y580)&lt;CFG_DENOMMIN,"",($P580-$Y580)/($Z580-$Y580)))</f>
        <v/>
      </c>
      <c r="AB580" s="48" t="str">
        <f aca="false">IF($A580="","",IF(AND(HOUR($A580)&gt;=CFG_HINI,HOUR($A580)&lt;CFG_HFIM),1,0))</f>
        <v/>
      </c>
      <c r="AC580" s="48" t="str">
        <f aca="false">IF($A580="","",IF($D580="",0,IF($D580&gt;=CFG_RSMIN,1,0)))</f>
        <v/>
      </c>
      <c r="AD580" s="48" t="str">
        <f aca="false">IF($A580="","",IF($E580="",0,IF(AND($E580&gt;=CFG_UMIN,$E580&lt;=CFG_UMAX),1,0)))</f>
        <v/>
      </c>
      <c r="AE580" s="48" t="str">
        <f aca="false">IF($A580="","",IF($L580="",0,IF($L580&gt;=CFG_VPDMIN,1,0)))</f>
        <v/>
      </c>
      <c r="AF580" s="48" t="str">
        <f aca="false">IF($A580="","",IF(CFG_METODO="Teórico (Jackson)",IF(OR($Y580="",$Z580=""),0,IF(ABS($Z580-$Y580)&gt;=CFG_DENOMMIN,1,0)),IF(OR($T580="",$U580=""),0,IF(ABS($U580-$T580)&gt;=CFG_DENOMMIN,1,0))))</f>
        <v/>
      </c>
      <c r="AG580" s="48" t="str">
        <f aca="false">IF($A580="","",IF(AND($B580&lt;&gt;"",$C580&lt;&gt;"",$H580&lt;&gt;""),1,0))</f>
        <v/>
      </c>
      <c r="AH580" s="48" t="str">
        <f aca="false">IF($A580="","",IF(AND($AB580=1,$AC580=1,$AD580=1,$AE580=1,$AF580=1,$AG580=1),1,0))</f>
        <v/>
      </c>
      <c r="AI580" s="50" t="str">
        <f aca="false">IF($A580="","",IF($AH580&lt;&gt;1,"",IF(CFG_METODO="Teórico (Jackson)",$AA580,$V580)))</f>
        <v/>
      </c>
      <c r="AJ580" s="50" t="str">
        <f aca="false">IF($AI580="","",MAX(0,MIN(1,$AI580)))</f>
        <v/>
      </c>
      <c r="AK580" s="52" t="str">
        <f aca="false">IF($A580="","",IF($AG580=0,"Dados incompletos"&amp;IF($I580="SEM PAR"," — sem Tc no mesmo horário",""),IF($AB580=0,"Fora da janela horária",IF($AC580=0,"Radiação abaixo do mínimo",IF($AD580=0,"Vento fora da faixa",IF($AE580=0,"VPD abaixo do mínimo",IF($AF580=0,"Denominador muito pequeno","VÁLIDO")))))))</f>
        <v/>
      </c>
    </row>
    <row r="581" customFormat="false" ht="15" hidden="false" customHeight="false" outlineLevel="0" collapsed="false">
      <c r="A581" s="45" t="str">
        <f aca="false">IF(02_Estacao!A581="","",02_Estacao!A581)</f>
        <v/>
      </c>
      <c r="B581" s="46" t="str">
        <f aca="false">IF(OR($A581="",02_Estacao!B581=""),"",IF(CFG_UT="°F",(02_Estacao!B581-32)*5/9,02_Estacao!B581))</f>
        <v/>
      </c>
      <c r="C581" s="47" t="str">
        <f aca="false">IF(OR($A581="",02_Estacao!C581=""),"",IF(CFG_UUR="fração (0-1)",02_Estacao!C581*100,02_Estacao!C581))</f>
        <v/>
      </c>
      <c r="D581" s="48" t="str">
        <f aca="false">IF(OR($A581="",02_Estacao!D581=""),"",IF(CFG_URS="MJ/m²/h",02_Estacao!D581*277.7778,IF(CFG_URS="kW/m²",02_Estacao!D581*1000,02_Estacao!D581)))</f>
        <v/>
      </c>
      <c r="E581" s="46" t="str">
        <f aca="false">IF(OR($A581="",02_Estacao!E581=""),"",IF(CFG_UVEL="km/h",02_Estacao!E581/3.6,02_Estacao!E581))</f>
        <v/>
      </c>
      <c r="F581" s="46" t="str">
        <f aca="false">IF($A581="","",IF(02_Estacao!F581="",CFG_P,IF(CFG_UP="hPa (mbar)",02_Estacao!F581/10,IF(CFG_UP="Pa",02_Estacao!F581/1000,02_Estacao!F581))))</f>
        <v/>
      </c>
      <c r="G581" s="48" t="str">
        <f aca="false">IF($A581="","",IF(02_Estacao!G581&lt;&gt;"",02_Estacao!G581,IF($D581="","",(1-CFG_ALBEDO)*$D581-CFG_RNL)))</f>
        <v/>
      </c>
      <c r="H581" s="46" t="str">
        <f aca="false">IF($A581="","",IFERROR(IF(ISNUMBER(INDEX(03_Dossel!$F$6:$F$1005,MATCH($A581,03_Dossel!$A$6:$A$1005,0))),INDEX(03_Dossel!$F$6:$F$1005,MATCH($A581,03_Dossel!$A$6:$A$1005,0)),""),""))</f>
        <v/>
      </c>
      <c r="I581" s="49" t="str">
        <f aca="false">IF($A581="","",IF($H581="","SEM PAR","OK"))</f>
        <v/>
      </c>
      <c r="J581" s="50" t="str">
        <f aca="false">IF($B581="","",0.6108*EXP(17.27*$B581/($B581+237.3)))</f>
        <v/>
      </c>
      <c r="K581" s="50" t="str">
        <f aca="false">IF(OR($J581="",$C581=""),"",$J581*$C581/100)</f>
        <v/>
      </c>
      <c r="L581" s="50" t="str">
        <f aca="false">IF(OR($J581="",$K581=""),"",$J581-$K581)</f>
        <v/>
      </c>
      <c r="M581" s="50" t="str">
        <f aca="false">IF($J581="","",4098*$J581/($B581+237.3)^2)</f>
        <v/>
      </c>
      <c r="N581" s="51" t="str">
        <f aca="false">IF($F581="","",0.000665*$F581)</f>
        <v/>
      </c>
      <c r="O581" s="46" t="str">
        <f aca="false">IF($E581="","",IFERROR($E581*4.87/LN(67.8*CFG_ZANEM-5.42),""))</f>
        <v/>
      </c>
      <c r="P581" s="46" t="str">
        <f aca="false">IF(OR($B581="",$H581=""),"",$H581-$B581)</f>
        <v/>
      </c>
      <c r="Q581" s="46" t="str">
        <f aca="false">IF($A581="","",IF(ISNUMBER(CFG_A),CFG_A,""))</f>
        <v/>
      </c>
      <c r="R581" s="46" t="str">
        <f aca="false">IF($A581="","",IF(ISNUMBER(CFG_B),CFG_B,""))</f>
        <v/>
      </c>
      <c r="S581" s="50" t="str">
        <f aca="false">IF(OR($B581="",$Q581=""),"",0.6108*EXP(17.27*$B581/($B581+237.3))-0.6108*EXP(17.27*($B581+$Q581)/($B581+$Q581+237.3)))</f>
        <v/>
      </c>
      <c r="T581" s="46" t="str">
        <f aca="false">IF(OR($Q581="",$R581="",$L581=""),"",$Q581+$R581*$L581)</f>
        <v/>
      </c>
      <c r="U581" s="46" t="str">
        <f aca="false">IF(OR($Q581="",$R581="",$S581=""),"",$Q581+$R581*$S581)</f>
        <v/>
      </c>
      <c r="V581" s="50" t="str">
        <f aca="false">IF(OR($P581="",$T581="",$U581=""),"",IF(ABS($U581-$T581)&lt;CFG_DENOMMIN,"",($P581-$T581)/($U581-$T581)))</f>
        <v/>
      </c>
      <c r="W581" s="47" t="str">
        <f aca="false">IF($E581="","",IFERROR(LN((CFG_ZANEM-0.67*CFG_HDOSSEL)/(0.123*CFG_HDOSSEL))*LN((CFG_ZAR-0.67*CFG_HDOSSEL)/(0.0123*CFG_HDOSSEL))/(CFG_K^2*$E581),""))</f>
        <v/>
      </c>
      <c r="X581" s="50" t="str">
        <f aca="false">IF(OR($N581="",$W581="",$W581=0),"",$N581*(1+CFG_RC/$W581))</f>
        <v/>
      </c>
      <c r="Y581" s="46" t="str">
        <f aca="false">IF(OR($X581="",$M581="",$G581="",$L581=""),"",($W581*$G581/CFG_RHOCP)*($X581/($M581+$X581))-$L581/($M581+$X581))</f>
        <v/>
      </c>
      <c r="Z581" s="46" t="str">
        <f aca="false">IF(OR($W581="",$G581=""),"",$W581*$G581/CFG_RHOCP)</f>
        <v/>
      </c>
      <c r="AA581" s="50" t="str">
        <f aca="false">IF(OR($P581="",$Y581="",$Z581=""),"",IF(ABS($Z581-$Y581)&lt;CFG_DENOMMIN,"",($P581-$Y581)/($Z581-$Y581)))</f>
        <v/>
      </c>
      <c r="AB581" s="48" t="str">
        <f aca="false">IF($A581="","",IF(AND(HOUR($A581)&gt;=CFG_HINI,HOUR($A581)&lt;CFG_HFIM),1,0))</f>
        <v/>
      </c>
      <c r="AC581" s="48" t="str">
        <f aca="false">IF($A581="","",IF($D581="",0,IF($D581&gt;=CFG_RSMIN,1,0)))</f>
        <v/>
      </c>
      <c r="AD581" s="48" t="str">
        <f aca="false">IF($A581="","",IF($E581="",0,IF(AND($E581&gt;=CFG_UMIN,$E581&lt;=CFG_UMAX),1,0)))</f>
        <v/>
      </c>
      <c r="AE581" s="48" t="str">
        <f aca="false">IF($A581="","",IF($L581="",0,IF($L581&gt;=CFG_VPDMIN,1,0)))</f>
        <v/>
      </c>
      <c r="AF581" s="48" t="str">
        <f aca="false">IF($A581="","",IF(CFG_METODO="Teórico (Jackson)",IF(OR($Y581="",$Z581=""),0,IF(ABS($Z581-$Y581)&gt;=CFG_DENOMMIN,1,0)),IF(OR($T581="",$U581=""),0,IF(ABS($U581-$T581)&gt;=CFG_DENOMMIN,1,0))))</f>
        <v/>
      </c>
      <c r="AG581" s="48" t="str">
        <f aca="false">IF($A581="","",IF(AND($B581&lt;&gt;"",$C581&lt;&gt;"",$H581&lt;&gt;""),1,0))</f>
        <v/>
      </c>
      <c r="AH581" s="48" t="str">
        <f aca="false">IF($A581="","",IF(AND($AB581=1,$AC581=1,$AD581=1,$AE581=1,$AF581=1,$AG581=1),1,0))</f>
        <v/>
      </c>
      <c r="AI581" s="50" t="str">
        <f aca="false">IF($A581="","",IF($AH581&lt;&gt;1,"",IF(CFG_METODO="Teórico (Jackson)",$AA581,$V581)))</f>
        <v/>
      </c>
      <c r="AJ581" s="50" t="str">
        <f aca="false">IF($AI581="","",MAX(0,MIN(1,$AI581)))</f>
        <v/>
      </c>
      <c r="AK581" s="52" t="str">
        <f aca="false">IF($A581="","",IF($AG581=0,"Dados incompletos"&amp;IF($I581="SEM PAR"," — sem Tc no mesmo horário",""),IF($AB581=0,"Fora da janela horária",IF($AC581=0,"Radiação abaixo do mínimo",IF($AD581=0,"Vento fora da faixa",IF($AE581=0,"VPD abaixo do mínimo",IF($AF581=0,"Denominador muito pequeno","VÁLIDO")))))))</f>
        <v/>
      </c>
    </row>
    <row r="582" customFormat="false" ht="15" hidden="false" customHeight="false" outlineLevel="0" collapsed="false">
      <c r="A582" s="45" t="str">
        <f aca="false">IF(02_Estacao!A582="","",02_Estacao!A582)</f>
        <v/>
      </c>
      <c r="B582" s="46" t="str">
        <f aca="false">IF(OR($A582="",02_Estacao!B582=""),"",IF(CFG_UT="°F",(02_Estacao!B582-32)*5/9,02_Estacao!B582))</f>
        <v/>
      </c>
      <c r="C582" s="47" t="str">
        <f aca="false">IF(OR($A582="",02_Estacao!C582=""),"",IF(CFG_UUR="fração (0-1)",02_Estacao!C582*100,02_Estacao!C582))</f>
        <v/>
      </c>
      <c r="D582" s="48" t="str">
        <f aca="false">IF(OR($A582="",02_Estacao!D582=""),"",IF(CFG_URS="MJ/m²/h",02_Estacao!D582*277.7778,IF(CFG_URS="kW/m²",02_Estacao!D582*1000,02_Estacao!D582)))</f>
        <v/>
      </c>
      <c r="E582" s="46" t="str">
        <f aca="false">IF(OR($A582="",02_Estacao!E582=""),"",IF(CFG_UVEL="km/h",02_Estacao!E582/3.6,02_Estacao!E582))</f>
        <v/>
      </c>
      <c r="F582" s="46" t="str">
        <f aca="false">IF($A582="","",IF(02_Estacao!F582="",CFG_P,IF(CFG_UP="hPa (mbar)",02_Estacao!F582/10,IF(CFG_UP="Pa",02_Estacao!F582/1000,02_Estacao!F582))))</f>
        <v/>
      </c>
      <c r="G582" s="48" t="str">
        <f aca="false">IF($A582="","",IF(02_Estacao!G582&lt;&gt;"",02_Estacao!G582,IF($D582="","",(1-CFG_ALBEDO)*$D582-CFG_RNL)))</f>
        <v/>
      </c>
      <c r="H582" s="46" t="str">
        <f aca="false">IF($A582="","",IFERROR(IF(ISNUMBER(INDEX(03_Dossel!$F$6:$F$1005,MATCH($A582,03_Dossel!$A$6:$A$1005,0))),INDEX(03_Dossel!$F$6:$F$1005,MATCH($A582,03_Dossel!$A$6:$A$1005,0)),""),""))</f>
        <v/>
      </c>
      <c r="I582" s="49" t="str">
        <f aca="false">IF($A582="","",IF($H582="","SEM PAR","OK"))</f>
        <v/>
      </c>
      <c r="J582" s="50" t="str">
        <f aca="false">IF($B582="","",0.6108*EXP(17.27*$B582/($B582+237.3)))</f>
        <v/>
      </c>
      <c r="K582" s="50" t="str">
        <f aca="false">IF(OR($J582="",$C582=""),"",$J582*$C582/100)</f>
        <v/>
      </c>
      <c r="L582" s="50" t="str">
        <f aca="false">IF(OR($J582="",$K582=""),"",$J582-$K582)</f>
        <v/>
      </c>
      <c r="M582" s="50" t="str">
        <f aca="false">IF($J582="","",4098*$J582/($B582+237.3)^2)</f>
        <v/>
      </c>
      <c r="N582" s="51" t="str">
        <f aca="false">IF($F582="","",0.000665*$F582)</f>
        <v/>
      </c>
      <c r="O582" s="46" t="str">
        <f aca="false">IF($E582="","",IFERROR($E582*4.87/LN(67.8*CFG_ZANEM-5.42),""))</f>
        <v/>
      </c>
      <c r="P582" s="46" t="str">
        <f aca="false">IF(OR($B582="",$H582=""),"",$H582-$B582)</f>
        <v/>
      </c>
      <c r="Q582" s="46" t="str">
        <f aca="false">IF($A582="","",IF(ISNUMBER(CFG_A),CFG_A,""))</f>
        <v/>
      </c>
      <c r="R582" s="46" t="str">
        <f aca="false">IF($A582="","",IF(ISNUMBER(CFG_B),CFG_B,""))</f>
        <v/>
      </c>
      <c r="S582" s="50" t="str">
        <f aca="false">IF(OR($B582="",$Q582=""),"",0.6108*EXP(17.27*$B582/($B582+237.3))-0.6108*EXP(17.27*($B582+$Q582)/($B582+$Q582+237.3)))</f>
        <v/>
      </c>
      <c r="T582" s="46" t="str">
        <f aca="false">IF(OR($Q582="",$R582="",$L582=""),"",$Q582+$R582*$L582)</f>
        <v/>
      </c>
      <c r="U582" s="46" t="str">
        <f aca="false">IF(OR($Q582="",$R582="",$S582=""),"",$Q582+$R582*$S582)</f>
        <v/>
      </c>
      <c r="V582" s="50" t="str">
        <f aca="false">IF(OR($P582="",$T582="",$U582=""),"",IF(ABS($U582-$T582)&lt;CFG_DENOMMIN,"",($P582-$T582)/($U582-$T582)))</f>
        <v/>
      </c>
      <c r="W582" s="47" t="str">
        <f aca="false">IF($E582="","",IFERROR(LN((CFG_ZANEM-0.67*CFG_HDOSSEL)/(0.123*CFG_HDOSSEL))*LN((CFG_ZAR-0.67*CFG_HDOSSEL)/(0.0123*CFG_HDOSSEL))/(CFG_K^2*$E582),""))</f>
        <v/>
      </c>
      <c r="X582" s="50" t="str">
        <f aca="false">IF(OR($N582="",$W582="",$W582=0),"",$N582*(1+CFG_RC/$W582))</f>
        <v/>
      </c>
      <c r="Y582" s="46" t="str">
        <f aca="false">IF(OR($X582="",$M582="",$G582="",$L582=""),"",($W582*$G582/CFG_RHOCP)*($X582/($M582+$X582))-$L582/($M582+$X582))</f>
        <v/>
      </c>
      <c r="Z582" s="46" t="str">
        <f aca="false">IF(OR($W582="",$G582=""),"",$W582*$G582/CFG_RHOCP)</f>
        <v/>
      </c>
      <c r="AA582" s="50" t="str">
        <f aca="false">IF(OR($P582="",$Y582="",$Z582=""),"",IF(ABS($Z582-$Y582)&lt;CFG_DENOMMIN,"",($P582-$Y582)/($Z582-$Y582)))</f>
        <v/>
      </c>
      <c r="AB582" s="48" t="str">
        <f aca="false">IF($A582="","",IF(AND(HOUR($A582)&gt;=CFG_HINI,HOUR($A582)&lt;CFG_HFIM),1,0))</f>
        <v/>
      </c>
      <c r="AC582" s="48" t="str">
        <f aca="false">IF($A582="","",IF($D582="",0,IF($D582&gt;=CFG_RSMIN,1,0)))</f>
        <v/>
      </c>
      <c r="AD582" s="48" t="str">
        <f aca="false">IF($A582="","",IF($E582="",0,IF(AND($E582&gt;=CFG_UMIN,$E582&lt;=CFG_UMAX),1,0)))</f>
        <v/>
      </c>
      <c r="AE582" s="48" t="str">
        <f aca="false">IF($A582="","",IF($L582="",0,IF($L582&gt;=CFG_VPDMIN,1,0)))</f>
        <v/>
      </c>
      <c r="AF582" s="48" t="str">
        <f aca="false">IF($A582="","",IF(CFG_METODO="Teórico (Jackson)",IF(OR($Y582="",$Z582=""),0,IF(ABS($Z582-$Y582)&gt;=CFG_DENOMMIN,1,0)),IF(OR($T582="",$U582=""),0,IF(ABS($U582-$T582)&gt;=CFG_DENOMMIN,1,0))))</f>
        <v/>
      </c>
      <c r="AG582" s="48" t="str">
        <f aca="false">IF($A582="","",IF(AND($B582&lt;&gt;"",$C582&lt;&gt;"",$H582&lt;&gt;""),1,0))</f>
        <v/>
      </c>
      <c r="AH582" s="48" t="str">
        <f aca="false">IF($A582="","",IF(AND($AB582=1,$AC582=1,$AD582=1,$AE582=1,$AF582=1,$AG582=1),1,0))</f>
        <v/>
      </c>
      <c r="AI582" s="50" t="str">
        <f aca="false">IF($A582="","",IF($AH582&lt;&gt;1,"",IF(CFG_METODO="Teórico (Jackson)",$AA582,$V582)))</f>
        <v/>
      </c>
      <c r="AJ582" s="50" t="str">
        <f aca="false">IF($AI582="","",MAX(0,MIN(1,$AI582)))</f>
        <v/>
      </c>
      <c r="AK582" s="52" t="str">
        <f aca="false">IF($A582="","",IF($AG582=0,"Dados incompletos"&amp;IF($I582="SEM PAR"," — sem Tc no mesmo horário",""),IF($AB582=0,"Fora da janela horária",IF($AC582=0,"Radiação abaixo do mínimo",IF($AD582=0,"Vento fora da faixa",IF($AE582=0,"VPD abaixo do mínimo",IF($AF582=0,"Denominador muito pequeno","VÁLIDO")))))))</f>
        <v/>
      </c>
    </row>
    <row r="583" customFormat="false" ht="15" hidden="false" customHeight="false" outlineLevel="0" collapsed="false">
      <c r="A583" s="45" t="str">
        <f aca="false">IF(02_Estacao!A583="","",02_Estacao!A583)</f>
        <v/>
      </c>
      <c r="B583" s="46" t="str">
        <f aca="false">IF(OR($A583="",02_Estacao!B583=""),"",IF(CFG_UT="°F",(02_Estacao!B583-32)*5/9,02_Estacao!B583))</f>
        <v/>
      </c>
      <c r="C583" s="47" t="str">
        <f aca="false">IF(OR($A583="",02_Estacao!C583=""),"",IF(CFG_UUR="fração (0-1)",02_Estacao!C583*100,02_Estacao!C583))</f>
        <v/>
      </c>
      <c r="D583" s="48" t="str">
        <f aca="false">IF(OR($A583="",02_Estacao!D583=""),"",IF(CFG_URS="MJ/m²/h",02_Estacao!D583*277.7778,IF(CFG_URS="kW/m²",02_Estacao!D583*1000,02_Estacao!D583)))</f>
        <v/>
      </c>
      <c r="E583" s="46" t="str">
        <f aca="false">IF(OR($A583="",02_Estacao!E583=""),"",IF(CFG_UVEL="km/h",02_Estacao!E583/3.6,02_Estacao!E583))</f>
        <v/>
      </c>
      <c r="F583" s="46" t="str">
        <f aca="false">IF($A583="","",IF(02_Estacao!F583="",CFG_P,IF(CFG_UP="hPa (mbar)",02_Estacao!F583/10,IF(CFG_UP="Pa",02_Estacao!F583/1000,02_Estacao!F583))))</f>
        <v/>
      </c>
      <c r="G583" s="48" t="str">
        <f aca="false">IF($A583="","",IF(02_Estacao!G583&lt;&gt;"",02_Estacao!G583,IF($D583="","",(1-CFG_ALBEDO)*$D583-CFG_RNL)))</f>
        <v/>
      </c>
      <c r="H583" s="46" t="str">
        <f aca="false">IF($A583="","",IFERROR(IF(ISNUMBER(INDEX(03_Dossel!$F$6:$F$1005,MATCH($A583,03_Dossel!$A$6:$A$1005,0))),INDEX(03_Dossel!$F$6:$F$1005,MATCH($A583,03_Dossel!$A$6:$A$1005,0)),""),""))</f>
        <v/>
      </c>
      <c r="I583" s="49" t="str">
        <f aca="false">IF($A583="","",IF($H583="","SEM PAR","OK"))</f>
        <v/>
      </c>
      <c r="J583" s="50" t="str">
        <f aca="false">IF($B583="","",0.6108*EXP(17.27*$B583/($B583+237.3)))</f>
        <v/>
      </c>
      <c r="K583" s="50" t="str">
        <f aca="false">IF(OR($J583="",$C583=""),"",$J583*$C583/100)</f>
        <v/>
      </c>
      <c r="L583" s="50" t="str">
        <f aca="false">IF(OR($J583="",$K583=""),"",$J583-$K583)</f>
        <v/>
      </c>
      <c r="M583" s="50" t="str">
        <f aca="false">IF($J583="","",4098*$J583/($B583+237.3)^2)</f>
        <v/>
      </c>
      <c r="N583" s="51" t="str">
        <f aca="false">IF($F583="","",0.000665*$F583)</f>
        <v/>
      </c>
      <c r="O583" s="46" t="str">
        <f aca="false">IF($E583="","",IFERROR($E583*4.87/LN(67.8*CFG_ZANEM-5.42),""))</f>
        <v/>
      </c>
      <c r="P583" s="46" t="str">
        <f aca="false">IF(OR($B583="",$H583=""),"",$H583-$B583)</f>
        <v/>
      </c>
      <c r="Q583" s="46" t="str">
        <f aca="false">IF($A583="","",IF(ISNUMBER(CFG_A),CFG_A,""))</f>
        <v/>
      </c>
      <c r="R583" s="46" t="str">
        <f aca="false">IF($A583="","",IF(ISNUMBER(CFG_B),CFG_B,""))</f>
        <v/>
      </c>
      <c r="S583" s="50" t="str">
        <f aca="false">IF(OR($B583="",$Q583=""),"",0.6108*EXP(17.27*$B583/($B583+237.3))-0.6108*EXP(17.27*($B583+$Q583)/($B583+$Q583+237.3)))</f>
        <v/>
      </c>
      <c r="T583" s="46" t="str">
        <f aca="false">IF(OR($Q583="",$R583="",$L583=""),"",$Q583+$R583*$L583)</f>
        <v/>
      </c>
      <c r="U583" s="46" t="str">
        <f aca="false">IF(OR($Q583="",$R583="",$S583=""),"",$Q583+$R583*$S583)</f>
        <v/>
      </c>
      <c r="V583" s="50" t="str">
        <f aca="false">IF(OR($P583="",$T583="",$U583=""),"",IF(ABS($U583-$T583)&lt;CFG_DENOMMIN,"",($P583-$T583)/($U583-$T583)))</f>
        <v/>
      </c>
      <c r="W583" s="47" t="str">
        <f aca="false">IF($E583="","",IFERROR(LN((CFG_ZANEM-0.67*CFG_HDOSSEL)/(0.123*CFG_HDOSSEL))*LN((CFG_ZAR-0.67*CFG_HDOSSEL)/(0.0123*CFG_HDOSSEL))/(CFG_K^2*$E583),""))</f>
        <v/>
      </c>
      <c r="X583" s="50" t="str">
        <f aca="false">IF(OR($N583="",$W583="",$W583=0),"",$N583*(1+CFG_RC/$W583))</f>
        <v/>
      </c>
      <c r="Y583" s="46" t="str">
        <f aca="false">IF(OR($X583="",$M583="",$G583="",$L583=""),"",($W583*$G583/CFG_RHOCP)*($X583/($M583+$X583))-$L583/($M583+$X583))</f>
        <v/>
      </c>
      <c r="Z583" s="46" t="str">
        <f aca="false">IF(OR($W583="",$G583=""),"",$W583*$G583/CFG_RHOCP)</f>
        <v/>
      </c>
      <c r="AA583" s="50" t="str">
        <f aca="false">IF(OR($P583="",$Y583="",$Z583=""),"",IF(ABS($Z583-$Y583)&lt;CFG_DENOMMIN,"",($P583-$Y583)/($Z583-$Y583)))</f>
        <v/>
      </c>
      <c r="AB583" s="48" t="str">
        <f aca="false">IF($A583="","",IF(AND(HOUR($A583)&gt;=CFG_HINI,HOUR($A583)&lt;CFG_HFIM),1,0))</f>
        <v/>
      </c>
      <c r="AC583" s="48" t="str">
        <f aca="false">IF($A583="","",IF($D583="",0,IF($D583&gt;=CFG_RSMIN,1,0)))</f>
        <v/>
      </c>
      <c r="AD583" s="48" t="str">
        <f aca="false">IF($A583="","",IF($E583="",0,IF(AND($E583&gt;=CFG_UMIN,$E583&lt;=CFG_UMAX),1,0)))</f>
        <v/>
      </c>
      <c r="AE583" s="48" t="str">
        <f aca="false">IF($A583="","",IF($L583="",0,IF($L583&gt;=CFG_VPDMIN,1,0)))</f>
        <v/>
      </c>
      <c r="AF583" s="48" t="str">
        <f aca="false">IF($A583="","",IF(CFG_METODO="Teórico (Jackson)",IF(OR($Y583="",$Z583=""),0,IF(ABS($Z583-$Y583)&gt;=CFG_DENOMMIN,1,0)),IF(OR($T583="",$U583=""),0,IF(ABS($U583-$T583)&gt;=CFG_DENOMMIN,1,0))))</f>
        <v/>
      </c>
      <c r="AG583" s="48" t="str">
        <f aca="false">IF($A583="","",IF(AND($B583&lt;&gt;"",$C583&lt;&gt;"",$H583&lt;&gt;""),1,0))</f>
        <v/>
      </c>
      <c r="AH583" s="48" t="str">
        <f aca="false">IF($A583="","",IF(AND($AB583=1,$AC583=1,$AD583=1,$AE583=1,$AF583=1,$AG583=1),1,0))</f>
        <v/>
      </c>
      <c r="AI583" s="50" t="str">
        <f aca="false">IF($A583="","",IF($AH583&lt;&gt;1,"",IF(CFG_METODO="Teórico (Jackson)",$AA583,$V583)))</f>
        <v/>
      </c>
      <c r="AJ583" s="50" t="str">
        <f aca="false">IF($AI583="","",MAX(0,MIN(1,$AI583)))</f>
        <v/>
      </c>
      <c r="AK583" s="52" t="str">
        <f aca="false">IF($A583="","",IF($AG583=0,"Dados incompletos"&amp;IF($I583="SEM PAR"," — sem Tc no mesmo horário",""),IF($AB583=0,"Fora da janela horária",IF($AC583=0,"Radiação abaixo do mínimo",IF($AD583=0,"Vento fora da faixa",IF($AE583=0,"VPD abaixo do mínimo",IF($AF583=0,"Denominador muito pequeno","VÁLIDO")))))))</f>
        <v/>
      </c>
    </row>
    <row r="584" customFormat="false" ht="15" hidden="false" customHeight="false" outlineLevel="0" collapsed="false">
      <c r="A584" s="45" t="str">
        <f aca="false">IF(02_Estacao!A584="","",02_Estacao!A584)</f>
        <v/>
      </c>
      <c r="B584" s="46" t="str">
        <f aca="false">IF(OR($A584="",02_Estacao!B584=""),"",IF(CFG_UT="°F",(02_Estacao!B584-32)*5/9,02_Estacao!B584))</f>
        <v/>
      </c>
      <c r="C584" s="47" t="str">
        <f aca="false">IF(OR($A584="",02_Estacao!C584=""),"",IF(CFG_UUR="fração (0-1)",02_Estacao!C584*100,02_Estacao!C584))</f>
        <v/>
      </c>
      <c r="D584" s="48" t="str">
        <f aca="false">IF(OR($A584="",02_Estacao!D584=""),"",IF(CFG_URS="MJ/m²/h",02_Estacao!D584*277.7778,IF(CFG_URS="kW/m²",02_Estacao!D584*1000,02_Estacao!D584)))</f>
        <v/>
      </c>
      <c r="E584" s="46" t="str">
        <f aca="false">IF(OR($A584="",02_Estacao!E584=""),"",IF(CFG_UVEL="km/h",02_Estacao!E584/3.6,02_Estacao!E584))</f>
        <v/>
      </c>
      <c r="F584" s="46" t="str">
        <f aca="false">IF($A584="","",IF(02_Estacao!F584="",CFG_P,IF(CFG_UP="hPa (mbar)",02_Estacao!F584/10,IF(CFG_UP="Pa",02_Estacao!F584/1000,02_Estacao!F584))))</f>
        <v/>
      </c>
      <c r="G584" s="48" t="str">
        <f aca="false">IF($A584="","",IF(02_Estacao!G584&lt;&gt;"",02_Estacao!G584,IF($D584="","",(1-CFG_ALBEDO)*$D584-CFG_RNL)))</f>
        <v/>
      </c>
      <c r="H584" s="46" t="str">
        <f aca="false">IF($A584="","",IFERROR(IF(ISNUMBER(INDEX(03_Dossel!$F$6:$F$1005,MATCH($A584,03_Dossel!$A$6:$A$1005,0))),INDEX(03_Dossel!$F$6:$F$1005,MATCH($A584,03_Dossel!$A$6:$A$1005,0)),""),""))</f>
        <v/>
      </c>
      <c r="I584" s="49" t="str">
        <f aca="false">IF($A584="","",IF($H584="","SEM PAR","OK"))</f>
        <v/>
      </c>
      <c r="J584" s="50" t="str">
        <f aca="false">IF($B584="","",0.6108*EXP(17.27*$B584/($B584+237.3)))</f>
        <v/>
      </c>
      <c r="K584" s="50" t="str">
        <f aca="false">IF(OR($J584="",$C584=""),"",$J584*$C584/100)</f>
        <v/>
      </c>
      <c r="L584" s="50" t="str">
        <f aca="false">IF(OR($J584="",$K584=""),"",$J584-$K584)</f>
        <v/>
      </c>
      <c r="M584" s="50" t="str">
        <f aca="false">IF($J584="","",4098*$J584/($B584+237.3)^2)</f>
        <v/>
      </c>
      <c r="N584" s="51" t="str">
        <f aca="false">IF($F584="","",0.000665*$F584)</f>
        <v/>
      </c>
      <c r="O584" s="46" t="str">
        <f aca="false">IF($E584="","",IFERROR($E584*4.87/LN(67.8*CFG_ZANEM-5.42),""))</f>
        <v/>
      </c>
      <c r="P584" s="46" t="str">
        <f aca="false">IF(OR($B584="",$H584=""),"",$H584-$B584)</f>
        <v/>
      </c>
      <c r="Q584" s="46" t="str">
        <f aca="false">IF($A584="","",IF(ISNUMBER(CFG_A),CFG_A,""))</f>
        <v/>
      </c>
      <c r="R584" s="46" t="str">
        <f aca="false">IF($A584="","",IF(ISNUMBER(CFG_B),CFG_B,""))</f>
        <v/>
      </c>
      <c r="S584" s="50" t="str">
        <f aca="false">IF(OR($B584="",$Q584=""),"",0.6108*EXP(17.27*$B584/($B584+237.3))-0.6108*EXP(17.27*($B584+$Q584)/($B584+$Q584+237.3)))</f>
        <v/>
      </c>
      <c r="T584" s="46" t="str">
        <f aca="false">IF(OR($Q584="",$R584="",$L584=""),"",$Q584+$R584*$L584)</f>
        <v/>
      </c>
      <c r="U584" s="46" t="str">
        <f aca="false">IF(OR($Q584="",$R584="",$S584=""),"",$Q584+$R584*$S584)</f>
        <v/>
      </c>
      <c r="V584" s="50" t="str">
        <f aca="false">IF(OR($P584="",$T584="",$U584=""),"",IF(ABS($U584-$T584)&lt;CFG_DENOMMIN,"",($P584-$T584)/($U584-$T584)))</f>
        <v/>
      </c>
      <c r="W584" s="47" t="str">
        <f aca="false">IF($E584="","",IFERROR(LN((CFG_ZANEM-0.67*CFG_HDOSSEL)/(0.123*CFG_HDOSSEL))*LN((CFG_ZAR-0.67*CFG_HDOSSEL)/(0.0123*CFG_HDOSSEL))/(CFG_K^2*$E584),""))</f>
        <v/>
      </c>
      <c r="X584" s="50" t="str">
        <f aca="false">IF(OR($N584="",$W584="",$W584=0),"",$N584*(1+CFG_RC/$W584))</f>
        <v/>
      </c>
      <c r="Y584" s="46" t="str">
        <f aca="false">IF(OR($X584="",$M584="",$G584="",$L584=""),"",($W584*$G584/CFG_RHOCP)*($X584/($M584+$X584))-$L584/($M584+$X584))</f>
        <v/>
      </c>
      <c r="Z584" s="46" t="str">
        <f aca="false">IF(OR($W584="",$G584=""),"",$W584*$G584/CFG_RHOCP)</f>
        <v/>
      </c>
      <c r="AA584" s="50" t="str">
        <f aca="false">IF(OR($P584="",$Y584="",$Z584=""),"",IF(ABS($Z584-$Y584)&lt;CFG_DENOMMIN,"",($P584-$Y584)/($Z584-$Y584)))</f>
        <v/>
      </c>
      <c r="AB584" s="48" t="str">
        <f aca="false">IF($A584="","",IF(AND(HOUR($A584)&gt;=CFG_HINI,HOUR($A584)&lt;CFG_HFIM),1,0))</f>
        <v/>
      </c>
      <c r="AC584" s="48" t="str">
        <f aca="false">IF($A584="","",IF($D584="",0,IF($D584&gt;=CFG_RSMIN,1,0)))</f>
        <v/>
      </c>
      <c r="AD584" s="48" t="str">
        <f aca="false">IF($A584="","",IF($E584="",0,IF(AND($E584&gt;=CFG_UMIN,$E584&lt;=CFG_UMAX),1,0)))</f>
        <v/>
      </c>
      <c r="AE584" s="48" t="str">
        <f aca="false">IF($A584="","",IF($L584="",0,IF($L584&gt;=CFG_VPDMIN,1,0)))</f>
        <v/>
      </c>
      <c r="AF584" s="48" t="str">
        <f aca="false">IF($A584="","",IF(CFG_METODO="Teórico (Jackson)",IF(OR($Y584="",$Z584=""),0,IF(ABS($Z584-$Y584)&gt;=CFG_DENOMMIN,1,0)),IF(OR($T584="",$U584=""),0,IF(ABS($U584-$T584)&gt;=CFG_DENOMMIN,1,0))))</f>
        <v/>
      </c>
      <c r="AG584" s="48" t="str">
        <f aca="false">IF($A584="","",IF(AND($B584&lt;&gt;"",$C584&lt;&gt;"",$H584&lt;&gt;""),1,0))</f>
        <v/>
      </c>
      <c r="AH584" s="48" t="str">
        <f aca="false">IF($A584="","",IF(AND($AB584=1,$AC584=1,$AD584=1,$AE584=1,$AF584=1,$AG584=1),1,0))</f>
        <v/>
      </c>
      <c r="AI584" s="50" t="str">
        <f aca="false">IF($A584="","",IF($AH584&lt;&gt;1,"",IF(CFG_METODO="Teórico (Jackson)",$AA584,$V584)))</f>
        <v/>
      </c>
      <c r="AJ584" s="50" t="str">
        <f aca="false">IF($AI584="","",MAX(0,MIN(1,$AI584)))</f>
        <v/>
      </c>
      <c r="AK584" s="52" t="str">
        <f aca="false">IF($A584="","",IF($AG584=0,"Dados incompletos"&amp;IF($I584="SEM PAR"," — sem Tc no mesmo horário",""),IF($AB584=0,"Fora da janela horária",IF($AC584=0,"Radiação abaixo do mínimo",IF($AD584=0,"Vento fora da faixa",IF($AE584=0,"VPD abaixo do mínimo",IF($AF584=0,"Denominador muito pequeno","VÁLIDO")))))))</f>
        <v/>
      </c>
    </row>
    <row r="585" customFormat="false" ht="15" hidden="false" customHeight="false" outlineLevel="0" collapsed="false">
      <c r="A585" s="45" t="str">
        <f aca="false">IF(02_Estacao!A585="","",02_Estacao!A585)</f>
        <v/>
      </c>
      <c r="B585" s="46" t="str">
        <f aca="false">IF(OR($A585="",02_Estacao!B585=""),"",IF(CFG_UT="°F",(02_Estacao!B585-32)*5/9,02_Estacao!B585))</f>
        <v/>
      </c>
      <c r="C585" s="47" t="str">
        <f aca="false">IF(OR($A585="",02_Estacao!C585=""),"",IF(CFG_UUR="fração (0-1)",02_Estacao!C585*100,02_Estacao!C585))</f>
        <v/>
      </c>
      <c r="D585" s="48" t="str">
        <f aca="false">IF(OR($A585="",02_Estacao!D585=""),"",IF(CFG_URS="MJ/m²/h",02_Estacao!D585*277.7778,IF(CFG_URS="kW/m²",02_Estacao!D585*1000,02_Estacao!D585)))</f>
        <v/>
      </c>
      <c r="E585" s="46" t="str">
        <f aca="false">IF(OR($A585="",02_Estacao!E585=""),"",IF(CFG_UVEL="km/h",02_Estacao!E585/3.6,02_Estacao!E585))</f>
        <v/>
      </c>
      <c r="F585" s="46" t="str">
        <f aca="false">IF($A585="","",IF(02_Estacao!F585="",CFG_P,IF(CFG_UP="hPa (mbar)",02_Estacao!F585/10,IF(CFG_UP="Pa",02_Estacao!F585/1000,02_Estacao!F585))))</f>
        <v/>
      </c>
      <c r="G585" s="48" t="str">
        <f aca="false">IF($A585="","",IF(02_Estacao!G585&lt;&gt;"",02_Estacao!G585,IF($D585="","",(1-CFG_ALBEDO)*$D585-CFG_RNL)))</f>
        <v/>
      </c>
      <c r="H585" s="46" t="str">
        <f aca="false">IF($A585="","",IFERROR(IF(ISNUMBER(INDEX(03_Dossel!$F$6:$F$1005,MATCH($A585,03_Dossel!$A$6:$A$1005,0))),INDEX(03_Dossel!$F$6:$F$1005,MATCH($A585,03_Dossel!$A$6:$A$1005,0)),""),""))</f>
        <v/>
      </c>
      <c r="I585" s="49" t="str">
        <f aca="false">IF($A585="","",IF($H585="","SEM PAR","OK"))</f>
        <v/>
      </c>
      <c r="J585" s="50" t="str">
        <f aca="false">IF($B585="","",0.6108*EXP(17.27*$B585/($B585+237.3)))</f>
        <v/>
      </c>
      <c r="K585" s="50" t="str">
        <f aca="false">IF(OR($J585="",$C585=""),"",$J585*$C585/100)</f>
        <v/>
      </c>
      <c r="L585" s="50" t="str">
        <f aca="false">IF(OR($J585="",$K585=""),"",$J585-$K585)</f>
        <v/>
      </c>
      <c r="M585" s="50" t="str">
        <f aca="false">IF($J585="","",4098*$J585/($B585+237.3)^2)</f>
        <v/>
      </c>
      <c r="N585" s="51" t="str">
        <f aca="false">IF($F585="","",0.000665*$F585)</f>
        <v/>
      </c>
      <c r="O585" s="46" t="str">
        <f aca="false">IF($E585="","",IFERROR($E585*4.87/LN(67.8*CFG_ZANEM-5.42),""))</f>
        <v/>
      </c>
      <c r="P585" s="46" t="str">
        <f aca="false">IF(OR($B585="",$H585=""),"",$H585-$B585)</f>
        <v/>
      </c>
      <c r="Q585" s="46" t="str">
        <f aca="false">IF($A585="","",IF(ISNUMBER(CFG_A),CFG_A,""))</f>
        <v/>
      </c>
      <c r="R585" s="46" t="str">
        <f aca="false">IF($A585="","",IF(ISNUMBER(CFG_B),CFG_B,""))</f>
        <v/>
      </c>
      <c r="S585" s="50" t="str">
        <f aca="false">IF(OR($B585="",$Q585=""),"",0.6108*EXP(17.27*$B585/($B585+237.3))-0.6108*EXP(17.27*($B585+$Q585)/($B585+$Q585+237.3)))</f>
        <v/>
      </c>
      <c r="T585" s="46" t="str">
        <f aca="false">IF(OR($Q585="",$R585="",$L585=""),"",$Q585+$R585*$L585)</f>
        <v/>
      </c>
      <c r="U585" s="46" t="str">
        <f aca="false">IF(OR($Q585="",$R585="",$S585=""),"",$Q585+$R585*$S585)</f>
        <v/>
      </c>
      <c r="V585" s="50" t="str">
        <f aca="false">IF(OR($P585="",$T585="",$U585=""),"",IF(ABS($U585-$T585)&lt;CFG_DENOMMIN,"",($P585-$T585)/($U585-$T585)))</f>
        <v/>
      </c>
      <c r="W585" s="47" t="str">
        <f aca="false">IF($E585="","",IFERROR(LN((CFG_ZANEM-0.67*CFG_HDOSSEL)/(0.123*CFG_HDOSSEL))*LN((CFG_ZAR-0.67*CFG_HDOSSEL)/(0.0123*CFG_HDOSSEL))/(CFG_K^2*$E585),""))</f>
        <v/>
      </c>
      <c r="X585" s="50" t="str">
        <f aca="false">IF(OR($N585="",$W585="",$W585=0),"",$N585*(1+CFG_RC/$W585))</f>
        <v/>
      </c>
      <c r="Y585" s="46" t="str">
        <f aca="false">IF(OR($X585="",$M585="",$G585="",$L585=""),"",($W585*$G585/CFG_RHOCP)*($X585/($M585+$X585))-$L585/($M585+$X585))</f>
        <v/>
      </c>
      <c r="Z585" s="46" t="str">
        <f aca="false">IF(OR($W585="",$G585=""),"",$W585*$G585/CFG_RHOCP)</f>
        <v/>
      </c>
      <c r="AA585" s="50" t="str">
        <f aca="false">IF(OR($P585="",$Y585="",$Z585=""),"",IF(ABS($Z585-$Y585)&lt;CFG_DENOMMIN,"",($P585-$Y585)/($Z585-$Y585)))</f>
        <v/>
      </c>
      <c r="AB585" s="48" t="str">
        <f aca="false">IF($A585="","",IF(AND(HOUR($A585)&gt;=CFG_HINI,HOUR($A585)&lt;CFG_HFIM),1,0))</f>
        <v/>
      </c>
      <c r="AC585" s="48" t="str">
        <f aca="false">IF($A585="","",IF($D585="",0,IF($D585&gt;=CFG_RSMIN,1,0)))</f>
        <v/>
      </c>
      <c r="AD585" s="48" t="str">
        <f aca="false">IF($A585="","",IF($E585="",0,IF(AND($E585&gt;=CFG_UMIN,$E585&lt;=CFG_UMAX),1,0)))</f>
        <v/>
      </c>
      <c r="AE585" s="48" t="str">
        <f aca="false">IF($A585="","",IF($L585="",0,IF($L585&gt;=CFG_VPDMIN,1,0)))</f>
        <v/>
      </c>
      <c r="AF585" s="48" t="str">
        <f aca="false">IF($A585="","",IF(CFG_METODO="Teórico (Jackson)",IF(OR($Y585="",$Z585=""),0,IF(ABS($Z585-$Y585)&gt;=CFG_DENOMMIN,1,0)),IF(OR($T585="",$U585=""),0,IF(ABS($U585-$T585)&gt;=CFG_DENOMMIN,1,0))))</f>
        <v/>
      </c>
      <c r="AG585" s="48" t="str">
        <f aca="false">IF($A585="","",IF(AND($B585&lt;&gt;"",$C585&lt;&gt;"",$H585&lt;&gt;""),1,0))</f>
        <v/>
      </c>
      <c r="AH585" s="48" t="str">
        <f aca="false">IF($A585="","",IF(AND($AB585=1,$AC585=1,$AD585=1,$AE585=1,$AF585=1,$AG585=1),1,0))</f>
        <v/>
      </c>
      <c r="AI585" s="50" t="str">
        <f aca="false">IF($A585="","",IF($AH585&lt;&gt;1,"",IF(CFG_METODO="Teórico (Jackson)",$AA585,$V585)))</f>
        <v/>
      </c>
      <c r="AJ585" s="50" t="str">
        <f aca="false">IF($AI585="","",MAX(0,MIN(1,$AI585)))</f>
        <v/>
      </c>
      <c r="AK585" s="52" t="str">
        <f aca="false">IF($A585="","",IF($AG585=0,"Dados incompletos"&amp;IF($I585="SEM PAR"," — sem Tc no mesmo horário",""),IF($AB585=0,"Fora da janela horária",IF($AC585=0,"Radiação abaixo do mínimo",IF($AD585=0,"Vento fora da faixa",IF($AE585=0,"VPD abaixo do mínimo",IF($AF585=0,"Denominador muito pequeno","VÁLIDO")))))))</f>
        <v/>
      </c>
    </row>
    <row r="586" customFormat="false" ht="15" hidden="false" customHeight="false" outlineLevel="0" collapsed="false">
      <c r="A586" s="45" t="str">
        <f aca="false">IF(02_Estacao!A586="","",02_Estacao!A586)</f>
        <v/>
      </c>
      <c r="B586" s="46" t="str">
        <f aca="false">IF(OR($A586="",02_Estacao!B586=""),"",IF(CFG_UT="°F",(02_Estacao!B586-32)*5/9,02_Estacao!B586))</f>
        <v/>
      </c>
      <c r="C586" s="47" t="str">
        <f aca="false">IF(OR($A586="",02_Estacao!C586=""),"",IF(CFG_UUR="fração (0-1)",02_Estacao!C586*100,02_Estacao!C586))</f>
        <v/>
      </c>
      <c r="D586" s="48" t="str">
        <f aca="false">IF(OR($A586="",02_Estacao!D586=""),"",IF(CFG_URS="MJ/m²/h",02_Estacao!D586*277.7778,IF(CFG_URS="kW/m²",02_Estacao!D586*1000,02_Estacao!D586)))</f>
        <v/>
      </c>
      <c r="E586" s="46" t="str">
        <f aca="false">IF(OR($A586="",02_Estacao!E586=""),"",IF(CFG_UVEL="km/h",02_Estacao!E586/3.6,02_Estacao!E586))</f>
        <v/>
      </c>
      <c r="F586" s="46" t="str">
        <f aca="false">IF($A586="","",IF(02_Estacao!F586="",CFG_P,IF(CFG_UP="hPa (mbar)",02_Estacao!F586/10,IF(CFG_UP="Pa",02_Estacao!F586/1000,02_Estacao!F586))))</f>
        <v/>
      </c>
      <c r="G586" s="48" t="str">
        <f aca="false">IF($A586="","",IF(02_Estacao!G586&lt;&gt;"",02_Estacao!G586,IF($D586="","",(1-CFG_ALBEDO)*$D586-CFG_RNL)))</f>
        <v/>
      </c>
      <c r="H586" s="46" t="str">
        <f aca="false">IF($A586="","",IFERROR(IF(ISNUMBER(INDEX(03_Dossel!$F$6:$F$1005,MATCH($A586,03_Dossel!$A$6:$A$1005,0))),INDEX(03_Dossel!$F$6:$F$1005,MATCH($A586,03_Dossel!$A$6:$A$1005,0)),""),""))</f>
        <v/>
      </c>
      <c r="I586" s="49" t="str">
        <f aca="false">IF($A586="","",IF($H586="","SEM PAR","OK"))</f>
        <v/>
      </c>
      <c r="J586" s="50" t="str">
        <f aca="false">IF($B586="","",0.6108*EXP(17.27*$B586/($B586+237.3)))</f>
        <v/>
      </c>
      <c r="K586" s="50" t="str">
        <f aca="false">IF(OR($J586="",$C586=""),"",$J586*$C586/100)</f>
        <v/>
      </c>
      <c r="L586" s="50" t="str">
        <f aca="false">IF(OR($J586="",$K586=""),"",$J586-$K586)</f>
        <v/>
      </c>
      <c r="M586" s="50" t="str">
        <f aca="false">IF($J586="","",4098*$J586/($B586+237.3)^2)</f>
        <v/>
      </c>
      <c r="N586" s="51" t="str">
        <f aca="false">IF($F586="","",0.000665*$F586)</f>
        <v/>
      </c>
      <c r="O586" s="46" t="str">
        <f aca="false">IF($E586="","",IFERROR($E586*4.87/LN(67.8*CFG_ZANEM-5.42),""))</f>
        <v/>
      </c>
      <c r="P586" s="46" t="str">
        <f aca="false">IF(OR($B586="",$H586=""),"",$H586-$B586)</f>
        <v/>
      </c>
      <c r="Q586" s="46" t="str">
        <f aca="false">IF($A586="","",IF(ISNUMBER(CFG_A),CFG_A,""))</f>
        <v/>
      </c>
      <c r="R586" s="46" t="str">
        <f aca="false">IF($A586="","",IF(ISNUMBER(CFG_B),CFG_B,""))</f>
        <v/>
      </c>
      <c r="S586" s="50" t="str">
        <f aca="false">IF(OR($B586="",$Q586=""),"",0.6108*EXP(17.27*$B586/($B586+237.3))-0.6108*EXP(17.27*($B586+$Q586)/($B586+$Q586+237.3)))</f>
        <v/>
      </c>
      <c r="T586" s="46" t="str">
        <f aca="false">IF(OR($Q586="",$R586="",$L586=""),"",$Q586+$R586*$L586)</f>
        <v/>
      </c>
      <c r="U586" s="46" t="str">
        <f aca="false">IF(OR($Q586="",$R586="",$S586=""),"",$Q586+$R586*$S586)</f>
        <v/>
      </c>
      <c r="V586" s="50" t="str">
        <f aca="false">IF(OR($P586="",$T586="",$U586=""),"",IF(ABS($U586-$T586)&lt;CFG_DENOMMIN,"",($P586-$T586)/($U586-$T586)))</f>
        <v/>
      </c>
      <c r="W586" s="47" t="str">
        <f aca="false">IF($E586="","",IFERROR(LN((CFG_ZANEM-0.67*CFG_HDOSSEL)/(0.123*CFG_HDOSSEL))*LN((CFG_ZAR-0.67*CFG_HDOSSEL)/(0.0123*CFG_HDOSSEL))/(CFG_K^2*$E586),""))</f>
        <v/>
      </c>
      <c r="X586" s="50" t="str">
        <f aca="false">IF(OR($N586="",$W586="",$W586=0),"",$N586*(1+CFG_RC/$W586))</f>
        <v/>
      </c>
      <c r="Y586" s="46" t="str">
        <f aca="false">IF(OR($X586="",$M586="",$G586="",$L586=""),"",($W586*$G586/CFG_RHOCP)*($X586/($M586+$X586))-$L586/($M586+$X586))</f>
        <v/>
      </c>
      <c r="Z586" s="46" t="str">
        <f aca="false">IF(OR($W586="",$G586=""),"",$W586*$G586/CFG_RHOCP)</f>
        <v/>
      </c>
      <c r="AA586" s="50" t="str">
        <f aca="false">IF(OR($P586="",$Y586="",$Z586=""),"",IF(ABS($Z586-$Y586)&lt;CFG_DENOMMIN,"",($P586-$Y586)/($Z586-$Y586)))</f>
        <v/>
      </c>
      <c r="AB586" s="48" t="str">
        <f aca="false">IF($A586="","",IF(AND(HOUR($A586)&gt;=CFG_HINI,HOUR($A586)&lt;CFG_HFIM),1,0))</f>
        <v/>
      </c>
      <c r="AC586" s="48" t="str">
        <f aca="false">IF($A586="","",IF($D586="",0,IF($D586&gt;=CFG_RSMIN,1,0)))</f>
        <v/>
      </c>
      <c r="AD586" s="48" t="str">
        <f aca="false">IF($A586="","",IF($E586="",0,IF(AND($E586&gt;=CFG_UMIN,$E586&lt;=CFG_UMAX),1,0)))</f>
        <v/>
      </c>
      <c r="AE586" s="48" t="str">
        <f aca="false">IF($A586="","",IF($L586="",0,IF($L586&gt;=CFG_VPDMIN,1,0)))</f>
        <v/>
      </c>
      <c r="AF586" s="48" t="str">
        <f aca="false">IF($A586="","",IF(CFG_METODO="Teórico (Jackson)",IF(OR($Y586="",$Z586=""),0,IF(ABS($Z586-$Y586)&gt;=CFG_DENOMMIN,1,0)),IF(OR($T586="",$U586=""),0,IF(ABS($U586-$T586)&gt;=CFG_DENOMMIN,1,0))))</f>
        <v/>
      </c>
      <c r="AG586" s="48" t="str">
        <f aca="false">IF($A586="","",IF(AND($B586&lt;&gt;"",$C586&lt;&gt;"",$H586&lt;&gt;""),1,0))</f>
        <v/>
      </c>
      <c r="AH586" s="48" t="str">
        <f aca="false">IF($A586="","",IF(AND($AB586=1,$AC586=1,$AD586=1,$AE586=1,$AF586=1,$AG586=1),1,0))</f>
        <v/>
      </c>
      <c r="AI586" s="50" t="str">
        <f aca="false">IF($A586="","",IF($AH586&lt;&gt;1,"",IF(CFG_METODO="Teórico (Jackson)",$AA586,$V586)))</f>
        <v/>
      </c>
      <c r="AJ586" s="50" t="str">
        <f aca="false">IF($AI586="","",MAX(0,MIN(1,$AI586)))</f>
        <v/>
      </c>
      <c r="AK586" s="52" t="str">
        <f aca="false">IF($A586="","",IF($AG586=0,"Dados incompletos"&amp;IF($I586="SEM PAR"," — sem Tc no mesmo horário",""),IF($AB586=0,"Fora da janela horária",IF($AC586=0,"Radiação abaixo do mínimo",IF($AD586=0,"Vento fora da faixa",IF($AE586=0,"VPD abaixo do mínimo",IF($AF586=0,"Denominador muito pequeno","VÁLIDO")))))))</f>
        <v/>
      </c>
    </row>
    <row r="587" customFormat="false" ht="15" hidden="false" customHeight="false" outlineLevel="0" collapsed="false">
      <c r="A587" s="45" t="str">
        <f aca="false">IF(02_Estacao!A587="","",02_Estacao!A587)</f>
        <v/>
      </c>
      <c r="B587" s="46" t="str">
        <f aca="false">IF(OR($A587="",02_Estacao!B587=""),"",IF(CFG_UT="°F",(02_Estacao!B587-32)*5/9,02_Estacao!B587))</f>
        <v/>
      </c>
      <c r="C587" s="47" t="str">
        <f aca="false">IF(OR($A587="",02_Estacao!C587=""),"",IF(CFG_UUR="fração (0-1)",02_Estacao!C587*100,02_Estacao!C587))</f>
        <v/>
      </c>
      <c r="D587" s="48" t="str">
        <f aca="false">IF(OR($A587="",02_Estacao!D587=""),"",IF(CFG_URS="MJ/m²/h",02_Estacao!D587*277.7778,IF(CFG_URS="kW/m²",02_Estacao!D587*1000,02_Estacao!D587)))</f>
        <v/>
      </c>
      <c r="E587" s="46" t="str">
        <f aca="false">IF(OR($A587="",02_Estacao!E587=""),"",IF(CFG_UVEL="km/h",02_Estacao!E587/3.6,02_Estacao!E587))</f>
        <v/>
      </c>
      <c r="F587" s="46" t="str">
        <f aca="false">IF($A587="","",IF(02_Estacao!F587="",CFG_P,IF(CFG_UP="hPa (mbar)",02_Estacao!F587/10,IF(CFG_UP="Pa",02_Estacao!F587/1000,02_Estacao!F587))))</f>
        <v/>
      </c>
      <c r="G587" s="48" t="str">
        <f aca="false">IF($A587="","",IF(02_Estacao!G587&lt;&gt;"",02_Estacao!G587,IF($D587="","",(1-CFG_ALBEDO)*$D587-CFG_RNL)))</f>
        <v/>
      </c>
      <c r="H587" s="46" t="str">
        <f aca="false">IF($A587="","",IFERROR(IF(ISNUMBER(INDEX(03_Dossel!$F$6:$F$1005,MATCH($A587,03_Dossel!$A$6:$A$1005,0))),INDEX(03_Dossel!$F$6:$F$1005,MATCH($A587,03_Dossel!$A$6:$A$1005,0)),""),""))</f>
        <v/>
      </c>
      <c r="I587" s="49" t="str">
        <f aca="false">IF($A587="","",IF($H587="","SEM PAR","OK"))</f>
        <v/>
      </c>
      <c r="J587" s="50" t="str">
        <f aca="false">IF($B587="","",0.6108*EXP(17.27*$B587/($B587+237.3)))</f>
        <v/>
      </c>
      <c r="K587" s="50" t="str">
        <f aca="false">IF(OR($J587="",$C587=""),"",$J587*$C587/100)</f>
        <v/>
      </c>
      <c r="L587" s="50" t="str">
        <f aca="false">IF(OR($J587="",$K587=""),"",$J587-$K587)</f>
        <v/>
      </c>
      <c r="M587" s="50" t="str">
        <f aca="false">IF($J587="","",4098*$J587/($B587+237.3)^2)</f>
        <v/>
      </c>
      <c r="N587" s="51" t="str">
        <f aca="false">IF($F587="","",0.000665*$F587)</f>
        <v/>
      </c>
      <c r="O587" s="46" t="str">
        <f aca="false">IF($E587="","",IFERROR($E587*4.87/LN(67.8*CFG_ZANEM-5.42),""))</f>
        <v/>
      </c>
      <c r="P587" s="46" t="str">
        <f aca="false">IF(OR($B587="",$H587=""),"",$H587-$B587)</f>
        <v/>
      </c>
      <c r="Q587" s="46" t="str">
        <f aca="false">IF($A587="","",IF(ISNUMBER(CFG_A),CFG_A,""))</f>
        <v/>
      </c>
      <c r="R587" s="46" t="str">
        <f aca="false">IF($A587="","",IF(ISNUMBER(CFG_B),CFG_B,""))</f>
        <v/>
      </c>
      <c r="S587" s="50" t="str">
        <f aca="false">IF(OR($B587="",$Q587=""),"",0.6108*EXP(17.27*$B587/($B587+237.3))-0.6108*EXP(17.27*($B587+$Q587)/($B587+$Q587+237.3)))</f>
        <v/>
      </c>
      <c r="T587" s="46" t="str">
        <f aca="false">IF(OR($Q587="",$R587="",$L587=""),"",$Q587+$R587*$L587)</f>
        <v/>
      </c>
      <c r="U587" s="46" t="str">
        <f aca="false">IF(OR($Q587="",$R587="",$S587=""),"",$Q587+$R587*$S587)</f>
        <v/>
      </c>
      <c r="V587" s="50" t="str">
        <f aca="false">IF(OR($P587="",$T587="",$U587=""),"",IF(ABS($U587-$T587)&lt;CFG_DENOMMIN,"",($P587-$T587)/($U587-$T587)))</f>
        <v/>
      </c>
      <c r="W587" s="47" t="str">
        <f aca="false">IF($E587="","",IFERROR(LN((CFG_ZANEM-0.67*CFG_HDOSSEL)/(0.123*CFG_HDOSSEL))*LN((CFG_ZAR-0.67*CFG_HDOSSEL)/(0.0123*CFG_HDOSSEL))/(CFG_K^2*$E587),""))</f>
        <v/>
      </c>
      <c r="X587" s="50" t="str">
        <f aca="false">IF(OR($N587="",$W587="",$W587=0),"",$N587*(1+CFG_RC/$W587))</f>
        <v/>
      </c>
      <c r="Y587" s="46" t="str">
        <f aca="false">IF(OR($X587="",$M587="",$G587="",$L587=""),"",($W587*$G587/CFG_RHOCP)*($X587/($M587+$X587))-$L587/($M587+$X587))</f>
        <v/>
      </c>
      <c r="Z587" s="46" t="str">
        <f aca="false">IF(OR($W587="",$G587=""),"",$W587*$G587/CFG_RHOCP)</f>
        <v/>
      </c>
      <c r="AA587" s="50" t="str">
        <f aca="false">IF(OR($P587="",$Y587="",$Z587=""),"",IF(ABS($Z587-$Y587)&lt;CFG_DENOMMIN,"",($P587-$Y587)/($Z587-$Y587)))</f>
        <v/>
      </c>
      <c r="AB587" s="48" t="str">
        <f aca="false">IF($A587="","",IF(AND(HOUR($A587)&gt;=CFG_HINI,HOUR($A587)&lt;CFG_HFIM),1,0))</f>
        <v/>
      </c>
      <c r="AC587" s="48" t="str">
        <f aca="false">IF($A587="","",IF($D587="",0,IF($D587&gt;=CFG_RSMIN,1,0)))</f>
        <v/>
      </c>
      <c r="AD587" s="48" t="str">
        <f aca="false">IF($A587="","",IF($E587="",0,IF(AND($E587&gt;=CFG_UMIN,$E587&lt;=CFG_UMAX),1,0)))</f>
        <v/>
      </c>
      <c r="AE587" s="48" t="str">
        <f aca="false">IF($A587="","",IF($L587="",0,IF($L587&gt;=CFG_VPDMIN,1,0)))</f>
        <v/>
      </c>
      <c r="AF587" s="48" t="str">
        <f aca="false">IF($A587="","",IF(CFG_METODO="Teórico (Jackson)",IF(OR($Y587="",$Z587=""),0,IF(ABS($Z587-$Y587)&gt;=CFG_DENOMMIN,1,0)),IF(OR($T587="",$U587=""),0,IF(ABS($U587-$T587)&gt;=CFG_DENOMMIN,1,0))))</f>
        <v/>
      </c>
      <c r="AG587" s="48" t="str">
        <f aca="false">IF($A587="","",IF(AND($B587&lt;&gt;"",$C587&lt;&gt;"",$H587&lt;&gt;""),1,0))</f>
        <v/>
      </c>
      <c r="AH587" s="48" t="str">
        <f aca="false">IF($A587="","",IF(AND($AB587=1,$AC587=1,$AD587=1,$AE587=1,$AF587=1,$AG587=1),1,0))</f>
        <v/>
      </c>
      <c r="AI587" s="50" t="str">
        <f aca="false">IF($A587="","",IF($AH587&lt;&gt;1,"",IF(CFG_METODO="Teórico (Jackson)",$AA587,$V587)))</f>
        <v/>
      </c>
      <c r="AJ587" s="50" t="str">
        <f aca="false">IF($AI587="","",MAX(0,MIN(1,$AI587)))</f>
        <v/>
      </c>
      <c r="AK587" s="52" t="str">
        <f aca="false">IF($A587="","",IF($AG587=0,"Dados incompletos"&amp;IF($I587="SEM PAR"," — sem Tc no mesmo horário",""),IF($AB587=0,"Fora da janela horária",IF($AC587=0,"Radiação abaixo do mínimo",IF($AD587=0,"Vento fora da faixa",IF($AE587=0,"VPD abaixo do mínimo",IF($AF587=0,"Denominador muito pequeno","VÁLIDO")))))))</f>
        <v/>
      </c>
    </row>
    <row r="588" customFormat="false" ht="15" hidden="false" customHeight="false" outlineLevel="0" collapsed="false">
      <c r="A588" s="45" t="str">
        <f aca="false">IF(02_Estacao!A588="","",02_Estacao!A588)</f>
        <v/>
      </c>
      <c r="B588" s="46" t="str">
        <f aca="false">IF(OR($A588="",02_Estacao!B588=""),"",IF(CFG_UT="°F",(02_Estacao!B588-32)*5/9,02_Estacao!B588))</f>
        <v/>
      </c>
      <c r="C588" s="47" t="str">
        <f aca="false">IF(OR($A588="",02_Estacao!C588=""),"",IF(CFG_UUR="fração (0-1)",02_Estacao!C588*100,02_Estacao!C588))</f>
        <v/>
      </c>
      <c r="D588" s="48" t="str">
        <f aca="false">IF(OR($A588="",02_Estacao!D588=""),"",IF(CFG_URS="MJ/m²/h",02_Estacao!D588*277.7778,IF(CFG_URS="kW/m²",02_Estacao!D588*1000,02_Estacao!D588)))</f>
        <v/>
      </c>
      <c r="E588" s="46" t="str">
        <f aca="false">IF(OR($A588="",02_Estacao!E588=""),"",IF(CFG_UVEL="km/h",02_Estacao!E588/3.6,02_Estacao!E588))</f>
        <v/>
      </c>
      <c r="F588" s="46" t="str">
        <f aca="false">IF($A588="","",IF(02_Estacao!F588="",CFG_P,IF(CFG_UP="hPa (mbar)",02_Estacao!F588/10,IF(CFG_UP="Pa",02_Estacao!F588/1000,02_Estacao!F588))))</f>
        <v/>
      </c>
      <c r="G588" s="48" t="str">
        <f aca="false">IF($A588="","",IF(02_Estacao!G588&lt;&gt;"",02_Estacao!G588,IF($D588="","",(1-CFG_ALBEDO)*$D588-CFG_RNL)))</f>
        <v/>
      </c>
      <c r="H588" s="46" t="str">
        <f aca="false">IF($A588="","",IFERROR(IF(ISNUMBER(INDEX(03_Dossel!$F$6:$F$1005,MATCH($A588,03_Dossel!$A$6:$A$1005,0))),INDEX(03_Dossel!$F$6:$F$1005,MATCH($A588,03_Dossel!$A$6:$A$1005,0)),""),""))</f>
        <v/>
      </c>
      <c r="I588" s="49" t="str">
        <f aca="false">IF($A588="","",IF($H588="","SEM PAR","OK"))</f>
        <v/>
      </c>
      <c r="J588" s="50" t="str">
        <f aca="false">IF($B588="","",0.6108*EXP(17.27*$B588/($B588+237.3)))</f>
        <v/>
      </c>
      <c r="K588" s="50" t="str">
        <f aca="false">IF(OR($J588="",$C588=""),"",$J588*$C588/100)</f>
        <v/>
      </c>
      <c r="L588" s="50" t="str">
        <f aca="false">IF(OR($J588="",$K588=""),"",$J588-$K588)</f>
        <v/>
      </c>
      <c r="M588" s="50" t="str">
        <f aca="false">IF($J588="","",4098*$J588/($B588+237.3)^2)</f>
        <v/>
      </c>
      <c r="N588" s="51" t="str">
        <f aca="false">IF($F588="","",0.000665*$F588)</f>
        <v/>
      </c>
      <c r="O588" s="46" t="str">
        <f aca="false">IF($E588="","",IFERROR($E588*4.87/LN(67.8*CFG_ZANEM-5.42),""))</f>
        <v/>
      </c>
      <c r="P588" s="46" t="str">
        <f aca="false">IF(OR($B588="",$H588=""),"",$H588-$B588)</f>
        <v/>
      </c>
      <c r="Q588" s="46" t="str">
        <f aca="false">IF($A588="","",IF(ISNUMBER(CFG_A),CFG_A,""))</f>
        <v/>
      </c>
      <c r="R588" s="46" t="str">
        <f aca="false">IF($A588="","",IF(ISNUMBER(CFG_B),CFG_B,""))</f>
        <v/>
      </c>
      <c r="S588" s="50" t="str">
        <f aca="false">IF(OR($B588="",$Q588=""),"",0.6108*EXP(17.27*$B588/($B588+237.3))-0.6108*EXP(17.27*($B588+$Q588)/($B588+$Q588+237.3)))</f>
        <v/>
      </c>
      <c r="T588" s="46" t="str">
        <f aca="false">IF(OR($Q588="",$R588="",$L588=""),"",$Q588+$R588*$L588)</f>
        <v/>
      </c>
      <c r="U588" s="46" t="str">
        <f aca="false">IF(OR($Q588="",$R588="",$S588=""),"",$Q588+$R588*$S588)</f>
        <v/>
      </c>
      <c r="V588" s="50" t="str">
        <f aca="false">IF(OR($P588="",$T588="",$U588=""),"",IF(ABS($U588-$T588)&lt;CFG_DENOMMIN,"",($P588-$T588)/($U588-$T588)))</f>
        <v/>
      </c>
      <c r="W588" s="47" t="str">
        <f aca="false">IF($E588="","",IFERROR(LN((CFG_ZANEM-0.67*CFG_HDOSSEL)/(0.123*CFG_HDOSSEL))*LN((CFG_ZAR-0.67*CFG_HDOSSEL)/(0.0123*CFG_HDOSSEL))/(CFG_K^2*$E588),""))</f>
        <v/>
      </c>
      <c r="X588" s="50" t="str">
        <f aca="false">IF(OR($N588="",$W588="",$W588=0),"",$N588*(1+CFG_RC/$W588))</f>
        <v/>
      </c>
      <c r="Y588" s="46" t="str">
        <f aca="false">IF(OR($X588="",$M588="",$G588="",$L588=""),"",($W588*$G588/CFG_RHOCP)*($X588/($M588+$X588))-$L588/($M588+$X588))</f>
        <v/>
      </c>
      <c r="Z588" s="46" t="str">
        <f aca="false">IF(OR($W588="",$G588=""),"",$W588*$G588/CFG_RHOCP)</f>
        <v/>
      </c>
      <c r="AA588" s="50" t="str">
        <f aca="false">IF(OR($P588="",$Y588="",$Z588=""),"",IF(ABS($Z588-$Y588)&lt;CFG_DENOMMIN,"",($P588-$Y588)/($Z588-$Y588)))</f>
        <v/>
      </c>
      <c r="AB588" s="48" t="str">
        <f aca="false">IF($A588="","",IF(AND(HOUR($A588)&gt;=CFG_HINI,HOUR($A588)&lt;CFG_HFIM),1,0))</f>
        <v/>
      </c>
      <c r="AC588" s="48" t="str">
        <f aca="false">IF($A588="","",IF($D588="",0,IF($D588&gt;=CFG_RSMIN,1,0)))</f>
        <v/>
      </c>
      <c r="AD588" s="48" t="str">
        <f aca="false">IF($A588="","",IF($E588="",0,IF(AND($E588&gt;=CFG_UMIN,$E588&lt;=CFG_UMAX),1,0)))</f>
        <v/>
      </c>
      <c r="AE588" s="48" t="str">
        <f aca="false">IF($A588="","",IF($L588="",0,IF($L588&gt;=CFG_VPDMIN,1,0)))</f>
        <v/>
      </c>
      <c r="AF588" s="48" t="str">
        <f aca="false">IF($A588="","",IF(CFG_METODO="Teórico (Jackson)",IF(OR($Y588="",$Z588=""),0,IF(ABS($Z588-$Y588)&gt;=CFG_DENOMMIN,1,0)),IF(OR($T588="",$U588=""),0,IF(ABS($U588-$T588)&gt;=CFG_DENOMMIN,1,0))))</f>
        <v/>
      </c>
      <c r="AG588" s="48" t="str">
        <f aca="false">IF($A588="","",IF(AND($B588&lt;&gt;"",$C588&lt;&gt;"",$H588&lt;&gt;""),1,0))</f>
        <v/>
      </c>
      <c r="AH588" s="48" t="str">
        <f aca="false">IF($A588="","",IF(AND($AB588=1,$AC588=1,$AD588=1,$AE588=1,$AF588=1,$AG588=1),1,0))</f>
        <v/>
      </c>
      <c r="AI588" s="50" t="str">
        <f aca="false">IF($A588="","",IF($AH588&lt;&gt;1,"",IF(CFG_METODO="Teórico (Jackson)",$AA588,$V588)))</f>
        <v/>
      </c>
      <c r="AJ588" s="50" t="str">
        <f aca="false">IF($AI588="","",MAX(0,MIN(1,$AI588)))</f>
        <v/>
      </c>
      <c r="AK588" s="52" t="str">
        <f aca="false">IF($A588="","",IF($AG588=0,"Dados incompletos"&amp;IF($I588="SEM PAR"," — sem Tc no mesmo horário",""),IF($AB588=0,"Fora da janela horária",IF($AC588=0,"Radiação abaixo do mínimo",IF($AD588=0,"Vento fora da faixa",IF($AE588=0,"VPD abaixo do mínimo",IF($AF588=0,"Denominador muito pequeno","VÁLIDO")))))))</f>
        <v/>
      </c>
    </row>
    <row r="589" customFormat="false" ht="15" hidden="false" customHeight="false" outlineLevel="0" collapsed="false">
      <c r="A589" s="45" t="str">
        <f aca="false">IF(02_Estacao!A589="","",02_Estacao!A589)</f>
        <v/>
      </c>
      <c r="B589" s="46" t="str">
        <f aca="false">IF(OR($A589="",02_Estacao!B589=""),"",IF(CFG_UT="°F",(02_Estacao!B589-32)*5/9,02_Estacao!B589))</f>
        <v/>
      </c>
      <c r="C589" s="47" t="str">
        <f aca="false">IF(OR($A589="",02_Estacao!C589=""),"",IF(CFG_UUR="fração (0-1)",02_Estacao!C589*100,02_Estacao!C589))</f>
        <v/>
      </c>
      <c r="D589" s="48" t="str">
        <f aca="false">IF(OR($A589="",02_Estacao!D589=""),"",IF(CFG_URS="MJ/m²/h",02_Estacao!D589*277.7778,IF(CFG_URS="kW/m²",02_Estacao!D589*1000,02_Estacao!D589)))</f>
        <v/>
      </c>
      <c r="E589" s="46" t="str">
        <f aca="false">IF(OR($A589="",02_Estacao!E589=""),"",IF(CFG_UVEL="km/h",02_Estacao!E589/3.6,02_Estacao!E589))</f>
        <v/>
      </c>
      <c r="F589" s="46" t="str">
        <f aca="false">IF($A589="","",IF(02_Estacao!F589="",CFG_P,IF(CFG_UP="hPa (mbar)",02_Estacao!F589/10,IF(CFG_UP="Pa",02_Estacao!F589/1000,02_Estacao!F589))))</f>
        <v/>
      </c>
      <c r="G589" s="48" t="str">
        <f aca="false">IF($A589="","",IF(02_Estacao!G589&lt;&gt;"",02_Estacao!G589,IF($D589="","",(1-CFG_ALBEDO)*$D589-CFG_RNL)))</f>
        <v/>
      </c>
      <c r="H589" s="46" t="str">
        <f aca="false">IF($A589="","",IFERROR(IF(ISNUMBER(INDEX(03_Dossel!$F$6:$F$1005,MATCH($A589,03_Dossel!$A$6:$A$1005,0))),INDEX(03_Dossel!$F$6:$F$1005,MATCH($A589,03_Dossel!$A$6:$A$1005,0)),""),""))</f>
        <v/>
      </c>
      <c r="I589" s="49" t="str">
        <f aca="false">IF($A589="","",IF($H589="","SEM PAR","OK"))</f>
        <v/>
      </c>
      <c r="J589" s="50" t="str">
        <f aca="false">IF($B589="","",0.6108*EXP(17.27*$B589/($B589+237.3)))</f>
        <v/>
      </c>
      <c r="K589" s="50" t="str">
        <f aca="false">IF(OR($J589="",$C589=""),"",$J589*$C589/100)</f>
        <v/>
      </c>
      <c r="L589" s="50" t="str">
        <f aca="false">IF(OR($J589="",$K589=""),"",$J589-$K589)</f>
        <v/>
      </c>
      <c r="M589" s="50" t="str">
        <f aca="false">IF($J589="","",4098*$J589/($B589+237.3)^2)</f>
        <v/>
      </c>
      <c r="N589" s="51" t="str">
        <f aca="false">IF($F589="","",0.000665*$F589)</f>
        <v/>
      </c>
      <c r="O589" s="46" t="str">
        <f aca="false">IF($E589="","",IFERROR($E589*4.87/LN(67.8*CFG_ZANEM-5.42),""))</f>
        <v/>
      </c>
      <c r="P589" s="46" t="str">
        <f aca="false">IF(OR($B589="",$H589=""),"",$H589-$B589)</f>
        <v/>
      </c>
      <c r="Q589" s="46" t="str">
        <f aca="false">IF($A589="","",IF(ISNUMBER(CFG_A),CFG_A,""))</f>
        <v/>
      </c>
      <c r="R589" s="46" t="str">
        <f aca="false">IF($A589="","",IF(ISNUMBER(CFG_B),CFG_B,""))</f>
        <v/>
      </c>
      <c r="S589" s="50" t="str">
        <f aca="false">IF(OR($B589="",$Q589=""),"",0.6108*EXP(17.27*$B589/($B589+237.3))-0.6108*EXP(17.27*($B589+$Q589)/($B589+$Q589+237.3)))</f>
        <v/>
      </c>
      <c r="T589" s="46" t="str">
        <f aca="false">IF(OR($Q589="",$R589="",$L589=""),"",$Q589+$R589*$L589)</f>
        <v/>
      </c>
      <c r="U589" s="46" t="str">
        <f aca="false">IF(OR($Q589="",$R589="",$S589=""),"",$Q589+$R589*$S589)</f>
        <v/>
      </c>
      <c r="V589" s="50" t="str">
        <f aca="false">IF(OR($P589="",$T589="",$U589=""),"",IF(ABS($U589-$T589)&lt;CFG_DENOMMIN,"",($P589-$T589)/($U589-$T589)))</f>
        <v/>
      </c>
      <c r="W589" s="47" t="str">
        <f aca="false">IF($E589="","",IFERROR(LN((CFG_ZANEM-0.67*CFG_HDOSSEL)/(0.123*CFG_HDOSSEL))*LN((CFG_ZAR-0.67*CFG_HDOSSEL)/(0.0123*CFG_HDOSSEL))/(CFG_K^2*$E589),""))</f>
        <v/>
      </c>
      <c r="X589" s="50" t="str">
        <f aca="false">IF(OR($N589="",$W589="",$W589=0),"",$N589*(1+CFG_RC/$W589))</f>
        <v/>
      </c>
      <c r="Y589" s="46" t="str">
        <f aca="false">IF(OR($X589="",$M589="",$G589="",$L589=""),"",($W589*$G589/CFG_RHOCP)*($X589/($M589+$X589))-$L589/($M589+$X589))</f>
        <v/>
      </c>
      <c r="Z589" s="46" t="str">
        <f aca="false">IF(OR($W589="",$G589=""),"",$W589*$G589/CFG_RHOCP)</f>
        <v/>
      </c>
      <c r="AA589" s="50" t="str">
        <f aca="false">IF(OR($P589="",$Y589="",$Z589=""),"",IF(ABS($Z589-$Y589)&lt;CFG_DENOMMIN,"",($P589-$Y589)/($Z589-$Y589)))</f>
        <v/>
      </c>
      <c r="AB589" s="48" t="str">
        <f aca="false">IF($A589="","",IF(AND(HOUR($A589)&gt;=CFG_HINI,HOUR($A589)&lt;CFG_HFIM),1,0))</f>
        <v/>
      </c>
      <c r="AC589" s="48" t="str">
        <f aca="false">IF($A589="","",IF($D589="",0,IF($D589&gt;=CFG_RSMIN,1,0)))</f>
        <v/>
      </c>
      <c r="AD589" s="48" t="str">
        <f aca="false">IF($A589="","",IF($E589="",0,IF(AND($E589&gt;=CFG_UMIN,$E589&lt;=CFG_UMAX),1,0)))</f>
        <v/>
      </c>
      <c r="AE589" s="48" t="str">
        <f aca="false">IF($A589="","",IF($L589="",0,IF($L589&gt;=CFG_VPDMIN,1,0)))</f>
        <v/>
      </c>
      <c r="AF589" s="48" t="str">
        <f aca="false">IF($A589="","",IF(CFG_METODO="Teórico (Jackson)",IF(OR($Y589="",$Z589=""),0,IF(ABS($Z589-$Y589)&gt;=CFG_DENOMMIN,1,0)),IF(OR($T589="",$U589=""),0,IF(ABS($U589-$T589)&gt;=CFG_DENOMMIN,1,0))))</f>
        <v/>
      </c>
      <c r="AG589" s="48" t="str">
        <f aca="false">IF($A589="","",IF(AND($B589&lt;&gt;"",$C589&lt;&gt;"",$H589&lt;&gt;""),1,0))</f>
        <v/>
      </c>
      <c r="AH589" s="48" t="str">
        <f aca="false">IF($A589="","",IF(AND($AB589=1,$AC589=1,$AD589=1,$AE589=1,$AF589=1,$AG589=1),1,0))</f>
        <v/>
      </c>
      <c r="AI589" s="50" t="str">
        <f aca="false">IF($A589="","",IF($AH589&lt;&gt;1,"",IF(CFG_METODO="Teórico (Jackson)",$AA589,$V589)))</f>
        <v/>
      </c>
      <c r="AJ589" s="50" t="str">
        <f aca="false">IF($AI589="","",MAX(0,MIN(1,$AI589)))</f>
        <v/>
      </c>
      <c r="AK589" s="52" t="str">
        <f aca="false">IF($A589="","",IF($AG589=0,"Dados incompletos"&amp;IF($I589="SEM PAR"," — sem Tc no mesmo horário",""),IF($AB589=0,"Fora da janela horária",IF($AC589=0,"Radiação abaixo do mínimo",IF($AD589=0,"Vento fora da faixa",IF($AE589=0,"VPD abaixo do mínimo",IF($AF589=0,"Denominador muito pequeno","VÁLIDO")))))))</f>
        <v/>
      </c>
    </row>
    <row r="590" customFormat="false" ht="15" hidden="false" customHeight="false" outlineLevel="0" collapsed="false">
      <c r="A590" s="45" t="str">
        <f aca="false">IF(02_Estacao!A590="","",02_Estacao!A590)</f>
        <v/>
      </c>
      <c r="B590" s="46" t="str">
        <f aca="false">IF(OR($A590="",02_Estacao!B590=""),"",IF(CFG_UT="°F",(02_Estacao!B590-32)*5/9,02_Estacao!B590))</f>
        <v/>
      </c>
      <c r="C590" s="47" t="str">
        <f aca="false">IF(OR($A590="",02_Estacao!C590=""),"",IF(CFG_UUR="fração (0-1)",02_Estacao!C590*100,02_Estacao!C590))</f>
        <v/>
      </c>
      <c r="D590" s="48" t="str">
        <f aca="false">IF(OR($A590="",02_Estacao!D590=""),"",IF(CFG_URS="MJ/m²/h",02_Estacao!D590*277.7778,IF(CFG_URS="kW/m²",02_Estacao!D590*1000,02_Estacao!D590)))</f>
        <v/>
      </c>
      <c r="E590" s="46" t="str">
        <f aca="false">IF(OR($A590="",02_Estacao!E590=""),"",IF(CFG_UVEL="km/h",02_Estacao!E590/3.6,02_Estacao!E590))</f>
        <v/>
      </c>
      <c r="F590" s="46" t="str">
        <f aca="false">IF($A590="","",IF(02_Estacao!F590="",CFG_P,IF(CFG_UP="hPa (mbar)",02_Estacao!F590/10,IF(CFG_UP="Pa",02_Estacao!F590/1000,02_Estacao!F590))))</f>
        <v/>
      </c>
      <c r="G590" s="48" t="str">
        <f aca="false">IF($A590="","",IF(02_Estacao!G590&lt;&gt;"",02_Estacao!G590,IF($D590="","",(1-CFG_ALBEDO)*$D590-CFG_RNL)))</f>
        <v/>
      </c>
      <c r="H590" s="46" t="str">
        <f aca="false">IF($A590="","",IFERROR(IF(ISNUMBER(INDEX(03_Dossel!$F$6:$F$1005,MATCH($A590,03_Dossel!$A$6:$A$1005,0))),INDEX(03_Dossel!$F$6:$F$1005,MATCH($A590,03_Dossel!$A$6:$A$1005,0)),""),""))</f>
        <v/>
      </c>
      <c r="I590" s="49" t="str">
        <f aca="false">IF($A590="","",IF($H590="","SEM PAR","OK"))</f>
        <v/>
      </c>
      <c r="J590" s="50" t="str">
        <f aca="false">IF($B590="","",0.6108*EXP(17.27*$B590/($B590+237.3)))</f>
        <v/>
      </c>
      <c r="K590" s="50" t="str">
        <f aca="false">IF(OR($J590="",$C590=""),"",$J590*$C590/100)</f>
        <v/>
      </c>
      <c r="L590" s="50" t="str">
        <f aca="false">IF(OR($J590="",$K590=""),"",$J590-$K590)</f>
        <v/>
      </c>
      <c r="M590" s="50" t="str">
        <f aca="false">IF($J590="","",4098*$J590/($B590+237.3)^2)</f>
        <v/>
      </c>
      <c r="N590" s="51" t="str">
        <f aca="false">IF($F590="","",0.000665*$F590)</f>
        <v/>
      </c>
      <c r="O590" s="46" t="str">
        <f aca="false">IF($E590="","",IFERROR($E590*4.87/LN(67.8*CFG_ZANEM-5.42),""))</f>
        <v/>
      </c>
      <c r="P590" s="46" t="str">
        <f aca="false">IF(OR($B590="",$H590=""),"",$H590-$B590)</f>
        <v/>
      </c>
      <c r="Q590" s="46" t="str">
        <f aca="false">IF($A590="","",IF(ISNUMBER(CFG_A),CFG_A,""))</f>
        <v/>
      </c>
      <c r="R590" s="46" t="str">
        <f aca="false">IF($A590="","",IF(ISNUMBER(CFG_B),CFG_B,""))</f>
        <v/>
      </c>
      <c r="S590" s="50" t="str">
        <f aca="false">IF(OR($B590="",$Q590=""),"",0.6108*EXP(17.27*$B590/($B590+237.3))-0.6108*EXP(17.27*($B590+$Q590)/($B590+$Q590+237.3)))</f>
        <v/>
      </c>
      <c r="T590" s="46" t="str">
        <f aca="false">IF(OR($Q590="",$R590="",$L590=""),"",$Q590+$R590*$L590)</f>
        <v/>
      </c>
      <c r="U590" s="46" t="str">
        <f aca="false">IF(OR($Q590="",$R590="",$S590=""),"",$Q590+$R590*$S590)</f>
        <v/>
      </c>
      <c r="V590" s="50" t="str">
        <f aca="false">IF(OR($P590="",$T590="",$U590=""),"",IF(ABS($U590-$T590)&lt;CFG_DENOMMIN,"",($P590-$T590)/($U590-$T590)))</f>
        <v/>
      </c>
      <c r="W590" s="47" t="str">
        <f aca="false">IF($E590="","",IFERROR(LN((CFG_ZANEM-0.67*CFG_HDOSSEL)/(0.123*CFG_HDOSSEL))*LN((CFG_ZAR-0.67*CFG_HDOSSEL)/(0.0123*CFG_HDOSSEL))/(CFG_K^2*$E590),""))</f>
        <v/>
      </c>
      <c r="X590" s="50" t="str">
        <f aca="false">IF(OR($N590="",$W590="",$W590=0),"",$N590*(1+CFG_RC/$W590))</f>
        <v/>
      </c>
      <c r="Y590" s="46" t="str">
        <f aca="false">IF(OR($X590="",$M590="",$G590="",$L590=""),"",($W590*$G590/CFG_RHOCP)*($X590/($M590+$X590))-$L590/($M590+$X590))</f>
        <v/>
      </c>
      <c r="Z590" s="46" t="str">
        <f aca="false">IF(OR($W590="",$G590=""),"",$W590*$G590/CFG_RHOCP)</f>
        <v/>
      </c>
      <c r="AA590" s="50" t="str">
        <f aca="false">IF(OR($P590="",$Y590="",$Z590=""),"",IF(ABS($Z590-$Y590)&lt;CFG_DENOMMIN,"",($P590-$Y590)/($Z590-$Y590)))</f>
        <v/>
      </c>
      <c r="AB590" s="48" t="str">
        <f aca="false">IF($A590="","",IF(AND(HOUR($A590)&gt;=CFG_HINI,HOUR($A590)&lt;CFG_HFIM),1,0))</f>
        <v/>
      </c>
      <c r="AC590" s="48" t="str">
        <f aca="false">IF($A590="","",IF($D590="",0,IF($D590&gt;=CFG_RSMIN,1,0)))</f>
        <v/>
      </c>
      <c r="AD590" s="48" t="str">
        <f aca="false">IF($A590="","",IF($E590="",0,IF(AND($E590&gt;=CFG_UMIN,$E590&lt;=CFG_UMAX),1,0)))</f>
        <v/>
      </c>
      <c r="AE590" s="48" t="str">
        <f aca="false">IF($A590="","",IF($L590="",0,IF($L590&gt;=CFG_VPDMIN,1,0)))</f>
        <v/>
      </c>
      <c r="AF590" s="48" t="str">
        <f aca="false">IF($A590="","",IF(CFG_METODO="Teórico (Jackson)",IF(OR($Y590="",$Z590=""),0,IF(ABS($Z590-$Y590)&gt;=CFG_DENOMMIN,1,0)),IF(OR($T590="",$U590=""),0,IF(ABS($U590-$T590)&gt;=CFG_DENOMMIN,1,0))))</f>
        <v/>
      </c>
      <c r="AG590" s="48" t="str">
        <f aca="false">IF($A590="","",IF(AND($B590&lt;&gt;"",$C590&lt;&gt;"",$H590&lt;&gt;""),1,0))</f>
        <v/>
      </c>
      <c r="AH590" s="48" t="str">
        <f aca="false">IF($A590="","",IF(AND($AB590=1,$AC590=1,$AD590=1,$AE590=1,$AF590=1,$AG590=1),1,0))</f>
        <v/>
      </c>
      <c r="AI590" s="50" t="str">
        <f aca="false">IF($A590="","",IF($AH590&lt;&gt;1,"",IF(CFG_METODO="Teórico (Jackson)",$AA590,$V590)))</f>
        <v/>
      </c>
      <c r="AJ590" s="50" t="str">
        <f aca="false">IF($AI590="","",MAX(0,MIN(1,$AI590)))</f>
        <v/>
      </c>
      <c r="AK590" s="52" t="str">
        <f aca="false">IF($A590="","",IF($AG590=0,"Dados incompletos"&amp;IF($I590="SEM PAR"," — sem Tc no mesmo horário",""),IF($AB590=0,"Fora da janela horária",IF($AC590=0,"Radiação abaixo do mínimo",IF($AD590=0,"Vento fora da faixa",IF($AE590=0,"VPD abaixo do mínimo",IF($AF590=0,"Denominador muito pequeno","VÁLIDO")))))))</f>
        <v/>
      </c>
    </row>
    <row r="591" customFormat="false" ht="15" hidden="false" customHeight="false" outlineLevel="0" collapsed="false">
      <c r="A591" s="45" t="str">
        <f aca="false">IF(02_Estacao!A591="","",02_Estacao!A591)</f>
        <v/>
      </c>
      <c r="B591" s="46" t="str">
        <f aca="false">IF(OR($A591="",02_Estacao!B591=""),"",IF(CFG_UT="°F",(02_Estacao!B591-32)*5/9,02_Estacao!B591))</f>
        <v/>
      </c>
      <c r="C591" s="47" t="str">
        <f aca="false">IF(OR($A591="",02_Estacao!C591=""),"",IF(CFG_UUR="fração (0-1)",02_Estacao!C591*100,02_Estacao!C591))</f>
        <v/>
      </c>
      <c r="D591" s="48" t="str">
        <f aca="false">IF(OR($A591="",02_Estacao!D591=""),"",IF(CFG_URS="MJ/m²/h",02_Estacao!D591*277.7778,IF(CFG_URS="kW/m²",02_Estacao!D591*1000,02_Estacao!D591)))</f>
        <v/>
      </c>
      <c r="E591" s="46" t="str">
        <f aca="false">IF(OR($A591="",02_Estacao!E591=""),"",IF(CFG_UVEL="km/h",02_Estacao!E591/3.6,02_Estacao!E591))</f>
        <v/>
      </c>
      <c r="F591" s="46" t="str">
        <f aca="false">IF($A591="","",IF(02_Estacao!F591="",CFG_P,IF(CFG_UP="hPa (mbar)",02_Estacao!F591/10,IF(CFG_UP="Pa",02_Estacao!F591/1000,02_Estacao!F591))))</f>
        <v/>
      </c>
      <c r="G591" s="48" t="str">
        <f aca="false">IF($A591="","",IF(02_Estacao!G591&lt;&gt;"",02_Estacao!G591,IF($D591="","",(1-CFG_ALBEDO)*$D591-CFG_RNL)))</f>
        <v/>
      </c>
      <c r="H591" s="46" t="str">
        <f aca="false">IF($A591="","",IFERROR(IF(ISNUMBER(INDEX(03_Dossel!$F$6:$F$1005,MATCH($A591,03_Dossel!$A$6:$A$1005,0))),INDEX(03_Dossel!$F$6:$F$1005,MATCH($A591,03_Dossel!$A$6:$A$1005,0)),""),""))</f>
        <v/>
      </c>
      <c r="I591" s="49" t="str">
        <f aca="false">IF($A591="","",IF($H591="","SEM PAR","OK"))</f>
        <v/>
      </c>
      <c r="J591" s="50" t="str">
        <f aca="false">IF($B591="","",0.6108*EXP(17.27*$B591/($B591+237.3)))</f>
        <v/>
      </c>
      <c r="K591" s="50" t="str">
        <f aca="false">IF(OR($J591="",$C591=""),"",$J591*$C591/100)</f>
        <v/>
      </c>
      <c r="L591" s="50" t="str">
        <f aca="false">IF(OR($J591="",$K591=""),"",$J591-$K591)</f>
        <v/>
      </c>
      <c r="M591" s="50" t="str">
        <f aca="false">IF($J591="","",4098*$J591/($B591+237.3)^2)</f>
        <v/>
      </c>
      <c r="N591" s="51" t="str">
        <f aca="false">IF($F591="","",0.000665*$F591)</f>
        <v/>
      </c>
      <c r="O591" s="46" t="str">
        <f aca="false">IF($E591="","",IFERROR($E591*4.87/LN(67.8*CFG_ZANEM-5.42),""))</f>
        <v/>
      </c>
      <c r="P591" s="46" t="str">
        <f aca="false">IF(OR($B591="",$H591=""),"",$H591-$B591)</f>
        <v/>
      </c>
      <c r="Q591" s="46" t="str">
        <f aca="false">IF($A591="","",IF(ISNUMBER(CFG_A),CFG_A,""))</f>
        <v/>
      </c>
      <c r="R591" s="46" t="str">
        <f aca="false">IF($A591="","",IF(ISNUMBER(CFG_B),CFG_B,""))</f>
        <v/>
      </c>
      <c r="S591" s="50" t="str">
        <f aca="false">IF(OR($B591="",$Q591=""),"",0.6108*EXP(17.27*$B591/($B591+237.3))-0.6108*EXP(17.27*($B591+$Q591)/($B591+$Q591+237.3)))</f>
        <v/>
      </c>
      <c r="T591" s="46" t="str">
        <f aca="false">IF(OR($Q591="",$R591="",$L591=""),"",$Q591+$R591*$L591)</f>
        <v/>
      </c>
      <c r="U591" s="46" t="str">
        <f aca="false">IF(OR($Q591="",$R591="",$S591=""),"",$Q591+$R591*$S591)</f>
        <v/>
      </c>
      <c r="V591" s="50" t="str">
        <f aca="false">IF(OR($P591="",$T591="",$U591=""),"",IF(ABS($U591-$T591)&lt;CFG_DENOMMIN,"",($P591-$T591)/($U591-$T591)))</f>
        <v/>
      </c>
      <c r="W591" s="47" t="str">
        <f aca="false">IF($E591="","",IFERROR(LN((CFG_ZANEM-0.67*CFG_HDOSSEL)/(0.123*CFG_HDOSSEL))*LN((CFG_ZAR-0.67*CFG_HDOSSEL)/(0.0123*CFG_HDOSSEL))/(CFG_K^2*$E591),""))</f>
        <v/>
      </c>
      <c r="X591" s="50" t="str">
        <f aca="false">IF(OR($N591="",$W591="",$W591=0),"",$N591*(1+CFG_RC/$W591))</f>
        <v/>
      </c>
      <c r="Y591" s="46" t="str">
        <f aca="false">IF(OR($X591="",$M591="",$G591="",$L591=""),"",($W591*$G591/CFG_RHOCP)*($X591/($M591+$X591))-$L591/($M591+$X591))</f>
        <v/>
      </c>
      <c r="Z591" s="46" t="str">
        <f aca="false">IF(OR($W591="",$G591=""),"",$W591*$G591/CFG_RHOCP)</f>
        <v/>
      </c>
      <c r="AA591" s="50" t="str">
        <f aca="false">IF(OR($P591="",$Y591="",$Z591=""),"",IF(ABS($Z591-$Y591)&lt;CFG_DENOMMIN,"",($P591-$Y591)/($Z591-$Y591)))</f>
        <v/>
      </c>
      <c r="AB591" s="48" t="str">
        <f aca="false">IF($A591="","",IF(AND(HOUR($A591)&gt;=CFG_HINI,HOUR($A591)&lt;CFG_HFIM),1,0))</f>
        <v/>
      </c>
      <c r="AC591" s="48" t="str">
        <f aca="false">IF($A591="","",IF($D591="",0,IF($D591&gt;=CFG_RSMIN,1,0)))</f>
        <v/>
      </c>
      <c r="AD591" s="48" t="str">
        <f aca="false">IF($A591="","",IF($E591="",0,IF(AND($E591&gt;=CFG_UMIN,$E591&lt;=CFG_UMAX),1,0)))</f>
        <v/>
      </c>
      <c r="AE591" s="48" t="str">
        <f aca="false">IF($A591="","",IF($L591="",0,IF($L591&gt;=CFG_VPDMIN,1,0)))</f>
        <v/>
      </c>
      <c r="AF591" s="48" t="str">
        <f aca="false">IF($A591="","",IF(CFG_METODO="Teórico (Jackson)",IF(OR($Y591="",$Z591=""),0,IF(ABS($Z591-$Y591)&gt;=CFG_DENOMMIN,1,0)),IF(OR($T591="",$U591=""),0,IF(ABS($U591-$T591)&gt;=CFG_DENOMMIN,1,0))))</f>
        <v/>
      </c>
      <c r="AG591" s="48" t="str">
        <f aca="false">IF($A591="","",IF(AND($B591&lt;&gt;"",$C591&lt;&gt;"",$H591&lt;&gt;""),1,0))</f>
        <v/>
      </c>
      <c r="AH591" s="48" t="str">
        <f aca="false">IF($A591="","",IF(AND($AB591=1,$AC591=1,$AD591=1,$AE591=1,$AF591=1,$AG591=1),1,0))</f>
        <v/>
      </c>
      <c r="AI591" s="50" t="str">
        <f aca="false">IF($A591="","",IF($AH591&lt;&gt;1,"",IF(CFG_METODO="Teórico (Jackson)",$AA591,$V591)))</f>
        <v/>
      </c>
      <c r="AJ591" s="50" t="str">
        <f aca="false">IF($AI591="","",MAX(0,MIN(1,$AI591)))</f>
        <v/>
      </c>
      <c r="AK591" s="52" t="str">
        <f aca="false">IF($A591="","",IF($AG591=0,"Dados incompletos"&amp;IF($I591="SEM PAR"," — sem Tc no mesmo horário",""),IF($AB591=0,"Fora da janela horária",IF($AC591=0,"Radiação abaixo do mínimo",IF($AD591=0,"Vento fora da faixa",IF($AE591=0,"VPD abaixo do mínimo",IF($AF591=0,"Denominador muito pequeno","VÁLIDO")))))))</f>
        <v/>
      </c>
    </row>
    <row r="592" customFormat="false" ht="15" hidden="false" customHeight="false" outlineLevel="0" collapsed="false">
      <c r="A592" s="45" t="str">
        <f aca="false">IF(02_Estacao!A592="","",02_Estacao!A592)</f>
        <v/>
      </c>
      <c r="B592" s="46" t="str">
        <f aca="false">IF(OR($A592="",02_Estacao!B592=""),"",IF(CFG_UT="°F",(02_Estacao!B592-32)*5/9,02_Estacao!B592))</f>
        <v/>
      </c>
      <c r="C592" s="47" t="str">
        <f aca="false">IF(OR($A592="",02_Estacao!C592=""),"",IF(CFG_UUR="fração (0-1)",02_Estacao!C592*100,02_Estacao!C592))</f>
        <v/>
      </c>
      <c r="D592" s="48" t="str">
        <f aca="false">IF(OR($A592="",02_Estacao!D592=""),"",IF(CFG_URS="MJ/m²/h",02_Estacao!D592*277.7778,IF(CFG_URS="kW/m²",02_Estacao!D592*1000,02_Estacao!D592)))</f>
        <v/>
      </c>
      <c r="E592" s="46" t="str">
        <f aca="false">IF(OR($A592="",02_Estacao!E592=""),"",IF(CFG_UVEL="km/h",02_Estacao!E592/3.6,02_Estacao!E592))</f>
        <v/>
      </c>
      <c r="F592" s="46" t="str">
        <f aca="false">IF($A592="","",IF(02_Estacao!F592="",CFG_P,IF(CFG_UP="hPa (mbar)",02_Estacao!F592/10,IF(CFG_UP="Pa",02_Estacao!F592/1000,02_Estacao!F592))))</f>
        <v/>
      </c>
      <c r="G592" s="48" t="str">
        <f aca="false">IF($A592="","",IF(02_Estacao!G592&lt;&gt;"",02_Estacao!G592,IF($D592="","",(1-CFG_ALBEDO)*$D592-CFG_RNL)))</f>
        <v/>
      </c>
      <c r="H592" s="46" t="str">
        <f aca="false">IF($A592="","",IFERROR(IF(ISNUMBER(INDEX(03_Dossel!$F$6:$F$1005,MATCH($A592,03_Dossel!$A$6:$A$1005,0))),INDEX(03_Dossel!$F$6:$F$1005,MATCH($A592,03_Dossel!$A$6:$A$1005,0)),""),""))</f>
        <v/>
      </c>
      <c r="I592" s="49" t="str">
        <f aca="false">IF($A592="","",IF($H592="","SEM PAR","OK"))</f>
        <v/>
      </c>
      <c r="J592" s="50" t="str">
        <f aca="false">IF($B592="","",0.6108*EXP(17.27*$B592/($B592+237.3)))</f>
        <v/>
      </c>
      <c r="K592" s="50" t="str">
        <f aca="false">IF(OR($J592="",$C592=""),"",$J592*$C592/100)</f>
        <v/>
      </c>
      <c r="L592" s="50" t="str">
        <f aca="false">IF(OR($J592="",$K592=""),"",$J592-$K592)</f>
        <v/>
      </c>
      <c r="M592" s="50" t="str">
        <f aca="false">IF($J592="","",4098*$J592/($B592+237.3)^2)</f>
        <v/>
      </c>
      <c r="N592" s="51" t="str">
        <f aca="false">IF($F592="","",0.000665*$F592)</f>
        <v/>
      </c>
      <c r="O592" s="46" t="str">
        <f aca="false">IF($E592="","",IFERROR($E592*4.87/LN(67.8*CFG_ZANEM-5.42),""))</f>
        <v/>
      </c>
      <c r="P592" s="46" t="str">
        <f aca="false">IF(OR($B592="",$H592=""),"",$H592-$B592)</f>
        <v/>
      </c>
      <c r="Q592" s="46" t="str">
        <f aca="false">IF($A592="","",IF(ISNUMBER(CFG_A),CFG_A,""))</f>
        <v/>
      </c>
      <c r="R592" s="46" t="str">
        <f aca="false">IF($A592="","",IF(ISNUMBER(CFG_B),CFG_B,""))</f>
        <v/>
      </c>
      <c r="S592" s="50" t="str">
        <f aca="false">IF(OR($B592="",$Q592=""),"",0.6108*EXP(17.27*$B592/($B592+237.3))-0.6108*EXP(17.27*($B592+$Q592)/($B592+$Q592+237.3)))</f>
        <v/>
      </c>
      <c r="T592" s="46" t="str">
        <f aca="false">IF(OR($Q592="",$R592="",$L592=""),"",$Q592+$R592*$L592)</f>
        <v/>
      </c>
      <c r="U592" s="46" t="str">
        <f aca="false">IF(OR($Q592="",$R592="",$S592=""),"",$Q592+$R592*$S592)</f>
        <v/>
      </c>
      <c r="V592" s="50" t="str">
        <f aca="false">IF(OR($P592="",$T592="",$U592=""),"",IF(ABS($U592-$T592)&lt;CFG_DENOMMIN,"",($P592-$T592)/($U592-$T592)))</f>
        <v/>
      </c>
      <c r="W592" s="47" t="str">
        <f aca="false">IF($E592="","",IFERROR(LN((CFG_ZANEM-0.67*CFG_HDOSSEL)/(0.123*CFG_HDOSSEL))*LN((CFG_ZAR-0.67*CFG_HDOSSEL)/(0.0123*CFG_HDOSSEL))/(CFG_K^2*$E592),""))</f>
        <v/>
      </c>
      <c r="X592" s="50" t="str">
        <f aca="false">IF(OR($N592="",$W592="",$W592=0),"",$N592*(1+CFG_RC/$W592))</f>
        <v/>
      </c>
      <c r="Y592" s="46" t="str">
        <f aca="false">IF(OR($X592="",$M592="",$G592="",$L592=""),"",($W592*$G592/CFG_RHOCP)*($X592/($M592+$X592))-$L592/($M592+$X592))</f>
        <v/>
      </c>
      <c r="Z592" s="46" t="str">
        <f aca="false">IF(OR($W592="",$G592=""),"",$W592*$G592/CFG_RHOCP)</f>
        <v/>
      </c>
      <c r="AA592" s="50" t="str">
        <f aca="false">IF(OR($P592="",$Y592="",$Z592=""),"",IF(ABS($Z592-$Y592)&lt;CFG_DENOMMIN,"",($P592-$Y592)/($Z592-$Y592)))</f>
        <v/>
      </c>
      <c r="AB592" s="48" t="str">
        <f aca="false">IF($A592="","",IF(AND(HOUR($A592)&gt;=CFG_HINI,HOUR($A592)&lt;CFG_HFIM),1,0))</f>
        <v/>
      </c>
      <c r="AC592" s="48" t="str">
        <f aca="false">IF($A592="","",IF($D592="",0,IF($D592&gt;=CFG_RSMIN,1,0)))</f>
        <v/>
      </c>
      <c r="AD592" s="48" t="str">
        <f aca="false">IF($A592="","",IF($E592="",0,IF(AND($E592&gt;=CFG_UMIN,$E592&lt;=CFG_UMAX),1,0)))</f>
        <v/>
      </c>
      <c r="AE592" s="48" t="str">
        <f aca="false">IF($A592="","",IF($L592="",0,IF($L592&gt;=CFG_VPDMIN,1,0)))</f>
        <v/>
      </c>
      <c r="AF592" s="48" t="str">
        <f aca="false">IF($A592="","",IF(CFG_METODO="Teórico (Jackson)",IF(OR($Y592="",$Z592=""),0,IF(ABS($Z592-$Y592)&gt;=CFG_DENOMMIN,1,0)),IF(OR($T592="",$U592=""),0,IF(ABS($U592-$T592)&gt;=CFG_DENOMMIN,1,0))))</f>
        <v/>
      </c>
      <c r="AG592" s="48" t="str">
        <f aca="false">IF($A592="","",IF(AND($B592&lt;&gt;"",$C592&lt;&gt;"",$H592&lt;&gt;""),1,0))</f>
        <v/>
      </c>
      <c r="AH592" s="48" t="str">
        <f aca="false">IF($A592="","",IF(AND($AB592=1,$AC592=1,$AD592=1,$AE592=1,$AF592=1,$AG592=1),1,0))</f>
        <v/>
      </c>
      <c r="AI592" s="50" t="str">
        <f aca="false">IF($A592="","",IF($AH592&lt;&gt;1,"",IF(CFG_METODO="Teórico (Jackson)",$AA592,$V592)))</f>
        <v/>
      </c>
      <c r="AJ592" s="50" t="str">
        <f aca="false">IF($AI592="","",MAX(0,MIN(1,$AI592)))</f>
        <v/>
      </c>
      <c r="AK592" s="52" t="str">
        <f aca="false">IF($A592="","",IF($AG592=0,"Dados incompletos"&amp;IF($I592="SEM PAR"," — sem Tc no mesmo horário",""),IF($AB592=0,"Fora da janela horária",IF($AC592=0,"Radiação abaixo do mínimo",IF($AD592=0,"Vento fora da faixa",IF($AE592=0,"VPD abaixo do mínimo",IF($AF592=0,"Denominador muito pequeno","VÁLIDO")))))))</f>
        <v/>
      </c>
    </row>
    <row r="593" customFormat="false" ht="15" hidden="false" customHeight="false" outlineLevel="0" collapsed="false">
      <c r="A593" s="45" t="str">
        <f aca="false">IF(02_Estacao!A593="","",02_Estacao!A593)</f>
        <v/>
      </c>
      <c r="B593" s="46" t="str">
        <f aca="false">IF(OR($A593="",02_Estacao!B593=""),"",IF(CFG_UT="°F",(02_Estacao!B593-32)*5/9,02_Estacao!B593))</f>
        <v/>
      </c>
      <c r="C593" s="47" t="str">
        <f aca="false">IF(OR($A593="",02_Estacao!C593=""),"",IF(CFG_UUR="fração (0-1)",02_Estacao!C593*100,02_Estacao!C593))</f>
        <v/>
      </c>
      <c r="D593" s="48" t="str">
        <f aca="false">IF(OR($A593="",02_Estacao!D593=""),"",IF(CFG_URS="MJ/m²/h",02_Estacao!D593*277.7778,IF(CFG_URS="kW/m²",02_Estacao!D593*1000,02_Estacao!D593)))</f>
        <v/>
      </c>
      <c r="E593" s="46" t="str">
        <f aca="false">IF(OR($A593="",02_Estacao!E593=""),"",IF(CFG_UVEL="km/h",02_Estacao!E593/3.6,02_Estacao!E593))</f>
        <v/>
      </c>
      <c r="F593" s="46" t="str">
        <f aca="false">IF($A593="","",IF(02_Estacao!F593="",CFG_P,IF(CFG_UP="hPa (mbar)",02_Estacao!F593/10,IF(CFG_UP="Pa",02_Estacao!F593/1000,02_Estacao!F593))))</f>
        <v/>
      </c>
      <c r="G593" s="48" t="str">
        <f aca="false">IF($A593="","",IF(02_Estacao!G593&lt;&gt;"",02_Estacao!G593,IF($D593="","",(1-CFG_ALBEDO)*$D593-CFG_RNL)))</f>
        <v/>
      </c>
      <c r="H593" s="46" t="str">
        <f aca="false">IF($A593="","",IFERROR(IF(ISNUMBER(INDEX(03_Dossel!$F$6:$F$1005,MATCH($A593,03_Dossel!$A$6:$A$1005,0))),INDEX(03_Dossel!$F$6:$F$1005,MATCH($A593,03_Dossel!$A$6:$A$1005,0)),""),""))</f>
        <v/>
      </c>
      <c r="I593" s="49" t="str">
        <f aca="false">IF($A593="","",IF($H593="","SEM PAR","OK"))</f>
        <v/>
      </c>
      <c r="J593" s="50" t="str">
        <f aca="false">IF($B593="","",0.6108*EXP(17.27*$B593/($B593+237.3)))</f>
        <v/>
      </c>
      <c r="K593" s="50" t="str">
        <f aca="false">IF(OR($J593="",$C593=""),"",$J593*$C593/100)</f>
        <v/>
      </c>
      <c r="L593" s="50" t="str">
        <f aca="false">IF(OR($J593="",$K593=""),"",$J593-$K593)</f>
        <v/>
      </c>
      <c r="M593" s="50" t="str">
        <f aca="false">IF($J593="","",4098*$J593/($B593+237.3)^2)</f>
        <v/>
      </c>
      <c r="N593" s="51" t="str">
        <f aca="false">IF($F593="","",0.000665*$F593)</f>
        <v/>
      </c>
      <c r="O593" s="46" t="str">
        <f aca="false">IF($E593="","",IFERROR($E593*4.87/LN(67.8*CFG_ZANEM-5.42),""))</f>
        <v/>
      </c>
      <c r="P593" s="46" t="str">
        <f aca="false">IF(OR($B593="",$H593=""),"",$H593-$B593)</f>
        <v/>
      </c>
      <c r="Q593" s="46" t="str">
        <f aca="false">IF($A593="","",IF(ISNUMBER(CFG_A),CFG_A,""))</f>
        <v/>
      </c>
      <c r="R593" s="46" t="str">
        <f aca="false">IF($A593="","",IF(ISNUMBER(CFG_B),CFG_B,""))</f>
        <v/>
      </c>
      <c r="S593" s="50" t="str">
        <f aca="false">IF(OR($B593="",$Q593=""),"",0.6108*EXP(17.27*$B593/($B593+237.3))-0.6108*EXP(17.27*($B593+$Q593)/($B593+$Q593+237.3)))</f>
        <v/>
      </c>
      <c r="T593" s="46" t="str">
        <f aca="false">IF(OR($Q593="",$R593="",$L593=""),"",$Q593+$R593*$L593)</f>
        <v/>
      </c>
      <c r="U593" s="46" t="str">
        <f aca="false">IF(OR($Q593="",$R593="",$S593=""),"",$Q593+$R593*$S593)</f>
        <v/>
      </c>
      <c r="V593" s="50" t="str">
        <f aca="false">IF(OR($P593="",$T593="",$U593=""),"",IF(ABS($U593-$T593)&lt;CFG_DENOMMIN,"",($P593-$T593)/($U593-$T593)))</f>
        <v/>
      </c>
      <c r="W593" s="47" t="str">
        <f aca="false">IF($E593="","",IFERROR(LN((CFG_ZANEM-0.67*CFG_HDOSSEL)/(0.123*CFG_HDOSSEL))*LN((CFG_ZAR-0.67*CFG_HDOSSEL)/(0.0123*CFG_HDOSSEL))/(CFG_K^2*$E593),""))</f>
        <v/>
      </c>
      <c r="X593" s="50" t="str">
        <f aca="false">IF(OR($N593="",$W593="",$W593=0),"",$N593*(1+CFG_RC/$W593))</f>
        <v/>
      </c>
      <c r="Y593" s="46" t="str">
        <f aca="false">IF(OR($X593="",$M593="",$G593="",$L593=""),"",($W593*$G593/CFG_RHOCP)*($X593/($M593+$X593))-$L593/($M593+$X593))</f>
        <v/>
      </c>
      <c r="Z593" s="46" t="str">
        <f aca="false">IF(OR($W593="",$G593=""),"",$W593*$G593/CFG_RHOCP)</f>
        <v/>
      </c>
      <c r="AA593" s="50" t="str">
        <f aca="false">IF(OR($P593="",$Y593="",$Z593=""),"",IF(ABS($Z593-$Y593)&lt;CFG_DENOMMIN,"",($P593-$Y593)/($Z593-$Y593)))</f>
        <v/>
      </c>
      <c r="AB593" s="48" t="str">
        <f aca="false">IF($A593="","",IF(AND(HOUR($A593)&gt;=CFG_HINI,HOUR($A593)&lt;CFG_HFIM),1,0))</f>
        <v/>
      </c>
      <c r="AC593" s="48" t="str">
        <f aca="false">IF($A593="","",IF($D593="",0,IF($D593&gt;=CFG_RSMIN,1,0)))</f>
        <v/>
      </c>
      <c r="AD593" s="48" t="str">
        <f aca="false">IF($A593="","",IF($E593="",0,IF(AND($E593&gt;=CFG_UMIN,$E593&lt;=CFG_UMAX),1,0)))</f>
        <v/>
      </c>
      <c r="AE593" s="48" t="str">
        <f aca="false">IF($A593="","",IF($L593="",0,IF($L593&gt;=CFG_VPDMIN,1,0)))</f>
        <v/>
      </c>
      <c r="AF593" s="48" t="str">
        <f aca="false">IF($A593="","",IF(CFG_METODO="Teórico (Jackson)",IF(OR($Y593="",$Z593=""),0,IF(ABS($Z593-$Y593)&gt;=CFG_DENOMMIN,1,0)),IF(OR($T593="",$U593=""),0,IF(ABS($U593-$T593)&gt;=CFG_DENOMMIN,1,0))))</f>
        <v/>
      </c>
      <c r="AG593" s="48" t="str">
        <f aca="false">IF($A593="","",IF(AND($B593&lt;&gt;"",$C593&lt;&gt;"",$H593&lt;&gt;""),1,0))</f>
        <v/>
      </c>
      <c r="AH593" s="48" t="str">
        <f aca="false">IF($A593="","",IF(AND($AB593=1,$AC593=1,$AD593=1,$AE593=1,$AF593=1,$AG593=1),1,0))</f>
        <v/>
      </c>
      <c r="AI593" s="50" t="str">
        <f aca="false">IF($A593="","",IF($AH593&lt;&gt;1,"",IF(CFG_METODO="Teórico (Jackson)",$AA593,$V593)))</f>
        <v/>
      </c>
      <c r="AJ593" s="50" t="str">
        <f aca="false">IF($AI593="","",MAX(0,MIN(1,$AI593)))</f>
        <v/>
      </c>
      <c r="AK593" s="52" t="str">
        <f aca="false">IF($A593="","",IF($AG593=0,"Dados incompletos"&amp;IF($I593="SEM PAR"," — sem Tc no mesmo horário",""),IF($AB593=0,"Fora da janela horária",IF($AC593=0,"Radiação abaixo do mínimo",IF($AD593=0,"Vento fora da faixa",IF($AE593=0,"VPD abaixo do mínimo",IF($AF593=0,"Denominador muito pequeno","VÁLIDO")))))))</f>
        <v/>
      </c>
    </row>
    <row r="594" customFormat="false" ht="15" hidden="false" customHeight="false" outlineLevel="0" collapsed="false">
      <c r="A594" s="45" t="str">
        <f aca="false">IF(02_Estacao!A594="","",02_Estacao!A594)</f>
        <v/>
      </c>
      <c r="B594" s="46" t="str">
        <f aca="false">IF(OR($A594="",02_Estacao!B594=""),"",IF(CFG_UT="°F",(02_Estacao!B594-32)*5/9,02_Estacao!B594))</f>
        <v/>
      </c>
      <c r="C594" s="47" t="str">
        <f aca="false">IF(OR($A594="",02_Estacao!C594=""),"",IF(CFG_UUR="fração (0-1)",02_Estacao!C594*100,02_Estacao!C594))</f>
        <v/>
      </c>
      <c r="D594" s="48" t="str">
        <f aca="false">IF(OR($A594="",02_Estacao!D594=""),"",IF(CFG_URS="MJ/m²/h",02_Estacao!D594*277.7778,IF(CFG_URS="kW/m²",02_Estacao!D594*1000,02_Estacao!D594)))</f>
        <v/>
      </c>
      <c r="E594" s="46" t="str">
        <f aca="false">IF(OR($A594="",02_Estacao!E594=""),"",IF(CFG_UVEL="km/h",02_Estacao!E594/3.6,02_Estacao!E594))</f>
        <v/>
      </c>
      <c r="F594" s="46" t="str">
        <f aca="false">IF($A594="","",IF(02_Estacao!F594="",CFG_P,IF(CFG_UP="hPa (mbar)",02_Estacao!F594/10,IF(CFG_UP="Pa",02_Estacao!F594/1000,02_Estacao!F594))))</f>
        <v/>
      </c>
      <c r="G594" s="48" t="str">
        <f aca="false">IF($A594="","",IF(02_Estacao!G594&lt;&gt;"",02_Estacao!G594,IF($D594="","",(1-CFG_ALBEDO)*$D594-CFG_RNL)))</f>
        <v/>
      </c>
      <c r="H594" s="46" t="str">
        <f aca="false">IF($A594="","",IFERROR(IF(ISNUMBER(INDEX(03_Dossel!$F$6:$F$1005,MATCH($A594,03_Dossel!$A$6:$A$1005,0))),INDEX(03_Dossel!$F$6:$F$1005,MATCH($A594,03_Dossel!$A$6:$A$1005,0)),""),""))</f>
        <v/>
      </c>
      <c r="I594" s="49" t="str">
        <f aca="false">IF($A594="","",IF($H594="","SEM PAR","OK"))</f>
        <v/>
      </c>
      <c r="J594" s="50" t="str">
        <f aca="false">IF($B594="","",0.6108*EXP(17.27*$B594/($B594+237.3)))</f>
        <v/>
      </c>
      <c r="K594" s="50" t="str">
        <f aca="false">IF(OR($J594="",$C594=""),"",$J594*$C594/100)</f>
        <v/>
      </c>
      <c r="L594" s="50" t="str">
        <f aca="false">IF(OR($J594="",$K594=""),"",$J594-$K594)</f>
        <v/>
      </c>
      <c r="M594" s="50" t="str">
        <f aca="false">IF($J594="","",4098*$J594/($B594+237.3)^2)</f>
        <v/>
      </c>
      <c r="N594" s="51" t="str">
        <f aca="false">IF($F594="","",0.000665*$F594)</f>
        <v/>
      </c>
      <c r="O594" s="46" t="str">
        <f aca="false">IF($E594="","",IFERROR($E594*4.87/LN(67.8*CFG_ZANEM-5.42),""))</f>
        <v/>
      </c>
      <c r="P594" s="46" t="str">
        <f aca="false">IF(OR($B594="",$H594=""),"",$H594-$B594)</f>
        <v/>
      </c>
      <c r="Q594" s="46" t="str">
        <f aca="false">IF($A594="","",IF(ISNUMBER(CFG_A),CFG_A,""))</f>
        <v/>
      </c>
      <c r="R594" s="46" t="str">
        <f aca="false">IF($A594="","",IF(ISNUMBER(CFG_B),CFG_B,""))</f>
        <v/>
      </c>
      <c r="S594" s="50" t="str">
        <f aca="false">IF(OR($B594="",$Q594=""),"",0.6108*EXP(17.27*$B594/($B594+237.3))-0.6108*EXP(17.27*($B594+$Q594)/($B594+$Q594+237.3)))</f>
        <v/>
      </c>
      <c r="T594" s="46" t="str">
        <f aca="false">IF(OR($Q594="",$R594="",$L594=""),"",$Q594+$R594*$L594)</f>
        <v/>
      </c>
      <c r="U594" s="46" t="str">
        <f aca="false">IF(OR($Q594="",$R594="",$S594=""),"",$Q594+$R594*$S594)</f>
        <v/>
      </c>
      <c r="V594" s="50" t="str">
        <f aca="false">IF(OR($P594="",$T594="",$U594=""),"",IF(ABS($U594-$T594)&lt;CFG_DENOMMIN,"",($P594-$T594)/($U594-$T594)))</f>
        <v/>
      </c>
      <c r="W594" s="47" t="str">
        <f aca="false">IF($E594="","",IFERROR(LN((CFG_ZANEM-0.67*CFG_HDOSSEL)/(0.123*CFG_HDOSSEL))*LN((CFG_ZAR-0.67*CFG_HDOSSEL)/(0.0123*CFG_HDOSSEL))/(CFG_K^2*$E594),""))</f>
        <v/>
      </c>
      <c r="X594" s="50" t="str">
        <f aca="false">IF(OR($N594="",$W594="",$W594=0),"",$N594*(1+CFG_RC/$W594))</f>
        <v/>
      </c>
      <c r="Y594" s="46" t="str">
        <f aca="false">IF(OR($X594="",$M594="",$G594="",$L594=""),"",($W594*$G594/CFG_RHOCP)*($X594/($M594+$X594))-$L594/($M594+$X594))</f>
        <v/>
      </c>
      <c r="Z594" s="46" t="str">
        <f aca="false">IF(OR($W594="",$G594=""),"",$W594*$G594/CFG_RHOCP)</f>
        <v/>
      </c>
      <c r="AA594" s="50" t="str">
        <f aca="false">IF(OR($P594="",$Y594="",$Z594=""),"",IF(ABS($Z594-$Y594)&lt;CFG_DENOMMIN,"",($P594-$Y594)/($Z594-$Y594)))</f>
        <v/>
      </c>
      <c r="AB594" s="48" t="str">
        <f aca="false">IF($A594="","",IF(AND(HOUR($A594)&gt;=CFG_HINI,HOUR($A594)&lt;CFG_HFIM),1,0))</f>
        <v/>
      </c>
      <c r="AC594" s="48" t="str">
        <f aca="false">IF($A594="","",IF($D594="",0,IF($D594&gt;=CFG_RSMIN,1,0)))</f>
        <v/>
      </c>
      <c r="AD594" s="48" t="str">
        <f aca="false">IF($A594="","",IF($E594="",0,IF(AND($E594&gt;=CFG_UMIN,$E594&lt;=CFG_UMAX),1,0)))</f>
        <v/>
      </c>
      <c r="AE594" s="48" t="str">
        <f aca="false">IF($A594="","",IF($L594="",0,IF($L594&gt;=CFG_VPDMIN,1,0)))</f>
        <v/>
      </c>
      <c r="AF594" s="48" t="str">
        <f aca="false">IF($A594="","",IF(CFG_METODO="Teórico (Jackson)",IF(OR($Y594="",$Z594=""),0,IF(ABS($Z594-$Y594)&gt;=CFG_DENOMMIN,1,0)),IF(OR($T594="",$U594=""),0,IF(ABS($U594-$T594)&gt;=CFG_DENOMMIN,1,0))))</f>
        <v/>
      </c>
      <c r="AG594" s="48" t="str">
        <f aca="false">IF($A594="","",IF(AND($B594&lt;&gt;"",$C594&lt;&gt;"",$H594&lt;&gt;""),1,0))</f>
        <v/>
      </c>
      <c r="AH594" s="48" t="str">
        <f aca="false">IF($A594="","",IF(AND($AB594=1,$AC594=1,$AD594=1,$AE594=1,$AF594=1,$AG594=1),1,0))</f>
        <v/>
      </c>
      <c r="AI594" s="50" t="str">
        <f aca="false">IF($A594="","",IF($AH594&lt;&gt;1,"",IF(CFG_METODO="Teórico (Jackson)",$AA594,$V594)))</f>
        <v/>
      </c>
      <c r="AJ594" s="50" t="str">
        <f aca="false">IF($AI594="","",MAX(0,MIN(1,$AI594)))</f>
        <v/>
      </c>
      <c r="AK594" s="52" t="str">
        <f aca="false">IF($A594="","",IF($AG594=0,"Dados incompletos"&amp;IF($I594="SEM PAR"," — sem Tc no mesmo horário",""),IF($AB594=0,"Fora da janela horária",IF($AC594=0,"Radiação abaixo do mínimo",IF($AD594=0,"Vento fora da faixa",IF($AE594=0,"VPD abaixo do mínimo",IF($AF594=0,"Denominador muito pequeno","VÁLIDO")))))))</f>
        <v/>
      </c>
    </row>
    <row r="595" customFormat="false" ht="15" hidden="false" customHeight="false" outlineLevel="0" collapsed="false">
      <c r="A595" s="45" t="str">
        <f aca="false">IF(02_Estacao!A595="","",02_Estacao!A595)</f>
        <v/>
      </c>
      <c r="B595" s="46" t="str">
        <f aca="false">IF(OR($A595="",02_Estacao!B595=""),"",IF(CFG_UT="°F",(02_Estacao!B595-32)*5/9,02_Estacao!B595))</f>
        <v/>
      </c>
      <c r="C595" s="47" t="str">
        <f aca="false">IF(OR($A595="",02_Estacao!C595=""),"",IF(CFG_UUR="fração (0-1)",02_Estacao!C595*100,02_Estacao!C595))</f>
        <v/>
      </c>
      <c r="D595" s="48" t="str">
        <f aca="false">IF(OR($A595="",02_Estacao!D595=""),"",IF(CFG_URS="MJ/m²/h",02_Estacao!D595*277.7778,IF(CFG_URS="kW/m²",02_Estacao!D595*1000,02_Estacao!D595)))</f>
        <v/>
      </c>
      <c r="E595" s="46" t="str">
        <f aca="false">IF(OR($A595="",02_Estacao!E595=""),"",IF(CFG_UVEL="km/h",02_Estacao!E595/3.6,02_Estacao!E595))</f>
        <v/>
      </c>
      <c r="F595" s="46" t="str">
        <f aca="false">IF($A595="","",IF(02_Estacao!F595="",CFG_P,IF(CFG_UP="hPa (mbar)",02_Estacao!F595/10,IF(CFG_UP="Pa",02_Estacao!F595/1000,02_Estacao!F595))))</f>
        <v/>
      </c>
      <c r="G595" s="48" t="str">
        <f aca="false">IF($A595="","",IF(02_Estacao!G595&lt;&gt;"",02_Estacao!G595,IF($D595="","",(1-CFG_ALBEDO)*$D595-CFG_RNL)))</f>
        <v/>
      </c>
      <c r="H595" s="46" t="str">
        <f aca="false">IF($A595="","",IFERROR(IF(ISNUMBER(INDEX(03_Dossel!$F$6:$F$1005,MATCH($A595,03_Dossel!$A$6:$A$1005,0))),INDEX(03_Dossel!$F$6:$F$1005,MATCH($A595,03_Dossel!$A$6:$A$1005,0)),""),""))</f>
        <v/>
      </c>
      <c r="I595" s="49" t="str">
        <f aca="false">IF($A595="","",IF($H595="","SEM PAR","OK"))</f>
        <v/>
      </c>
      <c r="J595" s="50" t="str">
        <f aca="false">IF($B595="","",0.6108*EXP(17.27*$B595/($B595+237.3)))</f>
        <v/>
      </c>
      <c r="K595" s="50" t="str">
        <f aca="false">IF(OR($J595="",$C595=""),"",$J595*$C595/100)</f>
        <v/>
      </c>
      <c r="L595" s="50" t="str">
        <f aca="false">IF(OR($J595="",$K595=""),"",$J595-$K595)</f>
        <v/>
      </c>
      <c r="M595" s="50" t="str">
        <f aca="false">IF($J595="","",4098*$J595/($B595+237.3)^2)</f>
        <v/>
      </c>
      <c r="N595" s="51" t="str">
        <f aca="false">IF($F595="","",0.000665*$F595)</f>
        <v/>
      </c>
      <c r="O595" s="46" t="str">
        <f aca="false">IF($E595="","",IFERROR($E595*4.87/LN(67.8*CFG_ZANEM-5.42),""))</f>
        <v/>
      </c>
      <c r="P595" s="46" t="str">
        <f aca="false">IF(OR($B595="",$H595=""),"",$H595-$B595)</f>
        <v/>
      </c>
      <c r="Q595" s="46" t="str">
        <f aca="false">IF($A595="","",IF(ISNUMBER(CFG_A),CFG_A,""))</f>
        <v/>
      </c>
      <c r="R595" s="46" t="str">
        <f aca="false">IF($A595="","",IF(ISNUMBER(CFG_B),CFG_B,""))</f>
        <v/>
      </c>
      <c r="S595" s="50" t="str">
        <f aca="false">IF(OR($B595="",$Q595=""),"",0.6108*EXP(17.27*$B595/($B595+237.3))-0.6108*EXP(17.27*($B595+$Q595)/($B595+$Q595+237.3)))</f>
        <v/>
      </c>
      <c r="T595" s="46" t="str">
        <f aca="false">IF(OR($Q595="",$R595="",$L595=""),"",$Q595+$R595*$L595)</f>
        <v/>
      </c>
      <c r="U595" s="46" t="str">
        <f aca="false">IF(OR($Q595="",$R595="",$S595=""),"",$Q595+$R595*$S595)</f>
        <v/>
      </c>
      <c r="V595" s="50" t="str">
        <f aca="false">IF(OR($P595="",$T595="",$U595=""),"",IF(ABS($U595-$T595)&lt;CFG_DENOMMIN,"",($P595-$T595)/($U595-$T595)))</f>
        <v/>
      </c>
      <c r="W595" s="47" t="str">
        <f aca="false">IF($E595="","",IFERROR(LN((CFG_ZANEM-0.67*CFG_HDOSSEL)/(0.123*CFG_HDOSSEL))*LN((CFG_ZAR-0.67*CFG_HDOSSEL)/(0.0123*CFG_HDOSSEL))/(CFG_K^2*$E595),""))</f>
        <v/>
      </c>
      <c r="X595" s="50" t="str">
        <f aca="false">IF(OR($N595="",$W595="",$W595=0),"",$N595*(1+CFG_RC/$W595))</f>
        <v/>
      </c>
      <c r="Y595" s="46" t="str">
        <f aca="false">IF(OR($X595="",$M595="",$G595="",$L595=""),"",($W595*$G595/CFG_RHOCP)*($X595/($M595+$X595))-$L595/($M595+$X595))</f>
        <v/>
      </c>
      <c r="Z595" s="46" t="str">
        <f aca="false">IF(OR($W595="",$G595=""),"",$W595*$G595/CFG_RHOCP)</f>
        <v/>
      </c>
      <c r="AA595" s="50" t="str">
        <f aca="false">IF(OR($P595="",$Y595="",$Z595=""),"",IF(ABS($Z595-$Y595)&lt;CFG_DENOMMIN,"",($P595-$Y595)/($Z595-$Y595)))</f>
        <v/>
      </c>
      <c r="AB595" s="48" t="str">
        <f aca="false">IF($A595="","",IF(AND(HOUR($A595)&gt;=CFG_HINI,HOUR($A595)&lt;CFG_HFIM),1,0))</f>
        <v/>
      </c>
      <c r="AC595" s="48" t="str">
        <f aca="false">IF($A595="","",IF($D595="",0,IF($D595&gt;=CFG_RSMIN,1,0)))</f>
        <v/>
      </c>
      <c r="AD595" s="48" t="str">
        <f aca="false">IF($A595="","",IF($E595="",0,IF(AND($E595&gt;=CFG_UMIN,$E595&lt;=CFG_UMAX),1,0)))</f>
        <v/>
      </c>
      <c r="AE595" s="48" t="str">
        <f aca="false">IF($A595="","",IF($L595="",0,IF($L595&gt;=CFG_VPDMIN,1,0)))</f>
        <v/>
      </c>
      <c r="AF595" s="48" t="str">
        <f aca="false">IF($A595="","",IF(CFG_METODO="Teórico (Jackson)",IF(OR($Y595="",$Z595=""),0,IF(ABS($Z595-$Y595)&gt;=CFG_DENOMMIN,1,0)),IF(OR($T595="",$U595=""),0,IF(ABS($U595-$T595)&gt;=CFG_DENOMMIN,1,0))))</f>
        <v/>
      </c>
      <c r="AG595" s="48" t="str">
        <f aca="false">IF($A595="","",IF(AND($B595&lt;&gt;"",$C595&lt;&gt;"",$H595&lt;&gt;""),1,0))</f>
        <v/>
      </c>
      <c r="AH595" s="48" t="str">
        <f aca="false">IF($A595="","",IF(AND($AB595=1,$AC595=1,$AD595=1,$AE595=1,$AF595=1,$AG595=1),1,0))</f>
        <v/>
      </c>
      <c r="AI595" s="50" t="str">
        <f aca="false">IF($A595="","",IF($AH595&lt;&gt;1,"",IF(CFG_METODO="Teórico (Jackson)",$AA595,$V595)))</f>
        <v/>
      </c>
      <c r="AJ595" s="50" t="str">
        <f aca="false">IF($AI595="","",MAX(0,MIN(1,$AI595)))</f>
        <v/>
      </c>
      <c r="AK595" s="52" t="str">
        <f aca="false">IF($A595="","",IF($AG595=0,"Dados incompletos"&amp;IF($I595="SEM PAR"," — sem Tc no mesmo horário",""),IF($AB595=0,"Fora da janela horária",IF($AC595=0,"Radiação abaixo do mínimo",IF($AD595=0,"Vento fora da faixa",IF($AE595=0,"VPD abaixo do mínimo",IF($AF595=0,"Denominador muito pequeno","VÁLIDO")))))))</f>
        <v/>
      </c>
    </row>
    <row r="596" customFormat="false" ht="15" hidden="false" customHeight="false" outlineLevel="0" collapsed="false">
      <c r="A596" s="45" t="str">
        <f aca="false">IF(02_Estacao!A596="","",02_Estacao!A596)</f>
        <v/>
      </c>
      <c r="B596" s="46" t="str">
        <f aca="false">IF(OR($A596="",02_Estacao!B596=""),"",IF(CFG_UT="°F",(02_Estacao!B596-32)*5/9,02_Estacao!B596))</f>
        <v/>
      </c>
      <c r="C596" s="47" t="str">
        <f aca="false">IF(OR($A596="",02_Estacao!C596=""),"",IF(CFG_UUR="fração (0-1)",02_Estacao!C596*100,02_Estacao!C596))</f>
        <v/>
      </c>
      <c r="D596" s="48" t="str">
        <f aca="false">IF(OR($A596="",02_Estacao!D596=""),"",IF(CFG_URS="MJ/m²/h",02_Estacao!D596*277.7778,IF(CFG_URS="kW/m²",02_Estacao!D596*1000,02_Estacao!D596)))</f>
        <v/>
      </c>
      <c r="E596" s="46" t="str">
        <f aca="false">IF(OR($A596="",02_Estacao!E596=""),"",IF(CFG_UVEL="km/h",02_Estacao!E596/3.6,02_Estacao!E596))</f>
        <v/>
      </c>
      <c r="F596" s="46" t="str">
        <f aca="false">IF($A596="","",IF(02_Estacao!F596="",CFG_P,IF(CFG_UP="hPa (mbar)",02_Estacao!F596/10,IF(CFG_UP="Pa",02_Estacao!F596/1000,02_Estacao!F596))))</f>
        <v/>
      </c>
      <c r="G596" s="48" t="str">
        <f aca="false">IF($A596="","",IF(02_Estacao!G596&lt;&gt;"",02_Estacao!G596,IF($D596="","",(1-CFG_ALBEDO)*$D596-CFG_RNL)))</f>
        <v/>
      </c>
      <c r="H596" s="46" t="str">
        <f aca="false">IF($A596="","",IFERROR(IF(ISNUMBER(INDEX(03_Dossel!$F$6:$F$1005,MATCH($A596,03_Dossel!$A$6:$A$1005,0))),INDEX(03_Dossel!$F$6:$F$1005,MATCH($A596,03_Dossel!$A$6:$A$1005,0)),""),""))</f>
        <v/>
      </c>
      <c r="I596" s="49" t="str">
        <f aca="false">IF($A596="","",IF($H596="","SEM PAR","OK"))</f>
        <v/>
      </c>
      <c r="J596" s="50" t="str">
        <f aca="false">IF($B596="","",0.6108*EXP(17.27*$B596/($B596+237.3)))</f>
        <v/>
      </c>
      <c r="K596" s="50" t="str">
        <f aca="false">IF(OR($J596="",$C596=""),"",$J596*$C596/100)</f>
        <v/>
      </c>
      <c r="L596" s="50" t="str">
        <f aca="false">IF(OR($J596="",$K596=""),"",$J596-$K596)</f>
        <v/>
      </c>
      <c r="M596" s="50" t="str">
        <f aca="false">IF($J596="","",4098*$J596/($B596+237.3)^2)</f>
        <v/>
      </c>
      <c r="N596" s="51" t="str">
        <f aca="false">IF($F596="","",0.000665*$F596)</f>
        <v/>
      </c>
      <c r="O596" s="46" t="str">
        <f aca="false">IF($E596="","",IFERROR($E596*4.87/LN(67.8*CFG_ZANEM-5.42),""))</f>
        <v/>
      </c>
      <c r="P596" s="46" t="str">
        <f aca="false">IF(OR($B596="",$H596=""),"",$H596-$B596)</f>
        <v/>
      </c>
      <c r="Q596" s="46" t="str">
        <f aca="false">IF($A596="","",IF(ISNUMBER(CFG_A),CFG_A,""))</f>
        <v/>
      </c>
      <c r="R596" s="46" t="str">
        <f aca="false">IF($A596="","",IF(ISNUMBER(CFG_B),CFG_B,""))</f>
        <v/>
      </c>
      <c r="S596" s="50" t="str">
        <f aca="false">IF(OR($B596="",$Q596=""),"",0.6108*EXP(17.27*$B596/($B596+237.3))-0.6108*EXP(17.27*($B596+$Q596)/($B596+$Q596+237.3)))</f>
        <v/>
      </c>
      <c r="T596" s="46" t="str">
        <f aca="false">IF(OR($Q596="",$R596="",$L596=""),"",$Q596+$R596*$L596)</f>
        <v/>
      </c>
      <c r="U596" s="46" t="str">
        <f aca="false">IF(OR($Q596="",$R596="",$S596=""),"",$Q596+$R596*$S596)</f>
        <v/>
      </c>
      <c r="V596" s="50" t="str">
        <f aca="false">IF(OR($P596="",$T596="",$U596=""),"",IF(ABS($U596-$T596)&lt;CFG_DENOMMIN,"",($P596-$T596)/($U596-$T596)))</f>
        <v/>
      </c>
      <c r="W596" s="47" t="str">
        <f aca="false">IF($E596="","",IFERROR(LN((CFG_ZANEM-0.67*CFG_HDOSSEL)/(0.123*CFG_HDOSSEL))*LN((CFG_ZAR-0.67*CFG_HDOSSEL)/(0.0123*CFG_HDOSSEL))/(CFG_K^2*$E596),""))</f>
        <v/>
      </c>
      <c r="X596" s="50" t="str">
        <f aca="false">IF(OR($N596="",$W596="",$W596=0),"",$N596*(1+CFG_RC/$W596))</f>
        <v/>
      </c>
      <c r="Y596" s="46" t="str">
        <f aca="false">IF(OR($X596="",$M596="",$G596="",$L596=""),"",($W596*$G596/CFG_RHOCP)*($X596/($M596+$X596))-$L596/($M596+$X596))</f>
        <v/>
      </c>
      <c r="Z596" s="46" t="str">
        <f aca="false">IF(OR($W596="",$G596=""),"",$W596*$G596/CFG_RHOCP)</f>
        <v/>
      </c>
      <c r="AA596" s="50" t="str">
        <f aca="false">IF(OR($P596="",$Y596="",$Z596=""),"",IF(ABS($Z596-$Y596)&lt;CFG_DENOMMIN,"",($P596-$Y596)/($Z596-$Y596)))</f>
        <v/>
      </c>
      <c r="AB596" s="48" t="str">
        <f aca="false">IF($A596="","",IF(AND(HOUR($A596)&gt;=CFG_HINI,HOUR($A596)&lt;CFG_HFIM),1,0))</f>
        <v/>
      </c>
      <c r="AC596" s="48" t="str">
        <f aca="false">IF($A596="","",IF($D596="",0,IF($D596&gt;=CFG_RSMIN,1,0)))</f>
        <v/>
      </c>
      <c r="AD596" s="48" t="str">
        <f aca="false">IF($A596="","",IF($E596="",0,IF(AND($E596&gt;=CFG_UMIN,$E596&lt;=CFG_UMAX),1,0)))</f>
        <v/>
      </c>
      <c r="AE596" s="48" t="str">
        <f aca="false">IF($A596="","",IF($L596="",0,IF($L596&gt;=CFG_VPDMIN,1,0)))</f>
        <v/>
      </c>
      <c r="AF596" s="48" t="str">
        <f aca="false">IF($A596="","",IF(CFG_METODO="Teórico (Jackson)",IF(OR($Y596="",$Z596=""),0,IF(ABS($Z596-$Y596)&gt;=CFG_DENOMMIN,1,0)),IF(OR($T596="",$U596=""),0,IF(ABS($U596-$T596)&gt;=CFG_DENOMMIN,1,0))))</f>
        <v/>
      </c>
      <c r="AG596" s="48" t="str">
        <f aca="false">IF($A596="","",IF(AND($B596&lt;&gt;"",$C596&lt;&gt;"",$H596&lt;&gt;""),1,0))</f>
        <v/>
      </c>
      <c r="AH596" s="48" t="str">
        <f aca="false">IF($A596="","",IF(AND($AB596=1,$AC596=1,$AD596=1,$AE596=1,$AF596=1,$AG596=1),1,0))</f>
        <v/>
      </c>
      <c r="AI596" s="50" t="str">
        <f aca="false">IF($A596="","",IF($AH596&lt;&gt;1,"",IF(CFG_METODO="Teórico (Jackson)",$AA596,$V596)))</f>
        <v/>
      </c>
      <c r="AJ596" s="50" t="str">
        <f aca="false">IF($AI596="","",MAX(0,MIN(1,$AI596)))</f>
        <v/>
      </c>
      <c r="AK596" s="52" t="str">
        <f aca="false">IF($A596="","",IF($AG596=0,"Dados incompletos"&amp;IF($I596="SEM PAR"," — sem Tc no mesmo horário",""),IF($AB596=0,"Fora da janela horária",IF($AC596=0,"Radiação abaixo do mínimo",IF($AD596=0,"Vento fora da faixa",IF($AE596=0,"VPD abaixo do mínimo",IF($AF596=0,"Denominador muito pequeno","VÁLIDO")))))))</f>
        <v/>
      </c>
    </row>
    <row r="597" customFormat="false" ht="15" hidden="false" customHeight="false" outlineLevel="0" collapsed="false">
      <c r="A597" s="45" t="str">
        <f aca="false">IF(02_Estacao!A597="","",02_Estacao!A597)</f>
        <v/>
      </c>
      <c r="B597" s="46" t="str">
        <f aca="false">IF(OR($A597="",02_Estacao!B597=""),"",IF(CFG_UT="°F",(02_Estacao!B597-32)*5/9,02_Estacao!B597))</f>
        <v/>
      </c>
      <c r="C597" s="47" t="str">
        <f aca="false">IF(OR($A597="",02_Estacao!C597=""),"",IF(CFG_UUR="fração (0-1)",02_Estacao!C597*100,02_Estacao!C597))</f>
        <v/>
      </c>
      <c r="D597" s="48" t="str">
        <f aca="false">IF(OR($A597="",02_Estacao!D597=""),"",IF(CFG_URS="MJ/m²/h",02_Estacao!D597*277.7778,IF(CFG_URS="kW/m²",02_Estacao!D597*1000,02_Estacao!D597)))</f>
        <v/>
      </c>
      <c r="E597" s="46" t="str">
        <f aca="false">IF(OR($A597="",02_Estacao!E597=""),"",IF(CFG_UVEL="km/h",02_Estacao!E597/3.6,02_Estacao!E597))</f>
        <v/>
      </c>
      <c r="F597" s="46" t="str">
        <f aca="false">IF($A597="","",IF(02_Estacao!F597="",CFG_P,IF(CFG_UP="hPa (mbar)",02_Estacao!F597/10,IF(CFG_UP="Pa",02_Estacao!F597/1000,02_Estacao!F597))))</f>
        <v/>
      </c>
      <c r="G597" s="48" t="str">
        <f aca="false">IF($A597="","",IF(02_Estacao!G597&lt;&gt;"",02_Estacao!G597,IF($D597="","",(1-CFG_ALBEDO)*$D597-CFG_RNL)))</f>
        <v/>
      </c>
      <c r="H597" s="46" t="str">
        <f aca="false">IF($A597="","",IFERROR(IF(ISNUMBER(INDEX(03_Dossel!$F$6:$F$1005,MATCH($A597,03_Dossel!$A$6:$A$1005,0))),INDEX(03_Dossel!$F$6:$F$1005,MATCH($A597,03_Dossel!$A$6:$A$1005,0)),""),""))</f>
        <v/>
      </c>
      <c r="I597" s="49" t="str">
        <f aca="false">IF($A597="","",IF($H597="","SEM PAR","OK"))</f>
        <v/>
      </c>
      <c r="J597" s="50" t="str">
        <f aca="false">IF($B597="","",0.6108*EXP(17.27*$B597/($B597+237.3)))</f>
        <v/>
      </c>
      <c r="K597" s="50" t="str">
        <f aca="false">IF(OR($J597="",$C597=""),"",$J597*$C597/100)</f>
        <v/>
      </c>
      <c r="L597" s="50" t="str">
        <f aca="false">IF(OR($J597="",$K597=""),"",$J597-$K597)</f>
        <v/>
      </c>
      <c r="M597" s="50" t="str">
        <f aca="false">IF($J597="","",4098*$J597/($B597+237.3)^2)</f>
        <v/>
      </c>
      <c r="N597" s="51" t="str">
        <f aca="false">IF($F597="","",0.000665*$F597)</f>
        <v/>
      </c>
      <c r="O597" s="46" t="str">
        <f aca="false">IF($E597="","",IFERROR($E597*4.87/LN(67.8*CFG_ZANEM-5.42),""))</f>
        <v/>
      </c>
      <c r="P597" s="46" t="str">
        <f aca="false">IF(OR($B597="",$H597=""),"",$H597-$B597)</f>
        <v/>
      </c>
      <c r="Q597" s="46" t="str">
        <f aca="false">IF($A597="","",IF(ISNUMBER(CFG_A),CFG_A,""))</f>
        <v/>
      </c>
      <c r="R597" s="46" t="str">
        <f aca="false">IF($A597="","",IF(ISNUMBER(CFG_B),CFG_B,""))</f>
        <v/>
      </c>
      <c r="S597" s="50" t="str">
        <f aca="false">IF(OR($B597="",$Q597=""),"",0.6108*EXP(17.27*$B597/($B597+237.3))-0.6108*EXP(17.27*($B597+$Q597)/($B597+$Q597+237.3)))</f>
        <v/>
      </c>
      <c r="T597" s="46" t="str">
        <f aca="false">IF(OR($Q597="",$R597="",$L597=""),"",$Q597+$R597*$L597)</f>
        <v/>
      </c>
      <c r="U597" s="46" t="str">
        <f aca="false">IF(OR($Q597="",$R597="",$S597=""),"",$Q597+$R597*$S597)</f>
        <v/>
      </c>
      <c r="V597" s="50" t="str">
        <f aca="false">IF(OR($P597="",$T597="",$U597=""),"",IF(ABS($U597-$T597)&lt;CFG_DENOMMIN,"",($P597-$T597)/($U597-$T597)))</f>
        <v/>
      </c>
      <c r="W597" s="47" t="str">
        <f aca="false">IF($E597="","",IFERROR(LN((CFG_ZANEM-0.67*CFG_HDOSSEL)/(0.123*CFG_HDOSSEL))*LN((CFG_ZAR-0.67*CFG_HDOSSEL)/(0.0123*CFG_HDOSSEL))/(CFG_K^2*$E597),""))</f>
        <v/>
      </c>
      <c r="X597" s="50" t="str">
        <f aca="false">IF(OR($N597="",$W597="",$W597=0),"",$N597*(1+CFG_RC/$W597))</f>
        <v/>
      </c>
      <c r="Y597" s="46" t="str">
        <f aca="false">IF(OR($X597="",$M597="",$G597="",$L597=""),"",($W597*$G597/CFG_RHOCP)*($X597/($M597+$X597))-$L597/($M597+$X597))</f>
        <v/>
      </c>
      <c r="Z597" s="46" t="str">
        <f aca="false">IF(OR($W597="",$G597=""),"",$W597*$G597/CFG_RHOCP)</f>
        <v/>
      </c>
      <c r="AA597" s="50" t="str">
        <f aca="false">IF(OR($P597="",$Y597="",$Z597=""),"",IF(ABS($Z597-$Y597)&lt;CFG_DENOMMIN,"",($P597-$Y597)/($Z597-$Y597)))</f>
        <v/>
      </c>
      <c r="AB597" s="48" t="str">
        <f aca="false">IF($A597="","",IF(AND(HOUR($A597)&gt;=CFG_HINI,HOUR($A597)&lt;CFG_HFIM),1,0))</f>
        <v/>
      </c>
      <c r="AC597" s="48" t="str">
        <f aca="false">IF($A597="","",IF($D597="",0,IF($D597&gt;=CFG_RSMIN,1,0)))</f>
        <v/>
      </c>
      <c r="AD597" s="48" t="str">
        <f aca="false">IF($A597="","",IF($E597="",0,IF(AND($E597&gt;=CFG_UMIN,$E597&lt;=CFG_UMAX),1,0)))</f>
        <v/>
      </c>
      <c r="AE597" s="48" t="str">
        <f aca="false">IF($A597="","",IF($L597="",0,IF($L597&gt;=CFG_VPDMIN,1,0)))</f>
        <v/>
      </c>
      <c r="AF597" s="48" t="str">
        <f aca="false">IF($A597="","",IF(CFG_METODO="Teórico (Jackson)",IF(OR($Y597="",$Z597=""),0,IF(ABS($Z597-$Y597)&gt;=CFG_DENOMMIN,1,0)),IF(OR($T597="",$U597=""),0,IF(ABS($U597-$T597)&gt;=CFG_DENOMMIN,1,0))))</f>
        <v/>
      </c>
      <c r="AG597" s="48" t="str">
        <f aca="false">IF($A597="","",IF(AND($B597&lt;&gt;"",$C597&lt;&gt;"",$H597&lt;&gt;""),1,0))</f>
        <v/>
      </c>
      <c r="AH597" s="48" t="str">
        <f aca="false">IF($A597="","",IF(AND($AB597=1,$AC597=1,$AD597=1,$AE597=1,$AF597=1,$AG597=1),1,0))</f>
        <v/>
      </c>
      <c r="AI597" s="50" t="str">
        <f aca="false">IF($A597="","",IF($AH597&lt;&gt;1,"",IF(CFG_METODO="Teórico (Jackson)",$AA597,$V597)))</f>
        <v/>
      </c>
      <c r="AJ597" s="50" t="str">
        <f aca="false">IF($AI597="","",MAX(0,MIN(1,$AI597)))</f>
        <v/>
      </c>
      <c r="AK597" s="52" t="str">
        <f aca="false">IF($A597="","",IF($AG597=0,"Dados incompletos"&amp;IF($I597="SEM PAR"," — sem Tc no mesmo horário",""),IF($AB597=0,"Fora da janela horária",IF($AC597=0,"Radiação abaixo do mínimo",IF($AD597=0,"Vento fora da faixa",IF($AE597=0,"VPD abaixo do mínimo",IF($AF597=0,"Denominador muito pequeno","VÁLIDO")))))))</f>
        <v/>
      </c>
    </row>
    <row r="598" customFormat="false" ht="15" hidden="false" customHeight="false" outlineLevel="0" collapsed="false">
      <c r="A598" s="45" t="str">
        <f aca="false">IF(02_Estacao!A598="","",02_Estacao!A598)</f>
        <v/>
      </c>
      <c r="B598" s="46" t="str">
        <f aca="false">IF(OR($A598="",02_Estacao!B598=""),"",IF(CFG_UT="°F",(02_Estacao!B598-32)*5/9,02_Estacao!B598))</f>
        <v/>
      </c>
      <c r="C598" s="47" t="str">
        <f aca="false">IF(OR($A598="",02_Estacao!C598=""),"",IF(CFG_UUR="fração (0-1)",02_Estacao!C598*100,02_Estacao!C598))</f>
        <v/>
      </c>
      <c r="D598" s="48" t="str">
        <f aca="false">IF(OR($A598="",02_Estacao!D598=""),"",IF(CFG_URS="MJ/m²/h",02_Estacao!D598*277.7778,IF(CFG_URS="kW/m²",02_Estacao!D598*1000,02_Estacao!D598)))</f>
        <v/>
      </c>
      <c r="E598" s="46" t="str">
        <f aca="false">IF(OR($A598="",02_Estacao!E598=""),"",IF(CFG_UVEL="km/h",02_Estacao!E598/3.6,02_Estacao!E598))</f>
        <v/>
      </c>
      <c r="F598" s="46" t="str">
        <f aca="false">IF($A598="","",IF(02_Estacao!F598="",CFG_P,IF(CFG_UP="hPa (mbar)",02_Estacao!F598/10,IF(CFG_UP="Pa",02_Estacao!F598/1000,02_Estacao!F598))))</f>
        <v/>
      </c>
      <c r="G598" s="48" t="str">
        <f aca="false">IF($A598="","",IF(02_Estacao!G598&lt;&gt;"",02_Estacao!G598,IF($D598="","",(1-CFG_ALBEDO)*$D598-CFG_RNL)))</f>
        <v/>
      </c>
      <c r="H598" s="46" t="str">
        <f aca="false">IF($A598="","",IFERROR(IF(ISNUMBER(INDEX(03_Dossel!$F$6:$F$1005,MATCH($A598,03_Dossel!$A$6:$A$1005,0))),INDEX(03_Dossel!$F$6:$F$1005,MATCH($A598,03_Dossel!$A$6:$A$1005,0)),""),""))</f>
        <v/>
      </c>
      <c r="I598" s="49" t="str">
        <f aca="false">IF($A598="","",IF($H598="","SEM PAR","OK"))</f>
        <v/>
      </c>
      <c r="J598" s="50" t="str">
        <f aca="false">IF($B598="","",0.6108*EXP(17.27*$B598/($B598+237.3)))</f>
        <v/>
      </c>
      <c r="K598" s="50" t="str">
        <f aca="false">IF(OR($J598="",$C598=""),"",$J598*$C598/100)</f>
        <v/>
      </c>
      <c r="L598" s="50" t="str">
        <f aca="false">IF(OR($J598="",$K598=""),"",$J598-$K598)</f>
        <v/>
      </c>
      <c r="M598" s="50" t="str">
        <f aca="false">IF($J598="","",4098*$J598/($B598+237.3)^2)</f>
        <v/>
      </c>
      <c r="N598" s="51" t="str">
        <f aca="false">IF($F598="","",0.000665*$F598)</f>
        <v/>
      </c>
      <c r="O598" s="46" t="str">
        <f aca="false">IF($E598="","",IFERROR($E598*4.87/LN(67.8*CFG_ZANEM-5.42),""))</f>
        <v/>
      </c>
      <c r="P598" s="46" t="str">
        <f aca="false">IF(OR($B598="",$H598=""),"",$H598-$B598)</f>
        <v/>
      </c>
      <c r="Q598" s="46" t="str">
        <f aca="false">IF($A598="","",IF(ISNUMBER(CFG_A),CFG_A,""))</f>
        <v/>
      </c>
      <c r="R598" s="46" t="str">
        <f aca="false">IF($A598="","",IF(ISNUMBER(CFG_B),CFG_B,""))</f>
        <v/>
      </c>
      <c r="S598" s="50" t="str">
        <f aca="false">IF(OR($B598="",$Q598=""),"",0.6108*EXP(17.27*$B598/($B598+237.3))-0.6108*EXP(17.27*($B598+$Q598)/($B598+$Q598+237.3)))</f>
        <v/>
      </c>
      <c r="T598" s="46" t="str">
        <f aca="false">IF(OR($Q598="",$R598="",$L598=""),"",$Q598+$R598*$L598)</f>
        <v/>
      </c>
      <c r="U598" s="46" t="str">
        <f aca="false">IF(OR($Q598="",$R598="",$S598=""),"",$Q598+$R598*$S598)</f>
        <v/>
      </c>
      <c r="V598" s="50" t="str">
        <f aca="false">IF(OR($P598="",$T598="",$U598=""),"",IF(ABS($U598-$T598)&lt;CFG_DENOMMIN,"",($P598-$T598)/($U598-$T598)))</f>
        <v/>
      </c>
      <c r="W598" s="47" t="str">
        <f aca="false">IF($E598="","",IFERROR(LN((CFG_ZANEM-0.67*CFG_HDOSSEL)/(0.123*CFG_HDOSSEL))*LN((CFG_ZAR-0.67*CFG_HDOSSEL)/(0.0123*CFG_HDOSSEL))/(CFG_K^2*$E598),""))</f>
        <v/>
      </c>
      <c r="X598" s="50" t="str">
        <f aca="false">IF(OR($N598="",$W598="",$W598=0),"",$N598*(1+CFG_RC/$W598))</f>
        <v/>
      </c>
      <c r="Y598" s="46" t="str">
        <f aca="false">IF(OR($X598="",$M598="",$G598="",$L598=""),"",($W598*$G598/CFG_RHOCP)*($X598/($M598+$X598))-$L598/($M598+$X598))</f>
        <v/>
      </c>
      <c r="Z598" s="46" t="str">
        <f aca="false">IF(OR($W598="",$G598=""),"",$W598*$G598/CFG_RHOCP)</f>
        <v/>
      </c>
      <c r="AA598" s="50" t="str">
        <f aca="false">IF(OR($P598="",$Y598="",$Z598=""),"",IF(ABS($Z598-$Y598)&lt;CFG_DENOMMIN,"",($P598-$Y598)/($Z598-$Y598)))</f>
        <v/>
      </c>
      <c r="AB598" s="48" t="str">
        <f aca="false">IF($A598="","",IF(AND(HOUR($A598)&gt;=CFG_HINI,HOUR($A598)&lt;CFG_HFIM),1,0))</f>
        <v/>
      </c>
      <c r="AC598" s="48" t="str">
        <f aca="false">IF($A598="","",IF($D598="",0,IF($D598&gt;=CFG_RSMIN,1,0)))</f>
        <v/>
      </c>
      <c r="AD598" s="48" t="str">
        <f aca="false">IF($A598="","",IF($E598="",0,IF(AND($E598&gt;=CFG_UMIN,$E598&lt;=CFG_UMAX),1,0)))</f>
        <v/>
      </c>
      <c r="AE598" s="48" t="str">
        <f aca="false">IF($A598="","",IF($L598="",0,IF($L598&gt;=CFG_VPDMIN,1,0)))</f>
        <v/>
      </c>
      <c r="AF598" s="48" t="str">
        <f aca="false">IF($A598="","",IF(CFG_METODO="Teórico (Jackson)",IF(OR($Y598="",$Z598=""),0,IF(ABS($Z598-$Y598)&gt;=CFG_DENOMMIN,1,0)),IF(OR($T598="",$U598=""),0,IF(ABS($U598-$T598)&gt;=CFG_DENOMMIN,1,0))))</f>
        <v/>
      </c>
      <c r="AG598" s="48" t="str">
        <f aca="false">IF($A598="","",IF(AND($B598&lt;&gt;"",$C598&lt;&gt;"",$H598&lt;&gt;""),1,0))</f>
        <v/>
      </c>
      <c r="AH598" s="48" t="str">
        <f aca="false">IF($A598="","",IF(AND($AB598=1,$AC598=1,$AD598=1,$AE598=1,$AF598=1,$AG598=1),1,0))</f>
        <v/>
      </c>
      <c r="AI598" s="50" t="str">
        <f aca="false">IF($A598="","",IF($AH598&lt;&gt;1,"",IF(CFG_METODO="Teórico (Jackson)",$AA598,$V598)))</f>
        <v/>
      </c>
      <c r="AJ598" s="50" t="str">
        <f aca="false">IF($AI598="","",MAX(0,MIN(1,$AI598)))</f>
        <v/>
      </c>
      <c r="AK598" s="52" t="str">
        <f aca="false">IF($A598="","",IF($AG598=0,"Dados incompletos"&amp;IF($I598="SEM PAR"," — sem Tc no mesmo horário",""),IF($AB598=0,"Fora da janela horária",IF($AC598=0,"Radiação abaixo do mínimo",IF($AD598=0,"Vento fora da faixa",IF($AE598=0,"VPD abaixo do mínimo",IF($AF598=0,"Denominador muito pequeno","VÁLIDO")))))))</f>
        <v/>
      </c>
    </row>
    <row r="599" customFormat="false" ht="15" hidden="false" customHeight="false" outlineLevel="0" collapsed="false">
      <c r="A599" s="45" t="str">
        <f aca="false">IF(02_Estacao!A599="","",02_Estacao!A599)</f>
        <v/>
      </c>
      <c r="B599" s="46" t="str">
        <f aca="false">IF(OR($A599="",02_Estacao!B599=""),"",IF(CFG_UT="°F",(02_Estacao!B599-32)*5/9,02_Estacao!B599))</f>
        <v/>
      </c>
      <c r="C599" s="47" t="str">
        <f aca="false">IF(OR($A599="",02_Estacao!C599=""),"",IF(CFG_UUR="fração (0-1)",02_Estacao!C599*100,02_Estacao!C599))</f>
        <v/>
      </c>
      <c r="D599" s="48" t="str">
        <f aca="false">IF(OR($A599="",02_Estacao!D599=""),"",IF(CFG_URS="MJ/m²/h",02_Estacao!D599*277.7778,IF(CFG_URS="kW/m²",02_Estacao!D599*1000,02_Estacao!D599)))</f>
        <v/>
      </c>
      <c r="E599" s="46" t="str">
        <f aca="false">IF(OR($A599="",02_Estacao!E599=""),"",IF(CFG_UVEL="km/h",02_Estacao!E599/3.6,02_Estacao!E599))</f>
        <v/>
      </c>
      <c r="F599" s="46" t="str">
        <f aca="false">IF($A599="","",IF(02_Estacao!F599="",CFG_P,IF(CFG_UP="hPa (mbar)",02_Estacao!F599/10,IF(CFG_UP="Pa",02_Estacao!F599/1000,02_Estacao!F599))))</f>
        <v/>
      </c>
      <c r="G599" s="48" t="str">
        <f aca="false">IF($A599="","",IF(02_Estacao!G599&lt;&gt;"",02_Estacao!G599,IF($D599="","",(1-CFG_ALBEDO)*$D599-CFG_RNL)))</f>
        <v/>
      </c>
      <c r="H599" s="46" t="str">
        <f aca="false">IF($A599="","",IFERROR(IF(ISNUMBER(INDEX(03_Dossel!$F$6:$F$1005,MATCH($A599,03_Dossel!$A$6:$A$1005,0))),INDEX(03_Dossel!$F$6:$F$1005,MATCH($A599,03_Dossel!$A$6:$A$1005,0)),""),""))</f>
        <v/>
      </c>
      <c r="I599" s="49" t="str">
        <f aca="false">IF($A599="","",IF($H599="","SEM PAR","OK"))</f>
        <v/>
      </c>
      <c r="J599" s="50" t="str">
        <f aca="false">IF($B599="","",0.6108*EXP(17.27*$B599/($B599+237.3)))</f>
        <v/>
      </c>
      <c r="K599" s="50" t="str">
        <f aca="false">IF(OR($J599="",$C599=""),"",$J599*$C599/100)</f>
        <v/>
      </c>
      <c r="L599" s="50" t="str">
        <f aca="false">IF(OR($J599="",$K599=""),"",$J599-$K599)</f>
        <v/>
      </c>
      <c r="M599" s="50" t="str">
        <f aca="false">IF($J599="","",4098*$J599/($B599+237.3)^2)</f>
        <v/>
      </c>
      <c r="N599" s="51" t="str">
        <f aca="false">IF($F599="","",0.000665*$F599)</f>
        <v/>
      </c>
      <c r="O599" s="46" t="str">
        <f aca="false">IF($E599="","",IFERROR($E599*4.87/LN(67.8*CFG_ZANEM-5.42),""))</f>
        <v/>
      </c>
      <c r="P599" s="46" t="str">
        <f aca="false">IF(OR($B599="",$H599=""),"",$H599-$B599)</f>
        <v/>
      </c>
      <c r="Q599" s="46" t="str">
        <f aca="false">IF($A599="","",IF(ISNUMBER(CFG_A),CFG_A,""))</f>
        <v/>
      </c>
      <c r="R599" s="46" t="str">
        <f aca="false">IF($A599="","",IF(ISNUMBER(CFG_B),CFG_B,""))</f>
        <v/>
      </c>
      <c r="S599" s="50" t="str">
        <f aca="false">IF(OR($B599="",$Q599=""),"",0.6108*EXP(17.27*$B599/($B599+237.3))-0.6108*EXP(17.27*($B599+$Q599)/($B599+$Q599+237.3)))</f>
        <v/>
      </c>
      <c r="T599" s="46" t="str">
        <f aca="false">IF(OR($Q599="",$R599="",$L599=""),"",$Q599+$R599*$L599)</f>
        <v/>
      </c>
      <c r="U599" s="46" t="str">
        <f aca="false">IF(OR($Q599="",$R599="",$S599=""),"",$Q599+$R599*$S599)</f>
        <v/>
      </c>
      <c r="V599" s="50" t="str">
        <f aca="false">IF(OR($P599="",$T599="",$U599=""),"",IF(ABS($U599-$T599)&lt;CFG_DENOMMIN,"",($P599-$T599)/($U599-$T599)))</f>
        <v/>
      </c>
      <c r="W599" s="47" t="str">
        <f aca="false">IF($E599="","",IFERROR(LN((CFG_ZANEM-0.67*CFG_HDOSSEL)/(0.123*CFG_HDOSSEL))*LN((CFG_ZAR-0.67*CFG_HDOSSEL)/(0.0123*CFG_HDOSSEL))/(CFG_K^2*$E599),""))</f>
        <v/>
      </c>
      <c r="X599" s="50" t="str">
        <f aca="false">IF(OR($N599="",$W599="",$W599=0),"",$N599*(1+CFG_RC/$W599))</f>
        <v/>
      </c>
      <c r="Y599" s="46" t="str">
        <f aca="false">IF(OR($X599="",$M599="",$G599="",$L599=""),"",($W599*$G599/CFG_RHOCP)*($X599/($M599+$X599))-$L599/($M599+$X599))</f>
        <v/>
      </c>
      <c r="Z599" s="46" t="str">
        <f aca="false">IF(OR($W599="",$G599=""),"",$W599*$G599/CFG_RHOCP)</f>
        <v/>
      </c>
      <c r="AA599" s="50" t="str">
        <f aca="false">IF(OR($P599="",$Y599="",$Z599=""),"",IF(ABS($Z599-$Y599)&lt;CFG_DENOMMIN,"",($P599-$Y599)/($Z599-$Y599)))</f>
        <v/>
      </c>
      <c r="AB599" s="48" t="str">
        <f aca="false">IF($A599="","",IF(AND(HOUR($A599)&gt;=CFG_HINI,HOUR($A599)&lt;CFG_HFIM),1,0))</f>
        <v/>
      </c>
      <c r="AC599" s="48" t="str">
        <f aca="false">IF($A599="","",IF($D599="",0,IF($D599&gt;=CFG_RSMIN,1,0)))</f>
        <v/>
      </c>
      <c r="AD599" s="48" t="str">
        <f aca="false">IF($A599="","",IF($E599="",0,IF(AND($E599&gt;=CFG_UMIN,$E599&lt;=CFG_UMAX),1,0)))</f>
        <v/>
      </c>
      <c r="AE599" s="48" t="str">
        <f aca="false">IF($A599="","",IF($L599="",0,IF($L599&gt;=CFG_VPDMIN,1,0)))</f>
        <v/>
      </c>
      <c r="AF599" s="48" t="str">
        <f aca="false">IF($A599="","",IF(CFG_METODO="Teórico (Jackson)",IF(OR($Y599="",$Z599=""),0,IF(ABS($Z599-$Y599)&gt;=CFG_DENOMMIN,1,0)),IF(OR($T599="",$U599=""),0,IF(ABS($U599-$T599)&gt;=CFG_DENOMMIN,1,0))))</f>
        <v/>
      </c>
      <c r="AG599" s="48" t="str">
        <f aca="false">IF($A599="","",IF(AND($B599&lt;&gt;"",$C599&lt;&gt;"",$H599&lt;&gt;""),1,0))</f>
        <v/>
      </c>
      <c r="AH599" s="48" t="str">
        <f aca="false">IF($A599="","",IF(AND($AB599=1,$AC599=1,$AD599=1,$AE599=1,$AF599=1,$AG599=1),1,0))</f>
        <v/>
      </c>
      <c r="AI599" s="50" t="str">
        <f aca="false">IF($A599="","",IF($AH599&lt;&gt;1,"",IF(CFG_METODO="Teórico (Jackson)",$AA599,$V599)))</f>
        <v/>
      </c>
      <c r="AJ599" s="50" t="str">
        <f aca="false">IF($AI599="","",MAX(0,MIN(1,$AI599)))</f>
        <v/>
      </c>
      <c r="AK599" s="52" t="str">
        <f aca="false">IF($A599="","",IF($AG599=0,"Dados incompletos"&amp;IF($I599="SEM PAR"," — sem Tc no mesmo horário",""),IF($AB599=0,"Fora da janela horária",IF($AC599=0,"Radiação abaixo do mínimo",IF($AD599=0,"Vento fora da faixa",IF($AE599=0,"VPD abaixo do mínimo",IF($AF599=0,"Denominador muito pequeno","VÁLIDO")))))))</f>
        <v/>
      </c>
    </row>
    <row r="600" customFormat="false" ht="15" hidden="false" customHeight="false" outlineLevel="0" collapsed="false">
      <c r="A600" s="45" t="str">
        <f aca="false">IF(02_Estacao!A600="","",02_Estacao!A600)</f>
        <v/>
      </c>
      <c r="B600" s="46" t="str">
        <f aca="false">IF(OR($A600="",02_Estacao!B600=""),"",IF(CFG_UT="°F",(02_Estacao!B600-32)*5/9,02_Estacao!B600))</f>
        <v/>
      </c>
      <c r="C600" s="47" t="str">
        <f aca="false">IF(OR($A600="",02_Estacao!C600=""),"",IF(CFG_UUR="fração (0-1)",02_Estacao!C600*100,02_Estacao!C600))</f>
        <v/>
      </c>
      <c r="D600" s="48" t="str">
        <f aca="false">IF(OR($A600="",02_Estacao!D600=""),"",IF(CFG_URS="MJ/m²/h",02_Estacao!D600*277.7778,IF(CFG_URS="kW/m²",02_Estacao!D600*1000,02_Estacao!D600)))</f>
        <v/>
      </c>
      <c r="E600" s="46" t="str">
        <f aca="false">IF(OR($A600="",02_Estacao!E600=""),"",IF(CFG_UVEL="km/h",02_Estacao!E600/3.6,02_Estacao!E600))</f>
        <v/>
      </c>
      <c r="F600" s="46" t="str">
        <f aca="false">IF($A600="","",IF(02_Estacao!F600="",CFG_P,IF(CFG_UP="hPa (mbar)",02_Estacao!F600/10,IF(CFG_UP="Pa",02_Estacao!F600/1000,02_Estacao!F600))))</f>
        <v/>
      </c>
      <c r="G600" s="48" t="str">
        <f aca="false">IF($A600="","",IF(02_Estacao!G600&lt;&gt;"",02_Estacao!G600,IF($D600="","",(1-CFG_ALBEDO)*$D600-CFG_RNL)))</f>
        <v/>
      </c>
      <c r="H600" s="46" t="str">
        <f aca="false">IF($A600="","",IFERROR(IF(ISNUMBER(INDEX(03_Dossel!$F$6:$F$1005,MATCH($A600,03_Dossel!$A$6:$A$1005,0))),INDEX(03_Dossel!$F$6:$F$1005,MATCH($A600,03_Dossel!$A$6:$A$1005,0)),""),""))</f>
        <v/>
      </c>
      <c r="I600" s="49" t="str">
        <f aca="false">IF($A600="","",IF($H600="","SEM PAR","OK"))</f>
        <v/>
      </c>
      <c r="J600" s="50" t="str">
        <f aca="false">IF($B600="","",0.6108*EXP(17.27*$B600/($B600+237.3)))</f>
        <v/>
      </c>
      <c r="K600" s="50" t="str">
        <f aca="false">IF(OR($J600="",$C600=""),"",$J600*$C600/100)</f>
        <v/>
      </c>
      <c r="L600" s="50" t="str">
        <f aca="false">IF(OR($J600="",$K600=""),"",$J600-$K600)</f>
        <v/>
      </c>
      <c r="M600" s="50" t="str">
        <f aca="false">IF($J600="","",4098*$J600/($B600+237.3)^2)</f>
        <v/>
      </c>
      <c r="N600" s="51" t="str">
        <f aca="false">IF($F600="","",0.000665*$F600)</f>
        <v/>
      </c>
      <c r="O600" s="46" t="str">
        <f aca="false">IF($E600="","",IFERROR($E600*4.87/LN(67.8*CFG_ZANEM-5.42),""))</f>
        <v/>
      </c>
      <c r="P600" s="46" t="str">
        <f aca="false">IF(OR($B600="",$H600=""),"",$H600-$B600)</f>
        <v/>
      </c>
      <c r="Q600" s="46" t="str">
        <f aca="false">IF($A600="","",IF(ISNUMBER(CFG_A),CFG_A,""))</f>
        <v/>
      </c>
      <c r="R600" s="46" t="str">
        <f aca="false">IF($A600="","",IF(ISNUMBER(CFG_B),CFG_B,""))</f>
        <v/>
      </c>
      <c r="S600" s="50" t="str">
        <f aca="false">IF(OR($B600="",$Q600=""),"",0.6108*EXP(17.27*$B600/($B600+237.3))-0.6108*EXP(17.27*($B600+$Q600)/($B600+$Q600+237.3)))</f>
        <v/>
      </c>
      <c r="T600" s="46" t="str">
        <f aca="false">IF(OR($Q600="",$R600="",$L600=""),"",$Q600+$R600*$L600)</f>
        <v/>
      </c>
      <c r="U600" s="46" t="str">
        <f aca="false">IF(OR($Q600="",$R600="",$S600=""),"",$Q600+$R600*$S600)</f>
        <v/>
      </c>
      <c r="V600" s="50" t="str">
        <f aca="false">IF(OR($P600="",$T600="",$U600=""),"",IF(ABS($U600-$T600)&lt;CFG_DENOMMIN,"",($P600-$T600)/($U600-$T600)))</f>
        <v/>
      </c>
      <c r="W600" s="47" t="str">
        <f aca="false">IF($E600="","",IFERROR(LN((CFG_ZANEM-0.67*CFG_HDOSSEL)/(0.123*CFG_HDOSSEL))*LN((CFG_ZAR-0.67*CFG_HDOSSEL)/(0.0123*CFG_HDOSSEL))/(CFG_K^2*$E600),""))</f>
        <v/>
      </c>
      <c r="X600" s="50" t="str">
        <f aca="false">IF(OR($N600="",$W600="",$W600=0),"",$N600*(1+CFG_RC/$W600))</f>
        <v/>
      </c>
      <c r="Y600" s="46" t="str">
        <f aca="false">IF(OR($X600="",$M600="",$G600="",$L600=""),"",($W600*$G600/CFG_RHOCP)*($X600/($M600+$X600))-$L600/($M600+$X600))</f>
        <v/>
      </c>
      <c r="Z600" s="46" t="str">
        <f aca="false">IF(OR($W600="",$G600=""),"",$W600*$G600/CFG_RHOCP)</f>
        <v/>
      </c>
      <c r="AA600" s="50" t="str">
        <f aca="false">IF(OR($P600="",$Y600="",$Z600=""),"",IF(ABS($Z600-$Y600)&lt;CFG_DENOMMIN,"",($P600-$Y600)/($Z600-$Y600)))</f>
        <v/>
      </c>
      <c r="AB600" s="48" t="str">
        <f aca="false">IF($A600="","",IF(AND(HOUR($A600)&gt;=CFG_HINI,HOUR($A600)&lt;CFG_HFIM),1,0))</f>
        <v/>
      </c>
      <c r="AC600" s="48" t="str">
        <f aca="false">IF($A600="","",IF($D600="",0,IF($D600&gt;=CFG_RSMIN,1,0)))</f>
        <v/>
      </c>
      <c r="AD600" s="48" t="str">
        <f aca="false">IF($A600="","",IF($E600="",0,IF(AND($E600&gt;=CFG_UMIN,$E600&lt;=CFG_UMAX),1,0)))</f>
        <v/>
      </c>
      <c r="AE600" s="48" t="str">
        <f aca="false">IF($A600="","",IF($L600="",0,IF($L600&gt;=CFG_VPDMIN,1,0)))</f>
        <v/>
      </c>
      <c r="AF600" s="48" t="str">
        <f aca="false">IF($A600="","",IF(CFG_METODO="Teórico (Jackson)",IF(OR($Y600="",$Z600=""),0,IF(ABS($Z600-$Y600)&gt;=CFG_DENOMMIN,1,0)),IF(OR($T600="",$U600=""),0,IF(ABS($U600-$T600)&gt;=CFG_DENOMMIN,1,0))))</f>
        <v/>
      </c>
      <c r="AG600" s="48" t="str">
        <f aca="false">IF($A600="","",IF(AND($B600&lt;&gt;"",$C600&lt;&gt;"",$H600&lt;&gt;""),1,0))</f>
        <v/>
      </c>
      <c r="AH600" s="48" t="str">
        <f aca="false">IF($A600="","",IF(AND($AB600=1,$AC600=1,$AD600=1,$AE600=1,$AF600=1,$AG600=1),1,0))</f>
        <v/>
      </c>
      <c r="AI600" s="50" t="str">
        <f aca="false">IF($A600="","",IF($AH600&lt;&gt;1,"",IF(CFG_METODO="Teórico (Jackson)",$AA600,$V600)))</f>
        <v/>
      </c>
      <c r="AJ600" s="50" t="str">
        <f aca="false">IF($AI600="","",MAX(0,MIN(1,$AI600)))</f>
        <v/>
      </c>
      <c r="AK600" s="52" t="str">
        <f aca="false">IF($A600="","",IF($AG600=0,"Dados incompletos"&amp;IF($I600="SEM PAR"," — sem Tc no mesmo horário",""),IF($AB600=0,"Fora da janela horária",IF($AC600=0,"Radiação abaixo do mínimo",IF($AD600=0,"Vento fora da faixa",IF($AE600=0,"VPD abaixo do mínimo",IF($AF600=0,"Denominador muito pequeno","VÁLIDO")))))))</f>
        <v/>
      </c>
    </row>
    <row r="601" customFormat="false" ht="15" hidden="false" customHeight="false" outlineLevel="0" collapsed="false">
      <c r="A601" s="45" t="str">
        <f aca="false">IF(02_Estacao!A601="","",02_Estacao!A601)</f>
        <v/>
      </c>
      <c r="B601" s="46" t="str">
        <f aca="false">IF(OR($A601="",02_Estacao!B601=""),"",IF(CFG_UT="°F",(02_Estacao!B601-32)*5/9,02_Estacao!B601))</f>
        <v/>
      </c>
      <c r="C601" s="47" t="str">
        <f aca="false">IF(OR($A601="",02_Estacao!C601=""),"",IF(CFG_UUR="fração (0-1)",02_Estacao!C601*100,02_Estacao!C601))</f>
        <v/>
      </c>
      <c r="D601" s="48" t="str">
        <f aca="false">IF(OR($A601="",02_Estacao!D601=""),"",IF(CFG_URS="MJ/m²/h",02_Estacao!D601*277.7778,IF(CFG_URS="kW/m²",02_Estacao!D601*1000,02_Estacao!D601)))</f>
        <v/>
      </c>
      <c r="E601" s="46" t="str">
        <f aca="false">IF(OR($A601="",02_Estacao!E601=""),"",IF(CFG_UVEL="km/h",02_Estacao!E601/3.6,02_Estacao!E601))</f>
        <v/>
      </c>
      <c r="F601" s="46" t="str">
        <f aca="false">IF($A601="","",IF(02_Estacao!F601="",CFG_P,IF(CFG_UP="hPa (mbar)",02_Estacao!F601/10,IF(CFG_UP="Pa",02_Estacao!F601/1000,02_Estacao!F601))))</f>
        <v/>
      </c>
      <c r="G601" s="48" t="str">
        <f aca="false">IF($A601="","",IF(02_Estacao!G601&lt;&gt;"",02_Estacao!G601,IF($D601="","",(1-CFG_ALBEDO)*$D601-CFG_RNL)))</f>
        <v/>
      </c>
      <c r="H601" s="46" t="str">
        <f aca="false">IF($A601="","",IFERROR(IF(ISNUMBER(INDEX(03_Dossel!$F$6:$F$1005,MATCH($A601,03_Dossel!$A$6:$A$1005,0))),INDEX(03_Dossel!$F$6:$F$1005,MATCH($A601,03_Dossel!$A$6:$A$1005,0)),""),""))</f>
        <v/>
      </c>
      <c r="I601" s="49" t="str">
        <f aca="false">IF($A601="","",IF($H601="","SEM PAR","OK"))</f>
        <v/>
      </c>
      <c r="J601" s="50" t="str">
        <f aca="false">IF($B601="","",0.6108*EXP(17.27*$B601/($B601+237.3)))</f>
        <v/>
      </c>
      <c r="K601" s="50" t="str">
        <f aca="false">IF(OR($J601="",$C601=""),"",$J601*$C601/100)</f>
        <v/>
      </c>
      <c r="L601" s="50" t="str">
        <f aca="false">IF(OR($J601="",$K601=""),"",$J601-$K601)</f>
        <v/>
      </c>
      <c r="M601" s="50" t="str">
        <f aca="false">IF($J601="","",4098*$J601/($B601+237.3)^2)</f>
        <v/>
      </c>
      <c r="N601" s="51" t="str">
        <f aca="false">IF($F601="","",0.000665*$F601)</f>
        <v/>
      </c>
      <c r="O601" s="46" t="str">
        <f aca="false">IF($E601="","",IFERROR($E601*4.87/LN(67.8*CFG_ZANEM-5.42),""))</f>
        <v/>
      </c>
      <c r="P601" s="46" t="str">
        <f aca="false">IF(OR($B601="",$H601=""),"",$H601-$B601)</f>
        <v/>
      </c>
      <c r="Q601" s="46" t="str">
        <f aca="false">IF($A601="","",IF(ISNUMBER(CFG_A),CFG_A,""))</f>
        <v/>
      </c>
      <c r="R601" s="46" t="str">
        <f aca="false">IF($A601="","",IF(ISNUMBER(CFG_B),CFG_B,""))</f>
        <v/>
      </c>
      <c r="S601" s="50" t="str">
        <f aca="false">IF(OR($B601="",$Q601=""),"",0.6108*EXP(17.27*$B601/($B601+237.3))-0.6108*EXP(17.27*($B601+$Q601)/($B601+$Q601+237.3)))</f>
        <v/>
      </c>
      <c r="T601" s="46" t="str">
        <f aca="false">IF(OR($Q601="",$R601="",$L601=""),"",$Q601+$R601*$L601)</f>
        <v/>
      </c>
      <c r="U601" s="46" t="str">
        <f aca="false">IF(OR($Q601="",$R601="",$S601=""),"",$Q601+$R601*$S601)</f>
        <v/>
      </c>
      <c r="V601" s="50" t="str">
        <f aca="false">IF(OR($P601="",$T601="",$U601=""),"",IF(ABS($U601-$T601)&lt;CFG_DENOMMIN,"",($P601-$T601)/($U601-$T601)))</f>
        <v/>
      </c>
      <c r="W601" s="47" t="str">
        <f aca="false">IF($E601="","",IFERROR(LN((CFG_ZANEM-0.67*CFG_HDOSSEL)/(0.123*CFG_HDOSSEL))*LN((CFG_ZAR-0.67*CFG_HDOSSEL)/(0.0123*CFG_HDOSSEL))/(CFG_K^2*$E601),""))</f>
        <v/>
      </c>
      <c r="X601" s="50" t="str">
        <f aca="false">IF(OR($N601="",$W601="",$W601=0),"",$N601*(1+CFG_RC/$W601))</f>
        <v/>
      </c>
      <c r="Y601" s="46" t="str">
        <f aca="false">IF(OR($X601="",$M601="",$G601="",$L601=""),"",($W601*$G601/CFG_RHOCP)*($X601/($M601+$X601))-$L601/($M601+$X601))</f>
        <v/>
      </c>
      <c r="Z601" s="46" t="str">
        <f aca="false">IF(OR($W601="",$G601=""),"",$W601*$G601/CFG_RHOCP)</f>
        <v/>
      </c>
      <c r="AA601" s="50" t="str">
        <f aca="false">IF(OR($P601="",$Y601="",$Z601=""),"",IF(ABS($Z601-$Y601)&lt;CFG_DENOMMIN,"",($P601-$Y601)/($Z601-$Y601)))</f>
        <v/>
      </c>
      <c r="AB601" s="48" t="str">
        <f aca="false">IF($A601="","",IF(AND(HOUR($A601)&gt;=CFG_HINI,HOUR($A601)&lt;CFG_HFIM),1,0))</f>
        <v/>
      </c>
      <c r="AC601" s="48" t="str">
        <f aca="false">IF($A601="","",IF($D601="",0,IF($D601&gt;=CFG_RSMIN,1,0)))</f>
        <v/>
      </c>
      <c r="AD601" s="48" t="str">
        <f aca="false">IF($A601="","",IF($E601="",0,IF(AND($E601&gt;=CFG_UMIN,$E601&lt;=CFG_UMAX),1,0)))</f>
        <v/>
      </c>
      <c r="AE601" s="48" t="str">
        <f aca="false">IF($A601="","",IF($L601="",0,IF($L601&gt;=CFG_VPDMIN,1,0)))</f>
        <v/>
      </c>
      <c r="AF601" s="48" t="str">
        <f aca="false">IF($A601="","",IF(CFG_METODO="Teórico (Jackson)",IF(OR($Y601="",$Z601=""),0,IF(ABS($Z601-$Y601)&gt;=CFG_DENOMMIN,1,0)),IF(OR($T601="",$U601=""),0,IF(ABS($U601-$T601)&gt;=CFG_DENOMMIN,1,0))))</f>
        <v/>
      </c>
      <c r="AG601" s="48" t="str">
        <f aca="false">IF($A601="","",IF(AND($B601&lt;&gt;"",$C601&lt;&gt;"",$H601&lt;&gt;""),1,0))</f>
        <v/>
      </c>
      <c r="AH601" s="48" t="str">
        <f aca="false">IF($A601="","",IF(AND($AB601=1,$AC601=1,$AD601=1,$AE601=1,$AF601=1,$AG601=1),1,0))</f>
        <v/>
      </c>
      <c r="AI601" s="50" t="str">
        <f aca="false">IF($A601="","",IF($AH601&lt;&gt;1,"",IF(CFG_METODO="Teórico (Jackson)",$AA601,$V601)))</f>
        <v/>
      </c>
      <c r="AJ601" s="50" t="str">
        <f aca="false">IF($AI601="","",MAX(0,MIN(1,$AI601)))</f>
        <v/>
      </c>
      <c r="AK601" s="52" t="str">
        <f aca="false">IF($A601="","",IF($AG601=0,"Dados incompletos"&amp;IF($I601="SEM PAR"," — sem Tc no mesmo horário",""),IF($AB601=0,"Fora da janela horária",IF($AC601=0,"Radiação abaixo do mínimo",IF($AD601=0,"Vento fora da faixa",IF($AE601=0,"VPD abaixo do mínimo",IF($AF601=0,"Denominador muito pequeno","VÁLIDO")))))))</f>
        <v/>
      </c>
    </row>
    <row r="602" customFormat="false" ht="15" hidden="false" customHeight="false" outlineLevel="0" collapsed="false">
      <c r="A602" s="45" t="str">
        <f aca="false">IF(02_Estacao!A602="","",02_Estacao!A602)</f>
        <v/>
      </c>
      <c r="B602" s="46" t="str">
        <f aca="false">IF(OR($A602="",02_Estacao!B602=""),"",IF(CFG_UT="°F",(02_Estacao!B602-32)*5/9,02_Estacao!B602))</f>
        <v/>
      </c>
      <c r="C602" s="47" t="str">
        <f aca="false">IF(OR($A602="",02_Estacao!C602=""),"",IF(CFG_UUR="fração (0-1)",02_Estacao!C602*100,02_Estacao!C602))</f>
        <v/>
      </c>
      <c r="D602" s="48" t="str">
        <f aca="false">IF(OR($A602="",02_Estacao!D602=""),"",IF(CFG_URS="MJ/m²/h",02_Estacao!D602*277.7778,IF(CFG_URS="kW/m²",02_Estacao!D602*1000,02_Estacao!D602)))</f>
        <v/>
      </c>
      <c r="E602" s="46" t="str">
        <f aca="false">IF(OR($A602="",02_Estacao!E602=""),"",IF(CFG_UVEL="km/h",02_Estacao!E602/3.6,02_Estacao!E602))</f>
        <v/>
      </c>
      <c r="F602" s="46" t="str">
        <f aca="false">IF($A602="","",IF(02_Estacao!F602="",CFG_P,IF(CFG_UP="hPa (mbar)",02_Estacao!F602/10,IF(CFG_UP="Pa",02_Estacao!F602/1000,02_Estacao!F602))))</f>
        <v/>
      </c>
      <c r="G602" s="48" t="str">
        <f aca="false">IF($A602="","",IF(02_Estacao!G602&lt;&gt;"",02_Estacao!G602,IF($D602="","",(1-CFG_ALBEDO)*$D602-CFG_RNL)))</f>
        <v/>
      </c>
      <c r="H602" s="46" t="str">
        <f aca="false">IF($A602="","",IFERROR(IF(ISNUMBER(INDEX(03_Dossel!$F$6:$F$1005,MATCH($A602,03_Dossel!$A$6:$A$1005,0))),INDEX(03_Dossel!$F$6:$F$1005,MATCH($A602,03_Dossel!$A$6:$A$1005,0)),""),""))</f>
        <v/>
      </c>
      <c r="I602" s="49" t="str">
        <f aca="false">IF($A602="","",IF($H602="","SEM PAR","OK"))</f>
        <v/>
      </c>
      <c r="J602" s="50" t="str">
        <f aca="false">IF($B602="","",0.6108*EXP(17.27*$B602/($B602+237.3)))</f>
        <v/>
      </c>
      <c r="K602" s="50" t="str">
        <f aca="false">IF(OR($J602="",$C602=""),"",$J602*$C602/100)</f>
        <v/>
      </c>
      <c r="L602" s="50" t="str">
        <f aca="false">IF(OR($J602="",$K602=""),"",$J602-$K602)</f>
        <v/>
      </c>
      <c r="M602" s="50" t="str">
        <f aca="false">IF($J602="","",4098*$J602/($B602+237.3)^2)</f>
        <v/>
      </c>
      <c r="N602" s="51" t="str">
        <f aca="false">IF($F602="","",0.000665*$F602)</f>
        <v/>
      </c>
      <c r="O602" s="46" t="str">
        <f aca="false">IF($E602="","",IFERROR($E602*4.87/LN(67.8*CFG_ZANEM-5.42),""))</f>
        <v/>
      </c>
      <c r="P602" s="46" t="str">
        <f aca="false">IF(OR($B602="",$H602=""),"",$H602-$B602)</f>
        <v/>
      </c>
      <c r="Q602" s="46" t="str">
        <f aca="false">IF($A602="","",IF(ISNUMBER(CFG_A),CFG_A,""))</f>
        <v/>
      </c>
      <c r="R602" s="46" t="str">
        <f aca="false">IF($A602="","",IF(ISNUMBER(CFG_B),CFG_B,""))</f>
        <v/>
      </c>
      <c r="S602" s="50" t="str">
        <f aca="false">IF(OR($B602="",$Q602=""),"",0.6108*EXP(17.27*$B602/($B602+237.3))-0.6108*EXP(17.27*($B602+$Q602)/($B602+$Q602+237.3)))</f>
        <v/>
      </c>
      <c r="T602" s="46" t="str">
        <f aca="false">IF(OR($Q602="",$R602="",$L602=""),"",$Q602+$R602*$L602)</f>
        <v/>
      </c>
      <c r="U602" s="46" t="str">
        <f aca="false">IF(OR($Q602="",$R602="",$S602=""),"",$Q602+$R602*$S602)</f>
        <v/>
      </c>
      <c r="V602" s="50" t="str">
        <f aca="false">IF(OR($P602="",$T602="",$U602=""),"",IF(ABS($U602-$T602)&lt;CFG_DENOMMIN,"",($P602-$T602)/($U602-$T602)))</f>
        <v/>
      </c>
      <c r="W602" s="47" t="str">
        <f aca="false">IF($E602="","",IFERROR(LN((CFG_ZANEM-0.67*CFG_HDOSSEL)/(0.123*CFG_HDOSSEL))*LN((CFG_ZAR-0.67*CFG_HDOSSEL)/(0.0123*CFG_HDOSSEL))/(CFG_K^2*$E602),""))</f>
        <v/>
      </c>
      <c r="X602" s="50" t="str">
        <f aca="false">IF(OR($N602="",$W602="",$W602=0),"",$N602*(1+CFG_RC/$W602))</f>
        <v/>
      </c>
      <c r="Y602" s="46" t="str">
        <f aca="false">IF(OR($X602="",$M602="",$G602="",$L602=""),"",($W602*$G602/CFG_RHOCP)*($X602/($M602+$X602))-$L602/($M602+$X602))</f>
        <v/>
      </c>
      <c r="Z602" s="46" t="str">
        <f aca="false">IF(OR($W602="",$G602=""),"",$W602*$G602/CFG_RHOCP)</f>
        <v/>
      </c>
      <c r="AA602" s="50" t="str">
        <f aca="false">IF(OR($P602="",$Y602="",$Z602=""),"",IF(ABS($Z602-$Y602)&lt;CFG_DENOMMIN,"",($P602-$Y602)/($Z602-$Y602)))</f>
        <v/>
      </c>
      <c r="AB602" s="48" t="str">
        <f aca="false">IF($A602="","",IF(AND(HOUR($A602)&gt;=CFG_HINI,HOUR($A602)&lt;CFG_HFIM),1,0))</f>
        <v/>
      </c>
      <c r="AC602" s="48" t="str">
        <f aca="false">IF($A602="","",IF($D602="",0,IF($D602&gt;=CFG_RSMIN,1,0)))</f>
        <v/>
      </c>
      <c r="AD602" s="48" t="str">
        <f aca="false">IF($A602="","",IF($E602="",0,IF(AND($E602&gt;=CFG_UMIN,$E602&lt;=CFG_UMAX),1,0)))</f>
        <v/>
      </c>
      <c r="AE602" s="48" t="str">
        <f aca="false">IF($A602="","",IF($L602="",0,IF($L602&gt;=CFG_VPDMIN,1,0)))</f>
        <v/>
      </c>
      <c r="AF602" s="48" t="str">
        <f aca="false">IF($A602="","",IF(CFG_METODO="Teórico (Jackson)",IF(OR($Y602="",$Z602=""),0,IF(ABS($Z602-$Y602)&gt;=CFG_DENOMMIN,1,0)),IF(OR($T602="",$U602=""),0,IF(ABS($U602-$T602)&gt;=CFG_DENOMMIN,1,0))))</f>
        <v/>
      </c>
      <c r="AG602" s="48" t="str">
        <f aca="false">IF($A602="","",IF(AND($B602&lt;&gt;"",$C602&lt;&gt;"",$H602&lt;&gt;""),1,0))</f>
        <v/>
      </c>
      <c r="AH602" s="48" t="str">
        <f aca="false">IF($A602="","",IF(AND($AB602=1,$AC602=1,$AD602=1,$AE602=1,$AF602=1,$AG602=1),1,0))</f>
        <v/>
      </c>
      <c r="AI602" s="50" t="str">
        <f aca="false">IF($A602="","",IF($AH602&lt;&gt;1,"",IF(CFG_METODO="Teórico (Jackson)",$AA602,$V602)))</f>
        <v/>
      </c>
      <c r="AJ602" s="50" t="str">
        <f aca="false">IF($AI602="","",MAX(0,MIN(1,$AI602)))</f>
        <v/>
      </c>
      <c r="AK602" s="52" t="str">
        <f aca="false">IF($A602="","",IF($AG602=0,"Dados incompletos"&amp;IF($I602="SEM PAR"," — sem Tc no mesmo horário",""),IF($AB602=0,"Fora da janela horária",IF($AC602=0,"Radiação abaixo do mínimo",IF($AD602=0,"Vento fora da faixa",IF($AE602=0,"VPD abaixo do mínimo",IF($AF602=0,"Denominador muito pequeno","VÁLIDO")))))))</f>
        <v/>
      </c>
    </row>
    <row r="603" customFormat="false" ht="15" hidden="false" customHeight="false" outlineLevel="0" collapsed="false">
      <c r="A603" s="45" t="str">
        <f aca="false">IF(02_Estacao!A603="","",02_Estacao!A603)</f>
        <v/>
      </c>
      <c r="B603" s="46" t="str">
        <f aca="false">IF(OR($A603="",02_Estacao!B603=""),"",IF(CFG_UT="°F",(02_Estacao!B603-32)*5/9,02_Estacao!B603))</f>
        <v/>
      </c>
      <c r="C603" s="47" t="str">
        <f aca="false">IF(OR($A603="",02_Estacao!C603=""),"",IF(CFG_UUR="fração (0-1)",02_Estacao!C603*100,02_Estacao!C603))</f>
        <v/>
      </c>
      <c r="D603" s="48" t="str">
        <f aca="false">IF(OR($A603="",02_Estacao!D603=""),"",IF(CFG_URS="MJ/m²/h",02_Estacao!D603*277.7778,IF(CFG_URS="kW/m²",02_Estacao!D603*1000,02_Estacao!D603)))</f>
        <v/>
      </c>
      <c r="E603" s="46" t="str">
        <f aca="false">IF(OR($A603="",02_Estacao!E603=""),"",IF(CFG_UVEL="km/h",02_Estacao!E603/3.6,02_Estacao!E603))</f>
        <v/>
      </c>
      <c r="F603" s="46" t="str">
        <f aca="false">IF($A603="","",IF(02_Estacao!F603="",CFG_P,IF(CFG_UP="hPa (mbar)",02_Estacao!F603/10,IF(CFG_UP="Pa",02_Estacao!F603/1000,02_Estacao!F603))))</f>
        <v/>
      </c>
      <c r="G603" s="48" t="str">
        <f aca="false">IF($A603="","",IF(02_Estacao!G603&lt;&gt;"",02_Estacao!G603,IF($D603="","",(1-CFG_ALBEDO)*$D603-CFG_RNL)))</f>
        <v/>
      </c>
      <c r="H603" s="46" t="str">
        <f aca="false">IF($A603="","",IFERROR(IF(ISNUMBER(INDEX(03_Dossel!$F$6:$F$1005,MATCH($A603,03_Dossel!$A$6:$A$1005,0))),INDEX(03_Dossel!$F$6:$F$1005,MATCH($A603,03_Dossel!$A$6:$A$1005,0)),""),""))</f>
        <v/>
      </c>
      <c r="I603" s="49" t="str">
        <f aca="false">IF($A603="","",IF($H603="","SEM PAR","OK"))</f>
        <v/>
      </c>
      <c r="J603" s="50" t="str">
        <f aca="false">IF($B603="","",0.6108*EXP(17.27*$B603/($B603+237.3)))</f>
        <v/>
      </c>
      <c r="K603" s="50" t="str">
        <f aca="false">IF(OR($J603="",$C603=""),"",$J603*$C603/100)</f>
        <v/>
      </c>
      <c r="L603" s="50" t="str">
        <f aca="false">IF(OR($J603="",$K603=""),"",$J603-$K603)</f>
        <v/>
      </c>
      <c r="M603" s="50" t="str">
        <f aca="false">IF($J603="","",4098*$J603/($B603+237.3)^2)</f>
        <v/>
      </c>
      <c r="N603" s="51" t="str">
        <f aca="false">IF($F603="","",0.000665*$F603)</f>
        <v/>
      </c>
      <c r="O603" s="46" t="str">
        <f aca="false">IF($E603="","",IFERROR($E603*4.87/LN(67.8*CFG_ZANEM-5.42),""))</f>
        <v/>
      </c>
      <c r="P603" s="46" t="str">
        <f aca="false">IF(OR($B603="",$H603=""),"",$H603-$B603)</f>
        <v/>
      </c>
      <c r="Q603" s="46" t="str">
        <f aca="false">IF($A603="","",IF(ISNUMBER(CFG_A),CFG_A,""))</f>
        <v/>
      </c>
      <c r="R603" s="46" t="str">
        <f aca="false">IF($A603="","",IF(ISNUMBER(CFG_B),CFG_B,""))</f>
        <v/>
      </c>
      <c r="S603" s="50" t="str">
        <f aca="false">IF(OR($B603="",$Q603=""),"",0.6108*EXP(17.27*$B603/($B603+237.3))-0.6108*EXP(17.27*($B603+$Q603)/($B603+$Q603+237.3)))</f>
        <v/>
      </c>
      <c r="T603" s="46" t="str">
        <f aca="false">IF(OR($Q603="",$R603="",$L603=""),"",$Q603+$R603*$L603)</f>
        <v/>
      </c>
      <c r="U603" s="46" t="str">
        <f aca="false">IF(OR($Q603="",$R603="",$S603=""),"",$Q603+$R603*$S603)</f>
        <v/>
      </c>
      <c r="V603" s="50" t="str">
        <f aca="false">IF(OR($P603="",$T603="",$U603=""),"",IF(ABS($U603-$T603)&lt;CFG_DENOMMIN,"",($P603-$T603)/($U603-$T603)))</f>
        <v/>
      </c>
      <c r="W603" s="47" t="str">
        <f aca="false">IF($E603="","",IFERROR(LN((CFG_ZANEM-0.67*CFG_HDOSSEL)/(0.123*CFG_HDOSSEL))*LN((CFG_ZAR-0.67*CFG_HDOSSEL)/(0.0123*CFG_HDOSSEL))/(CFG_K^2*$E603),""))</f>
        <v/>
      </c>
      <c r="X603" s="50" t="str">
        <f aca="false">IF(OR($N603="",$W603="",$W603=0),"",$N603*(1+CFG_RC/$W603))</f>
        <v/>
      </c>
      <c r="Y603" s="46" t="str">
        <f aca="false">IF(OR($X603="",$M603="",$G603="",$L603=""),"",($W603*$G603/CFG_RHOCP)*($X603/($M603+$X603))-$L603/($M603+$X603))</f>
        <v/>
      </c>
      <c r="Z603" s="46" t="str">
        <f aca="false">IF(OR($W603="",$G603=""),"",$W603*$G603/CFG_RHOCP)</f>
        <v/>
      </c>
      <c r="AA603" s="50" t="str">
        <f aca="false">IF(OR($P603="",$Y603="",$Z603=""),"",IF(ABS($Z603-$Y603)&lt;CFG_DENOMMIN,"",($P603-$Y603)/($Z603-$Y603)))</f>
        <v/>
      </c>
      <c r="AB603" s="48" t="str">
        <f aca="false">IF($A603="","",IF(AND(HOUR($A603)&gt;=CFG_HINI,HOUR($A603)&lt;CFG_HFIM),1,0))</f>
        <v/>
      </c>
      <c r="AC603" s="48" t="str">
        <f aca="false">IF($A603="","",IF($D603="",0,IF($D603&gt;=CFG_RSMIN,1,0)))</f>
        <v/>
      </c>
      <c r="AD603" s="48" t="str">
        <f aca="false">IF($A603="","",IF($E603="",0,IF(AND($E603&gt;=CFG_UMIN,$E603&lt;=CFG_UMAX),1,0)))</f>
        <v/>
      </c>
      <c r="AE603" s="48" t="str">
        <f aca="false">IF($A603="","",IF($L603="",0,IF($L603&gt;=CFG_VPDMIN,1,0)))</f>
        <v/>
      </c>
      <c r="AF603" s="48" t="str">
        <f aca="false">IF($A603="","",IF(CFG_METODO="Teórico (Jackson)",IF(OR($Y603="",$Z603=""),0,IF(ABS($Z603-$Y603)&gt;=CFG_DENOMMIN,1,0)),IF(OR($T603="",$U603=""),0,IF(ABS($U603-$T603)&gt;=CFG_DENOMMIN,1,0))))</f>
        <v/>
      </c>
      <c r="AG603" s="48" t="str">
        <f aca="false">IF($A603="","",IF(AND($B603&lt;&gt;"",$C603&lt;&gt;"",$H603&lt;&gt;""),1,0))</f>
        <v/>
      </c>
      <c r="AH603" s="48" t="str">
        <f aca="false">IF($A603="","",IF(AND($AB603=1,$AC603=1,$AD603=1,$AE603=1,$AF603=1,$AG603=1),1,0))</f>
        <v/>
      </c>
      <c r="AI603" s="50" t="str">
        <f aca="false">IF($A603="","",IF($AH603&lt;&gt;1,"",IF(CFG_METODO="Teórico (Jackson)",$AA603,$V603)))</f>
        <v/>
      </c>
      <c r="AJ603" s="50" t="str">
        <f aca="false">IF($AI603="","",MAX(0,MIN(1,$AI603)))</f>
        <v/>
      </c>
      <c r="AK603" s="52" t="str">
        <f aca="false">IF($A603="","",IF($AG603=0,"Dados incompletos"&amp;IF($I603="SEM PAR"," — sem Tc no mesmo horário",""),IF($AB603=0,"Fora da janela horária",IF($AC603=0,"Radiação abaixo do mínimo",IF($AD603=0,"Vento fora da faixa",IF($AE603=0,"VPD abaixo do mínimo",IF($AF603=0,"Denominador muito pequeno","VÁLIDO")))))))</f>
        <v/>
      </c>
    </row>
    <row r="604" customFormat="false" ht="15" hidden="false" customHeight="false" outlineLevel="0" collapsed="false">
      <c r="A604" s="45" t="str">
        <f aca="false">IF(02_Estacao!A604="","",02_Estacao!A604)</f>
        <v/>
      </c>
      <c r="B604" s="46" t="str">
        <f aca="false">IF(OR($A604="",02_Estacao!B604=""),"",IF(CFG_UT="°F",(02_Estacao!B604-32)*5/9,02_Estacao!B604))</f>
        <v/>
      </c>
      <c r="C604" s="47" t="str">
        <f aca="false">IF(OR($A604="",02_Estacao!C604=""),"",IF(CFG_UUR="fração (0-1)",02_Estacao!C604*100,02_Estacao!C604))</f>
        <v/>
      </c>
      <c r="D604" s="48" t="str">
        <f aca="false">IF(OR($A604="",02_Estacao!D604=""),"",IF(CFG_URS="MJ/m²/h",02_Estacao!D604*277.7778,IF(CFG_URS="kW/m²",02_Estacao!D604*1000,02_Estacao!D604)))</f>
        <v/>
      </c>
      <c r="E604" s="46" t="str">
        <f aca="false">IF(OR($A604="",02_Estacao!E604=""),"",IF(CFG_UVEL="km/h",02_Estacao!E604/3.6,02_Estacao!E604))</f>
        <v/>
      </c>
      <c r="F604" s="46" t="str">
        <f aca="false">IF($A604="","",IF(02_Estacao!F604="",CFG_P,IF(CFG_UP="hPa (mbar)",02_Estacao!F604/10,IF(CFG_UP="Pa",02_Estacao!F604/1000,02_Estacao!F604))))</f>
        <v/>
      </c>
      <c r="G604" s="48" t="str">
        <f aca="false">IF($A604="","",IF(02_Estacao!G604&lt;&gt;"",02_Estacao!G604,IF($D604="","",(1-CFG_ALBEDO)*$D604-CFG_RNL)))</f>
        <v/>
      </c>
      <c r="H604" s="46" t="str">
        <f aca="false">IF($A604="","",IFERROR(IF(ISNUMBER(INDEX(03_Dossel!$F$6:$F$1005,MATCH($A604,03_Dossel!$A$6:$A$1005,0))),INDEX(03_Dossel!$F$6:$F$1005,MATCH($A604,03_Dossel!$A$6:$A$1005,0)),""),""))</f>
        <v/>
      </c>
      <c r="I604" s="49" t="str">
        <f aca="false">IF($A604="","",IF($H604="","SEM PAR","OK"))</f>
        <v/>
      </c>
      <c r="J604" s="50" t="str">
        <f aca="false">IF($B604="","",0.6108*EXP(17.27*$B604/($B604+237.3)))</f>
        <v/>
      </c>
      <c r="K604" s="50" t="str">
        <f aca="false">IF(OR($J604="",$C604=""),"",$J604*$C604/100)</f>
        <v/>
      </c>
      <c r="L604" s="50" t="str">
        <f aca="false">IF(OR($J604="",$K604=""),"",$J604-$K604)</f>
        <v/>
      </c>
      <c r="M604" s="50" t="str">
        <f aca="false">IF($J604="","",4098*$J604/($B604+237.3)^2)</f>
        <v/>
      </c>
      <c r="N604" s="51" t="str">
        <f aca="false">IF($F604="","",0.000665*$F604)</f>
        <v/>
      </c>
      <c r="O604" s="46" t="str">
        <f aca="false">IF($E604="","",IFERROR($E604*4.87/LN(67.8*CFG_ZANEM-5.42),""))</f>
        <v/>
      </c>
      <c r="P604" s="46" t="str">
        <f aca="false">IF(OR($B604="",$H604=""),"",$H604-$B604)</f>
        <v/>
      </c>
      <c r="Q604" s="46" t="str">
        <f aca="false">IF($A604="","",IF(ISNUMBER(CFG_A),CFG_A,""))</f>
        <v/>
      </c>
      <c r="R604" s="46" t="str">
        <f aca="false">IF($A604="","",IF(ISNUMBER(CFG_B),CFG_B,""))</f>
        <v/>
      </c>
      <c r="S604" s="50" t="str">
        <f aca="false">IF(OR($B604="",$Q604=""),"",0.6108*EXP(17.27*$B604/($B604+237.3))-0.6108*EXP(17.27*($B604+$Q604)/($B604+$Q604+237.3)))</f>
        <v/>
      </c>
      <c r="T604" s="46" t="str">
        <f aca="false">IF(OR($Q604="",$R604="",$L604=""),"",$Q604+$R604*$L604)</f>
        <v/>
      </c>
      <c r="U604" s="46" t="str">
        <f aca="false">IF(OR($Q604="",$R604="",$S604=""),"",$Q604+$R604*$S604)</f>
        <v/>
      </c>
      <c r="V604" s="50" t="str">
        <f aca="false">IF(OR($P604="",$T604="",$U604=""),"",IF(ABS($U604-$T604)&lt;CFG_DENOMMIN,"",($P604-$T604)/($U604-$T604)))</f>
        <v/>
      </c>
      <c r="W604" s="47" t="str">
        <f aca="false">IF($E604="","",IFERROR(LN((CFG_ZANEM-0.67*CFG_HDOSSEL)/(0.123*CFG_HDOSSEL))*LN((CFG_ZAR-0.67*CFG_HDOSSEL)/(0.0123*CFG_HDOSSEL))/(CFG_K^2*$E604),""))</f>
        <v/>
      </c>
      <c r="X604" s="50" t="str">
        <f aca="false">IF(OR($N604="",$W604="",$W604=0),"",$N604*(1+CFG_RC/$W604))</f>
        <v/>
      </c>
      <c r="Y604" s="46" t="str">
        <f aca="false">IF(OR($X604="",$M604="",$G604="",$L604=""),"",($W604*$G604/CFG_RHOCP)*($X604/($M604+$X604))-$L604/($M604+$X604))</f>
        <v/>
      </c>
      <c r="Z604" s="46" t="str">
        <f aca="false">IF(OR($W604="",$G604=""),"",$W604*$G604/CFG_RHOCP)</f>
        <v/>
      </c>
      <c r="AA604" s="50" t="str">
        <f aca="false">IF(OR($P604="",$Y604="",$Z604=""),"",IF(ABS($Z604-$Y604)&lt;CFG_DENOMMIN,"",($P604-$Y604)/($Z604-$Y604)))</f>
        <v/>
      </c>
      <c r="AB604" s="48" t="str">
        <f aca="false">IF($A604="","",IF(AND(HOUR($A604)&gt;=CFG_HINI,HOUR($A604)&lt;CFG_HFIM),1,0))</f>
        <v/>
      </c>
      <c r="AC604" s="48" t="str">
        <f aca="false">IF($A604="","",IF($D604="",0,IF($D604&gt;=CFG_RSMIN,1,0)))</f>
        <v/>
      </c>
      <c r="AD604" s="48" t="str">
        <f aca="false">IF($A604="","",IF($E604="",0,IF(AND($E604&gt;=CFG_UMIN,$E604&lt;=CFG_UMAX),1,0)))</f>
        <v/>
      </c>
      <c r="AE604" s="48" t="str">
        <f aca="false">IF($A604="","",IF($L604="",0,IF($L604&gt;=CFG_VPDMIN,1,0)))</f>
        <v/>
      </c>
      <c r="AF604" s="48" t="str">
        <f aca="false">IF($A604="","",IF(CFG_METODO="Teórico (Jackson)",IF(OR($Y604="",$Z604=""),0,IF(ABS($Z604-$Y604)&gt;=CFG_DENOMMIN,1,0)),IF(OR($T604="",$U604=""),0,IF(ABS($U604-$T604)&gt;=CFG_DENOMMIN,1,0))))</f>
        <v/>
      </c>
      <c r="AG604" s="48" t="str">
        <f aca="false">IF($A604="","",IF(AND($B604&lt;&gt;"",$C604&lt;&gt;"",$H604&lt;&gt;""),1,0))</f>
        <v/>
      </c>
      <c r="AH604" s="48" t="str">
        <f aca="false">IF($A604="","",IF(AND($AB604=1,$AC604=1,$AD604=1,$AE604=1,$AF604=1,$AG604=1),1,0))</f>
        <v/>
      </c>
      <c r="AI604" s="50" t="str">
        <f aca="false">IF($A604="","",IF($AH604&lt;&gt;1,"",IF(CFG_METODO="Teórico (Jackson)",$AA604,$V604)))</f>
        <v/>
      </c>
      <c r="AJ604" s="50" t="str">
        <f aca="false">IF($AI604="","",MAX(0,MIN(1,$AI604)))</f>
        <v/>
      </c>
      <c r="AK604" s="52" t="str">
        <f aca="false">IF($A604="","",IF($AG604=0,"Dados incompletos"&amp;IF($I604="SEM PAR"," — sem Tc no mesmo horário",""),IF($AB604=0,"Fora da janela horária",IF($AC604=0,"Radiação abaixo do mínimo",IF($AD604=0,"Vento fora da faixa",IF($AE604=0,"VPD abaixo do mínimo",IF($AF604=0,"Denominador muito pequeno","VÁLIDO")))))))</f>
        <v/>
      </c>
    </row>
    <row r="605" customFormat="false" ht="15" hidden="false" customHeight="false" outlineLevel="0" collapsed="false">
      <c r="A605" s="45" t="str">
        <f aca="false">IF(02_Estacao!A605="","",02_Estacao!A605)</f>
        <v/>
      </c>
      <c r="B605" s="46" t="str">
        <f aca="false">IF(OR($A605="",02_Estacao!B605=""),"",IF(CFG_UT="°F",(02_Estacao!B605-32)*5/9,02_Estacao!B605))</f>
        <v/>
      </c>
      <c r="C605" s="47" t="str">
        <f aca="false">IF(OR($A605="",02_Estacao!C605=""),"",IF(CFG_UUR="fração (0-1)",02_Estacao!C605*100,02_Estacao!C605))</f>
        <v/>
      </c>
      <c r="D605" s="48" t="str">
        <f aca="false">IF(OR($A605="",02_Estacao!D605=""),"",IF(CFG_URS="MJ/m²/h",02_Estacao!D605*277.7778,IF(CFG_URS="kW/m²",02_Estacao!D605*1000,02_Estacao!D605)))</f>
        <v/>
      </c>
      <c r="E605" s="46" t="str">
        <f aca="false">IF(OR($A605="",02_Estacao!E605=""),"",IF(CFG_UVEL="km/h",02_Estacao!E605/3.6,02_Estacao!E605))</f>
        <v/>
      </c>
      <c r="F605" s="46" t="str">
        <f aca="false">IF($A605="","",IF(02_Estacao!F605="",CFG_P,IF(CFG_UP="hPa (mbar)",02_Estacao!F605/10,IF(CFG_UP="Pa",02_Estacao!F605/1000,02_Estacao!F605))))</f>
        <v/>
      </c>
      <c r="G605" s="48" t="str">
        <f aca="false">IF($A605="","",IF(02_Estacao!G605&lt;&gt;"",02_Estacao!G605,IF($D605="","",(1-CFG_ALBEDO)*$D605-CFG_RNL)))</f>
        <v/>
      </c>
      <c r="H605" s="46" t="str">
        <f aca="false">IF($A605="","",IFERROR(IF(ISNUMBER(INDEX(03_Dossel!$F$6:$F$1005,MATCH($A605,03_Dossel!$A$6:$A$1005,0))),INDEX(03_Dossel!$F$6:$F$1005,MATCH($A605,03_Dossel!$A$6:$A$1005,0)),""),""))</f>
        <v/>
      </c>
      <c r="I605" s="49" t="str">
        <f aca="false">IF($A605="","",IF($H605="","SEM PAR","OK"))</f>
        <v/>
      </c>
      <c r="J605" s="50" t="str">
        <f aca="false">IF($B605="","",0.6108*EXP(17.27*$B605/($B605+237.3)))</f>
        <v/>
      </c>
      <c r="K605" s="50" t="str">
        <f aca="false">IF(OR($J605="",$C605=""),"",$J605*$C605/100)</f>
        <v/>
      </c>
      <c r="L605" s="50" t="str">
        <f aca="false">IF(OR($J605="",$K605=""),"",$J605-$K605)</f>
        <v/>
      </c>
      <c r="M605" s="50" t="str">
        <f aca="false">IF($J605="","",4098*$J605/($B605+237.3)^2)</f>
        <v/>
      </c>
      <c r="N605" s="51" t="str">
        <f aca="false">IF($F605="","",0.000665*$F605)</f>
        <v/>
      </c>
      <c r="O605" s="46" t="str">
        <f aca="false">IF($E605="","",IFERROR($E605*4.87/LN(67.8*CFG_ZANEM-5.42),""))</f>
        <v/>
      </c>
      <c r="P605" s="46" t="str">
        <f aca="false">IF(OR($B605="",$H605=""),"",$H605-$B605)</f>
        <v/>
      </c>
      <c r="Q605" s="46" t="str">
        <f aca="false">IF($A605="","",IF(ISNUMBER(CFG_A),CFG_A,""))</f>
        <v/>
      </c>
      <c r="R605" s="46" t="str">
        <f aca="false">IF($A605="","",IF(ISNUMBER(CFG_B),CFG_B,""))</f>
        <v/>
      </c>
      <c r="S605" s="50" t="str">
        <f aca="false">IF(OR($B605="",$Q605=""),"",0.6108*EXP(17.27*$B605/($B605+237.3))-0.6108*EXP(17.27*($B605+$Q605)/($B605+$Q605+237.3)))</f>
        <v/>
      </c>
      <c r="T605" s="46" t="str">
        <f aca="false">IF(OR($Q605="",$R605="",$L605=""),"",$Q605+$R605*$L605)</f>
        <v/>
      </c>
      <c r="U605" s="46" t="str">
        <f aca="false">IF(OR($Q605="",$R605="",$S605=""),"",$Q605+$R605*$S605)</f>
        <v/>
      </c>
      <c r="V605" s="50" t="str">
        <f aca="false">IF(OR($P605="",$T605="",$U605=""),"",IF(ABS($U605-$T605)&lt;CFG_DENOMMIN,"",($P605-$T605)/($U605-$T605)))</f>
        <v/>
      </c>
      <c r="W605" s="47" t="str">
        <f aca="false">IF($E605="","",IFERROR(LN((CFG_ZANEM-0.67*CFG_HDOSSEL)/(0.123*CFG_HDOSSEL))*LN((CFG_ZAR-0.67*CFG_HDOSSEL)/(0.0123*CFG_HDOSSEL))/(CFG_K^2*$E605),""))</f>
        <v/>
      </c>
      <c r="X605" s="50" t="str">
        <f aca="false">IF(OR($N605="",$W605="",$W605=0),"",$N605*(1+CFG_RC/$W605))</f>
        <v/>
      </c>
      <c r="Y605" s="46" t="str">
        <f aca="false">IF(OR($X605="",$M605="",$G605="",$L605=""),"",($W605*$G605/CFG_RHOCP)*($X605/($M605+$X605))-$L605/($M605+$X605))</f>
        <v/>
      </c>
      <c r="Z605" s="46" t="str">
        <f aca="false">IF(OR($W605="",$G605=""),"",$W605*$G605/CFG_RHOCP)</f>
        <v/>
      </c>
      <c r="AA605" s="50" t="str">
        <f aca="false">IF(OR($P605="",$Y605="",$Z605=""),"",IF(ABS($Z605-$Y605)&lt;CFG_DENOMMIN,"",($P605-$Y605)/($Z605-$Y605)))</f>
        <v/>
      </c>
      <c r="AB605" s="48" t="str">
        <f aca="false">IF($A605="","",IF(AND(HOUR($A605)&gt;=CFG_HINI,HOUR($A605)&lt;CFG_HFIM),1,0))</f>
        <v/>
      </c>
      <c r="AC605" s="48" t="str">
        <f aca="false">IF($A605="","",IF($D605="",0,IF($D605&gt;=CFG_RSMIN,1,0)))</f>
        <v/>
      </c>
      <c r="AD605" s="48" t="str">
        <f aca="false">IF($A605="","",IF($E605="",0,IF(AND($E605&gt;=CFG_UMIN,$E605&lt;=CFG_UMAX),1,0)))</f>
        <v/>
      </c>
      <c r="AE605" s="48" t="str">
        <f aca="false">IF($A605="","",IF($L605="",0,IF($L605&gt;=CFG_VPDMIN,1,0)))</f>
        <v/>
      </c>
      <c r="AF605" s="48" t="str">
        <f aca="false">IF($A605="","",IF(CFG_METODO="Teórico (Jackson)",IF(OR($Y605="",$Z605=""),0,IF(ABS($Z605-$Y605)&gt;=CFG_DENOMMIN,1,0)),IF(OR($T605="",$U605=""),0,IF(ABS($U605-$T605)&gt;=CFG_DENOMMIN,1,0))))</f>
        <v/>
      </c>
      <c r="AG605" s="48" t="str">
        <f aca="false">IF($A605="","",IF(AND($B605&lt;&gt;"",$C605&lt;&gt;"",$H605&lt;&gt;""),1,0))</f>
        <v/>
      </c>
      <c r="AH605" s="48" t="str">
        <f aca="false">IF($A605="","",IF(AND($AB605=1,$AC605=1,$AD605=1,$AE605=1,$AF605=1,$AG605=1),1,0))</f>
        <v/>
      </c>
      <c r="AI605" s="50" t="str">
        <f aca="false">IF($A605="","",IF($AH605&lt;&gt;1,"",IF(CFG_METODO="Teórico (Jackson)",$AA605,$V605)))</f>
        <v/>
      </c>
      <c r="AJ605" s="50" t="str">
        <f aca="false">IF($AI605="","",MAX(0,MIN(1,$AI605)))</f>
        <v/>
      </c>
      <c r="AK605" s="52" t="str">
        <f aca="false">IF($A605="","",IF($AG605=0,"Dados incompletos"&amp;IF($I605="SEM PAR"," — sem Tc no mesmo horário",""),IF($AB605=0,"Fora da janela horária",IF($AC605=0,"Radiação abaixo do mínimo",IF($AD605=0,"Vento fora da faixa",IF($AE605=0,"VPD abaixo do mínimo",IF($AF605=0,"Denominador muito pequeno","VÁLIDO")))))))</f>
        <v/>
      </c>
    </row>
    <row r="606" customFormat="false" ht="15" hidden="false" customHeight="false" outlineLevel="0" collapsed="false">
      <c r="A606" s="45" t="str">
        <f aca="false">IF(02_Estacao!A606="","",02_Estacao!A606)</f>
        <v/>
      </c>
      <c r="B606" s="46" t="str">
        <f aca="false">IF(OR($A606="",02_Estacao!B606=""),"",IF(CFG_UT="°F",(02_Estacao!B606-32)*5/9,02_Estacao!B606))</f>
        <v/>
      </c>
      <c r="C606" s="47" t="str">
        <f aca="false">IF(OR($A606="",02_Estacao!C606=""),"",IF(CFG_UUR="fração (0-1)",02_Estacao!C606*100,02_Estacao!C606))</f>
        <v/>
      </c>
      <c r="D606" s="48" t="str">
        <f aca="false">IF(OR($A606="",02_Estacao!D606=""),"",IF(CFG_URS="MJ/m²/h",02_Estacao!D606*277.7778,IF(CFG_URS="kW/m²",02_Estacao!D606*1000,02_Estacao!D606)))</f>
        <v/>
      </c>
      <c r="E606" s="46" t="str">
        <f aca="false">IF(OR($A606="",02_Estacao!E606=""),"",IF(CFG_UVEL="km/h",02_Estacao!E606/3.6,02_Estacao!E606))</f>
        <v/>
      </c>
      <c r="F606" s="46" t="str">
        <f aca="false">IF($A606="","",IF(02_Estacao!F606="",CFG_P,IF(CFG_UP="hPa (mbar)",02_Estacao!F606/10,IF(CFG_UP="Pa",02_Estacao!F606/1000,02_Estacao!F606))))</f>
        <v/>
      </c>
      <c r="G606" s="48" t="str">
        <f aca="false">IF($A606="","",IF(02_Estacao!G606&lt;&gt;"",02_Estacao!G606,IF($D606="","",(1-CFG_ALBEDO)*$D606-CFG_RNL)))</f>
        <v/>
      </c>
      <c r="H606" s="46" t="str">
        <f aca="false">IF($A606="","",IFERROR(IF(ISNUMBER(INDEX(03_Dossel!$F$6:$F$1005,MATCH($A606,03_Dossel!$A$6:$A$1005,0))),INDEX(03_Dossel!$F$6:$F$1005,MATCH($A606,03_Dossel!$A$6:$A$1005,0)),""),""))</f>
        <v/>
      </c>
      <c r="I606" s="49" t="str">
        <f aca="false">IF($A606="","",IF($H606="","SEM PAR","OK"))</f>
        <v/>
      </c>
      <c r="J606" s="50" t="str">
        <f aca="false">IF($B606="","",0.6108*EXP(17.27*$B606/($B606+237.3)))</f>
        <v/>
      </c>
      <c r="K606" s="50" t="str">
        <f aca="false">IF(OR($J606="",$C606=""),"",$J606*$C606/100)</f>
        <v/>
      </c>
      <c r="L606" s="50" t="str">
        <f aca="false">IF(OR($J606="",$K606=""),"",$J606-$K606)</f>
        <v/>
      </c>
      <c r="M606" s="50" t="str">
        <f aca="false">IF($J606="","",4098*$J606/($B606+237.3)^2)</f>
        <v/>
      </c>
      <c r="N606" s="51" t="str">
        <f aca="false">IF($F606="","",0.000665*$F606)</f>
        <v/>
      </c>
      <c r="O606" s="46" t="str">
        <f aca="false">IF($E606="","",IFERROR($E606*4.87/LN(67.8*CFG_ZANEM-5.42),""))</f>
        <v/>
      </c>
      <c r="P606" s="46" t="str">
        <f aca="false">IF(OR($B606="",$H606=""),"",$H606-$B606)</f>
        <v/>
      </c>
      <c r="Q606" s="46" t="str">
        <f aca="false">IF($A606="","",IF(ISNUMBER(CFG_A),CFG_A,""))</f>
        <v/>
      </c>
      <c r="R606" s="46" t="str">
        <f aca="false">IF($A606="","",IF(ISNUMBER(CFG_B),CFG_B,""))</f>
        <v/>
      </c>
      <c r="S606" s="50" t="str">
        <f aca="false">IF(OR($B606="",$Q606=""),"",0.6108*EXP(17.27*$B606/($B606+237.3))-0.6108*EXP(17.27*($B606+$Q606)/($B606+$Q606+237.3)))</f>
        <v/>
      </c>
      <c r="T606" s="46" t="str">
        <f aca="false">IF(OR($Q606="",$R606="",$L606=""),"",$Q606+$R606*$L606)</f>
        <v/>
      </c>
      <c r="U606" s="46" t="str">
        <f aca="false">IF(OR($Q606="",$R606="",$S606=""),"",$Q606+$R606*$S606)</f>
        <v/>
      </c>
      <c r="V606" s="50" t="str">
        <f aca="false">IF(OR($P606="",$T606="",$U606=""),"",IF(ABS($U606-$T606)&lt;CFG_DENOMMIN,"",($P606-$T606)/($U606-$T606)))</f>
        <v/>
      </c>
      <c r="W606" s="47" t="str">
        <f aca="false">IF($E606="","",IFERROR(LN((CFG_ZANEM-0.67*CFG_HDOSSEL)/(0.123*CFG_HDOSSEL))*LN((CFG_ZAR-0.67*CFG_HDOSSEL)/(0.0123*CFG_HDOSSEL))/(CFG_K^2*$E606),""))</f>
        <v/>
      </c>
      <c r="X606" s="50" t="str">
        <f aca="false">IF(OR($N606="",$W606="",$W606=0),"",$N606*(1+CFG_RC/$W606))</f>
        <v/>
      </c>
      <c r="Y606" s="46" t="str">
        <f aca="false">IF(OR($X606="",$M606="",$G606="",$L606=""),"",($W606*$G606/CFG_RHOCP)*($X606/($M606+$X606))-$L606/($M606+$X606))</f>
        <v/>
      </c>
      <c r="Z606" s="46" t="str">
        <f aca="false">IF(OR($W606="",$G606=""),"",$W606*$G606/CFG_RHOCP)</f>
        <v/>
      </c>
      <c r="AA606" s="50" t="str">
        <f aca="false">IF(OR($P606="",$Y606="",$Z606=""),"",IF(ABS($Z606-$Y606)&lt;CFG_DENOMMIN,"",($P606-$Y606)/($Z606-$Y606)))</f>
        <v/>
      </c>
      <c r="AB606" s="48" t="str">
        <f aca="false">IF($A606="","",IF(AND(HOUR($A606)&gt;=CFG_HINI,HOUR($A606)&lt;CFG_HFIM),1,0))</f>
        <v/>
      </c>
      <c r="AC606" s="48" t="str">
        <f aca="false">IF($A606="","",IF($D606="",0,IF($D606&gt;=CFG_RSMIN,1,0)))</f>
        <v/>
      </c>
      <c r="AD606" s="48" t="str">
        <f aca="false">IF($A606="","",IF($E606="",0,IF(AND($E606&gt;=CFG_UMIN,$E606&lt;=CFG_UMAX),1,0)))</f>
        <v/>
      </c>
      <c r="AE606" s="48" t="str">
        <f aca="false">IF($A606="","",IF($L606="",0,IF($L606&gt;=CFG_VPDMIN,1,0)))</f>
        <v/>
      </c>
      <c r="AF606" s="48" t="str">
        <f aca="false">IF($A606="","",IF(CFG_METODO="Teórico (Jackson)",IF(OR($Y606="",$Z606=""),0,IF(ABS($Z606-$Y606)&gt;=CFG_DENOMMIN,1,0)),IF(OR($T606="",$U606=""),0,IF(ABS($U606-$T606)&gt;=CFG_DENOMMIN,1,0))))</f>
        <v/>
      </c>
      <c r="AG606" s="48" t="str">
        <f aca="false">IF($A606="","",IF(AND($B606&lt;&gt;"",$C606&lt;&gt;"",$H606&lt;&gt;""),1,0))</f>
        <v/>
      </c>
      <c r="AH606" s="48" t="str">
        <f aca="false">IF($A606="","",IF(AND($AB606=1,$AC606=1,$AD606=1,$AE606=1,$AF606=1,$AG606=1),1,0))</f>
        <v/>
      </c>
      <c r="AI606" s="50" t="str">
        <f aca="false">IF($A606="","",IF($AH606&lt;&gt;1,"",IF(CFG_METODO="Teórico (Jackson)",$AA606,$V606)))</f>
        <v/>
      </c>
      <c r="AJ606" s="50" t="str">
        <f aca="false">IF($AI606="","",MAX(0,MIN(1,$AI606)))</f>
        <v/>
      </c>
      <c r="AK606" s="52" t="str">
        <f aca="false">IF($A606="","",IF($AG606=0,"Dados incompletos"&amp;IF($I606="SEM PAR"," — sem Tc no mesmo horário",""),IF($AB606=0,"Fora da janela horária",IF($AC606=0,"Radiação abaixo do mínimo",IF($AD606=0,"Vento fora da faixa",IF($AE606=0,"VPD abaixo do mínimo",IF($AF606=0,"Denominador muito pequeno","VÁLIDO")))))))</f>
        <v/>
      </c>
    </row>
    <row r="607" customFormat="false" ht="15" hidden="false" customHeight="false" outlineLevel="0" collapsed="false">
      <c r="A607" s="45" t="str">
        <f aca="false">IF(02_Estacao!A607="","",02_Estacao!A607)</f>
        <v/>
      </c>
      <c r="B607" s="46" t="str">
        <f aca="false">IF(OR($A607="",02_Estacao!B607=""),"",IF(CFG_UT="°F",(02_Estacao!B607-32)*5/9,02_Estacao!B607))</f>
        <v/>
      </c>
      <c r="C607" s="47" t="str">
        <f aca="false">IF(OR($A607="",02_Estacao!C607=""),"",IF(CFG_UUR="fração (0-1)",02_Estacao!C607*100,02_Estacao!C607))</f>
        <v/>
      </c>
      <c r="D607" s="48" t="str">
        <f aca="false">IF(OR($A607="",02_Estacao!D607=""),"",IF(CFG_URS="MJ/m²/h",02_Estacao!D607*277.7778,IF(CFG_URS="kW/m²",02_Estacao!D607*1000,02_Estacao!D607)))</f>
        <v/>
      </c>
      <c r="E607" s="46" t="str">
        <f aca="false">IF(OR($A607="",02_Estacao!E607=""),"",IF(CFG_UVEL="km/h",02_Estacao!E607/3.6,02_Estacao!E607))</f>
        <v/>
      </c>
      <c r="F607" s="46" t="str">
        <f aca="false">IF($A607="","",IF(02_Estacao!F607="",CFG_P,IF(CFG_UP="hPa (mbar)",02_Estacao!F607/10,IF(CFG_UP="Pa",02_Estacao!F607/1000,02_Estacao!F607))))</f>
        <v/>
      </c>
      <c r="G607" s="48" t="str">
        <f aca="false">IF($A607="","",IF(02_Estacao!G607&lt;&gt;"",02_Estacao!G607,IF($D607="","",(1-CFG_ALBEDO)*$D607-CFG_RNL)))</f>
        <v/>
      </c>
      <c r="H607" s="46" t="str">
        <f aca="false">IF($A607="","",IFERROR(IF(ISNUMBER(INDEX(03_Dossel!$F$6:$F$1005,MATCH($A607,03_Dossel!$A$6:$A$1005,0))),INDEX(03_Dossel!$F$6:$F$1005,MATCH($A607,03_Dossel!$A$6:$A$1005,0)),""),""))</f>
        <v/>
      </c>
      <c r="I607" s="49" t="str">
        <f aca="false">IF($A607="","",IF($H607="","SEM PAR","OK"))</f>
        <v/>
      </c>
      <c r="J607" s="50" t="str">
        <f aca="false">IF($B607="","",0.6108*EXP(17.27*$B607/($B607+237.3)))</f>
        <v/>
      </c>
      <c r="K607" s="50" t="str">
        <f aca="false">IF(OR($J607="",$C607=""),"",$J607*$C607/100)</f>
        <v/>
      </c>
      <c r="L607" s="50" t="str">
        <f aca="false">IF(OR($J607="",$K607=""),"",$J607-$K607)</f>
        <v/>
      </c>
      <c r="M607" s="50" t="str">
        <f aca="false">IF($J607="","",4098*$J607/($B607+237.3)^2)</f>
        <v/>
      </c>
      <c r="N607" s="51" t="str">
        <f aca="false">IF($F607="","",0.000665*$F607)</f>
        <v/>
      </c>
      <c r="O607" s="46" t="str">
        <f aca="false">IF($E607="","",IFERROR($E607*4.87/LN(67.8*CFG_ZANEM-5.42),""))</f>
        <v/>
      </c>
      <c r="P607" s="46" t="str">
        <f aca="false">IF(OR($B607="",$H607=""),"",$H607-$B607)</f>
        <v/>
      </c>
      <c r="Q607" s="46" t="str">
        <f aca="false">IF($A607="","",IF(ISNUMBER(CFG_A),CFG_A,""))</f>
        <v/>
      </c>
      <c r="R607" s="46" t="str">
        <f aca="false">IF($A607="","",IF(ISNUMBER(CFG_B),CFG_B,""))</f>
        <v/>
      </c>
      <c r="S607" s="50" t="str">
        <f aca="false">IF(OR($B607="",$Q607=""),"",0.6108*EXP(17.27*$B607/($B607+237.3))-0.6108*EXP(17.27*($B607+$Q607)/($B607+$Q607+237.3)))</f>
        <v/>
      </c>
      <c r="T607" s="46" t="str">
        <f aca="false">IF(OR($Q607="",$R607="",$L607=""),"",$Q607+$R607*$L607)</f>
        <v/>
      </c>
      <c r="U607" s="46" t="str">
        <f aca="false">IF(OR($Q607="",$R607="",$S607=""),"",$Q607+$R607*$S607)</f>
        <v/>
      </c>
      <c r="V607" s="50" t="str">
        <f aca="false">IF(OR($P607="",$T607="",$U607=""),"",IF(ABS($U607-$T607)&lt;CFG_DENOMMIN,"",($P607-$T607)/($U607-$T607)))</f>
        <v/>
      </c>
      <c r="W607" s="47" t="str">
        <f aca="false">IF($E607="","",IFERROR(LN((CFG_ZANEM-0.67*CFG_HDOSSEL)/(0.123*CFG_HDOSSEL))*LN((CFG_ZAR-0.67*CFG_HDOSSEL)/(0.0123*CFG_HDOSSEL))/(CFG_K^2*$E607),""))</f>
        <v/>
      </c>
      <c r="X607" s="50" t="str">
        <f aca="false">IF(OR($N607="",$W607="",$W607=0),"",$N607*(1+CFG_RC/$W607))</f>
        <v/>
      </c>
      <c r="Y607" s="46" t="str">
        <f aca="false">IF(OR($X607="",$M607="",$G607="",$L607=""),"",($W607*$G607/CFG_RHOCP)*($X607/($M607+$X607))-$L607/($M607+$X607))</f>
        <v/>
      </c>
      <c r="Z607" s="46" t="str">
        <f aca="false">IF(OR($W607="",$G607=""),"",$W607*$G607/CFG_RHOCP)</f>
        <v/>
      </c>
      <c r="AA607" s="50" t="str">
        <f aca="false">IF(OR($P607="",$Y607="",$Z607=""),"",IF(ABS($Z607-$Y607)&lt;CFG_DENOMMIN,"",($P607-$Y607)/($Z607-$Y607)))</f>
        <v/>
      </c>
      <c r="AB607" s="48" t="str">
        <f aca="false">IF($A607="","",IF(AND(HOUR($A607)&gt;=CFG_HINI,HOUR($A607)&lt;CFG_HFIM),1,0))</f>
        <v/>
      </c>
      <c r="AC607" s="48" t="str">
        <f aca="false">IF($A607="","",IF($D607="",0,IF($D607&gt;=CFG_RSMIN,1,0)))</f>
        <v/>
      </c>
      <c r="AD607" s="48" t="str">
        <f aca="false">IF($A607="","",IF($E607="",0,IF(AND($E607&gt;=CFG_UMIN,$E607&lt;=CFG_UMAX),1,0)))</f>
        <v/>
      </c>
      <c r="AE607" s="48" t="str">
        <f aca="false">IF($A607="","",IF($L607="",0,IF($L607&gt;=CFG_VPDMIN,1,0)))</f>
        <v/>
      </c>
      <c r="AF607" s="48" t="str">
        <f aca="false">IF($A607="","",IF(CFG_METODO="Teórico (Jackson)",IF(OR($Y607="",$Z607=""),0,IF(ABS($Z607-$Y607)&gt;=CFG_DENOMMIN,1,0)),IF(OR($T607="",$U607=""),0,IF(ABS($U607-$T607)&gt;=CFG_DENOMMIN,1,0))))</f>
        <v/>
      </c>
      <c r="AG607" s="48" t="str">
        <f aca="false">IF($A607="","",IF(AND($B607&lt;&gt;"",$C607&lt;&gt;"",$H607&lt;&gt;""),1,0))</f>
        <v/>
      </c>
      <c r="AH607" s="48" t="str">
        <f aca="false">IF($A607="","",IF(AND($AB607=1,$AC607=1,$AD607=1,$AE607=1,$AF607=1,$AG607=1),1,0))</f>
        <v/>
      </c>
      <c r="AI607" s="50" t="str">
        <f aca="false">IF($A607="","",IF($AH607&lt;&gt;1,"",IF(CFG_METODO="Teórico (Jackson)",$AA607,$V607)))</f>
        <v/>
      </c>
      <c r="AJ607" s="50" t="str">
        <f aca="false">IF($AI607="","",MAX(0,MIN(1,$AI607)))</f>
        <v/>
      </c>
      <c r="AK607" s="52" t="str">
        <f aca="false">IF($A607="","",IF($AG607=0,"Dados incompletos"&amp;IF($I607="SEM PAR"," — sem Tc no mesmo horário",""),IF($AB607=0,"Fora da janela horária",IF($AC607=0,"Radiação abaixo do mínimo",IF($AD607=0,"Vento fora da faixa",IF($AE607=0,"VPD abaixo do mínimo",IF($AF607=0,"Denominador muito pequeno","VÁLIDO")))))))</f>
        <v/>
      </c>
    </row>
    <row r="608" customFormat="false" ht="15" hidden="false" customHeight="false" outlineLevel="0" collapsed="false">
      <c r="A608" s="45" t="str">
        <f aca="false">IF(02_Estacao!A608="","",02_Estacao!A608)</f>
        <v/>
      </c>
      <c r="B608" s="46" t="str">
        <f aca="false">IF(OR($A608="",02_Estacao!B608=""),"",IF(CFG_UT="°F",(02_Estacao!B608-32)*5/9,02_Estacao!B608))</f>
        <v/>
      </c>
      <c r="C608" s="47" t="str">
        <f aca="false">IF(OR($A608="",02_Estacao!C608=""),"",IF(CFG_UUR="fração (0-1)",02_Estacao!C608*100,02_Estacao!C608))</f>
        <v/>
      </c>
      <c r="D608" s="48" t="str">
        <f aca="false">IF(OR($A608="",02_Estacao!D608=""),"",IF(CFG_URS="MJ/m²/h",02_Estacao!D608*277.7778,IF(CFG_URS="kW/m²",02_Estacao!D608*1000,02_Estacao!D608)))</f>
        <v/>
      </c>
      <c r="E608" s="46" t="str">
        <f aca="false">IF(OR($A608="",02_Estacao!E608=""),"",IF(CFG_UVEL="km/h",02_Estacao!E608/3.6,02_Estacao!E608))</f>
        <v/>
      </c>
      <c r="F608" s="46" t="str">
        <f aca="false">IF($A608="","",IF(02_Estacao!F608="",CFG_P,IF(CFG_UP="hPa (mbar)",02_Estacao!F608/10,IF(CFG_UP="Pa",02_Estacao!F608/1000,02_Estacao!F608))))</f>
        <v/>
      </c>
      <c r="G608" s="48" t="str">
        <f aca="false">IF($A608="","",IF(02_Estacao!G608&lt;&gt;"",02_Estacao!G608,IF($D608="","",(1-CFG_ALBEDO)*$D608-CFG_RNL)))</f>
        <v/>
      </c>
      <c r="H608" s="46" t="str">
        <f aca="false">IF($A608="","",IFERROR(IF(ISNUMBER(INDEX(03_Dossel!$F$6:$F$1005,MATCH($A608,03_Dossel!$A$6:$A$1005,0))),INDEX(03_Dossel!$F$6:$F$1005,MATCH($A608,03_Dossel!$A$6:$A$1005,0)),""),""))</f>
        <v/>
      </c>
      <c r="I608" s="49" t="str">
        <f aca="false">IF($A608="","",IF($H608="","SEM PAR","OK"))</f>
        <v/>
      </c>
      <c r="J608" s="50" t="str">
        <f aca="false">IF($B608="","",0.6108*EXP(17.27*$B608/($B608+237.3)))</f>
        <v/>
      </c>
      <c r="K608" s="50" t="str">
        <f aca="false">IF(OR($J608="",$C608=""),"",$J608*$C608/100)</f>
        <v/>
      </c>
      <c r="L608" s="50" t="str">
        <f aca="false">IF(OR($J608="",$K608=""),"",$J608-$K608)</f>
        <v/>
      </c>
      <c r="M608" s="50" t="str">
        <f aca="false">IF($J608="","",4098*$J608/($B608+237.3)^2)</f>
        <v/>
      </c>
      <c r="N608" s="51" t="str">
        <f aca="false">IF($F608="","",0.000665*$F608)</f>
        <v/>
      </c>
      <c r="O608" s="46" t="str">
        <f aca="false">IF($E608="","",IFERROR($E608*4.87/LN(67.8*CFG_ZANEM-5.42),""))</f>
        <v/>
      </c>
      <c r="P608" s="46" t="str">
        <f aca="false">IF(OR($B608="",$H608=""),"",$H608-$B608)</f>
        <v/>
      </c>
      <c r="Q608" s="46" t="str">
        <f aca="false">IF($A608="","",IF(ISNUMBER(CFG_A),CFG_A,""))</f>
        <v/>
      </c>
      <c r="R608" s="46" t="str">
        <f aca="false">IF($A608="","",IF(ISNUMBER(CFG_B),CFG_B,""))</f>
        <v/>
      </c>
      <c r="S608" s="50" t="str">
        <f aca="false">IF(OR($B608="",$Q608=""),"",0.6108*EXP(17.27*$B608/($B608+237.3))-0.6108*EXP(17.27*($B608+$Q608)/($B608+$Q608+237.3)))</f>
        <v/>
      </c>
      <c r="T608" s="46" t="str">
        <f aca="false">IF(OR($Q608="",$R608="",$L608=""),"",$Q608+$R608*$L608)</f>
        <v/>
      </c>
      <c r="U608" s="46" t="str">
        <f aca="false">IF(OR($Q608="",$R608="",$S608=""),"",$Q608+$R608*$S608)</f>
        <v/>
      </c>
      <c r="V608" s="50" t="str">
        <f aca="false">IF(OR($P608="",$T608="",$U608=""),"",IF(ABS($U608-$T608)&lt;CFG_DENOMMIN,"",($P608-$T608)/($U608-$T608)))</f>
        <v/>
      </c>
      <c r="W608" s="47" t="str">
        <f aca="false">IF($E608="","",IFERROR(LN((CFG_ZANEM-0.67*CFG_HDOSSEL)/(0.123*CFG_HDOSSEL))*LN((CFG_ZAR-0.67*CFG_HDOSSEL)/(0.0123*CFG_HDOSSEL))/(CFG_K^2*$E608),""))</f>
        <v/>
      </c>
      <c r="X608" s="50" t="str">
        <f aca="false">IF(OR($N608="",$W608="",$W608=0),"",$N608*(1+CFG_RC/$W608))</f>
        <v/>
      </c>
      <c r="Y608" s="46" t="str">
        <f aca="false">IF(OR($X608="",$M608="",$G608="",$L608=""),"",($W608*$G608/CFG_RHOCP)*($X608/($M608+$X608))-$L608/($M608+$X608))</f>
        <v/>
      </c>
      <c r="Z608" s="46" t="str">
        <f aca="false">IF(OR($W608="",$G608=""),"",$W608*$G608/CFG_RHOCP)</f>
        <v/>
      </c>
      <c r="AA608" s="50" t="str">
        <f aca="false">IF(OR($P608="",$Y608="",$Z608=""),"",IF(ABS($Z608-$Y608)&lt;CFG_DENOMMIN,"",($P608-$Y608)/($Z608-$Y608)))</f>
        <v/>
      </c>
      <c r="AB608" s="48" t="str">
        <f aca="false">IF($A608="","",IF(AND(HOUR($A608)&gt;=CFG_HINI,HOUR($A608)&lt;CFG_HFIM),1,0))</f>
        <v/>
      </c>
      <c r="AC608" s="48" t="str">
        <f aca="false">IF($A608="","",IF($D608="",0,IF($D608&gt;=CFG_RSMIN,1,0)))</f>
        <v/>
      </c>
      <c r="AD608" s="48" t="str">
        <f aca="false">IF($A608="","",IF($E608="",0,IF(AND($E608&gt;=CFG_UMIN,$E608&lt;=CFG_UMAX),1,0)))</f>
        <v/>
      </c>
      <c r="AE608" s="48" t="str">
        <f aca="false">IF($A608="","",IF($L608="",0,IF($L608&gt;=CFG_VPDMIN,1,0)))</f>
        <v/>
      </c>
      <c r="AF608" s="48" t="str">
        <f aca="false">IF($A608="","",IF(CFG_METODO="Teórico (Jackson)",IF(OR($Y608="",$Z608=""),0,IF(ABS($Z608-$Y608)&gt;=CFG_DENOMMIN,1,0)),IF(OR($T608="",$U608=""),0,IF(ABS($U608-$T608)&gt;=CFG_DENOMMIN,1,0))))</f>
        <v/>
      </c>
      <c r="AG608" s="48" t="str">
        <f aca="false">IF($A608="","",IF(AND($B608&lt;&gt;"",$C608&lt;&gt;"",$H608&lt;&gt;""),1,0))</f>
        <v/>
      </c>
      <c r="AH608" s="48" t="str">
        <f aca="false">IF($A608="","",IF(AND($AB608=1,$AC608=1,$AD608=1,$AE608=1,$AF608=1,$AG608=1),1,0))</f>
        <v/>
      </c>
      <c r="AI608" s="50" t="str">
        <f aca="false">IF($A608="","",IF($AH608&lt;&gt;1,"",IF(CFG_METODO="Teórico (Jackson)",$AA608,$V608)))</f>
        <v/>
      </c>
      <c r="AJ608" s="50" t="str">
        <f aca="false">IF($AI608="","",MAX(0,MIN(1,$AI608)))</f>
        <v/>
      </c>
      <c r="AK608" s="52" t="str">
        <f aca="false">IF($A608="","",IF($AG608=0,"Dados incompletos"&amp;IF($I608="SEM PAR"," — sem Tc no mesmo horário",""),IF($AB608=0,"Fora da janela horária",IF($AC608=0,"Radiação abaixo do mínimo",IF($AD608=0,"Vento fora da faixa",IF($AE608=0,"VPD abaixo do mínimo",IF($AF608=0,"Denominador muito pequeno","VÁLIDO")))))))</f>
        <v/>
      </c>
    </row>
    <row r="609" customFormat="false" ht="15" hidden="false" customHeight="false" outlineLevel="0" collapsed="false">
      <c r="A609" s="45" t="str">
        <f aca="false">IF(02_Estacao!A609="","",02_Estacao!A609)</f>
        <v/>
      </c>
      <c r="B609" s="46" t="str">
        <f aca="false">IF(OR($A609="",02_Estacao!B609=""),"",IF(CFG_UT="°F",(02_Estacao!B609-32)*5/9,02_Estacao!B609))</f>
        <v/>
      </c>
      <c r="C609" s="47" t="str">
        <f aca="false">IF(OR($A609="",02_Estacao!C609=""),"",IF(CFG_UUR="fração (0-1)",02_Estacao!C609*100,02_Estacao!C609))</f>
        <v/>
      </c>
      <c r="D609" s="48" t="str">
        <f aca="false">IF(OR($A609="",02_Estacao!D609=""),"",IF(CFG_URS="MJ/m²/h",02_Estacao!D609*277.7778,IF(CFG_URS="kW/m²",02_Estacao!D609*1000,02_Estacao!D609)))</f>
        <v/>
      </c>
      <c r="E609" s="46" t="str">
        <f aca="false">IF(OR($A609="",02_Estacao!E609=""),"",IF(CFG_UVEL="km/h",02_Estacao!E609/3.6,02_Estacao!E609))</f>
        <v/>
      </c>
      <c r="F609" s="46" t="str">
        <f aca="false">IF($A609="","",IF(02_Estacao!F609="",CFG_P,IF(CFG_UP="hPa (mbar)",02_Estacao!F609/10,IF(CFG_UP="Pa",02_Estacao!F609/1000,02_Estacao!F609))))</f>
        <v/>
      </c>
      <c r="G609" s="48" t="str">
        <f aca="false">IF($A609="","",IF(02_Estacao!G609&lt;&gt;"",02_Estacao!G609,IF($D609="","",(1-CFG_ALBEDO)*$D609-CFG_RNL)))</f>
        <v/>
      </c>
      <c r="H609" s="46" t="str">
        <f aca="false">IF($A609="","",IFERROR(IF(ISNUMBER(INDEX(03_Dossel!$F$6:$F$1005,MATCH($A609,03_Dossel!$A$6:$A$1005,0))),INDEX(03_Dossel!$F$6:$F$1005,MATCH($A609,03_Dossel!$A$6:$A$1005,0)),""),""))</f>
        <v/>
      </c>
      <c r="I609" s="49" t="str">
        <f aca="false">IF($A609="","",IF($H609="","SEM PAR","OK"))</f>
        <v/>
      </c>
      <c r="J609" s="50" t="str">
        <f aca="false">IF($B609="","",0.6108*EXP(17.27*$B609/($B609+237.3)))</f>
        <v/>
      </c>
      <c r="K609" s="50" t="str">
        <f aca="false">IF(OR($J609="",$C609=""),"",$J609*$C609/100)</f>
        <v/>
      </c>
      <c r="L609" s="50" t="str">
        <f aca="false">IF(OR($J609="",$K609=""),"",$J609-$K609)</f>
        <v/>
      </c>
      <c r="M609" s="50" t="str">
        <f aca="false">IF($J609="","",4098*$J609/($B609+237.3)^2)</f>
        <v/>
      </c>
      <c r="N609" s="51" t="str">
        <f aca="false">IF($F609="","",0.000665*$F609)</f>
        <v/>
      </c>
      <c r="O609" s="46" t="str">
        <f aca="false">IF($E609="","",IFERROR($E609*4.87/LN(67.8*CFG_ZANEM-5.42),""))</f>
        <v/>
      </c>
      <c r="P609" s="46" t="str">
        <f aca="false">IF(OR($B609="",$H609=""),"",$H609-$B609)</f>
        <v/>
      </c>
      <c r="Q609" s="46" t="str">
        <f aca="false">IF($A609="","",IF(ISNUMBER(CFG_A),CFG_A,""))</f>
        <v/>
      </c>
      <c r="R609" s="46" t="str">
        <f aca="false">IF($A609="","",IF(ISNUMBER(CFG_B),CFG_B,""))</f>
        <v/>
      </c>
      <c r="S609" s="50" t="str">
        <f aca="false">IF(OR($B609="",$Q609=""),"",0.6108*EXP(17.27*$B609/($B609+237.3))-0.6108*EXP(17.27*($B609+$Q609)/($B609+$Q609+237.3)))</f>
        <v/>
      </c>
      <c r="T609" s="46" t="str">
        <f aca="false">IF(OR($Q609="",$R609="",$L609=""),"",$Q609+$R609*$L609)</f>
        <v/>
      </c>
      <c r="U609" s="46" t="str">
        <f aca="false">IF(OR($Q609="",$R609="",$S609=""),"",$Q609+$R609*$S609)</f>
        <v/>
      </c>
      <c r="V609" s="50" t="str">
        <f aca="false">IF(OR($P609="",$T609="",$U609=""),"",IF(ABS($U609-$T609)&lt;CFG_DENOMMIN,"",($P609-$T609)/($U609-$T609)))</f>
        <v/>
      </c>
      <c r="W609" s="47" t="str">
        <f aca="false">IF($E609="","",IFERROR(LN((CFG_ZANEM-0.67*CFG_HDOSSEL)/(0.123*CFG_HDOSSEL))*LN((CFG_ZAR-0.67*CFG_HDOSSEL)/(0.0123*CFG_HDOSSEL))/(CFG_K^2*$E609),""))</f>
        <v/>
      </c>
      <c r="X609" s="50" t="str">
        <f aca="false">IF(OR($N609="",$W609="",$W609=0),"",$N609*(1+CFG_RC/$W609))</f>
        <v/>
      </c>
      <c r="Y609" s="46" t="str">
        <f aca="false">IF(OR($X609="",$M609="",$G609="",$L609=""),"",($W609*$G609/CFG_RHOCP)*($X609/($M609+$X609))-$L609/($M609+$X609))</f>
        <v/>
      </c>
      <c r="Z609" s="46" t="str">
        <f aca="false">IF(OR($W609="",$G609=""),"",$W609*$G609/CFG_RHOCP)</f>
        <v/>
      </c>
      <c r="AA609" s="50" t="str">
        <f aca="false">IF(OR($P609="",$Y609="",$Z609=""),"",IF(ABS($Z609-$Y609)&lt;CFG_DENOMMIN,"",($P609-$Y609)/($Z609-$Y609)))</f>
        <v/>
      </c>
      <c r="AB609" s="48" t="str">
        <f aca="false">IF($A609="","",IF(AND(HOUR($A609)&gt;=CFG_HINI,HOUR($A609)&lt;CFG_HFIM),1,0))</f>
        <v/>
      </c>
      <c r="AC609" s="48" t="str">
        <f aca="false">IF($A609="","",IF($D609="",0,IF($D609&gt;=CFG_RSMIN,1,0)))</f>
        <v/>
      </c>
      <c r="AD609" s="48" t="str">
        <f aca="false">IF($A609="","",IF($E609="",0,IF(AND($E609&gt;=CFG_UMIN,$E609&lt;=CFG_UMAX),1,0)))</f>
        <v/>
      </c>
      <c r="AE609" s="48" t="str">
        <f aca="false">IF($A609="","",IF($L609="",0,IF($L609&gt;=CFG_VPDMIN,1,0)))</f>
        <v/>
      </c>
      <c r="AF609" s="48" t="str">
        <f aca="false">IF($A609="","",IF(CFG_METODO="Teórico (Jackson)",IF(OR($Y609="",$Z609=""),0,IF(ABS($Z609-$Y609)&gt;=CFG_DENOMMIN,1,0)),IF(OR($T609="",$U609=""),0,IF(ABS($U609-$T609)&gt;=CFG_DENOMMIN,1,0))))</f>
        <v/>
      </c>
      <c r="AG609" s="48" t="str">
        <f aca="false">IF($A609="","",IF(AND($B609&lt;&gt;"",$C609&lt;&gt;"",$H609&lt;&gt;""),1,0))</f>
        <v/>
      </c>
      <c r="AH609" s="48" t="str">
        <f aca="false">IF($A609="","",IF(AND($AB609=1,$AC609=1,$AD609=1,$AE609=1,$AF609=1,$AG609=1),1,0))</f>
        <v/>
      </c>
      <c r="AI609" s="50" t="str">
        <f aca="false">IF($A609="","",IF($AH609&lt;&gt;1,"",IF(CFG_METODO="Teórico (Jackson)",$AA609,$V609)))</f>
        <v/>
      </c>
      <c r="AJ609" s="50" t="str">
        <f aca="false">IF($AI609="","",MAX(0,MIN(1,$AI609)))</f>
        <v/>
      </c>
      <c r="AK609" s="52" t="str">
        <f aca="false">IF($A609="","",IF($AG609=0,"Dados incompletos"&amp;IF($I609="SEM PAR"," — sem Tc no mesmo horário",""),IF($AB609=0,"Fora da janela horária",IF($AC609=0,"Radiação abaixo do mínimo",IF($AD609=0,"Vento fora da faixa",IF($AE609=0,"VPD abaixo do mínimo",IF($AF609=0,"Denominador muito pequeno","VÁLIDO")))))))</f>
        <v/>
      </c>
    </row>
    <row r="610" customFormat="false" ht="15" hidden="false" customHeight="false" outlineLevel="0" collapsed="false">
      <c r="A610" s="45" t="str">
        <f aca="false">IF(02_Estacao!A610="","",02_Estacao!A610)</f>
        <v/>
      </c>
      <c r="B610" s="46" t="str">
        <f aca="false">IF(OR($A610="",02_Estacao!B610=""),"",IF(CFG_UT="°F",(02_Estacao!B610-32)*5/9,02_Estacao!B610))</f>
        <v/>
      </c>
      <c r="C610" s="47" t="str">
        <f aca="false">IF(OR($A610="",02_Estacao!C610=""),"",IF(CFG_UUR="fração (0-1)",02_Estacao!C610*100,02_Estacao!C610))</f>
        <v/>
      </c>
      <c r="D610" s="48" t="str">
        <f aca="false">IF(OR($A610="",02_Estacao!D610=""),"",IF(CFG_URS="MJ/m²/h",02_Estacao!D610*277.7778,IF(CFG_URS="kW/m²",02_Estacao!D610*1000,02_Estacao!D610)))</f>
        <v/>
      </c>
      <c r="E610" s="46" t="str">
        <f aca="false">IF(OR($A610="",02_Estacao!E610=""),"",IF(CFG_UVEL="km/h",02_Estacao!E610/3.6,02_Estacao!E610))</f>
        <v/>
      </c>
      <c r="F610" s="46" t="str">
        <f aca="false">IF($A610="","",IF(02_Estacao!F610="",CFG_P,IF(CFG_UP="hPa (mbar)",02_Estacao!F610/10,IF(CFG_UP="Pa",02_Estacao!F610/1000,02_Estacao!F610))))</f>
        <v/>
      </c>
      <c r="G610" s="48" t="str">
        <f aca="false">IF($A610="","",IF(02_Estacao!G610&lt;&gt;"",02_Estacao!G610,IF($D610="","",(1-CFG_ALBEDO)*$D610-CFG_RNL)))</f>
        <v/>
      </c>
      <c r="H610" s="46" t="str">
        <f aca="false">IF($A610="","",IFERROR(IF(ISNUMBER(INDEX(03_Dossel!$F$6:$F$1005,MATCH($A610,03_Dossel!$A$6:$A$1005,0))),INDEX(03_Dossel!$F$6:$F$1005,MATCH($A610,03_Dossel!$A$6:$A$1005,0)),""),""))</f>
        <v/>
      </c>
      <c r="I610" s="49" t="str">
        <f aca="false">IF($A610="","",IF($H610="","SEM PAR","OK"))</f>
        <v/>
      </c>
      <c r="J610" s="50" t="str">
        <f aca="false">IF($B610="","",0.6108*EXP(17.27*$B610/($B610+237.3)))</f>
        <v/>
      </c>
      <c r="K610" s="50" t="str">
        <f aca="false">IF(OR($J610="",$C610=""),"",$J610*$C610/100)</f>
        <v/>
      </c>
      <c r="L610" s="50" t="str">
        <f aca="false">IF(OR($J610="",$K610=""),"",$J610-$K610)</f>
        <v/>
      </c>
      <c r="M610" s="50" t="str">
        <f aca="false">IF($J610="","",4098*$J610/($B610+237.3)^2)</f>
        <v/>
      </c>
      <c r="N610" s="51" t="str">
        <f aca="false">IF($F610="","",0.000665*$F610)</f>
        <v/>
      </c>
      <c r="O610" s="46" t="str">
        <f aca="false">IF($E610="","",IFERROR($E610*4.87/LN(67.8*CFG_ZANEM-5.42),""))</f>
        <v/>
      </c>
      <c r="P610" s="46" t="str">
        <f aca="false">IF(OR($B610="",$H610=""),"",$H610-$B610)</f>
        <v/>
      </c>
      <c r="Q610" s="46" t="str">
        <f aca="false">IF($A610="","",IF(ISNUMBER(CFG_A),CFG_A,""))</f>
        <v/>
      </c>
      <c r="R610" s="46" t="str">
        <f aca="false">IF($A610="","",IF(ISNUMBER(CFG_B),CFG_B,""))</f>
        <v/>
      </c>
      <c r="S610" s="50" t="str">
        <f aca="false">IF(OR($B610="",$Q610=""),"",0.6108*EXP(17.27*$B610/($B610+237.3))-0.6108*EXP(17.27*($B610+$Q610)/($B610+$Q610+237.3)))</f>
        <v/>
      </c>
      <c r="T610" s="46" t="str">
        <f aca="false">IF(OR($Q610="",$R610="",$L610=""),"",$Q610+$R610*$L610)</f>
        <v/>
      </c>
      <c r="U610" s="46" t="str">
        <f aca="false">IF(OR($Q610="",$R610="",$S610=""),"",$Q610+$R610*$S610)</f>
        <v/>
      </c>
      <c r="V610" s="50" t="str">
        <f aca="false">IF(OR($P610="",$T610="",$U610=""),"",IF(ABS($U610-$T610)&lt;CFG_DENOMMIN,"",($P610-$T610)/($U610-$T610)))</f>
        <v/>
      </c>
      <c r="W610" s="47" t="str">
        <f aca="false">IF($E610="","",IFERROR(LN((CFG_ZANEM-0.67*CFG_HDOSSEL)/(0.123*CFG_HDOSSEL))*LN((CFG_ZAR-0.67*CFG_HDOSSEL)/(0.0123*CFG_HDOSSEL))/(CFG_K^2*$E610),""))</f>
        <v/>
      </c>
      <c r="X610" s="50" t="str">
        <f aca="false">IF(OR($N610="",$W610="",$W610=0),"",$N610*(1+CFG_RC/$W610))</f>
        <v/>
      </c>
      <c r="Y610" s="46" t="str">
        <f aca="false">IF(OR($X610="",$M610="",$G610="",$L610=""),"",($W610*$G610/CFG_RHOCP)*($X610/($M610+$X610))-$L610/($M610+$X610))</f>
        <v/>
      </c>
      <c r="Z610" s="46" t="str">
        <f aca="false">IF(OR($W610="",$G610=""),"",$W610*$G610/CFG_RHOCP)</f>
        <v/>
      </c>
      <c r="AA610" s="50" t="str">
        <f aca="false">IF(OR($P610="",$Y610="",$Z610=""),"",IF(ABS($Z610-$Y610)&lt;CFG_DENOMMIN,"",($P610-$Y610)/($Z610-$Y610)))</f>
        <v/>
      </c>
      <c r="AB610" s="48" t="str">
        <f aca="false">IF($A610="","",IF(AND(HOUR($A610)&gt;=CFG_HINI,HOUR($A610)&lt;CFG_HFIM),1,0))</f>
        <v/>
      </c>
      <c r="AC610" s="48" t="str">
        <f aca="false">IF($A610="","",IF($D610="",0,IF($D610&gt;=CFG_RSMIN,1,0)))</f>
        <v/>
      </c>
      <c r="AD610" s="48" t="str">
        <f aca="false">IF($A610="","",IF($E610="",0,IF(AND($E610&gt;=CFG_UMIN,$E610&lt;=CFG_UMAX),1,0)))</f>
        <v/>
      </c>
      <c r="AE610" s="48" t="str">
        <f aca="false">IF($A610="","",IF($L610="",0,IF($L610&gt;=CFG_VPDMIN,1,0)))</f>
        <v/>
      </c>
      <c r="AF610" s="48" t="str">
        <f aca="false">IF($A610="","",IF(CFG_METODO="Teórico (Jackson)",IF(OR($Y610="",$Z610=""),0,IF(ABS($Z610-$Y610)&gt;=CFG_DENOMMIN,1,0)),IF(OR($T610="",$U610=""),0,IF(ABS($U610-$T610)&gt;=CFG_DENOMMIN,1,0))))</f>
        <v/>
      </c>
      <c r="AG610" s="48" t="str">
        <f aca="false">IF($A610="","",IF(AND($B610&lt;&gt;"",$C610&lt;&gt;"",$H610&lt;&gt;""),1,0))</f>
        <v/>
      </c>
      <c r="AH610" s="48" t="str">
        <f aca="false">IF($A610="","",IF(AND($AB610=1,$AC610=1,$AD610=1,$AE610=1,$AF610=1,$AG610=1),1,0))</f>
        <v/>
      </c>
      <c r="AI610" s="50" t="str">
        <f aca="false">IF($A610="","",IF($AH610&lt;&gt;1,"",IF(CFG_METODO="Teórico (Jackson)",$AA610,$V610)))</f>
        <v/>
      </c>
      <c r="AJ610" s="50" t="str">
        <f aca="false">IF($AI610="","",MAX(0,MIN(1,$AI610)))</f>
        <v/>
      </c>
      <c r="AK610" s="52" t="str">
        <f aca="false">IF($A610="","",IF($AG610=0,"Dados incompletos"&amp;IF($I610="SEM PAR"," — sem Tc no mesmo horário",""),IF($AB610=0,"Fora da janela horária",IF($AC610=0,"Radiação abaixo do mínimo",IF($AD610=0,"Vento fora da faixa",IF($AE610=0,"VPD abaixo do mínimo",IF($AF610=0,"Denominador muito pequeno","VÁLIDO")))))))</f>
        <v/>
      </c>
    </row>
    <row r="611" customFormat="false" ht="15" hidden="false" customHeight="false" outlineLevel="0" collapsed="false">
      <c r="A611" s="45" t="str">
        <f aca="false">IF(02_Estacao!A611="","",02_Estacao!A611)</f>
        <v/>
      </c>
      <c r="B611" s="46" t="str">
        <f aca="false">IF(OR($A611="",02_Estacao!B611=""),"",IF(CFG_UT="°F",(02_Estacao!B611-32)*5/9,02_Estacao!B611))</f>
        <v/>
      </c>
      <c r="C611" s="47" t="str">
        <f aca="false">IF(OR($A611="",02_Estacao!C611=""),"",IF(CFG_UUR="fração (0-1)",02_Estacao!C611*100,02_Estacao!C611))</f>
        <v/>
      </c>
      <c r="D611" s="48" t="str">
        <f aca="false">IF(OR($A611="",02_Estacao!D611=""),"",IF(CFG_URS="MJ/m²/h",02_Estacao!D611*277.7778,IF(CFG_URS="kW/m²",02_Estacao!D611*1000,02_Estacao!D611)))</f>
        <v/>
      </c>
      <c r="E611" s="46" t="str">
        <f aca="false">IF(OR($A611="",02_Estacao!E611=""),"",IF(CFG_UVEL="km/h",02_Estacao!E611/3.6,02_Estacao!E611))</f>
        <v/>
      </c>
      <c r="F611" s="46" t="str">
        <f aca="false">IF($A611="","",IF(02_Estacao!F611="",CFG_P,IF(CFG_UP="hPa (mbar)",02_Estacao!F611/10,IF(CFG_UP="Pa",02_Estacao!F611/1000,02_Estacao!F611))))</f>
        <v/>
      </c>
      <c r="G611" s="48" t="str">
        <f aca="false">IF($A611="","",IF(02_Estacao!G611&lt;&gt;"",02_Estacao!G611,IF($D611="","",(1-CFG_ALBEDO)*$D611-CFG_RNL)))</f>
        <v/>
      </c>
      <c r="H611" s="46" t="str">
        <f aca="false">IF($A611="","",IFERROR(IF(ISNUMBER(INDEX(03_Dossel!$F$6:$F$1005,MATCH($A611,03_Dossel!$A$6:$A$1005,0))),INDEX(03_Dossel!$F$6:$F$1005,MATCH($A611,03_Dossel!$A$6:$A$1005,0)),""),""))</f>
        <v/>
      </c>
      <c r="I611" s="49" t="str">
        <f aca="false">IF($A611="","",IF($H611="","SEM PAR","OK"))</f>
        <v/>
      </c>
      <c r="J611" s="50" t="str">
        <f aca="false">IF($B611="","",0.6108*EXP(17.27*$B611/($B611+237.3)))</f>
        <v/>
      </c>
      <c r="K611" s="50" t="str">
        <f aca="false">IF(OR($J611="",$C611=""),"",$J611*$C611/100)</f>
        <v/>
      </c>
      <c r="L611" s="50" t="str">
        <f aca="false">IF(OR($J611="",$K611=""),"",$J611-$K611)</f>
        <v/>
      </c>
      <c r="M611" s="50" t="str">
        <f aca="false">IF($J611="","",4098*$J611/($B611+237.3)^2)</f>
        <v/>
      </c>
      <c r="N611" s="51" t="str">
        <f aca="false">IF($F611="","",0.000665*$F611)</f>
        <v/>
      </c>
      <c r="O611" s="46" t="str">
        <f aca="false">IF($E611="","",IFERROR($E611*4.87/LN(67.8*CFG_ZANEM-5.42),""))</f>
        <v/>
      </c>
      <c r="P611" s="46" t="str">
        <f aca="false">IF(OR($B611="",$H611=""),"",$H611-$B611)</f>
        <v/>
      </c>
      <c r="Q611" s="46" t="str">
        <f aca="false">IF($A611="","",IF(ISNUMBER(CFG_A),CFG_A,""))</f>
        <v/>
      </c>
      <c r="R611" s="46" t="str">
        <f aca="false">IF($A611="","",IF(ISNUMBER(CFG_B),CFG_B,""))</f>
        <v/>
      </c>
      <c r="S611" s="50" t="str">
        <f aca="false">IF(OR($B611="",$Q611=""),"",0.6108*EXP(17.27*$B611/($B611+237.3))-0.6108*EXP(17.27*($B611+$Q611)/($B611+$Q611+237.3)))</f>
        <v/>
      </c>
      <c r="T611" s="46" t="str">
        <f aca="false">IF(OR($Q611="",$R611="",$L611=""),"",$Q611+$R611*$L611)</f>
        <v/>
      </c>
      <c r="U611" s="46" t="str">
        <f aca="false">IF(OR($Q611="",$R611="",$S611=""),"",$Q611+$R611*$S611)</f>
        <v/>
      </c>
      <c r="V611" s="50" t="str">
        <f aca="false">IF(OR($P611="",$T611="",$U611=""),"",IF(ABS($U611-$T611)&lt;CFG_DENOMMIN,"",($P611-$T611)/($U611-$T611)))</f>
        <v/>
      </c>
      <c r="W611" s="47" t="str">
        <f aca="false">IF($E611="","",IFERROR(LN((CFG_ZANEM-0.67*CFG_HDOSSEL)/(0.123*CFG_HDOSSEL))*LN((CFG_ZAR-0.67*CFG_HDOSSEL)/(0.0123*CFG_HDOSSEL))/(CFG_K^2*$E611),""))</f>
        <v/>
      </c>
      <c r="X611" s="50" t="str">
        <f aca="false">IF(OR($N611="",$W611="",$W611=0),"",$N611*(1+CFG_RC/$W611))</f>
        <v/>
      </c>
      <c r="Y611" s="46" t="str">
        <f aca="false">IF(OR($X611="",$M611="",$G611="",$L611=""),"",($W611*$G611/CFG_RHOCP)*($X611/($M611+$X611))-$L611/($M611+$X611))</f>
        <v/>
      </c>
      <c r="Z611" s="46" t="str">
        <f aca="false">IF(OR($W611="",$G611=""),"",$W611*$G611/CFG_RHOCP)</f>
        <v/>
      </c>
      <c r="AA611" s="50" t="str">
        <f aca="false">IF(OR($P611="",$Y611="",$Z611=""),"",IF(ABS($Z611-$Y611)&lt;CFG_DENOMMIN,"",($P611-$Y611)/($Z611-$Y611)))</f>
        <v/>
      </c>
      <c r="AB611" s="48" t="str">
        <f aca="false">IF($A611="","",IF(AND(HOUR($A611)&gt;=CFG_HINI,HOUR($A611)&lt;CFG_HFIM),1,0))</f>
        <v/>
      </c>
      <c r="AC611" s="48" t="str">
        <f aca="false">IF($A611="","",IF($D611="",0,IF($D611&gt;=CFG_RSMIN,1,0)))</f>
        <v/>
      </c>
      <c r="AD611" s="48" t="str">
        <f aca="false">IF($A611="","",IF($E611="",0,IF(AND($E611&gt;=CFG_UMIN,$E611&lt;=CFG_UMAX),1,0)))</f>
        <v/>
      </c>
      <c r="AE611" s="48" t="str">
        <f aca="false">IF($A611="","",IF($L611="",0,IF($L611&gt;=CFG_VPDMIN,1,0)))</f>
        <v/>
      </c>
      <c r="AF611" s="48" t="str">
        <f aca="false">IF($A611="","",IF(CFG_METODO="Teórico (Jackson)",IF(OR($Y611="",$Z611=""),0,IF(ABS($Z611-$Y611)&gt;=CFG_DENOMMIN,1,0)),IF(OR($T611="",$U611=""),0,IF(ABS($U611-$T611)&gt;=CFG_DENOMMIN,1,0))))</f>
        <v/>
      </c>
      <c r="AG611" s="48" t="str">
        <f aca="false">IF($A611="","",IF(AND($B611&lt;&gt;"",$C611&lt;&gt;"",$H611&lt;&gt;""),1,0))</f>
        <v/>
      </c>
      <c r="AH611" s="48" t="str">
        <f aca="false">IF($A611="","",IF(AND($AB611=1,$AC611=1,$AD611=1,$AE611=1,$AF611=1,$AG611=1),1,0))</f>
        <v/>
      </c>
      <c r="AI611" s="50" t="str">
        <f aca="false">IF($A611="","",IF($AH611&lt;&gt;1,"",IF(CFG_METODO="Teórico (Jackson)",$AA611,$V611)))</f>
        <v/>
      </c>
      <c r="AJ611" s="50" t="str">
        <f aca="false">IF($AI611="","",MAX(0,MIN(1,$AI611)))</f>
        <v/>
      </c>
      <c r="AK611" s="52" t="str">
        <f aca="false">IF($A611="","",IF($AG611=0,"Dados incompletos"&amp;IF($I611="SEM PAR"," — sem Tc no mesmo horário",""),IF($AB611=0,"Fora da janela horária",IF($AC611=0,"Radiação abaixo do mínimo",IF($AD611=0,"Vento fora da faixa",IF($AE611=0,"VPD abaixo do mínimo",IF($AF611=0,"Denominador muito pequeno","VÁLIDO")))))))</f>
        <v/>
      </c>
    </row>
    <row r="612" customFormat="false" ht="15" hidden="false" customHeight="false" outlineLevel="0" collapsed="false">
      <c r="A612" s="45" t="str">
        <f aca="false">IF(02_Estacao!A612="","",02_Estacao!A612)</f>
        <v/>
      </c>
      <c r="B612" s="46" t="str">
        <f aca="false">IF(OR($A612="",02_Estacao!B612=""),"",IF(CFG_UT="°F",(02_Estacao!B612-32)*5/9,02_Estacao!B612))</f>
        <v/>
      </c>
      <c r="C612" s="47" t="str">
        <f aca="false">IF(OR($A612="",02_Estacao!C612=""),"",IF(CFG_UUR="fração (0-1)",02_Estacao!C612*100,02_Estacao!C612))</f>
        <v/>
      </c>
      <c r="D612" s="48" t="str">
        <f aca="false">IF(OR($A612="",02_Estacao!D612=""),"",IF(CFG_URS="MJ/m²/h",02_Estacao!D612*277.7778,IF(CFG_URS="kW/m²",02_Estacao!D612*1000,02_Estacao!D612)))</f>
        <v/>
      </c>
      <c r="E612" s="46" t="str">
        <f aca="false">IF(OR($A612="",02_Estacao!E612=""),"",IF(CFG_UVEL="km/h",02_Estacao!E612/3.6,02_Estacao!E612))</f>
        <v/>
      </c>
      <c r="F612" s="46" t="str">
        <f aca="false">IF($A612="","",IF(02_Estacao!F612="",CFG_P,IF(CFG_UP="hPa (mbar)",02_Estacao!F612/10,IF(CFG_UP="Pa",02_Estacao!F612/1000,02_Estacao!F612))))</f>
        <v/>
      </c>
      <c r="G612" s="48" t="str">
        <f aca="false">IF($A612="","",IF(02_Estacao!G612&lt;&gt;"",02_Estacao!G612,IF($D612="","",(1-CFG_ALBEDO)*$D612-CFG_RNL)))</f>
        <v/>
      </c>
      <c r="H612" s="46" t="str">
        <f aca="false">IF($A612="","",IFERROR(IF(ISNUMBER(INDEX(03_Dossel!$F$6:$F$1005,MATCH($A612,03_Dossel!$A$6:$A$1005,0))),INDEX(03_Dossel!$F$6:$F$1005,MATCH($A612,03_Dossel!$A$6:$A$1005,0)),""),""))</f>
        <v/>
      </c>
      <c r="I612" s="49" t="str">
        <f aca="false">IF($A612="","",IF($H612="","SEM PAR","OK"))</f>
        <v/>
      </c>
      <c r="J612" s="50" t="str">
        <f aca="false">IF($B612="","",0.6108*EXP(17.27*$B612/($B612+237.3)))</f>
        <v/>
      </c>
      <c r="K612" s="50" t="str">
        <f aca="false">IF(OR($J612="",$C612=""),"",$J612*$C612/100)</f>
        <v/>
      </c>
      <c r="L612" s="50" t="str">
        <f aca="false">IF(OR($J612="",$K612=""),"",$J612-$K612)</f>
        <v/>
      </c>
      <c r="M612" s="50" t="str">
        <f aca="false">IF($J612="","",4098*$J612/($B612+237.3)^2)</f>
        <v/>
      </c>
      <c r="N612" s="51" t="str">
        <f aca="false">IF($F612="","",0.000665*$F612)</f>
        <v/>
      </c>
      <c r="O612" s="46" t="str">
        <f aca="false">IF($E612="","",IFERROR($E612*4.87/LN(67.8*CFG_ZANEM-5.42),""))</f>
        <v/>
      </c>
      <c r="P612" s="46" t="str">
        <f aca="false">IF(OR($B612="",$H612=""),"",$H612-$B612)</f>
        <v/>
      </c>
      <c r="Q612" s="46" t="str">
        <f aca="false">IF($A612="","",IF(ISNUMBER(CFG_A),CFG_A,""))</f>
        <v/>
      </c>
      <c r="R612" s="46" t="str">
        <f aca="false">IF($A612="","",IF(ISNUMBER(CFG_B),CFG_B,""))</f>
        <v/>
      </c>
      <c r="S612" s="50" t="str">
        <f aca="false">IF(OR($B612="",$Q612=""),"",0.6108*EXP(17.27*$B612/($B612+237.3))-0.6108*EXP(17.27*($B612+$Q612)/($B612+$Q612+237.3)))</f>
        <v/>
      </c>
      <c r="T612" s="46" t="str">
        <f aca="false">IF(OR($Q612="",$R612="",$L612=""),"",$Q612+$R612*$L612)</f>
        <v/>
      </c>
      <c r="U612" s="46" t="str">
        <f aca="false">IF(OR($Q612="",$R612="",$S612=""),"",$Q612+$R612*$S612)</f>
        <v/>
      </c>
      <c r="V612" s="50" t="str">
        <f aca="false">IF(OR($P612="",$T612="",$U612=""),"",IF(ABS($U612-$T612)&lt;CFG_DENOMMIN,"",($P612-$T612)/($U612-$T612)))</f>
        <v/>
      </c>
      <c r="W612" s="47" t="str">
        <f aca="false">IF($E612="","",IFERROR(LN((CFG_ZANEM-0.67*CFG_HDOSSEL)/(0.123*CFG_HDOSSEL))*LN((CFG_ZAR-0.67*CFG_HDOSSEL)/(0.0123*CFG_HDOSSEL))/(CFG_K^2*$E612),""))</f>
        <v/>
      </c>
      <c r="X612" s="50" t="str">
        <f aca="false">IF(OR($N612="",$W612="",$W612=0),"",$N612*(1+CFG_RC/$W612))</f>
        <v/>
      </c>
      <c r="Y612" s="46" t="str">
        <f aca="false">IF(OR($X612="",$M612="",$G612="",$L612=""),"",($W612*$G612/CFG_RHOCP)*($X612/($M612+$X612))-$L612/($M612+$X612))</f>
        <v/>
      </c>
      <c r="Z612" s="46" t="str">
        <f aca="false">IF(OR($W612="",$G612=""),"",$W612*$G612/CFG_RHOCP)</f>
        <v/>
      </c>
      <c r="AA612" s="50" t="str">
        <f aca="false">IF(OR($P612="",$Y612="",$Z612=""),"",IF(ABS($Z612-$Y612)&lt;CFG_DENOMMIN,"",($P612-$Y612)/($Z612-$Y612)))</f>
        <v/>
      </c>
      <c r="AB612" s="48" t="str">
        <f aca="false">IF($A612="","",IF(AND(HOUR($A612)&gt;=CFG_HINI,HOUR($A612)&lt;CFG_HFIM),1,0))</f>
        <v/>
      </c>
      <c r="AC612" s="48" t="str">
        <f aca="false">IF($A612="","",IF($D612="",0,IF($D612&gt;=CFG_RSMIN,1,0)))</f>
        <v/>
      </c>
      <c r="AD612" s="48" t="str">
        <f aca="false">IF($A612="","",IF($E612="",0,IF(AND($E612&gt;=CFG_UMIN,$E612&lt;=CFG_UMAX),1,0)))</f>
        <v/>
      </c>
      <c r="AE612" s="48" t="str">
        <f aca="false">IF($A612="","",IF($L612="",0,IF($L612&gt;=CFG_VPDMIN,1,0)))</f>
        <v/>
      </c>
      <c r="AF612" s="48" t="str">
        <f aca="false">IF($A612="","",IF(CFG_METODO="Teórico (Jackson)",IF(OR($Y612="",$Z612=""),0,IF(ABS($Z612-$Y612)&gt;=CFG_DENOMMIN,1,0)),IF(OR($T612="",$U612=""),0,IF(ABS($U612-$T612)&gt;=CFG_DENOMMIN,1,0))))</f>
        <v/>
      </c>
      <c r="AG612" s="48" t="str">
        <f aca="false">IF($A612="","",IF(AND($B612&lt;&gt;"",$C612&lt;&gt;"",$H612&lt;&gt;""),1,0))</f>
        <v/>
      </c>
      <c r="AH612" s="48" t="str">
        <f aca="false">IF($A612="","",IF(AND($AB612=1,$AC612=1,$AD612=1,$AE612=1,$AF612=1,$AG612=1),1,0))</f>
        <v/>
      </c>
      <c r="AI612" s="50" t="str">
        <f aca="false">IF($A612="","",IF($AH612&lt;&gt;1,"",IF(CFG_METODO="Teórico (Jackson)",$AA612,$V612)))</f>
        <v/>
      </c>
      <c r="AJ612" s="50" t="str">
        <f aca="false">IF($AI612="","",MAX(0,MIN(1,$AI612)))</f>
        <v/>
      </c>
      <c r="AK612" s="52" t="str">
        <f aca="false">IF($A612="","",IF($AG612=0,"Dados incompletos"&amp;IF($I612="SEM PAR"," — sem Tc no mesmo horário",""),IF($AB612=0,"Fora da janela horária",IF($AC612=0,"Radiação abaixo do mínimo",IF($AD612=0,"Vento fora da faixa",IF($AE612=0,"VPD abaixo do mínimo",IF($AF612=0,"Denominador muito pequeno","VÁLIDO")))))))</f>
        <v/>
      </c>
    </row>
    <row r="613" customFormat="false" ht="15" hidden="false" customHeight="false" outlineLevel="0" collapsed="false">
      <c r="A613" s="45" t="str">
        <f aca="false">IF(02_Estacao!A613="","",02_Estacao!A613)</f>
        <v/>
      </c>
      <c r="B613" s="46" t="str">
        <f aca="false">IF(OR($A613="",02_Estacao!B613=""),"",IF(CFG_UT="°F",(02_Estacao!B613-32)*5/9,02_Estacao!B613))</f>
        <v/>
      </c>
      <c r="C613" s="47" t="str">
        <f aca="false">IF(OR($A613="",02_Estacao!C613=""),"",IF(CFG_UUR="fração (0-1)",02_Estacao!C613*100,02_Estacao!C613))</f>
        <v/>
      </c>
      <c r="D613" s="48" t="str">
        <f aca="false">IF(OR($A613="",02_Estacao!D613=""),"",IF(CFG_URS="MJ/m²/h",02_Estacao!D613*277.7778,IF(CFG_URS="kW/m²",02_Estacao!D613*1000,02_Estacao!D613)))</f>
        <v/>
      </c>
      <c r="E613" s="46" t="str">
        <f aca="false">IF(OR($A613="",02_Estacao!E613=""),"",IF(CFG_UVEL="km/h",02_Estacao!E613/3.6,02_Estacao!E613))</f>
        <v/>
      </c>
      <c r="F613" s="46" t="str">
        <f aca="false">IF($A613="","",IF(02_Estacao!F613="",CFG_P,IF(CFG_UP="hPa (mbar)",02_Estacao!F613/10,IF(CFG_UP="Pa",02_Estacao!F613/1000,02_Estacao!F613))))</f>
        <v/>
      </c>
      <c r="G613" s="48" t="str">
        <f aca="false">IF($A613="","",IF(02_Estacao!G613&lt;&gt;"",02_Estacao!G613,IF($D613="","",(1-CFG_ALBEDO)*$D613-CFG_RNL)))</f>
        <v/>
      </c>
      <c r="H613" s="46" t="str">
        <f aca="false">IF($A613="","",IFERROR(IF(ISNUMBER(INDEX(03_Dossel!$F$6:$F$1005,MATCH($A613,03_Dossel!$A$6:$A$1005,0))),INDEX(03_Dossel!$F$6:$F$1005,MATCH($A613,03_Dossel!$A$6:$A$1005,0)),""),""))</f>
        <v/>
      </c>
      <c r="I613" s="49" t="str">
        <f aca="false">IF($A613="","",IF($H613="","SEM PAR","OK"))</f>
        <v/>
      </c>
      <c r="J613" s="50" t="str">
        <f aca="false">IF($B613="","",0.6108*EXP(17.27*$B613/($B613+237.3)))</f>
        <v/>
      </c>
      <c r="K613" s="50" t="str">
        <f aca="false">IF(OR($J613="",$C613=""),"",$J613*$C613/100)</f>
        <v/>
      </c>
      <c r="L613" s="50" t="str">
        <f aca="false">IF(OR($J613="",$K613=""),"",$J613-$K613)</f>
        <v/>
      </c>
      <c r="M613" s="50" t="str">
        <f aca="false">IF($J613="","",4098*$J613/($B613+237.3)^2)</f>
        <v/>
      </c>
      <c r="N613" s="51" t="str">
        <f aca="false">IF($F613="","",0.000665*$F613)</f>
        <v/>
      </c>
      <c r="O613" s="46" t="str">
        <f aca="false">IF($E613="","",IFERROR($E613*4.87/LN(67.8*CFG_ZANEM-5.42),""))</f>
        <v/>
      </c>
      <c r="P613" s="46" t="str">
        <f aca="false">IF(OR($B613="",$H613=""),"",$H613-$B613)</f>
        <v/>
      </c>
      <c r="Q613" s="46" t="str">
        <f aca="false">IF($A613="","",IF(ISNUMBER(CFG_A),CFG_A,""))</f>
        <v/>
      </c>
      <c r="R613" s="46" t="str">
        <f aca="false">IF($A613="","",IF(ISNUMBER(CFG_B),CFG_B,""))</f>
        <v/>
      </c>
      <c r="S613" s="50" t="str">
        <f aca="false">IF(OR($B613="",$Q613=""),"",0.6108*EXP(17.27*$B613/($B613+237.3))-0.6108*EXP(17.27*($B613+$Q613)/($B613+$Q613+237.3)))</f>
        <v/>
      </c>
      <c r="T613" s="46" t="str">
        <f aca="false">IF(OR($Q613="",$R613="",$L613=""),"",$Q613+$R613*$L613)</f>
        <v/>
      </c>
      <c r="U613" s="46" t="str">
        <f aca="false">IF(OR($Q613="",$R613="",$S613=""),"",$Q613+$R613*$S613)</f>
        <v/>
      </c>
      <c r="V613" s="50" t="str">
        <f aca="false">IF(OR($P613="",$T613="",$U613=""),"",IF(ABS($U613-$T613)&lt;CFG_DENOMMIN,"",($P613-$T613)/($U613-$T613)))</f>
        <v/>
      </c>
      <c r="W613" s="47" t="str">
        <f aca="false">IF($E613="","",IFERROR(LN((CFG_ZANEM-0.67*CFG_HDOSSEL)/(0.123*CFG_HDOSSEL))*LN((CFG_ZAR-0.67*CFG_HDOSSEL)/(0.0123*CFG_HDOSSEL))/(CFG_K^2*$E613),""))</f>
        <v/>
      </c>
      <c r="X613" s="50" t="str">
        <f aca="false">IF(OR($N613="",$W613="",$W613=0),"",$N613*(1+CFG_RC/$W613))</f>
        <v/>
      </c>
      <c r="Y613" s="46" t="str">
        <f aca="false">IF(OR($X613="",$M613="",$G613="",$L613=""),"",($W613*$G613/CFG_RHOCP)*($X613/($M613+$X613))-$L613/($M613+$X613))</f>
        <v/>
      </c>
      <c r="Z613" s="46" t="str">
        <f aca="false">IF(OR($W613="",$G613=""),"",$W613*$G613/CFG_RHOCP)</f>
        <v/>
      </c>
      <c r="AA613" s="50" t="str">
        <f aca="false">IF(OR($P613="",$Y613="",$Z613=""),"",IF(ABS($Z613-$Y613)&lt;CFG_DENOMMIN,"",($P613-$Y613)/($Z613-$Y613)))</f>
        <v/>
      </c>
      <c r="AB613" s="48" t="str">
        <f aca="false">IF($A613="","",IF(AND(HOUR($A613)&gt;=CFG_HINI,HOUR($A613)&lt;CFG_HFIM),1,0))</f>
        <v/>
      </c>
      <c r="AC613" s="48" t="str">
        <f aca="false">IF($A613="","",IF($D613="",0,IF($D613&gt;=CFG_RSMIN,1,0)))</f>
        <v/>
      </c>
      <c r="AD613" s="48" t="str">
        <f aca="false">IF($A613="","",IF($E613="",0,IF(AND($E613&gt;=CFG_UMIN,$E613&lt;=CFG_UMAX),1,0)))</f>
        <v/>
      </c>
      <c r="AE613" s="48" t="str">
        <f aca="false">IF($A613="","",IF($L613="",0,IF($L613&gt;=CFG_VPDMIN,1,0)))</f>
        <v/>
      </c>
      <c r="AF613" s="48" t="str">
        <f aca="false">IF($A613="","",IF(CFG_METODO="Teórico (Jackson)",IF(OR($Y613="",$Z613=""),0,IF(ABS($Z613-$Y613)&gt;=CFG_DENOMMIN,1,0)),IF(OR($T613="",$U613=""),0,IF(ABS($U613-$T613)&gt;=CFG_DENOMMIN,1,0))))</f>
        <v/>
      </c>
      <c r="AG613" s="48" t="str">
        <f aca="false">IF($A613="","",IF(AND($B613&lt;&gt;"",$C613&lt;&gt;"",$H613&lt;&gt;""),1,0))</f>
        <v/>
      </c>
      <c r="AH613" s="48" t="str">
        <f aca="false">IF($A613="","",IF(AND($AB613=1,$AC613=1,$AD613=1,$AE613=1,$AF613=1,$AG613=1),1,0))</f>
        <v/>
      </c>
      <c r="AI613" s="50" t="str">
        <f aca="false">IF($A613="","",IF($AH613&lt;&gt;1,"",IF(CFG_METODO="Teórico (Jackson)",$AA613,$V613)))</f>
        <v/>
      </c>
      <c r="AJ613" s="50" t="str">
        <f aca="false">IF($AI613="","",MAX(0,MIN(1,$AI613)))</f>
        <v/>
      </c>
      <c r="AK613" s="52" t="str">
        <f aca="false">IF($A613="","",IF($AG613=0,"Dados incompletos"&amp;IF($I613="SEM PAR"," — sem Tc no mesmo horário",""),IF($AB613=0,"Fora da janela horária",IF($AC613=0,"Radiação abaixo do mínimo",IF($AD613=0,"Vento fora da faixa",IF($AE613=0,"VPD abaixo do mínimo",IF($AF613=0,"Denominador muito pequeno","VÁLIDO")))))))</f>
        <v/>
      </c>
    </row>
    <row r="614" customFormat="false" ht="15" hidden="false" customHeight="false" outlineLevel="0" collapsed="false">
      <c r="A614" s="45" t="str">
        <f aca="false">IF(02_Estacao!A614="","",02_Estacao!A614)</f>
        <v/>
      </c>
      <c r="B614" s="46" t="str">
        <f aca="false">IF(OR($A614="",02_Estacao!B614=""),"",IF(CFG_UT="°F",(02_Estacao!B614-32)*5/9,02_Estacao!B614))</f>
        <v/>
      </c>
      <c r="C614" s="47" t="str">
        <f aca="false">IF(OR($A614="",02_Estacao!C614=""),"",IF(CFG_UUR="fração (0-1)",02_Estacao!C614*100,02_Estacao!C614))</f>
        <v/>
      </c>
      <c r="D614" s="48" t="str">
        <f aca="false">IF(OR($A614="",02_Estacao!D614=""),"",IF(CFG_URS="MJ/m²/h",02_Estacao!D614*277.7778,IF(CFG_URS="kW/m²",02_Estacao!D614*1000,02_Estacao!D614)))</f>
        <v/>
      </c>
      <c r="E614" s="46" t="str">
        <f aca="false">IF(OR($A614="",02_Estacao!E614=""),"",IF(CFG_UVEL="km/h",02_Estacao!E614/3.6,02_Estacao!E614))</f>
        <v/>
      </c>
      <c r="F614" s="46" t="str">
        <f aca="false">IF($A614="","",IF(02_Estacao!F614="",CFG_P,IF(CFG_UP="hPa (mbar)",02_Estacao!F614/10,IF(CFG_UP="Pa",02_Estacao!F614/1000,02_Estacao!F614))))</f>
        <v/>
      </c>
      <c r="G614" s="48" t="str">
        <f aca="false">IF($A614="","",IF(02_Estacao!G614&lt;&gt;"",02_Estacao!G614,IF($D614="","",(1-CFG_ALBEDO)*$D614-CFG_RNL)))</f>
        <v/>
      </c>
      <c r="H614" s="46" t="str">
        <f aca="false">IF($A614="","",IFERROR(IF(ISNUMBER(INDEX(03_Dossel!$F$6:$F$1005,MATCH($A614,03_Dossel!$A$6:$A$1005,0))),INDEX(03_Dossel!$F$6:$F$1005,MATCH($A614,03_Dossel!$A$6:$A$1005,0)),""),""))</f>
        <v/>
      </c>
      <c r="I614" s="49" t="str">
        <f aca="false">IF($A614="","",IF($H614="","SEM PAR","OK"))</f>
        <v/>
      </c>
      <c r="J614" s="50" t="str">
        <f aca="false">IF($B614="","",0.6108*EXP(17.27*$B614/($B614+237.3)))</f>
        <v/>
      </c>
      <c r="K614" s="50" t="str">
        <f aca="false">IF(OR($J614="",$C614=""),"",$J614*$C614/100)</f>
        <v/>
      </c>
      <c r="L614" s="50" t="str">
        <f aca="false">IF(OR($J614="",$K614=""),"",$J614-$K614)</f>
        <v/>
      </c>
      <c r="M614" s="50" t="str">
        <f aca="false">IF($J614="","",4098*$J614/($B614+237.3)^2)</f>
        <v/>
      </c>
      <c r="N614" s="51" t="str">
        <f aca="false">IF($F614="","",0.000665*$F614)</f>
        <v/>
      </c>
      <c r="O614" s="46" t="str">
        <f aca="false">IF($E614="","",IFERROR($E614*4.87/LN(67.8*CFG_ZANEM-5.42),""))</f>
        <v/>
      </c>
      <c r="P614" s="46" t="str">
        <f aca="false">IF(OR($B614="",$H614=""),"",$H614-$B614)</f>
        <v/>
      </c>
      <c r="Q614" s="46" t="str">
        <f aca="false">IF($A614="","",IF(ISNUMBER(CFG_A),CFG_A,""))</f>
        <v/>
      </c>
      <c r="R614" s="46" t="str">
        <f aca="false">IF($A614="","",IF(ISNUMBER(CFG_B),CFG_B,""))</f>
        <v/>
      </c>
      <c r="S614" s="50" t="str">
        <f aca="false">IF(OR($B614="",$Q614=""),"",0.6108*EXP(17.27*$B614/($B614+237.3))-0.6108*EXP(17.27*($B614+$Q614)/($B614+$Q614+237.3)))</f>
        <v/>
      </c>
      <c r="T614" s="46" t="str">
        <f aca="false">IF(OR($Q614="",$R614="",$L614=""),"",$Q614+$R614*$L614)</f>
        <v/>
      </c>
      <c r="U614" s="46" t="str">
        <f aca="false">IF(OR($Q614="",$R614="",$S614=""),"",$Q614+$R614*$S614)</f>
        <v/>
      </c>
      <c r="V614" s="50" t="str">
        <f aca="false">IF(OR($P614="",$T614="",$U614=""),"",IF(ABS($U614-$T614)&lt;CFG_DENOMMIN,"",($P614-$T614)/($U614-$T614)))</f>
        <v/>
      </c>
      <c r="W614" s="47" t="str">
        <f aca="false">IF($E614="","",IFERROR(LN((CFG_ZANEM-0.67*CFG_HDOSSEL)/(0.123*CFG_HDOSSEL))*LN((CFG_ZAR-0.67*CFG_HDOSSEL)/(0.0123*CFG_HDOSSEL))/(CFG_K^2*$E614),""))</f>
        <v/>
      </c>
      <c r="X614" s="50" t="str">
        <f aca="false">IF(OR($N614="",$W614="",$W614=0),"",$N614*(1+CFG_RC/$W614))</f>
        <v/>
      </c>
      <c r="Y614" s="46" t="str">
        <f aca="false">IF(OR($X614="",$M614="",$G614="",$L614=""),"",($W614*$G614/CFG_RHOCP)*($X614/($M614+$X614))-$L614/($M614+$X614))</f>
        <v/>
      </c>
      <c r="Z614" s="46" t="str">
        <f aca="false">IF(OR($W614="",$G614=""),"",$W614*$G614/CFG_RHOCP)</f>
        <v/>
      </c>
      <c r="AA614" s="50" t="str">
        <f aca="false">IF(OR($P614="",$Y614="",$Z614=""),"",IF(ABS($Z614-$Y614)&lt;CFG_DENOMMIN,"",($P614-$Y614)/($Z614-$Y614)))</f>
        <v/>
      </c>
      <c r="AB614" s="48" t="str">
        <f aca="false">IF($A614="","",IF(AND(HOUR($A614)&gt;=CFG_HINI,HOUR($A614)&lt;CFG_HFIM),1,0))</f>
        <v/>
      </c>
      <c r="AC614" s="48" t="str">
        <f aca="false">IF($A614="","",IF($D614="",0,IF($D614&gt;=CFG_RSMIN,1,0)))</f>
        <v/>
      </c>
      <c r="AD614" s="48" t="str">
        <f aca="false">IF($A614="","",IF($E614="",0,IF(AND($E614&gt;=CFG_UMIN,$E614&lt;=CFG_UMAX),1,0)))</f>
        <v/>
      </c>
      <c r="AE614" s="48" t="str">
        <f aca="false">IF($A614="","",IF($L614="",0,IF($L614&gt;=CFG_VPDMIN,1,0)))</f>
        <v/>
      </c>
      <c r="AF614" s="48" t="str">
        <f aca="false">IF($A614="","",IF(CFG_METODO="Teórico (Jackson)",IF(OR($Y614="",$Z614=""),0,IF(ABS($Z614-$Y614)&gt;=CFG_DENOMMIN,1,0)),IF(OR($T614="",$U614=""),0,IF(ABS($U614-$T614)&gt;=CFG_DENOMMIN,1,0))))</f>
        <v/>
      </c>
      <c r="AG614" s="48" t="str">
        <f aca="false">IF($A614="","",IF(AND($B614&lt;&gt;"",$C614&lt;&gt;"",$H614&lt;&gt;""),1,0))</f>
        <v/>
      </c>
      <c r="AH614" s="48" t="str">
        <f aca="false">IF($A614="","",IF(AND($AB614=1,$AC614=1,$AD614=1,$AE614=1,$AF614=1,$AG614=1),1,0))</f>
        <v/>
      </c>
      <c r="AI614" s="50" t="str">
        <f aca="false">IF($A614="","",IF($AH614&lt;&gt;1,"",IF(CFG_METODO="Teórico (Jackson)",$AA614,$V614)))</f>
        <v/>
      </c>
      <c r="AJ614" s="50" t="str">
        <f aca="false">IF($AI614="","",MAX(0,MIN(1,$AI614)))</f>
        <v/>
      </c>
      <c r="AK614" s="52" t="str">
        <f aca="false">IF($A614="","",IF($AG614=0,"Dados incompletos"&amp;IF($I614="SEM PAR"," — sem Tc no mesmo horário",""),IF($AB614=0,"Fora da janela horária",IF($AC614=0,"Radiação abaixo do mínimo",IF($AD614=0,"Vento fora da faixa",IF($AE614=0,"VPD abaixo do mínimo",IF($AF614=0,"Denominador muito pequeno","VÁLIDO")))))))</f>
        <v/>
      </c>
    </row>
    <row r="615" customFormat="false" ht="15" hidden="false" customHeight="false" outlineLevel="0" collapsed="false">
      <c r="A615" s="45" t="str">
        <f aca="false">IF(02_Estacao!A615="","",02_Estacao!A615)</f>
        <v/>
      </c>
      <c r="B615" s="46" t="str">
        <f aca="false">IF(OR($A615="",02_Estacao!B615=""),"",IF(CFG_UT="°F",(02_Estacao!B615-32)*5/9,02_Estacao!B615))</f>
        <v/>
      </c>
      <c r="C615" s="47" t="str">
        <f aca="false">IF(OR($A615="",02_Estacao!C615=""),"",IF(CFG_UUR="fração (0-1)",02_Estacao!C615*100,02_Estacao!C615))</f>
        <v/>
      </c>
      <c r="D615" s="48" t="str">
        <f aca="false">IF(OR($A615="",02_Estacao!D615=""),"",IF(CFG_URS="MJ/m²/h",02_Estacao!D615*277.7778,IF(CFG_URS="kW/m²",02_Estacao!D615*1000,02_Estacao!D615)))</f>
        <v/>
      </c>
      <c r="E615" s="46" t="str">
        <f aca="false">IF(OR($A615="",02_Estacao!E615=""),"",IF(CFG_UVEL="km/h",02_Estacao!E615/3.6,02_Estacao!E615))</f>
        <v/>
      </c>
      <c r="F615" s="46" t="str">
        <f aca="false">IF($A615="","",IF(02_Estacao!F615="",CFG_P,IF(CFG_UP="hPa (mbar)",02_Estacao!F615/10,IF(CFG_UP="Pa",02_Estacao!F615/1000,02_Estacao!F615))))</f>
        <v/>
      </c>
      <c r="G615" s="48" t="str">
        <f aca="false">IF($A615="","",IF(02_Estacao!G615&lt;&gt;"",02_Estacao!G615,IF($D615="","",(1-CFG_ALBEDO)*$D615-CFG_RNL)))</f>
        <v/>
      </c>
      <c r="H615" s="46" t="str">
        <f aca="false">IF($A615="","",IFERROR(IF(ISNUMBER(INDEX(03_Dossel!$F$6:$F$1005,MATCH($A615,03_Dossel!$A$6:$A$1005,0))),INDEX(03_Dossel!$F$6:$F$1005,MATCH($A615,03_Dossel!$A$6:$A$1005,0)),""),""))</f>
        <v/>
      </c>
      <c r="I615" s="49" t="str">
        <f aca="false">IF($A615="","",IF($H615="","SEM PAR","OK"))</f>
        <v/>
      </c>
      <c r="J615" s="50" t="str">
        <f aca="false">IF($B615="","",0.6108*EXP(17.27*$B615/($B615+237.3)))</f>
        <v/>
      </c>
      <c r="K615" s="50" t="str">
        <f aca="false">IF(OR($J615="",$C615=""),"",$J615*$C615/100)</f>
        <v/>
      </c>
      <c r="L615" s="50" t="str">
        <f aca="false">IF(OR($J615="",$K615=""),"",$J615-$K615)</f>
        <v/>
      </c>
      <c r="M615" s="50" t="str">
        <f aca="false">IF($J615="","",4098*$J615/($B615+237.3)^2)</f>
        <v/>
      </c>
      <c r="N615" s="51" t="str">
        <f aca="false">IF($F615="","",0.000665*$F615)</f>
        <v/>
      </c>
      <c r="O615" s="46" t="str">
        <f aca="false">IF($E615="","",IFERROR($E615*4.87/LN(67.8*CFG_ZANEM-5.42),""))</f>
        <v/>
      </c>
      <c r="P615" s="46" t="str">
        <f aca="false">IF(OR($B615="",$H615=""),"",$H615-$B615)</f>
        <v/>
      </c>
      <c r="Q615" s="46" t="str">
        <f aca="false">IF($A615="","",IF(ISNUMBER(CFG_A),CFG_A,""))</f>
        <v/>
      </c>
      <c r="R615" s="46" t="str">
        <f aca="false">IF($A615="","",IF(ISNUMBER(CFG_B),CFG_B,""))</f>
        <v/>
      </c>
      <c r="S615" s="50" t="str">
        <f aca="false">IF(OR($B615="",$Q615=""),"",0.6108*EXP(17.27*$B615/($B615+237.3))-0.6108*EXP(17.27*($B615+$Q615)/($B615+$Q615+237.3)))</f>
        <v/>
      </c>
      <c r="T615" s="46" t="str">
        <f aca="false">IF(OR($Q615="",$R615="",$L615=""),"",$Q615+$R615*$L615)</f>
        <v/>
      </c>
      <c r="U615" s="46" t="str">
        <f aca="false">IF(OR($Q615="",$R615="",$S615=""),"",$Q615+$R615*$S615)</f>
        <v/>
      </c>
      <c r="V615" s="50" t="str">
        <f aca="false">IF(OR($P615="",$T615="",$U615=""),"",IF(ABS($U615-$T615)&lt;CFG_DENOMMIN,"",($P615-$T615)/($U615-$T615)))</f>
        <v/>
      </c>
      <c r="W615" s="47" t="str">
        <f aca="false">IF($E615="","",IFERROR(LN((CFG_ZANEM-0.67*CFG_HDOSSEL)/(0.123*CFG_HDOSSEL))*LN((CFG_ZAR-0.67*CFG_HDOSSEL)/(0.0123*CFG_HDOSSEL))/(CFG_K^2*$E615),""))</f>
        <v/>
      </c>
      <c r="X615" s="50" t="str">
        <f aca="false">IF(OR($N615="",$W615="",$W615=0),"",$N615*(1+CFG_RC/$W615))</f>
        <v/>
      </c>
      <c r="Y615" s="46" t="str">
        <f aca="false">IF(OR($X615="",$M615="",$G615="",$L615=""),"",($W615*$G615/CFG_RHOCP)*($X615/($M615+$X615))-$L615/($M615+$X615))</f>
        <v/>
      </c>
      <c r="Z615" s="46" t="str">
        <f aca="false">IF(OR($W615="",$G615=""),"",$W615*$G615/CFG_RHOCP)</f>
        <v/>
      </c>
      <c r="AA615" s="50" t="str">
        <f aca="false">IF(OR($P615="",$Y615="",$Z615=""),"",IF(ABS($Z615-$Y615)&lt;CFG_DENOMMIN,"",($P615-$Y615)/($Z615-$Y615)))</f>
        <v/>
      </c>
      <c r="AB615" s="48" t="str">
        <f aca="false">IF($A615="","",IF(AND(HOUR($A615)&gt;=CFG_HINI,HOUR($A615)&lt;CFG_HFIM),1,0))</f>
        <v/>
      </c>
      <c r="AC615" s="48" t="str">
        <f aca="false">IF($A615="","",IF($D615="",0,IF($D615&gt;=CFG_RSMIN,1,0)))</f>
        <v/>
      </c>
      <c r="AD615" s="48" t="str">
        <f aca="false">IF($A615="","",IF($E615="",0,IF(AND($E615&gt;=CFG_UMIN,$E615&lt;=CFG_UMAX),1,0)))</f>
        <v/>
      </c>
      <c r="AE615" s="48" t="str">
        <f aca="false">IF($A615="","",IF($L615="",0,IF($L615&gt;=CFG_VPDMIN,1,0)))</f>
        <v/>
      </c>
      <c r="AF615" s="48" t="str">
        <f aca="false">IF($A615="","",IF(CFG_METODO="Teórico (Jackson)",IF(OR($Y615="",$Z615=""),0,IF(ABS($Z615-$Y615)&gt;=CFG_DENOMMIN,1,0)),IF(OR($T615="",$U615=""),0,IF(ABS($U615-$T615)&gt;=CFG_DENOMMIN,1,0))))</f>
        <v/>
      </c>
      <c r="AG615" s="48" t="str">
        <f aca="false">IF($A615="","",IF(AND($B615&lt;&gt;"",$C615&lt;&gt;"",$H615&lt;&gt;""),1,0))</f>
        <v/>
      </c>
      <c r="AH615" s="48" t="str">
        <f aca="false">IF($A615="","",IF(AND($AB615=1,$AC615=1,$AD615=1,$AE615=1,$AF615=1,$AG615=1),1,0))</f>
        <v/>
      </c>
      <c r="AI615" s="50" t="str">
        <f aca="false">IF($A615="","",IF($AH615&lt;&gt;1,"",IF(CFG_METODO="Teórico (Jackson)",$AA615,$V615)))</f>
        <v/>
      </c>
      <c r="AJ615" s="50" t="str">
        <f aca="false">IF($AI615="","",MAX(0,MIN(1,$AI615)))</f>
        <v/>
      </c>
      <c r="AK615" s="52" t="str">
        <f aca="false">IF($A615="","",IF($AG615=0,"Dados incompletos"&amp;IF($I615="SEM PAR"," — sem Tc no mesmo horário",""),IF($AB615=0,"Fora da janela horária",IF($AC615=0,"Radiação abaixo do mínimo",IF($AD615=0,"Vento fora da faixa",IF($AE615=0,"VPD abaixo do mínimo",IF($AF615=0,"Denominador muito pequeno","VÁLIDO")))))))</f>
        <v/>
      </c>
    </row>
    <row r="616" customFormat="false" ht="15" hidden="false" customHeight="false" outlineLevel="0" collapsed="false">
      <c r="A616" s="45" t="str">
        <f aca="false">IF(02_Estacao!A616="","",02_Estacao!A616)</f>
        <v/>
      </c>
      <c r="B616" s="46" t="str">
        <f aca="false">IF(OR($A616="",02_Estacao!B616=""),"",IF(CFG_UT="°F",(02_Estacao!B616-32)*5/9,02_Estacao!B616))</f>
        <v/>
      </c>
      <c r="C616" s="47" t="str">
        <f aca="false">IF(OR($A616="",02_Estacao!C616=""),"",IF(CFG_UUR="fração (0-1)",02_Estacao!C616*100,02_Estacao!C616))</f>
        <v/>
      </c>
      <c r="D616" s="48" t="str">
        <f aca="false">IF(OR($A616="",02_Estacao!D616=""),"",IF(CFG_URS="MJ/m²/h",02_Estacao!D616*277.7778,IF(CFG_URS="kW/m²",02_Estacao!D616*1000,02_Estacao!D616)))</f>
        <v/>
      </c>
      <c r="E616" s="46" t="str">
        <f aca="false">IF(OR($A616="",02_Estacao!E616=""),"",IF(CFG_UVEL="km/h",02_Estacao!E616/3.6,02_Estacao!E616))</f>
        <v/>
      </c>
      <c r="F616" s="46" t="str">
        <f aca="false">IF($A616="","",IF(02_Estacao!F616="",CFG_P,IF(CFG_UP="hPa (mbar)",02_Estacao!F616/10,IF(CFG_UP="Pa",02_Estacao!F616/1000,02_Estacao!F616))))</f>
        <v/>
      </c>
      <c r="G616" s="48" t="str">
        <f aca="false">IF($A616="","",IF(02_Estacao!G616&lt;&gt;"",02_Estacao!G616,IF($D616="","",(1-CFG_ALBEDO)*$D616-CFG_RNL)))</f>
        <v/>
      </c>
      <c r="H616" s="46" t="str">
        <f aca="false">IF($A616="","",IFERROR(IF(ISNUMBER(INDEX(03_Dossel!$F$6:$F$1005,MATCH($A616,03_Dossel!$A$6:$A$1005,0))),INDEX(03_Dossel!$F$6:$F$1005,MATCH($A616,03_Dossel!$A$6:$A$1005,0)),""),""))</f>
        <v/>
      </c>
      <c r="I616" s="49" t="str">
        <f aca="false">IF($A616="","",IF($H616="","SEM PAR","OK"))</f>
        <v/>
      </c>
      <c r="J616" s="50" t="str">
        <f aca="false">IF($B616="","",0.6108*EXP(17.27*$B616/($B616+237.3)))</f>
        <v/>
      </c>
      <c r="K616" s="50" t="str">
        <f aca="false">IF(OR($J616="",$C616=""),"",$J616*$C616/100)</f>
        <v/>
      </c>
      <c r="L616" s="50" t="str">
        <f aca="false">IF(OR($J616="",$K616=""),"",$J616-$K616)</f>
        <v/>
      </c>
      <c r="M616" s="50" t="str">
        <f aca="false">IF($J616="","",4098*$J616/($B616+237.3)^2)</f>
        <v/>
      </c>
      <c r="N616" s="51" t="str">
        <f aca="false">IF($F616="","",0.000665*$F616)</f>
        <v/>
      </c>
      <c r="O616" s="46" t="str">
        <f aca="false">IF($E616="","",IFERROR($E616*4.87/LN(67.8*CFG_ZANEM-5.42),""))</f>
        <v/>
      </c>
      <c r="P616" s="46" t="str">
        <f aca="false">IF(OR($B616="",$H616=""),"",$H616-$B616)</f>
        <v/>
      </c>
      <c r="Q616" s="46" t="str">
        <f aca="false">IF($A616="","",IF(ISNUMBER(CFG_A),CFG_A,""))</f>
        <v/>
      </c>
      <c r="R616" s="46" t="str">
        <f aca="false">IF($A616="","",IF(ISNUMBER(CFG_B),CFG_B,""))</f>
        <v/>
      </c>
      <c r="S616" s="50" t="str">
        <f aca="false">IF(OR($B616="",$Q616=""),"",0.6108*EXP(17.27*$B616/($B616+237.3))-0.6108*EXP(17.27*($B616+$Q616)/($B616+$Q616+237.3)))</f>
        <v/>
      </c>
      <c r="T616" s="46" t="str">
        <f aca="false">IF(OR($Q616="",$R616="",$L616=""),"",$Q616+$R616*$L616)</f>
        <v/>
      </c>
      <c r="U616" s="46" t="str">
        <f aca="false">IF(OR($Q616="",$R616="",$S616=""),"",$Q616+$R616*$S616)</f>
        <v/>
      </c>
      <c r="V616" s="50" t="str">
        <f aca="false">IF(OR($P616="",$T616="",$U616=""),"",IF(ABS($U616-$T616)&lt;CFG_DENOMMIN,"",($P616-$T616)/($U616-$T616)))</f>
        <v/>
      </c>
      <c r="W616" s="47" t="str">
        <f aca="false">IF($E616="","",IFERROR(LN((CFG_ZANEM-0.67*CFG_HDOSSEL)/(0.123*CFG_HDOSSEL))*LN((CFG_ZAR-0.67*CFG_HDOSSEL)/(0.0123*CFG_HDOSSEL))/(CFG_K^2*$E616),""))</f>
        <v/>
      </c>
      <c r="X616" s="50" t="str">
        <f aca="false">IF(OR($N616="",$W616="",$W616=0),"",$N616*(1+CFG_RC/$W616))</f>
        <v/>
      </c>
      <c r="Y616" s="46" t="str">
        <f aca="false">IF(OR($X616="",$M616="",$G616="",$L616=""),"",($W616*$G616/CFG_RHOCP)*($X616/($M616+$X616))-$L616/($M616+$X616))</f>
        <v/>
      </c>
      <c r="Z616" s="46" t="str">
        <f aca="false">IF(OR($W616="",$G616=""),"",$W616*$G616/CFG_RHOCP)</f>
        <v/>
      </c>
      <c r="AA616" s="50" t="str">
        <f aca="false">IF(OR($P616="",$Y616="",$Z616=""),"",IF(ABS($Z616-$Y616)&lt;CFG_DENOMMIN,"",($P616-$Y616)/($Z616-$Y616)))</f>
        <v/>
      </c>
      <c r="AB616" s="48" t="str">
        <f aca="false">IF($A616="","",IF(AND(HOUR($A616)&gt;=CFG_HINI,HOUR($A616)&lt;CFG_HFIM),1,0))</f>
        <v/>
      </c>
      <c r="AC616" s="48" t="str">
        <f aca="false">IF($A616="","",IF($D616="",0,IF($D616&gt;=CFG_RSMIN,1,0)))</f>
        <v/>
      </c>
      <c r="AD616" s="48" t="str">
        <f aca="false">IF($A616="","",IF($E616="",0,IF(AND($E616&gt;=CFG_UMIN,$E616&lt;=CFG_UMAX),1,0)))</f>
        <v/>
      </c>
      <c r="AE616" s="48" t="str">
        <f aca="false">IF($A616="","",IF($L616="",0,IF($L616&gt;=CFG_VPDMIN,1,0)))</f>
        <v/>
      </c>
      <c r="AF616" s="48" t="str">
        <f aca="false">IF($A616="","",IF(CFG_METODO="Teórico (Jackson)",IF(OR($Y616="",$Z616=""),0,IF(ABS($Z616-$Y616)&gt;=CFG_DENOMMIN,1,0)),IF(OR($T616="",$U616=""),0,IF(ABS($U616-$T616)&gt;=CFG_DENOMMIN,1,0))))</f>
        <v/>
      </c>
      <c r="AG616" s="48" t="str">
        <f aca="false">IF($A616="","",IF(AND($B616&lt;&gt;"",$C616&lt;&gt;"",$H616&lt;&gt;""),1,0))</f>
        <v/>
      </c>
      <c r="AH616" s="48" t="str">
        <f aca="false">IF($A616="","",IF(AND($AB616=1,$AC616=1,$AD616=1,$AE616=1,$AF616=1,$AG616=1),1,0))</f>
        <v/>
      </c>
      <c r="AI616" s="50" t="str">
        <f aca="false">IF($A616="","",IF($AH616&lt;&gt;1,"",IF(CFG_METODO="Teórico (Jackson)",$AA616,$V616)))</f>
        <v/>
      </c>
      <c r="AJ616" s="50" t="str">
        <f aca="false">IF($AI616="","",MAX(0,MIN(1,$AI616)))</f>
        <v/>
      </c>
      <c r="AK616" s="52" t="str">
        <f aca="false">IF($A616="","",IF($AG616=0,"Dados incompletos"&amp;IF($I616="SEM PAR"," — sem Tc no mesmo horário",""),IF($AB616=0,"Fora da janela horária",IF($AC616=0,"Radiação abaixo do mínimo",IF($AD616=0,"Vento fora da faixa",IF($AE616=0,"VPD abaixo do mínimo",IF($AF616=0,"Denominador muito pequeno","VÁLIDO")))))))</f>
        <v/>
      </c>
    </row>
    <row r="617" customFormat="false" ht="15" hidden="false" customHeight="false" outlineLevel="0" collapsed="false">
      <c r="A617" s="45" t="str">
        <f aca="false">IF(02_Estacao!A617="","",02_Estacao!A617)</f>
        <v/>
      </c>
      <c r="B617" s="46" t="str">
        <f aca="false">IF(OR($A617="",02_Estacao!B617=""),"",IF(CFG_UT="°F",(02_Estacao!B617-32)*5/9,02_Estacao!B617))</f>
        <v/>
      </c>
      <c r="C617" s="47" t="str">
        <f aca="false">IF(OR($A617="",02_Estacao!C617=""),"",IF(CFG_UUR="fração (0-1)",02_Estacao!C617*100,02_Estacao!C617))</f>
        <v/>
      </c>
      <c r="D617" s="48" t="str">
        <f aca="false">IF(OR($A617="",02_Estacao!D617=""),"",IF(CFG_URS="MJ/m²/h",02_Estacao!D617*277.7778,IF(CFG_URS="kW/m²",02_Estacao!D617*1000,02_Estacao!D617)))</f>
        <v/>
      </c>
      <c r="E617" s="46" t="str">
        <f aca="false">IF(OR($A617="",02_Estacao!E617=""),"",IF(CFG_UVEL="km/h",02_Estacao!E617/3.6,02_Estacao!E617))</f>
        <v/>
      </c>
      <c r="F617" s="46" t="str">
        <f aca="false">IF($A617="","",IF(02_Estacao!F617="",CFG_P,IF(CFG_UP="hPa (mbar)",02_Estacao!F617/10,IF(CFG_UP="Pa",02_Estacao!F617/1000,02_Estacao!F617))))</f>
        <v/>
      </c>
      <c r="G617" s="48" t="str">
        <f aca="false">IF($A617="","",IF(02_Estacao!G617&lt;&gt;"",02_Estacao!G617,IF($D617="","",(1-CFG_ALBEDO)*$D617-CFG_RNL)))</f>
        <v/>
      </c>
      <c r="H617" s="46" t="str">
        <f aca="false">IF($A617="","",IFERROR(IF(ISNUMBER(INDEX(03_Dossel!$F$6:$F$1005,MATCH($A617,03_Dossel!$A$6:$A$1005,0))),INDEX(03_Dossel!$F$6:$F$1005,MATCH($A617,03_Dossel!$A$6:$A$1005,0)),""),""))</f>
        <v/>
      </c>
      <c r="I617" s="49" t="str">
        <f aca="false">IF($A617="","",IF($H617="","SEM PAR","OK"))</f>
        <v/>
      </c>
      <c r="J617" s="50" t="str">
        <f aca="false">IF($B617="","",0.6108*EXP(17.27*$B617/($B617+237.3)))</f>
        <v/>
      </c>
      <c r="K617" s="50" t="str">
        <f aca="false">IF(OR($J617="",$C617=""),"",$J617*$C617/100)</f>
        <v/>
      </c>
      <c r="L617" s="50" t="str">
        <f aca="false">IF(OR($J617="",$K617=""),"",$J617-$K617)</f>
        <v/>
      </c>
      <c r="M617" s="50" t="str">
        <f aca="false">IF($J617="","",4098*$J617/($B617+237.3)^2)</f>
        <v/>
      </c>
      <c r="N617" s="51" t="str">
        <f aca="false">IF($F617="","",0.000665*$F617)</f>
        <v/>
      </c>
      <c r="O617" s="46" t="str">
        <f aca="false">IF($E617="","",IFERROR($E617*4.87/LN(67.8*CFG_ZANEM-5.42),""))</f>
        <v/>
      </c>
      <c r="P617" s="46" t="str">
        <f aca="false">IF(OR($B617="",$H617=""),"",$H617-$B617)</f>
        <v/>
      </c>
      <c r="Q617" s="46" t="str">
        <f aca="false">IF($A617="","",IF(ISNUMBER(CFG_A),CFG_A,""))</f>
        <v/>
      </c>
      <c r="R617" s="46" t="str">
        <f aca="false">IF($A617="","",IF(ISNUMBER(CFG_B),CFG_B,""))</f>
        <v/>
      </c>
      <c r="S617" s="50" t="str">
        <f aca="false">IF(OR($B617="",$Q617=""),"",0.6108*EXP(17.27*$B617/($B617+237.3))-0.6108*EXP(17.27*($B617+$Q617)/($B617+$Q617+237.3)))</f>
        <v/>
      </c>
      <c r="T617" s="46" t="str">
        <f aca="false">IF(OR($Q617="",$R617="",$L617=""),"",$Q617+$R617*$L617)</f>
        <v/>
      </c>
      <c r="U617" s="46" t="str">
        <f aca="false">IF(OR($Q617="",$R617="",$S617=""),"",$Q617+$R617*$S617)</f>
        <v/>
      </c>
      <c r="V617" s="50" t="str">
        <f aca="false">IF(OR($P617="",$T617="",$U617=""),"",IF(ABS($U617-$T617)&lt;CFG_DENOMMIN,"",($P617-$T617)/($U617-$T617)))</f>
        <v/>
      </c>
      <c r="W617" s="47" t="str">
        <f aca="false">IF($E617="","",IFERROR(LN((CFG_ZANEM-0.67*CFG_HDOSSEL)/(0.123*CFG_HDOSSEL))*LN((CFG_ZAR-0.67*CFG_HDOSSEL)/(0.0123*CFG_HDOSSEL))/(CFG_K^2*$E617),""))</f>
        <v/>
      </c>
      <c r="X617" s="50" t="str">
        <f aca="false">IF(OR($N617="",$W617="",$W617=0),"",$N617*(1+CFG_RC/$W617))</f>
        <v/>
      </c>
      <c r="Y617" s="46" t="str">
        <f aca="false">IF(OR($X617="",$M617="",$G617="",$L617=""),"",($W617*$G617/CFG_RHOCP)*($X617/($M617+$X617))-$L617/($M617+$X617))</f>
        <v/>
      </c>
      <c r="Z617" s="46" t="str">
        <f aca="false">IF(OR($W617="",$G617=""),"",$W617*$G617/CFG_RHOCP)</f>
        <v/>
      </c>
      <c r="AA617" s="50" t="str">
        <f aca="false">IF(OR($P617="",$Y617="",$Z617=""),"",IF(ABS($Z617-$Y617)&lt;CFG_DENOMMIN,"",($P617-$Y617)/($Z617-$Y617)))</f>
        <v/>
      </c>
      <c r="AB617" s="48" t="str">
        <f aca="false">IF($A617="","",IF(AND(HOUR($A617)&gt;=CFG_HINI,HOUR($A617)&lt;CFG_HFIM),1,0))</f>
        <v/>
      </c>
      <c r="AC617" s="48" t="str">
        <f aca="false">IF($A617="","",IF($D617="",0,IF($D617&gt;=CFG_RSMIN,1,0)))</f>
        <v/>
      </c>
      <c r="AD617" s="48" t="str">
        <f aca="false">IF($A617="","",IF($E617="",0,IF(AND($E617&gt;=CFG_UMIN,$E617&lt;=CFG_UMAX),1,0)))</f>
        <v/>
      </c>
      <c r="AE617" s="48" t="str">
        <f aca="false">IF($A617="","",IF($L617="",0,IF($L617&gt;=CFG_VPDMIN,1,0)))</f>
        <v/>
      </c>
      <c r="AF617" s="48" t="str">
        <f aca="false">IF($A617="","",IF(CFG_METODO="Teórico (Jackson)",IF(OR($Y617="",$Z617=""),0,IF(ABS($Z617-$Y617)&gt;=CFG_DENOMMIN,1,0)),IF(OR($T617="",$U617=""),0,IF(ABS($U617-$T617)&gt;=CFG_DENOMMIN,1,0))))</f>
        <v/>
      </c>
      <c r="AG617" s="48" t="str">
        <f aca="false">IF($A617="","",IF(AND($B617&lt;&gt;"",$C617&lt;&gt;"",$H617&lt;&gt;""),1,0))</f>
        <v/>
      </c>
      <c r="AH617" s="48" t="str">
        <f aca="false">IF($A617="","",IF(AND($AB617=1,$AC617=1,$AD617=1,$AE617=1,$AF617=1,$AG617=1),1,0))</f>
        <v/>
      </c>
      <c r="AI617" s="50" t="str">
        <f aca="false">IF($A617="","",IF($AH617&lt;&gt;1,"",IF(CFG_METODO="Teórico (Jackson)",$AA617,$V617)))</f>
        <v/>
      </c>
      <c r="AJ617" s="50" t="str">
        <f aca="false">IF($AI617="","",MAX(0,MIN(1,$AI617)))</f>
        <v/>
      </c>
      <c r="AK617" s="52" t="str">
        <f aca="false">IF($A617="","",IF($AG617=0,"Dados incompletos"&amp;IF($I617="SEM PAR"," — sem Tc no mesmo horário",""),IF($AB617=0,"Fora da janela horária",IF($AC617=0,"Radiação abaixo do mínimo",IF($AD617=0,"Vento fora da faixa",IF($AE617=0,"VPD abaixo do mínimo",IF($AF617=0,"Denominador muito pequeno","VÁLIDO")))))))</f>
        <v/>
      </c>
    </row>
    <row r="618" customFormat="false" ht="15" hidden="false" customHeight="false" outlineLevel="0" collapsed="false">
      <c r="A618" s="45" t="str">
        <f aca="false">IF(02_Estacao!A618="","",02_Estacao!A618)</f>
        <v/>
      </c>
      <c r="B618" s="46" t="str">
        <f aca="false">IF(OR($A618="",02_Estacao!B618=""),"",IF(CFG_UT="°F",(02_Estacao!B618-32)*5/9,02_Estacao!B618))</f>
        <v/>
      </c>
      <c r="C618" s="47" t="str">
        <f aca="false">IF(OR($A618="",02_Estacao!C618=""),"",IF(CFG_UUR="fração (0-1)",02_Estacao!C618*100,02_Estacao!C618))</f>
        <v/>
      </c>
      <c r="D618" s="48" t="str">
        <f aca="false">IF(OR($A618="",02_Estacao!D618=""),"",IF(CFG_URS="MJ/m²/h",02_Estacao!D618*277.7778,IF(CFG_URS="kW/m²",02_Estacao!D618*1000,02_Estacao!D618)))</f>
        <v/>
      </c>
      <c r="E618" s="46" t="str">
        <f aca="false">IF(OR($A618="",02_Estacao!E618=""),"",IF(CFG_UVEL="km/h",02_Estacao!E618/3.6,02_Estacao!E618))</f>
        <v/>
      </c>
      <c r="F618" s="46" t="str">
        <f aca="false">IF($A618="","",IF(02_Estacao!F618="",CFG_P,IF(CFG_UP="hPa (mbar)",02_Estacao!F618/10,IF(CFG_UP="Pa",02_Estacao!F618/1000,02_Estacao!F618))))</f>
        <v/>
      </c>
      <c r="G618" s="48" t="str">
        <f aca="false">IF($A618="","",IF(02_Estacao!G618&lt;&gt;"",02_Estacao!G618,IF($D618="","",(1-CFG_ALBEDO)*$D618-CFG_RNL)))</f>
        <v/>
      </c>
      <c r="H618" s="46" t="str">
        <f aca="false">IF($A618="","",IFERROR(IF(ISNUMBER(INDEX(03_Dossel!$F$6:$F$1005,MATCH($A618,03_Dossel!$A$6:$A$1005,0))),INDEX(03_Dossel!$F$6:$F$1005,MATCH($A618,03_Dossel!$A$6:$A$1005,0)),""),""))</f>
        <v/>
      </c>
      <c r="I618" s="49" t="str">
        <f aca="false">IF($A618="","",IF($H618="","SEM PAR","OK"))</f>
        <v/>
      </c>
      <c r="J618" s="50" t="str">
        <f aca="false">IF($B618="","",0.6108*EXP(17.27*$B618/($B618+237.3)))</f>
        <v/>
      </c>
      <c r="K618" s="50" t="str">
        <f aca="false">IF(OR($J618="",$C618=""),"",$J618*$C618/100)</f>
        <v/>
      </c>
      <c r="L618" s="50" t="str">
        <f aca="false">IF(OR($J618="",$K618=""),"",$J618-$K618)</f>
        <v/>
      </c>
      <c r="M618" s="50" t="str">
        <f aca="false">IF($J618="","",4098*$J618/($B618+237.3)^2)</f>
        <v/>
      </c>
      <c r="N618" s="51" t="str">
        <f aca="false">IF($F618="","",0.000665*$F618)</f>
        <v/>
      </c>
      <c r="O618" s="46" t="str">
        <f aca="false">IF($E618="","",IFERROR($E618*4.87/LN(67.8*CFG_ZANEM-5.42),""))</f>
        <v/>
      </c>
      <c r="P618" s="46" t="str">
        <f aca="false">IF(OR($B618="",$H618=""),"",$H618-$B618)</f>
        <v/>
      </c>
      <c r="Q618" s="46" t="str">
        <f aca="false">IF($A618="","",IF(ISNUMBER(CFG_A),CFG_A,""))</f>
        <v/>
      </c>
      <c r="R618" s="46" t="str">
        <f aca="false">IF($A618="","",IF(ISNUMBER(CFG_B),CFG_B,""))</f>
        <v/>
      </c>
      <c r="S618" s="50" t="str">
        <f aca="false">IF(OR($B618="",$Q618=""),"",0.6108*EXP(17.27*$B618/($B618+237.3))-0.6108*EXP(17.27*($B618+$Q618)/($B618+$Q618+237.3)))</f>
        <v/>
      </c>
      <c r="T618" s="46" t="str">
        <f aca="false">IF(OR($Q618="",$R618="",$L618=""),"",$Q618+$R618*$L618)</f>
        <v/>
      </c>
      <c r="U618" s="46" t="str">
        <f aca="false">IF(OR($Q618="",$R618="",$S618=""),"",$Q618+$R618*$S618)</f>
        <v/>
      </c>
      <c r="V618" s="50" t="str">
        <f aca="false">IF(OR($P618="",$T618="",$U618=""),"",IF(ABS($U618-$T618)&lt;CFG_DENOMMIN,"",($P618-$T618)/($U618-$T618)))</f>
        <v/>
      </c>
      <c r="W618" s="47" t="str">
        <f aca="false">IF($E618="","",IFERROR(LN((CFG_ZANEM-0.67*CFG_HDOSSEL)/(0.123*CFG_HDOSSEL))*LN((CFG_ZAR-0.67*CFG_HDOSSEL)/(0.0123*CFG_HDOSSEL))/(CFG_K^2*$E618),""))</f>
        <v/>
      </c>
      <c r="X618" s="50" t="str">
        <f aca="false">IF(OR($N618="",$W618="",$W618=0),"",$N618*(1+CFG_RC/$W618))</f>
        <v/>
      </c>
      <c r="Y618" s="46" t="str">
        <f aca="false">IF(OR($X618="",$M618="",$G618="",$L618=""),"",($W618*$G618/CFG_RHOCP)*($X618/($M618+$X618))-$L618/($M618+$X618))</f>
        <v/>
      </c>
      <c r="Z618" s="46" t="str">
        <f aca="false">IF(OR($W618="",$G618=""),"",$W618*$G618/CFG_RHOCP)</f>
        <v/>
      </c>
      <c r="AA618" s="50" t="str">
        <f aca="false">IF(OR($P618="",$Y618="",$Z618=""),"",IF(ABS($Z618-$Y618)&lt;CFG_DENOMMIN,"",($P618-$Y618)/($Z618-$Y618)))</f>
        <v/>
      </c>
      <c r="AB618" s="48" t="str">
        <f aca="false">IF($A618="","",IF(AND(HOUR($A618)&gt;=CFG_HINI,HOUR($A618)&lt;CFG_HFIM),1,0))</f>
        <v/>
      </c>
      <c r="AC618" s="48" t="str">
        <f aca="false">IF($A618="","",IF($D618="",0,IF($D618&gt;=CFG_RSMIN,1,0)))</f>
        <v/>
      </c>
      <c r="AD618" s="48" t="str">
        <f aca="false">IF($A618="","",IF($E618="",0,IF(AND($E618&gt;=CFG_UMIN,$E618&lt;=CFG_UMAX),1,0)))</f>
        <v/>
      </c>
      <c r="AE618" s="48" t="str">
        <f aca="false">IF($A618="","",IF($L618="",0,IF($L618&gt;=CFG_VPDMIN,1,0)))</f>
        <v/>
      </c>
      <c r="AF618" s="48" t="str">
        <f aca="false">IF($A618="","",IF(CFG_METODO="Teórico (Jackson)",IF(OR($Y618="",$Z618=""),0,IF(ABS($Z618-$Y618)&gt;=CFG_DENOMMIN,1,0)),IF(OR($T618="",$U618=""),0,IF(ABS($U618-$T618)&gt;=CFG_DENOMMIN,1,0))))</f>
        <v/>
      </c>
      <c r="AG618" s="48" t="str">
        <f aca="false">IF($A618="","",IF(AND($B618&lt;&gt;"",$C618&lt;&gt;"",$H618&lt;&gt;""),1,0))</f>
        <v/>
      </c>
      <c r="AH618" s="48" t="str">
        <f aca="false">IF($A618="","",IF(AND($AB618=1,$AC618=1,$AD618=1,$AE618=1,$AF618=1,$AG618=1),1,0))</f>
        <v/>
      </c>
      <c r="AI618" s="50" t="str">
        <f aca="false">IF($A618="","",IF($AH618&lt;&gt;1,"",IF(CFG_METODO="Teórico (Jackson)",$AA618,$V618)))</f>
        <v/>
      </c>
      <c r="AJ618" s="50" t="str">
        <f aca="false">IF($AI618="","",MAX(0,MIN(1,$AI618)))</f>
        <v/>
      </c>
      <c r="AK618" s="52" t="str">
        <f aca="false">IF($A618="","",IF($AG618=0,"Dados incompletos"&amp;IF($I618="SEM PAR"," — sem Tc no mesmo horário",""),IF($AB618=0,"Fora da janela horária",IF($AC618=0,"Radiação abaixo do mínimo",IF($AD618=0,"Vento fora da faixa",IF($AE618=0,"VPD abaixo do mínimo",IF($AF618=0,"Denominador muito pequeno","VÁLIDO")))))))</f>
        <v/>
      </c>
    </row>
    <row r="619" customFormat="false" ht="15" hidden="false" customHeight="false" outlineLevel="0" collapsed="false">
      <c r="A619" s="45" t="str">
        <f aca="false">IF(02_Estacao!A619="","",02_Estacao!A619)</f>
        <v/>
      </c>
      <c r="B619" s="46" t="str">
        <f aca="false">IF(OR($A619="",02_Estacao!B619=""),"",IF(CFG_UT="°F",(02_Estacao!B619-32)*5/9,02_Estacao!B619))</f>
        <v/>
      </c>
      <c r="C619" s="47" t="str">
        <f aca="false">IF(OR($A619="",02_Estacao!C619=""),"",IF(CFG_UUR="fração (0-1)",02_Estacao!C619*100,02_Estacao!C619))</f>
        <v/>
      </c>
      <c r="D619" s="48" t="str">
        <f aca="false">IF(OR($A619="",02_Estacao!D619=""),"",IF(CFG_URS="MJ/m²/h",02_Estacao!D619*277.7778,IF(CFG_URS="kW/m²",02_Estacao!D619*1000,02_Estacao!D619)))</f>
        <v/>
      </c>
      <c r="E619" s="46" t="str">
        <f aca="false">IF(OR($A619="",02_Estacao!E619=""),"",IF(CFG_UVEL="km/h",02_Estacao!E619/3.6,02_Estacao!E619))</f>
        <v/>
      </c>
      <c r="F619" s="46" t="str">
        <f aca="false">IF($A619="","",IF(02_Estacao!F619="",CFG_P,IF(CFG_UP="hPa (mbar)",02_Estacao!F619/10,IF(CFG_UP="Pa",02_Estacao!F619/1000,02_Estacao!F619))))</f>
        <v/>
      </c>
      <c r="G619" s="48" t="str">
        <f aca="false">IF($A619="","",IF(02_Estacao!G619&lt;&gt;"",02_Estacao!G619,IF($D619="","",(1-CFG_ALBEDO)*$D619-CFG_RNL)))</f>
        <v/>
      </c>
      <c r="H619" s="46" t="str">
        <f aca="false">IF($A619="","",IFERROR(IF(ISNUMBER(INDEX(03_Dossel!$F$6:$F$1005,MATCH($A619,03_Dossel!$A$6:$A$1005,0))),INDEX(03_Dossel!$F$6:$F$1005,MATCH($A619,03_Dossel!$A$6:$A$1005,0)),""),""))</f>
        <v/>
      </c>
      <c r="I619" s="49" t="str">
        <f aca="false">IF($A619="","",IF($H619="","SEM PAR","OK"))</f>
        <v/>
      </c>
      <c r="J619" s="50" t="str">
        <f aca="false">IF($B619="","",0.6108*EXP(17.27*$B619/($B619+237.3)))</f>
        <v/>
      </c>
      <c r="K619" s="50" t="str">
        <f aca="false">IF(OR($J619="",$C619=""),"",$J619*$C619/100)</f>
        <v/>
      </c>
      <c r="L619" s="50" t="str">
        <f aca="false">IF(OR($J619="",$K619=""),"",$J619-$K619)</f>
        <v/>
      </c>
      <c r="M619" s="50" t="str">
        <f aca="false">IF($J619="","",4098*$J619/($B619+237.3)^2)</f>
        <v/>
      </c>
      <c r="N619" s="51" t="str">
        <f aca="false">IF($F619="","",0.000665*$F619)</f>
        <v/>
      </c>
      <c r="O619" s="46" t="str">
        <f aca="false">IF($E619="","",IFERROR($E619*4.87/LN(67.8*CFG_ZANEM-5.42),""))</f>
        <v/>
      </c>
      <c r="P619" s="46" t="str">
        <f aca="false">IF(OR($B619="",$H619=""),"",$H619-$B619)</f>
        <v/>
      </c>
      <c r="Q619" s="46" t="str">
        <f aca="false">IF($A619="","",IF(ISNUMBER(CFG_A),CFG_A,""))</f>
        <v/>
      </c>
      <c r="R619" s="46" t="str">
        <f aca="false">IF($A619="","",IF(ISNUMBER(CFG_B),CFG_B,""))</f>
        <v/>
      </c>
      <c r="S619" s="50" t="str">
        <f aca="false">IF(OR($B619="",$Q619=""),"",0.6108*EXP(17.27*$B619/($B619+237.3))-0.6108*EXP(17.27*($B619+$Q619)/($B619+$Q619+237.3)))</f>
        <v/>
      </c>
      <c r="T619" s="46" t="str">
        <f aca="false">IF(OR($Q619="",$R619="",$L619=""),"",$Q619+$R619*$L619)</f>
        <v/>
      </c>
      <c r="U619" s="46" t="str">
        <f aca="false">IF(OR($Q619="",$R619="",$S619=""),"",$Q619+$R619*$S619)</f>
        <v/>
      </c>
      <c r="V619" s="50" t="str">
        <f aca="false">IF(OR($P619="",$T619="",$U619=""),"",IF(ABS($U619-$T619)&lt;CFG_DENOMMIN,"",($P619-$T619)/($U619-$T619)))</f>
        <v/>
      </c>
      <c r="W619" s="47" t="str">
        <f aca="false">IF($E619="","",IFERROR(LN((CFG_ZANEM-0.67*CFG_HDOSSEL)/(0.123*CFG_HDOSSEL))*LN((CFG_ZAR-0.67*CFG_HDOSSEL)/(0.0123*CFG_HDOSSEL))/(CFG_K^2*$E619),""))</f>
        <v/>
      </c>
      <c r="X619" s="50" t="str">
        <f aca="false">IF(OR($N619="",$W619="",$W619=0),"",$N619*(1+CFG_RC/$W619))</f>
        <v/>
      </c>
      <c r="Y619" s="46" t="str">
        <f aca="false">IF(OR($X619="",$M619="",$G619="",$L619=""),"",($W619*$G619/CFG_RHOCP)*($X619/($M619+$X619))-$L619/($M619+$X619))</f>
        <v/>
      </c>
      <c r="Z619" s="46" t="str">
        <f aca="false">IF(OR($W619="",$G619=""),"",$W619*$G619/CFG_RHOCP)</f>
        <v/>
      </c>
      <c r="AA619" s="50" t="str">
        <f aca="false">IF(OR($P619="",$Y619="",$Z619=""),"",IF(ABS($Z619-$Y619)&lt;CFG_DENOMMIN,"",($P619-$Y619)/($Z619-$Y619)))</f>
        <v/>
      </c>
      <c r="AB619" s="48" t="str">
        <f aca="false">IF($A619="","",IF(AND(HOUR($A619)&gt;=CFG_HINI,HOUR($A619)&lt;CFG_HFIM),1,0))</f>
        <v/>
      </c>
      <c r="AC619" s="48" t="str">
        <f aca="false">IF($A619="","",IF($D619="",0,IF($D619&gt;=CFG_RSMIN,1,0)))</f>
        <v/>
      </c>
      <c r="AD619" s="48" t="str">
        <f aca="false">IF($A619="","",IF($E619="",0,IF(AND($E619&gt;=CFG_UMIN,$E619&lt;=CFG_UMAX),1,0)))</f>
        <v/>
      </c>
      <c r="AE619" s="48" t="str">
        <f aca="false">IF($A619="","",IF($L619="",0,IF($L619&gt;=CFG_VPDMIN,1,0)))</f>
        <v/>
      </c>
      <c r="AF619" s="48" t="str">
        <f aca="false">IF($A619="","",IF(CFG_METODO="Teórico (Jackson)",IF(OR($Y619="",$Z619=""),0,IF(ABS($Z619-$Y619)&gt;=CFG_DENOMMIN,1,0)),IF(OR($T619="",$U619=""),0,IF(ABS($U619-$T619)&gt;=CFG_DENOMMIN,1,0))))</f>
        <v/>
      </c>
      <c r="AG619" s="48" t="str">
        <f aca="false">IF($A619="","",IF(AND($B619&lt;&gt;"",$C619&lt;&gt;"",$H619&lt;&gt;""),1,0))</f>
        <v/>
      </c>
      <c r="AH619" s="48" t="str">
        <f aca="false">IF($A619="","",IF(AND($AB619=1,$AC619=1,$AD619=1,$AE619=1,$AF619=1,$AG619=1),1,0))</f>
        <v/>
      </c>
      <c r="AI619" s="50" t="str">
        <f aca="false">IF($A619="","",IF($AH619&lt;&gt;1,"",IF(CFG_METODO="Teórico (Jackson)",$AA619,$V619)))</f>
        <v/>
      </c>
      <c r="AJ619" s="50" t="str">
        <f aca="false">IF($AI619="","",MAX(0,MIN(1,$AI619)))</f>
        <v/>
      </c>
      <c r="AK619" s="52" t="str">
        <f aca="false">IF($A619="","",IF($AG619=0,"Dados incompletos"&amp;IF($I619="SEM PAR"," — sem Tc no mesmo horário",""),IF($AB619=0,"Fora da janela horária",IF($AC619=0,"Radiação abaixo do mínimo",IF($AD619=0,"Vento fora da faixa",IF($AE619=0,"VPD abaixo do mínimo",IF($AF619=0,"Denominador muito pequeno","VÁLIDO")))))))</f>
        <v/>
      </c>
    </row>
    <row r="620" customFormat="false" ht="15" hidden="false" customHeight="false" outlineLevel="0" collapsed="false">
      <c r="A620" s="45" t="str">
        <f aca="false">IF(02_Estacao!A620="","",02_Estacao!A620)</f>
        <v/>
      </c>
      <c r="B620" s="46" t="str">
        <f aca="false">IF(OR($A620="",02_Estacao!B620=""),"",IF(CFG_UT="°F",(02_Estacao!B620-32)*5/9,02_Estacao!B620))</f>
        <v/>
      </c>
      <c r="C620" s="47" t="str">
        <f aca="false">IF(OR($A620="",02_Estacao!C620=""),"",IF(CFG_UUR="fração (0-1)",02_Estacao!C620*100,02_Estacao!C620))</f>
        <v/>
      </c>
      <c r="D620" s="48" t="str">
        <f aca="false">IF(OR($A620="",02_Estacao!D620=""),"",IF(CFG_URS="MJ/m²/h",02_Estacao!D620*277.7778,IF(CFG_URS="kW/m²",02_Estacao!D620*1000,02_Estacao!D620)))</f>
        <v/>
      </c>
      <c r="E620" s="46" t="str">
        <f aca="false">IF(OR($A620="",02_Estacao!E620=""),"",IF(CFG_UVEL="km/h",02_Estacao!E620/3.6,02_Estacao!E620))</f>
        <v/>
      </c>
      <c r="F620" s="46" t="str">
        <f aca="false">IF($A620="","",IF(02_Estacao!F620="",CFG_P,IF(CFG_UP="hPa (mbar)",02_Estacao!F620/10,IF(CFG_UP="Pa",02_Estacao!F620/1000,02_Estacao!F620))))</f>
        <v/>
      </c>
      <c r="G620" s="48" t="str">
        <f aca="false">IF($A620="","",IF(02_Estacao!G620&lt;&gt;"",02_Estacao!G620,IF($D620="","",(1-CFG_ALBEDO)*$D620-CFG_RNL)))</f>
        <v/>
      </c>
      <c r="H620" s="46" t="str">
        <f aca="false">IF($A620="","",IFERROR(IF(ISNUMBER(INDEX(03_Dossel!$F$6:$F$1005,MATCH($A620,03_Dossel!$A$6:$A$1005,0))),INDEX(03_Dossel!$F$6:$F$1005,MATCH($A620,03_Dossel!$A$6:$A$1005,0)),""),""))</f>
        <v/>
      </c>
      <c r="I620" s="49" t="str">
        <f aca="false">IF($A620="","",IF($H620="","SEM PAR","OK"))</f>
        <v/>
      </c>
      <c r="J620" s="50" t="str">
        <f aca="false">IF($B620="","",0.6108*EXP(17.27*$B620/($B620+237.3)))</f>
        <v/>
      </c>
      <c r="K620" s="50" t="str">
        <f aca="false">IF(OR($J620="",$C620=""),"",$J620*$C620/100)</f>
        <v/>
      </c>
      <c r="L620" s="50" t="str">
        <f aca="false">IF(OR($J620="",$K620=""),"",$J620-$K620)</f>
        <v/>
      </c>
      <c r="M620" s="50" t="str">
        <f aca="false">IF($J620="","",4098*$J620/($B620+237.3)^2)</f>
        <v/>
      </c>
      <c r="N620" s="51" t="str">
        <f aca="false">IF($F620="","",0.000665*$F620)</f>
        <v/>
      </c>
      <c r="O620" s="46" t="str">
        <f aca="false">IF($E620="","",IFERROR($E620*4.87/LN(67.8*CFG_ZANEM-5.42),""))</f>
        <v/>
      </c>
      <c r="P620" s="46" t="str">
        <f aca="false">IF(OR($B620="",$H620=""),"",$H620-$B620)</f>
        <v/>
      </c>
      <c r="Q620" s="46" t="str">
        <f aca="false">IF($A620="","",IF(ISNUMBER(CFG_A),CFG_A,""))</f>
        <v/>
      </c>
      <c r="R620" s="46" t="str">
        <f aca="false">IF($A620="","",IF(ISNUMBER(CFG_B),CFG_B,""))</f>
        <v/>
      </c>
      <c r="S620" s="50" t="str">
        <f aca="false">IF(OR($B620="",$Q620=""),"",0.6108*EXP(17.27*$B620/($B620+237.3))-0.6108*EXP(17.27*($B620+$Q620)/($B620+$Q620+237.3)))</f>
        <v/>
      </c>
      <c r="T620" s="46" t="str">
        <f aca="false">IF(OR($Q620="",$R620="",$L620=""),"",$Q620+$R620*$L620)</f>
        <v/>
      </c>
      <c r="U620" s="46" t="str">
        <f aca="false">IF(OR($Q620="",$R620="",$S620=""),"",$Q620+$R620*$S620)</f>
        <v/>
      </c>
      <c r="V620" s="50" t="str">
        <f aca="false">IF(OR($P620="",$T620="",$U620=""),"",IF(ABS($U620-$T620)&lt;CFG_DENOMMIN,"",($P620-$T620)/($U620-$T620)))</f>
        <v/>
      </c>
      <c r="W620" s="47" t="str">
        <f aca="false">IF($E620="","",IFERROR(LN((CFG_ZANEM-0.67*CFG_HDOSSEL)/(0.123*CFG_HDOSSEL))*LN((CFG_ZAR-0.67*CFG_HDOSSEL)/(0.0123*CFG_HDOSSEL))/(CFG_K^2*$E620),""))</f>
        <v/>
      </c>
      <c r="X620" s="50" t="str">
        <f aca="false">IF(OR($N620="",$W620="",$W620=0),"",$N620*(1+CFG_RC/$W620))</f>
        <v/>
      </c>
      <c r="Y620" s="46" t="str">
        <f aca="false">IF(OR($X620="",$M620="",$G620="",$L620=""),"",($W620*$G620/CFG_RHOCP)*($X620/($M620+$X620))-$L620/($M620+$X620))</f>
        <v/>
      </c>
      <c r="Z620" s="46" t="str">
        <f aca="false">IF(OR($W620="",$G620=""),"",$W620*$G620/CFG_RHOCP)</f>
        <v/>
      </c>
      <c r="AA620" s="50" t="str">
        <f aca="false">IF(OR($P620="",$Y620="",$Z620=""),"",IF(ABS($Z620-$Y620)&lt;CFG_DENOMMIN,"",($P620-$Y620)/($Z620-$Y620)))</f>
        <v/>
      </c>
      <c r="AB620" s="48" t="str">
        <f aca="false">IF($A620="","",IF(AND(HOUR($A620)&gt;=CFG_HINI,HOUR($A620)&lt;CFG_HFIM),1,0))</f>
        <v/>
      </c>
      <c r="AC620" s="48" t="str">
        <f aca="false">IF($A620="","",IF($D620="",0,IF($D620&gt;=CFG_RSMIN,1,0)))</f>
        <v/>
      </c>
      <c r="AD620" s="48" t="str">
        <f aca="false">IF($A620="","",IF($E620="",0,IF(AND($E620&gt;=CFG_UMIN,$E620&lt;=CFG_UMAX),1,0)))</f>
        <v/>
      </c>
      <c r="AE620" s="48" t="str">
        <f aca="false">IF($A620="","",IF($L620="",0,IF($L620&gt;=CFG_VPDMIN,1,0)))</f>
        <v/>
      </c>
      <c r="AF620" s="48" t="str">
        <f aca="false">IF($A620="","",IF(CFG_METODO="Teórico (Jackson)",IF(OR($Y620="",$Z620=""),0,IF(ABS($Z620-$Y620)&gt;=CFG_DENOMMIN,1,0)),IF(OR($T620="",$U620=""),0,IF(ABS($U620-$T620)&gt;=CFG_DENOMMIN,1,0))))</f>
        <v/>
      </c>
      <c r="AG620" s="48" t="str">
        <f aca="false">IF($A620="","",IF(AND($B620&lt;&gt;"",$C620&lt;&gt;"",$H620&lt;&gt;""),1,0))</f>
        <v/>
      </c>
      <c r="AH620" s="48" t="str">
        <f aca="false">IF($A620="","",IF(AND($AB620=1,$AC620=1,$AD620=1,$AE620=1,$AF620=1,$AG620=1),1,0))</f>
        <v/>
      </c>
      <c r="AI620" s="50" t="str">
        <f aca="false">IF($A620="","",IF($AH620&lt;&gt;1,"",IF(CFG_METODO="Teórico (Jackson)",$AA620,$V620)))</f>
        <v/>
      </c>
      <c r="AJ620" s="50" t="str">
        <f aca="false">IF($AI620="","",MAX(0,MIN(1,$AI620)))</f>
        <v/>
      </c>
      <c r="AK620" s="52" t="str">
        <f aca="false">IF($A620="","",IF($AG620=0,"Dados incompletos"&amp;IF($I620="SEM PAR"," — sem Tc no mesmo horário",""),IF($AB620=0,"Fora da janela horária",IF($AC620=0,"Radiação abaixo do mínimo",IF($AD620=0,"Vento fora da faixa",IF($AE620=0,"VPD abaixo do mínimo",IF($AF620=0,"Denominador muito pequeno","VÁLIDO")))))))</f>
        <v/>
      </c>
    </row>
    <row r="621" customFormat="false" ht="15" hidden="false" customHeight="false" outlineLevel="0" collapsed="false">
      <c r="A621" s="45" t="str">
        <f aca="false">IF(02_Estacao!A621="","",02_Estacao!A621)</f>
        <v/>
      </c>
      <c r="B621" s="46" t="str">
        <f aca="false">IF(OR($A621="",02_Estacao!B621=""),"",IF(CFG_UT="°F",(02_Estacao!B621-32)*5/9,02_Estacao!B621))</f>
        <v/>
      </c>
      <c r="C621" s="47" t="str">
        <f aca="false">IF(OR($A621="",02_Estacao!C621=""),"",IF(CFG_UUR="fração (0-1)",02_Estacao!C621*100,02_Estacao!C621))</f>
        <v/>
      </c>
      <c r="D621" s="48" t="str">
        <f aca="false">IF(OR($A621="",02_Estacao!D621=""),"",IF(CFG_URS="MJ/m²/h",02_Estacao!D621*277.7778,IF(CFG_URS="kW/m²",02_Estacao!D621*1000,02_Estacao!D621)))</f>
        <v/>
      </c>
      <c r="E621" s="46" t="str">
        <f aca="false">IF(OR($A621="",02_Estacao!E621=""),"",IF(CFG_UVEL="km/h",02_Estacao!E621/3.6,02_Estacao!E621))</f>
        <v/>
      </c>
      <c r="F621" s="46" t="str">
        <f aca="false">IF($A621="","",IF(02_Estacao!F621="",CFG_P,IF(CFG_UP="hPa (mbar)",02_Estacao!F621/10,IF(CFG_UP="Pa",02_Estacao!F621/1000,02_Estacao!F621))))</f>
        <v/>
      </c>
      <c r="G621" s="48" t="str">
        <f aca="false">IF($A621="","",IF(02_Estacao!G621&lt;&gt;"",02_Estacao!G621,IF($D621="","",(1-CFG_ALBEDO)*$D621-CFG_RNL)))</f>
        <v/>
      </c>
      <c r="H621" s="46" t="str">
        <f aca="false">IF($A621="","",IFERROR(IF(ISNUMBER(INDEX(03_Dossel!$F$6:$F$1005,MATCH($A621,03_Dossel!$A$6:$A$1005,0))),INDEX(03_Dossel!$F$6:$F$1005,MATCH($A621,03_Dossel!$A$6:$A$1005,0)),""),""))</f>
        <v/>
      </c>
      <c r="I621" s="49" t="str">
        <f aca="false">IF($A621="","",IF($H621="","SEM PAR","OK"))</f>
        <v/>
      </c>
      <c r="J621" s="50" t="str">
        <f aca="false">IF($B621="","",0.6108*EXP(17.27*$B621/($B621+237.3)))</f>
        <v/>
      </c>
      <c r="K621" s="50" t="str">
        <f aca="false">IF(OR($J621="",$C621=""),"",$J621*$C621/100)</f>
        <v/>
      </c>
      <c r="L621" s="50" t="str">
        <f aca="false">IF(OR($J621="",$K621=""),"",$J621-$K621)</f>
        <v/>
      </c>
      <c r="M621" s="50" t="str">
        <f aca="false">IF($J621="","",4098*$J621/($B621+237.3)^2)</f>
        <v/>
      </c>
      <c r="N621" s="51" t="str">
        <f aca="false">IF($F621="","",0.000665*$F621)</f>
        <v/>
      </c>
      <c r="O621" s="46" t="str">
        <f aca="false">IF($E621="","",IFERROR($E621*4.87/LN(67.8*CFG_ZANEM-5.42),""))</f>
        <v/>
      </c>
      <c r="P621" s="46" t="str">
        <f aca="false">IF(OR($B621="",$H621=""),"",$H621-$B621)</f>
        <v/>
      </c>
      <c r="Q621" s="46" t="str">
        <f aca="false">IF($A621="","",IF(ISNUMBER(CFG_A),CFG_A,""))</f>
        <v/>
      </c>
      <c r="R621" s="46" t="str">
        <f aca="false">IF($A621="","",IF(ISNUMBER(CFG_B),CFG_B,""))</f>
        <v/>
      </c>
      <c r="S621" s="50" t="str">
        <f aca="false">IF(OR($B621="",$Q621=""),"",0.6108*EXP(17.27*$B621/($B621+237.3))-0.6108*EXP(17.27*($B621+$Q621)/($B621+$Q621+237.3)))</f>
        <v/>
      </c>
      <c r="T621" s="46" t="str">
        <f aca="false">IF(OR($Q621="",$R621="",$L621=""),"",$Q621+$R621*$L621)</f>
        <v/>
      </c>
      <c r="U621" s="46" t="str">
        <f aca="false">IF(OR($Q621="",$R621="",$S621=""),"",$Q621+$R621*$S621)</f>
        <v/>
      </c>
      <c r="V621" s="50" t="str">
        <f aca="false">IF(OR($P621="",$T621="",$U621=""),"",IF(ABS($U621-$T621)&lt;CFG_DENOMMIN,"",($P621-$T621)/($U621-$T621)))</f>
        <v/>
      </c>
      <c r="W621" s="47" t="str">
        <f aca="false">IF($E621="","",IFERROR(LN((CFG_ZANEM-0.67*CFG_HDOSSEL)/(0.123*CFG_HDOSSEL))*LN((CFG_ZAR-0.67*CFG_HDOSSEL)/(0.0123*CFG_HDOSSEL))/(CFG_K^2*$E621),""))</f>
        <v/>
      </c>
      <c r="X621" s="50" t="str">
        <f aca="false">IF(OR($N621="",$W621="",$W621=0),"",$N621*(1+CFG_RC/$W621))</f>
        <v/>
      </c>
      <c r="Y621" s="46" t="str">
        <f aca="false">IF(OR($X621="",$M621="",$G621="",$L621=""),"",($W621*$G621/CFG_RHOCP)*($X621/($M621+$X621))-$L621/($M621+$X621))</f>
        <v/>
      </c>
      <c r="Z621" s="46" t="str">
        <f aca="false">IF(OR($W621="",$G621=""),"",$W621*$G621/CFG_RHOCP)</f>
        <v/>
      </c>
      <c r="AA621" s="50" t="str">
        <f aca="false">IF(OR($P621="",$Y621="",$Z621=""),"",IF(ABS($Z621-$Y621)&lt;CFG_DENOMMIN,"",($P621-$Y621)/($Z621-$Y621)))</f>
        <v/>
      </c>
      <c r="AB621" s="48" t="str">
        <f aca="false">IF($A621="","",IF(AND(HOUR($A621)&gt;=CFG_HINI,HOUR($A621)&lt;CFG_HFIM),1,0))</f>
        <v/>
      </c>
      <c r="AC621" s="48" t="str">
        <f aca="false">IF($A621="","",IF($D621="",0,IF($D621&gt;=CFG_RSMIN,1,0)))</f>
        <v/>
      </c>
      <c r="AD621" s="48" t="str">
        <f aca="false">IF($A621="","",IF($E621="",0,IF(AND($E621&gt;=CFG_UMIN,$E621&lt;=CFG_UMAX),1,0)))</f>
        <v/>
      </c>
      <c r="AE621" s="48" t="str">
        <f aca="false">IF($A621="","",IF($L621="",0,IF($L621&gt;=CFG_VPDMIN,1,0)))</f>
        <v/>
      </c>
      <c r="AF621" s="48" t="str">
        <f aca="false">IF($A621="","",IF(CFG_METODO="Teórico (Jackson)",IF(OR($Y621="",$Z621=""),0,IF(ABS($Z621-$Y621)&gt;=CFG_DENOMMIN,1,0)),IF(OR($T621="",$U621=""),0,IF(ABS($U621-$T621)&gt;=CFG_DENOMMIN,1,0))))</f>
        <v/>
      </c>
      <c r="AG621" s="48" t="str">
        <f aca="false">IF($A621="","",IF(AND($B621&lt;&gt;"",$C621&lt;&gt;"",$H621&lt;&gt;""),1,0))</f>
        <v/>
      </c>
      <c r="AH621" s="48" t="str">
        <f aca="false">IF($A621="","",IF(AND($AB621=1,$AC621=1,$AD621=1,$AE621=1,$AF621=1,$AG621=1),1,0))</f>
        <v/>
      </c>
      <c r="AI621" s="50" t="str">
        <f aca="false">IF($A621="","",IF($AH621&lt;&gt;1,"",IF(CFG_METODO="Teórico (Jackson)",$AA621,$V621)))</f>
        <v/>
      </c>
      <c r="AJ621" s="50" t="str">
        <f aca="false">IF($AI621="","",MAX(0,MIN(1,$AI621)))</f>
        <v/>
      </c>
      <c r="AK621" s="52" t="str">
        <f aca="false">IF($A621="","",IF($AG621=0,"Dados incompletos"&amp;IF($I621="SEM PAR"," — sem Tc no mesmo horário",""),IF($AB621=0,"Fora da janela horária",IF($AC621=0,"Radiação abaixo do mínimo",IF($AD621=0,"Vento fora da faixa",IF($AE621=0,"VPD abaixo do mínimo",IF($AF621=0,"Denominador muito pequeno","VÁLIDO")))))))</f>
        <v/>
      </c>
    </row>
    <row r="622" customFormat="false" ht="15" hidden="false" customHeight="false" outlineLevel="0" collapsed="false">
      <c r="A622" s="45" t="str">
        <f aca="false">IF(02_Estacao!A622="","",02_Estacao!A622)</f>
        <v/>
      </c>
      <c r="B622" s="46" t="str">
        <f aca="false">IF(OR($A622="",02_Estacao!B622=""),"",IF(CFG_UT="°F",(02_Estacao!B622-32)*5/9,02_Estacao!B622))</f>
        <v/>
      </c>
      <c r="C622" s="47" t="str">
        <f aca="false">IF(OR($A622="",02_Estacao!C622=""),"",IF(CFG_UUR="fração (0-1)",02_Estacao!C622*100,02_Estacao!C622))</f>
        <v/>
      </c>
      <c r="D622" s="48" t="str">
        <f aca="false">IF(OR($A622="",02_Estacao!D622=""),"",IF(CFG_URS="MJ/m²/h",02_Estacao!D622*277.7778,IF(CFG_URS="kW/m²",02_Estacao!D622*1000,02_Estacao!D622)))</f>
        <v/>
      </c>
      <c r="E622" s="46" t="str">
        <f aca="false">IF(OR($A622="",02_Estacao!E622=""),"",IF(CFG_UVEL="km/h",02_Estacao!E622/3.6,02_Estacao!E622))</f>
        <v/>
      </c>
      <c r="F622" s="46" t="str">
        <f aca="false">IF($A622="","",IF(02_Estacao!F622="",CFG_P,IF(CFG_UP="hPa (mbar)",02_Estacao!F622/10,IF(CFG_UP="Pa",02_Estacao!F622/1000,02_Estacao!F622))))</f>
        <v/>
      </c>
      <c r="G622" s="48" t="str">
        <f aca="false">IF($A622="","",IF(02_Estacao!G622&lt;&gt;"",02_Estacao!G622,IF($D622="","",(1-CFG_ALBEDO)*$D622-CFG_RNL)))</f>
        <v/>
      </c>
      <c r="H622" s="46" t="str">
        <f aca="false">IF($A622="","",IFERROR(IF(ISNUMBER(INDEX(03_Dossel!$F$6:$F$1005,MATCH($A622,03_Dossel!$A$6:$A$1005,0))),INDEX(03_Dossel!$F$6:$F$1005,MATCH($A622,03_Dossel!$A$6:$A$1005,0)),""),""))</f>
        <v/>
      </c>
      <c r="I622" s="49" t="str">
        <f aca="false">IF($A622="","",IF($H622="","SEM PAR","OK"))</f>
        <v/>
      </c>
      <c r="J622" s="50" t="str">
        <f aca="false">IF($B622="","",0.6108*EXP(17.27*$B622/($B622+237.3)))</f>
        <v/>
      </c>
      <c r="K622" s="50" t="str">
        <f aca="false">IF(OR($J622="",$C622=""),"",$J622*$C622/100)</f>
        <v/>
      </c>
      <c r="L622" s="50" t="str">
        <f aca="false">IF(OR($J622="",$K622=""),"",$J622-$K622)</f>
        <v/>
      </c>
      <c r="M622" s="50" t="str">
        <f aca="false">IF($J622="","",4098*$J622/($B622+237.3)^2)</f>
        <v/>
      </c>
      <c r="N622" s="51" t="str">
        <f aca="false">IF($F622="","",0.000665*$F622)</f>
        <v/>
      </c>
      <c r="O622" s="46" t="str">
        <f aca="false">IF($E622="","",IFERROR($E622*4.87/LN(67.8*CFG_ZANEM-5.42),""))</f>
        <v/>
      </c>
      <c r="P622" s="46" t="str">
        <f aca="false">IF(OR($B622="",$H622=""),"",$H622-$B622)</f>
        <v/>
      </c>
      <c r="Q622" s="46" t="str">
        <f aca="false">IF($A622="","",IF(ISNUMBER(CFG_A),CFG_A,""))</f>
        <v/>
      </c>
      <c r="R622" s="46" t="str">
        <f aca="false">IF($A622="","",IF(ISNUMBER(CFG_B),CFG_B,""))</f>
        <v/>
      </c>
      <c r="S622" s="50" t="str">
        <f aca="false">IF(OR($B622="",$Q622=""),"",0.6108*EXP(17.27*$B622/($B622+237.3))-0.6108*EXP(17.27*($B622+$Q622)/($B622+$Q622+237.3)))</f>
        <v/>
      </c>
      <c r="T622" s="46" t="str">
        <f aca="false">IF(OR($Q622="",$R622="",$L622=""),"",$Q622+$R622*$L622)</f>
        <v/>
      </c>
      <c r="U622" s="46" t="str">
        <f aca="false">IF(OR($Q622="",$R622="",$S622=""),"",$Q622+$R622*$S622)</f>
        <v/>
      </c>
      <c r="V622" s="50" t="str">
        <f aca="false">IF(OR($P622="",$T622="",$U622=""),"",IF(ABS($U622-$T622)&lt;CFG_DENOMMIN,"",($P622-$T622)/($U622-$T622)))</f>
        <v/>
      </c>
      <c r="W622" s="47" t="str">
        <f aca="false">IF($E622="","",IFERROR(LN((CFG_ZANEM-0.67*CFG_HDOSSEL)/(0.123*CFG_HDOSSEL))*LN((CFG_ZAR-0.67*CFG_HDOSSEL)/(0.0123*CFG_HDOSSEL))/(CFG_K^2*$E622),""))</f>
        <v/>
      </c>
      <c r="X622" s="50" t="str">
        <f aca="false">IF(OR($N622="",$W622="",$W622=0),"",$N622*(1+CFG_RC/$W622))</f>
        <v/>
      </c>
      <c r="Y622" s="46" t="str">
        <f aca="false">IF(OR($X622="",$M622="",$G622="",$L622=""),"",($W622*$G622/CFG_RHOCP)*($X622/($M622+$X622))-$L622/($M622+$X622))</f>
        <v/>
      </c>
      <c r="Z622" s="46" t="str">
        <f aca="false">IF(OR($W622="",$G622=""),"",$W622*$G622/CFG_RHOCP)</f>
        <v/>
      </c>
      <c r="AA622" s="50" t="str">
        <f aca="false">IF(OR($P622="",$Y622="",$Z622=""),"",IF(ABS($Z622-$Y622)&lt;CFG_DENOMMIN,"",($P622-$Y622)/($Z622-$Y622)))</f>
        <v/>
      </c>
      <c r="AB622" s="48" t="str">
        <f aca="false">IF($A622="","",IF(AND(HOUR($A622)&gt;=CFG_HINI,HOUR($A622)&lt;CFG_HFIM),1,0))</f>
        <v/>
      </c>
      <c r="AC622" s="48" t="str">
        <f aca="false">IF($A622="","",IF($D622="",0,IF($D622&gt;=CFG_RSMIN,1,0)))</f>
        <v/>
      </c>
      <c r="AD622" s="48" t="str">
        <f aca="false">IF($A622="","",IF($E622="",0,IF(AND($E622&gt;=CFG_UMIN,$E622&lt;=CFG_UMAX),1,0)))</f>
        <v/>
      </c>
      <c r="AE622" s="48" t="str">
        <f aca="false">IF($A622="","",IF($L622="",0,IF($L622&gt;=CFG_VPDMIN,1,0)))</f>
        <v/>
      </c>
      <c r="AF622" s="48" t="str">
        <f aca="false">IF($A622="","",IF(CFG_METODO="Teórico (Jackson)",IF(OR($Y622="",$Z622=""),0,IF(ABS($Z622-$Y622)&gt;=CFG_DENOMMIN,1,0)),IF(OR($T622="",$U622=""),0,IF(ABS($U622-$T622)&gt;=CFG_DENOMMIN,1,0))))</f>
        <v/>
      </c>
      <c r="AG622" s="48" t="str">
        <f aca="false">IF($A622="","",IF(AND($B622&lt;&gt;"",$C622&lt;&gt;"",$H622&lt;&gt;""),1,0))</f>
        <v/>
      </c>
      <c r="AH622" s="48" t="str">
        <f aca="false">IF($A622="","",IF(AND($AB622=1,$AC622=1,$AD622=1,$AE622=1,$AF622=1,$AG622=1),1,0))</f>
        <v/>
      </c>
      <c r="AI622" s="50" t="str">
        <f aca="false">IF($A622="","",IF($AH622&lt;&gt;1,"",IF(CFG_METODO="Teórico (Jackson)",$AA622,$V622)))</f>
        <v/>
      </c>
      <c r="AJ622" s="50" t="str">
        <f aca="false">IF($AI622="","",MAX(0,MIN(1,$AI622)))</f>
        <v/>
      </c>
      <c r="AK622" s="52" t="str">
        <f aca="false">IF($A622="","",IF($AG622=0,"Dados incompletos"&amp;IF($I622="SEM PAR"," — sem Tc no mesmo horário",""),IF($AB622=0,"Fora da janela horária",IF($AC622=0,"Radiação abaixo do mínimo",IF($AD622=0,"Vento fora da faixa",IF($AE622=0,"VPD abaixo do mínimo",IF($AF622=0,"Denominador muito pequeno","VÁLIDO")))))))</f>
        <v/>
      </c>
    </row>
    <row r="623" customFormat="false" ht="15" hidden="false" customHeight="false" outlineLevel="0" collapsed="false">
      <c r="A623" s="45" t="str">
        <f aca="false">IF(02_Estacao!A623="","",02_Estacao!A623)</f>
        <v/>
      </c>
      <c r="B623" s="46" t="str">
        <f aca="false">IF(OR($A623="",02_Estacao!B623=""),"",IF(CFG_UT="°F",(02_Estacao!B623-32)*5/9,02_Estacao!B623))</f>
        <v/>
      </c>
      <c r="C623" s="47" t="str">
        <f aca="false">IF(OR($A623="",02_Estacao!C623=""),"",IF(CFG_UUR="fração (0-1)",02_Estacao!C623*100,02_Estacao!C623))</f>
        <v/>
      </c>
      <c r="D623" s="48" t="str">
        <f aca="false">IF(OR($A623="",02_Estacao!D623=""),"",IF(CFG_URS="MJ/m²/h",02_Estacao!D623*277.7778,IF(CFG_URS="kW/m²",02_Estacao!D623*1000,02_Estacao!D623)))</f>
        <v/>
      </c>
      <c r="E623" s="46" t="str">
        <f aca="false">IF(OR($A623="",02_Estacao!E623=""),"",IF(CFG_UVEL="km/h",02_Estacao!E623/3.6,02_Estacao!E623))</f>
        <v/>
      </c>
      <c r="F623" s="46" t="str">
        <f aca="false">IF($A623="","",IF(02_Estacao!F623="",CFG_P,IF(CFG_UP="hPa (mbar)",02_Estacao!F623/10,IF(CFG_UP="Pa",02_Estacao!F623/1000,02_Estacao!F623))))</f>
        <v/>
      </c>
      <c r="G623" s="48" t="str">
        <f aca="false">IF($A623="","",IF(02_Estacao!G623&lt;&gt;"",02_Estacao!G623,IF($D623="","",(1-CFG_ALBEDO)*$D623-CFG_RNL)))</f>
        <v/>
      </c>
      <c r="H623" s="46" t="str">
        <f aca="false">IF($A623="","",IFERROR(IF(ISNUMBER(INDEX(03_Dossel!$F$6:$F$1005,MATCH($A623,03_Dossel!$A$6:$A$1005,0))),INDEX(03_Dossel!$F$6:$F$1005,MATCH($A623,03_Dossel!$A$6:$A$1005,0)),""),""))</f>
        <v/>
      </c>
      <c r="I623" s="49" t="str">
        <f aca="false">IF($A623="","",IF($H623="","SEM PAR","OK"))</f>
        <v/>
      </c>
      <c r="J623" s="50" t="str">
        <f aca="false">IF($B623="","",0.6108*EXP(17.27*$B623/($B623+237.3)))</f>
        <v/>
      </c>
      <c r="K623" s="50" t="str">
        <f aca="false">IF(OR($J623="",$C623=""),"",$J623*$C623/100)</f>
        <v/>
      </c>
      <c r="L623" s="50" t="str">
        <f aca="false">IF(OR($J623="",$K623=""),"",$J623-$K623)</f>
        <v/>
      </c>
      <c r="M623" s="50" t="str">
        <f aca="false">IF($J623="","",4098*$J623/($B623+237.3)^2)</f>
        <v/>
      </c>
      <c r="N623" s="51" t="str">
        <f aca="false">IF($F623="","",0.000665*$F623)</f>
        <v/>
      </c>
      <c r="O623" s="46" t="str">
        <f aca="false">IF($E623="","",IFERROR($E623*4.87/LN(67.8*CFG_ZANEM-5.42),""))</f>
        <v/>
      </c>
      <c r="P623" s="46" t="str">
        <f aca="false">IF(OR($B623="",$H623=""),"",$H623-$B623)</f>
        <v/>
      </c>
      <c r="Q623" s="46" t="str">
        <f aca="false">IF($A623="","",IF(ISNUMBER(CFG_A),CFG_A,""))</f>
        <v/>
      </c>
      <c r="R623" s="46" t="str">
        <f aca="false">IF($A623="","",IF(ISNUMBER(CFG_B),CFG_B,""))</f>
        <v/>
      </c>
      <c r="S623" s="50" t="str">
        <f aca="false">IF(OR($B623="",$Q623=""),"",0.6108*EXP(17.27*$B623/($B623+237.3))-0.6108*EXP(17.27*($B623+$Q623)/($B623+$Q623+237.3)))</f>
        <v/>
      </c>
      <c r="T623" s="46" t="str">
        <f aca="false">IF(OR($Q623="",$R623="",$L623=""),"",$Q623+$R623*$L623)</f>
        <v/>
      </c>
      <c r="U623" s="46" t="str">
        <f aca="false">IF(OR($Q623="",$R623="",$S623=""),"",$Q623+$R623*$S623)</f>
        <v/>
      </c>
      <c r="V623" s="50" t="str">
        <f aca="false">IF(OR($P623="",$T623="",$U623=""),"",IF(ABS($U623-$T623)&lt;CFG_DENOMMIN,"",($P623-$T623)/($U623-$T623)))</f>
        <v/>
      </c>
      <c r="W623" s="47" t="str">
        <f aca="false">IF($E623="","",IFERROR(LN((CFG_ZANEM-0.67*CFG_HDOSSEL)/(0.123*CFG_HDOSSEL))*LN((CFG_ZAR-0.67*CFG_HDOSSEL)/(0.0123*CFG_HDOSSEL))/(CFG_K^2*$E623),""))</f>
        <v/>
      </c>
      <c r="X623" s="50" t="str">
        <f aca="false">IF(OR($N623="",$W623="",$W623=0),"",$N623*(1+CFG_RC/$W623))</f>
        <v/>
      </c>
      <c r="Y623" s="46" t="str">
        <f aca="false">IF(OR($X623="",$M623="",$G623="",$L623=""),"",($W623*$G623/CFG_RHOCP)*($X623/($M623+$X623))-$L623/($M623+$X623))</f>
        <v/>
      </c>
      <c r="Z623" s="46" t="str">
        <f aca="false">IF(OR($W623="",$G623=""),"",$W623*$G623/CFG_RHOCP)</f>
        <v/>
      </c>
      <c r="AA623" s="50" t="str">
        <f aca="false">IF(OR($P623="",$Y623="",$Z623=""),"",IF(ABS($Z623-$Y623)&lt;CFG_DENOMMIN,"",($P623-$Y623)/($Z623-$Y623)))</f>
        <v/>
      </c>
      <c r="AB623" s="48" t="str">
        <f aca="false">IF($A623="","",IF(AND(HOUR($A623)&gt;=CFG_HINI,HOUR($A623)&lt;CFG_HFIM),1,0))</f>
        <v/>
      </c>
      <c r="AC623" s="48" t="str">
        <f aca="false">IF($A623="","",IF($D623="",0,IF($D623&gt;=CFG_RSMIN,1,0)))</f>
        <v/>
      </c>
      <c r="AD623" s="48" t="str">
        <f aca="false">IF($A623="","",IF($E623="",0,IF(AND($E623&gt;=CFG_UMIN,$E623&lt;=CFG_UMAX),1,0)))</f>
        <v/>
      </c>
      <c r="AE623" s="48" t="str">
        <f aca="false">IF($A623="","",IF($L623="",0,IF($L623&gt;=CFG_VPDMIN,1,0)))</f>
        <v/>
      </c>
      <c r="AF623" s="48" t="str">
        <f aca="false">IF($A623="","",IF(CFG_METODO="Teórico (Jackson)",IF(OR($Y623="",$Z623=""),0,IF(ABS($Z623-$Y623)&gt;=CFG_DENOMMIN,1,0)),IF(OR($T623="",$U623=""),0,IF(ABS($U623-$T623)&gt;=CFG_DENOMMIN,1,0))))</f>
        <v/>
      </c>
      <c r="AG623" s="48" t="str">
        <f aca="false">IF($A623="","",IF(AND($B623&lt;&gt;"",$C623&lt;&gt;"",$H623&lt;&gt;""),1,0))</f>
        <v/>
      </c>
      <c r="AH623" s="48" t="str">
        <f aca="false">IF($A623="","",IF(AND($AB623=1,$AC623=1,$AD623=1,$AE623=1,$AF623=1,$AG623=1),1,0))</f>
        <v/>
      </c>
      <c r="AI623" s="50" t="str">
        <f aca="false">IF($A623="","",IF($AH623&lt;&gt;1,"",IF(CFG_METODO="Teórico (Jackson)",$AA623,$V623)))</f>
        <v/>
      </c>
      <c r="AJ623" s="50" t="str">
        <f aca="false">IF($AI623="","",MAX(0,MIN(1,$AI623)))</f>
        <v/>
      </c>
      <c r="AK623" s="52" t="str">
        <f aca="false">IF($A623="","",IF($AG623=0,"Dados incompletos"&amp;IF($I623="SEM PAR"," — sem Tc no mesmo horário",""),IF($AB623=0,"Fora da janela horária",IF($AC623=0,"Radiação abaixo do mínimo",IF($AD623=0,"Vento fora da faixa",IF($AE623=0,"VPD abaixo do mínimo",IF($AF623=0,"Denominador muito pequeno","VÁLIDO")))))))</f>
        <v/>
      </c>
    </row>
    <row r="624" customFormat="false" ht="15" hidden="false" customHeight="false" outlineLevel="0" collapsed="false">
      <c r="A624" s="45" t="str">
        <f aca="false">IF(02_Estacao!A624="","",02_Estacao!A624)</f>
        <v/>
      </c>
      <c r="B624" s="46" t="str">
        <f aca="false">IF(OR($A624="",02_Estacao!B624=""),"",IF(CFG_UT="°F",(02_Estacao!B624-32)*5/9,02_Estacao!B624))</f>
        <v/>
      </c>
      <c r="C624" s="47" t="str">
        <f aca="false">IF(OR($A624="",02_Estacao!C624=""),"",IF(CFG_UUR="fração (0-1)",02_Estacao!C624*100,02_Estacao!C624))</f>
        <v/>
      </c>
      <c r="D624" s="48" t="str">
        <f aca="false">IF(OR($A624="",02_Estacao!D624=""),"",IF(CFG_URS="MJ/m²/h",02_Estacao!D624*277.7778,IF(CFG_URS="kW/m²",02_Estacao!D624*1000,02_Estacao!D624)))</f>
        <v/>
      </c>
      <c r="E624" s="46" t="str">
        <f aca="false">IF(OR($A624="",02_Estacao!E624=""),"",IF(CFG_UVEL="km/h",02_Estacao!E624/3.6,02_Estacao!E624))</f>
        <v/>
      </c>
      <c r="F624" s="46" t="str">
        <f aca="false">IF($A624="","",IF(02_Estacao!F624="",CFG_P,IF(CFG_UP="hPa (mbar)",02_Estacao!F624/10,IF(CFG_UP="Pa",02_Estacao!F624/1000,02_Estacao!F624))))</f>
        <v/>
      </c>
      <c r="G624" s="48" t="str">
        <f aca="false">IF($A624="","",IF(02_Estacao!G624&lt;&gt;"",02_Estacao!G624,IF($D624="","",(1-CFG_ALBEDO)*$D624-CFG_RNL)))</f>
        <v/>
      </c>
      <c r="H624" s="46" t="str">
        <f aca="false">IF($A624="","",IFERROR(IF(ISNUMBER(INDEX(03_Dossel!$F$6:$F$1005,MATCH($A624,03_Dossel!$A$6:$A$1005,0))),INDEX(03_Dossel!$F$6:$F$1005,MATCH($A624,03_Dossel!$A$6:$A$1005,0)),""),""))</f>
        <v/>
      </c>
      <c r="I624" s="49" t="str">
        <f aca="false">IF($A624="","",IF($H624="","SEM PAR","OK"))</f>
        <v/>
      </c>
      <c r="J624" s="50" t="str">
        <f aca="false">IF($B624="","",0.6108*EXP(17.27*$B624/($B624+237.3)))</f>
        <v/>
      </c>
      <c r="K624" s="50" t="str">
        <f aca="false">IF(OR($J624="",$C624=""),"",$J624*$C624/100)</f>
        <v/>
      </c>
      <c r="L624" s="50" t="str">
        <f aca="false">IF(OR($J624="",$K624=""),"",$J624-$K624)</f>
        <v/>
      </c>
      <c r="M624" s="50" t="str">
        <f aca="false">IF($J624="","",4098*$J624/($B624+237.3)^2)</f>
        <v/>
      </c>
      <c r="N624" s="51" t="str">
        <f aca="false">IF($F624="","",0.000665*$F624)</f>
        <v/>
      </c>
      <c r="O624" s="46" t="str">
        <f aca="false">IF($E624="","",IFERROR($E624*4.87/LN(67.8*CFG_ZANEM-5.42),""))</f>
        <v/>
      </c>
      <c r="P624" s="46" t="str">
        <f aca="false">IF(OR($B624="",$H624=""),"",$H624-$B624)</f>
        <v/>
      </c>
      <c r="Q624" s="46" t="str">
        <f aca="false">IF($A624="","",IF(ISNUMBER(CFG_A),CFG_A,""))</f>
        <v/>
      </c>
      <c r="R624" s="46" t="str">
        <f aca="false">IF($A624="","",IF(ISNUMBER(CFG_B),CFG_B,""))</f>
        <v/>
      </c>
      <c r="S624" s="50" t="str">
        <f aca="false">IF(OR($B624="",$Q624=""),"",0.6108*EXP(17.27*$B624/($B624+237.3))-0.6108*EXP(17.27*($B624+$Q624)/($B624+$Q624+237.3)))</f>
        <v/>
      </c>
      <c r="T624" s="46" t="str">
        <f aca="false">IF(OR($Q624="",$R624="",$L624=""),"",$Q624+$R624*$L624)</f>
        <v/>
      </c>
      <c r="U624" s="46" t="str">
        <f aca="false">IF(OR($Q624="",$R624="",$S624=""),"",$Q624+$R624*$S624)</f>
        <v/>
      </c>
      <c r="V624" s="50" t="str">
        <f aca="false">IF(OR($P624="",$T624="",$U624=""),"",IF(ABS($U624-$T624)&lt;CFG_DENOMMIN,"",($P624-$T624)/($U624-$T624)))</f>
        <v/>
      </c>
      <c r="W624" s="47" t="str">
        <f aca="false">IF($E624="","",IFERROR(LN((CFG_ZANEM-0.67*CFG_HDOSSEL)/(0.123*CFG_HDOSSEL))*LN((CFG_ZAR-0.67*CFG_HDOSSEL)/(0.0123*CFG_HDOSSEL))/(CFG_K^2*$E624),""))</f>
        <v/>
      </c>
      <c r="X624" s="50" t="str">
        <f aca="false">IF(OR($N624="",$W624="",$W624=0),"",$N624*(1+CFG_RC/$W624))</f>
        <v/>
      </c>
      <c r="Y624" s="46" t="str">
        <f aca="false">IF(OR($X624="",$M624="",$G624="",$L624=""),"",($W624*$G624/CFG_RHOCP)*($X624/($M624+$X624))-$L624/($M624+$X624))</f>
        <v/>
      </c>
      <c r="Z624" s="46" t="str">
        <f aca="false">IF(OR($W624="",$G624=""),"",$W624*$G624/CFG_RHOCP)</f>
        <v/>
      </c>
      <c r="AA624" s="50" t="str">
        <f aca="false">IF(OR($P624="",$Y624="",$Z624=""),"",IF(ABS($Z624-$Y624)&lt;CFG_DENOMMIN,"",($P624-$Y624)/($Z624-$Y624)))</f>
        <v/>
      </c>
      <c r="AB624" s="48" t="str">
        <f aca="false">IF($A624="","",IF(AND(HOUR($A624)&gt;=CFG_HINI,HOUR($A624)&lt;CFG_HFIM),1,0))</f>
        <v/>
      </c>
      <c r="AC624" s="48" t="str">
        <f aca="false">IF($A624="","",IF($D624="",0,IF($D624&gt;=CFG_RSMIN,1,0)))</f>
        <v/>
      </c>
      <c r="AD624" s="48" t="str">
        <f aca="false">IF($A624="","",IF($E624="",0,IF(AND($E624&gt;=CFG_UMIN,$E624&lt;=CFG_UMAX),1,0)))</f>
        <v/>
      </c>
      <c r="AE624" s="48" t="str">
        <f aca="false">IF($A624="","",IF($L624="",0,IF($L624&gt;=CFG_VPDMIN,1,0)))</f>
        <v/>
      </c>
      <c r="AF624" s="48" t="str">
        <f aca="false">IF($A624="","",IF(CFG_METODO="Teórico (Jackson)",IF(OR($Y624="",$Z624=""),0,IF(ABS($Z624-$Y624)&gt;=CFG_DENOMMIN,1,0)),IF(OR($T624="",$U624=""),0,IF(ABS($U624-$T624)&gt;=CFG_DENOMMIN,1,0))))</f>
        <v/>
      </c>
      <c r="AG624" s="48" t="str">
        <f aca="false">IF($A624="","",IF(AND($B624&lt;&gt;"",$C624&lt;&gt;"",$H624&lt;&gt;""),1,0))</f>
        <v/>
      </c>
      <c r="AH624" s="48" t="str">
        <f aca="false">IF($A624="","",IF(AND($AB624=1,$AC624=1,$AD624=1,$AE624=1,$AF624=1,$AG624=1),1,0))</f>
        <v/>
      </c>
      <c r="AI624" s="50" t="str">
        <f aca="false">IF($A624="","",IF($AH624&lt;&gt;1,"",IF(CFG_METODO="Teórico (Jackson)",$AA624,$V624)))</f>
        <v/>
      </c>
      <c r="AJ624" s="50" t="str">
        <f aca="false">IF($AI624="","",MAX(0,MIN(1,$AI624)))</f>
        <v/>
      </c>
      <c r="AK624" s="52" t="str">
        <f aca="false">IF($A624="","",IF($AG624=0,"Dados incompletos"&amp;IF($I624="SEM PAR"," — sem Tc no mesmo horário",""),IF($AB624=0,"Fora da janela horária",IF($AC624=0,"Radiação abaixo do mínimo",IF($AD624=0,"Vento fora da faixa",IF($AE624=0,"VPD abaixo do mínimo",IF($AF624=0,"Denominador muito pequeno","VÁLIDO")))))))</f>
        <v/>
      </c>
    </row>
    <row r="625" customFormat="false" ht="15" hidden="false" customHeight="false" outlineLevel="0" collapsed="false">
      <c r="A625" s="45" t="str">
        <f aca="false">IF(02_Estacao!A625="","",02_Estacao!A625)</f>
        <v/>
      </c>
      <c r="B625" s="46" t="str">
        <f aca="false">IF(OR($A625="",02_Estacao!B625=""),"",IF(CFG_UT="°F",(02_Estacao!B625-32)*5/9,02_Estacao!B625))</f>
        <v/>
      </c>
      <c r="C625" s="47" t="str">
        <f aca="false">IF(OR($A625="",02_Estacao!C625=""),"",IF(CFG_UUR="fração (0-1)",02_Estacao!C625*100,02_Estacao!C625))</f>
        <v/>
      </c>
      <c r="D625" s="48" t="str">
        <f aca="false">IF(OR($A625="",02_Estacao!D625=""),"",IF(CFG_URS="MJ/m²/h",02_Estacao!D625*277.7778,IF(CFG_URS="kW/m²",02_Estacao!D625*1000,02_Estacao!D625)))</f>
        <v/>
      </c>
      <c r="E625" s="46" t="str">
        <f aca="false">IF(OR($A625="",02_Estacao!E625=""),"",IF(CFG_UVEL="km/h",02_Estacao!E625/3.6,02_Estacao!E625))</f>
        <v/>
      </c>
      <c r="F625" s="46" t="str">
        <f aca="false">IF($A625="","",IF(02_Estacao!F625="",CFG_P,IF(CFG_UP="hPa (mbar)",02_Estacao!F625/10,IF(CFG_UP="Pa",02_Estacao!F625/1000,02_Estacao!F625))))</f>
        <v/>
      </c>
      <c r="G625" s="48" t="str">
        <f aca="false">IF($A625="","",IF(02_Estacao!G625&lt;&gt;"",02_Estacao!G625,IF($D625="","",(1-CFG_ALBEDO)*$D625-CFG_RNL)))</f>
        <v/>
      </c>
      <c r="H625" s="46" t="str">
        <f aca="false">IF($A625="","",IFERROR(IF(ISNUMBER(INDEX(03_Dossel!$F$6:$F$1005,MATCH($A625,03_Dossel!$A$6:$A$1005,0))),INDEX(03_Dossel!$F$6:$F$1005,MATCH($A625,03_Dossel!$A$6:$A$1005,0)),""),""))</f>
        <v/>
      </c>
      <c r="I625" s="49" t="str">
        <f aca="false">IF($A625="","",IF($H625="","SEM PAR","OK"))</f>
        <v/>
      </c>
      <c r="J625" s="50" t="str">
        <f aca="false">IF($B625="","",0.6108*EXP(17.27*$B625/($B625+237.3)))</f>
        <v/>
      </c>
      <c r="K625" s="50" t="str">
        <f aca="false">IF(OR($J625="",$C625=""),"",$J625*$C625/100)</f>
        <v/>
      </c>
      <c r="L625" s="50" t="str">
        <f aca="false">IF(OR($J625="",$K625=""),"",$J625-$K625)</f>
        <v/>
      </c>
      <c r="M625" s="50" t="str">
        <f aca="false">IF($J625="","",4098*$J625/($B625+237.3)^2)</f>
        <v/>
      </c>
      <c r="N625" s="51" t="str">
        <f aca="false">IF($F625="","",0.000665*$F625)</f>
        <v/>
      </c>
      <c r="O625" s="46" t="str">
        <f aca="false">IF($E625="","",IFERROR($E625*4.87/LN(67.8*CFG_ZANEM-5.42),""))</f>
        <v/>
      </c>
      <c r="P625" s="46" t="str">
        <f aca="false">IF(OR($B625="",$H625=""),"",$H625-$B625)</f>
        <v/>
      </c>
      <c r="Q625" s="46" t="str">
        <f aca="false">IF($A625="","",IF(ISNUMBER(CFG_A),CFG_A,""))</f>
        <v/>
      </c>
      <c r="R625" s="46" t="str">
        <f aca="false">IF($A625="","",IF(ISNUMBER(CFG_B),CFG_B,""))</f>
        <v/>
      </c>
      <c r="S625" s="50" t="str">
        <f aca="false">IF(OR($B625="",$Q625=""),"",0.6108*EXP(17.27*$B625/($B625+237.3))-0.6108*EXP(17.27*($B625+$Q625)/($B625+$Q625+237.3)))</f>
        <v/>
      </c>
      <c r="T625" s="46" t="str">
        <f aca="false">IF(OR($Q625="",$R625="",$L625=""),"",$Q625+$R625*$L625)</f>
        <v/>
      </c>
      <c r="U625" s="46" t="str">
        <f aca="false">IF(OR($Q625="",$R625="",$S625=""),"",$Q625+$R625*$S625)</f>
        <v/>
      </c>
      <c r="V625" s="50" t="str">
        <f aca="false">IF(OR($P625="",$T625="",$U625=""),"",IF(ABS($U625-$T625)&lt;CFG_DENOMMIN,"",($P625-$T625)/($U625-$T625)))</f>
        <v/>
      </c>
      <c r="W625" s="47" t="str">
        <f aca="false">IF($E625="","",IFERROR(LN((CFG_ZANEM-0.67*CFG_HDOSSEL)/(0.123*CFG_HDOSSEL))*LN((CFG_ZAR-0.67*CFG_HDOSSEL)/(0.0123*CFG_HDOSSEL))/(CFG_K^2*$E625),""))</f>
        <v/>
      </c>
      <c r="X625" s="50" t="str">
        <f aca="false">IF(OR($N625="",$W625="",$W625=0),"",$N625*(1+CFG_RC/$W625))</f>
        <v/>
      </c>
      <c r="Y625" s="46" t="str">
        <f aca="false">IF(OR($X625="",$M625="",$G625="",$L625=""),"",($W625*$G625/CFG_RHOCP)*($X625/($M625+$X625))-$L625/($M625+$X625))</f>
        <v/>
      </c>
      <c r="Z625" s="46" t="str">
        <f aca="false">IF(OR($W625="",$G625=""),"",$W625*$G625/CFG_RHOCP)</f>
        <v/>
      </c>
      <c r="AA625" s="50" t="str">
        <f aca="false">IF(OR($P625="",$Y625="",$Z625=""),"",IF(ABS($Z625-$Y625)&lt;CFG_DENOMMIN,"",($P625-$Y625)/($Z625-$Y625)))</f>
        <v/>
      </c>
      <c r="AB625" s="48" t="str">
        <f aca="false">IF($A625="","",IF(AND(HOUR($A625)&gt;=CFG_HINI,HOUR($A625)&lt;CFG_HFIM),1,0))</f>
        <v/>
      </c>
      <c r="AC625" s="48" t="str">
        <f aca="false">IF($A625="","",IF($D625="",0,IF($D625&gt;=CFG_RSMIN,1,0)))</f>
        <v/>
      </c>
      <c r="AD625" s="48" t="str">
        <f aca="false">IF($A625="","",IF($E625="",0,IF(AND($E625&gt;=CFG_UMIN,$E625&lt;=CFG_UMAX),1,0)))</f>
        <v/>
      </c>
      <c r="AE625" s="48" t="str">
        <f aca="false">IF($A625="","",IF($L625="",0,IF($L625&gt;=CFG_VPDMIN,1,0)))</f>
        <v/>
      </c>
      <c r="AF625" s="48" t="str">
        <f aca="false">IF($A625="","",IF(CFG_METODO="Teórico (Jackson)",IF(OR($Y625="",$Z625=""),0,IF(ABS($Z625-$Y625)&gt;=CFG_DENOMMIN,1,0)),IF(OR($T625="",$U625=""),0,IF(ABS($U625-$T625)&gt;=CFG_DENOMMIN,1,0))))</f>
        <v/>
      </c>
      <c r="AG625" s="48" t="str">
        <f aca="false">IF($A625="","",IF(AND($B625&lt;&gt;"",$C625&lt;&gt;"",$H625&lt;&gt;""),1,0))</f>
        <v/>
      </c>
      <c r="AH625" s="48" t="str">
        <f aca="false">IF($A625="","",IF(AND($AB625=1,$AC625=1,$AD625=1,$AE625=1,$AF625=1,$AG625=1),1,0))</f>
        <v/>
      </c>
      <c r="AI625" s="50" t="str">
        <f aca="false">IF($A625="","",IF($AH625&lt;&gt;1,"",IF(CFG_METODO="Teórico (Jackson)",$AA625,$V625)))</f>
        <v/>
      </c>
      <c r="AJ625" s="50" t="str">
        <f aca="false">IF($AI625="","",MAX(0,MIN(1,$AI625)))</f>
        <v/>
      </c>
      <c r="AK625" s="52" t="str">
        <f aca="false">IF($A625="","",IF($AG625=0,"Dados incompletos"&amp;IF($I625="SEM PAR"," — sem Tc no mesmo horário",""),IF($AB625=0,"Fora da janela horária",IF($AC625=0,"Radiação abaixo do mínimo",IF($AD625=0,"Vento fora da faixa",IF($AE625=0,"VPD abaixo do mínimo",IF($AF625=0,"Denominador muito pequeno","VÁLIDO")))))))</f>
        <v/>
      </c>
    </row>
    <row r="626" customFormat="false" ht="15" hidden="false" customHeight="false" outlineLevel="0" collapsed="false">
      <c r="A626" s="45" t="str">
        <f aca="false">IF(02_Estacao!A626="","",02_Estacao!A626)</f>
        <v/>
      </c>
      <c r="B626" s="46" t="str">
        <f aca="false">IF(OR($A626="",02_Estacao!B626=""),"",IF(CFG_UT="°F",(02_Estacao!B626-32)*5/9,02_Estacao!B626))</f>
        <v/>
      </c>
      <c r="C626" s="47" t="str">
        <f aca="false">IF(OR($A626="",02_Estacao!C626=""),"",IF(CFG_UUR="fração (0-1)",02_Estacao!C626*100,02_Estacao!C626))</f>
        <v/>
      </c>
      <c r="D626" s="48" t="str">
        <f aca="false">IF(OR($A626="",02_Estacao!D626=""),"",IF(CFG_URS="MJ/m²/h",02_Estacao!D626*277.7778,IF(CFG_URS="kW/m²",02_Estacao!D626*1000,02_Estacao!D626)))</f>
        <v/>
      </c>
      <c r="E626" s="46" t="str">
        <f aca="false">IF(OR($A626="",02_Estacao!E626=""),"",IF(CFG_UVEL="km/h",02_Estacao!E626/3.6,02_Estacao!E626))</f>
        <v/>
      </c>
      <c r="F626" s="46" t="str">
        <f aca="false">IF($A626="","",IF(02_Estacao!F626="",CFG_P,IF(CFG_UP="hPa (mbar)",02_Estacao!F626/10,IF(CFG_UP="Pa",02_Estacao!F626/1000,02_Estacao!F626))))</f>
        <v/>
      </c>
      <c r="G626" s="48" t="str">
        <f aca="false">IF($A626="","",IF(02_Estacao!G626&lt;&gt;"",02_Estacao!G626,IF($D626="","",(1-CFG_ALBEDO)*$D626-CFG_RNL)))</f>
        <v/>
      </c>
      <c r="H626" s="46" t="str">
        <f aca="false">IF($A626="","",IFERROR(IF(ISNUMBER(INDEX(03_Dossel!$F$6:$F$1005,MATCH($A626,03_Dossel!$A$6:$A$1005,0))),INDEX(03_Dossel!$F$6:$F$1005,MATCH($A626,03_Dossel!$A$6:$A$1005,0)),""),""))</f>
        <v/>
      </c>
      <c r="I626" s="49" t="str">
        <f aca="false">IF($A626="","",IF($H626="","SEM PAR","OK"))</f>
        <v/>
      </c>
      <c r="J626" s="50" t="str">
        <f aca="false">IF($B626="","",0.6108*EXP(17.27*$B626/($B626+237.3)))</f>
        <v/>
      </c>
      <c r="K626" s="50" t="str">
        <f aca="false">IF(OR($J626="",$C626=""),"",$J626*$C626/100)</f>
        <v/>
      </c>
      <c r="L626" s="50" t="str">
        <f aca="false">IF(OR($J626="",$K626=""),"",$J626-$K626)</f>
        <v/>
      </c>
      <c r="M626" s="50" t="str">
        <f aca="false">IF($J626="","",4098*$J626/($B626+237.3)^2)</f>
        <v/>
      </c>
      <c r="N626" s="51" t="str">
        <f aca="false">IF($F626="","",0.000665*$F626)</f>
        <v/>
      </c>
      <c r="O626" s="46" t="str">
        <f aca="false">IF($E626="","",IFERROR($E626*4.87/LN(67.8*CFG_ZANEM-5.42),""))</f>
        <v/>
      </c>
      <c r="P626" s="46" t="str">
        <f aca="false">IF(OR($B626="",$H626=""),"",$H626-$B626)</f>
        <v/>
      </c>
      <c r="Q626" s="46" t="str">
        <f aca="false">IF($A626="","",IF(ISNUMBER(CFG_A),CFG_A,""))</f>
        <v/>
      </c>
      <c r="R626" s="46" t="str">
        <f aca="false">IF($A626="","",IF(ISNUMBER(CFG_B),CFG_B,""))</f>
        <v/>
      </c>
      <c r="S626" s="50" t="str">
        <f aca="false">IF(OR($B626="",$Q626=""),"",0.6108*EXP(17.27*$B626/($B626+237.3))-0.6108*EXP(17.27*($B626+$Q626)/($B626+$Q626+237.3)))</f>
        <v/>
      </c>
      <c r="T626" s="46" t="str">
        <f aca="false">IF(OR($Q626="",$R626="",$L626=""),"",$Q626+$R626*$L626)</f>
        <v/>
      </c>
      <c r="U626" s="46" t="str">
        <f aca="false">IF(OR($Q626="",$R626="",$S626=""),"",$Q626+$R626*$S626)</f>
        <v/>
      </c>
      <c r="V626" s="50" t="str">
        <f aca="false">IF(OR($P626="",$T626="",$U626=""),"",IF(ABS($U626-$T626)&lt;CFG_DENOMMIN,"",($P626-$T626)/($U626-$T626)))</f>
        <v/>
      </c>
      <c r="W626" s="47" t="str">
        <f aca="false">IF($E626="","",IFERROR(LN((CFG_ZANEM-0.67*CFG_HDOSSEL)/(0.123*CFG_HDOSSEL))*LN((CFG_ZAR-0.67*CFG_HDOSSEL)/(0.0123*CFG_HDOSSEL))/(CFG_K^2*$E626),""))</f>
        <v/>
      </c>
      <c r="X626" s="50" t="str">
        <f aca="false">IF(OR($N626="",$W626="",$W626=0),"",$N626*(1+CFG_RC/$W626))</f>
        <v/>
      </c>
      <c r="Y626" s="46" t="str">
        <f aca="false">IF(OR($X626="",$M626="",$G626="",$L626=""),"",($W626*$G626/CFG_RHOCP)*($X626/($M626+$X626))-$L626/($M626+$X626))</f>
        <v/>
      </c>
      <c r="Z626" s="46" t="str">
        <f aca="false">IF(OR($W626="",$G626=""),"",$W626*$G626/CFG_RHOCP)</f>
        <v/>
      </c>
      <c r="AA626" s="50" t="str">
        <f aca="false">IF(OR($P626="",$Y626="",$Z626=""),"",IF(ABS($Z626-$Y626)&lt;CFG_DENOMMIN,"",($P626-$Y626)/($Z626-$Y626)))</f>
        <v/>
      </c>
      <c r="AB626" s="48" t="str">
        <f aca="false">IF($A626="","",IF(AND(HOUR($A626)&gt;=CFG_HINI,HOUR($A626)&lt;CFG_HFIM),1,0))</f>
        <v/>
      </c>
      <c r="AC626" s="48" t="str">
        <f aca="false">IF($A626="","",IF($D626="",0,IF($D626&gt;=CFG_RSMIN,1,0)))</f>
        <v/>
      </c>
      <c r="AD626" s="48" t="str">
        <f aca="false">IF($A626="","",IF($E626="",0,IF(AND($E626&gt;=CFG_UMIN,$E626&lt;=CFG_UMAX),1,0)))</f>
        <v/>
      </c>
      <c r="AE626" s="48" t="str">
        <f aca="false">IF($A626="","",IF($L626="",0,IF($L626&gt;=CFG_VPDMIN,1,0)))</f>
        <v/>
      </c>
      <c r="AF626" s="48" t="str">
        <f aca="false">IF($A626="","",IF(CFG_METODO="Teórico (Jackson)",IF(OR($Y626="",$Z626=""),0,IF(ABS($Z626-$Y626)&gt;=CFG_DENOMMIN,1,0)),IF(OR($T626="",$U626=""),0,IF(ABS($U626-$T626)&gt;=CFG_DENOMMIN,1,0))))</f>
        <v/>
      </c>
      <c r="AG626" s="48" t="str">
        <f aca="false">IF($A626="","",IF(AND($B626&lt;&gt;"",$C626&lt;&gt;"",$H626&lt;&gt;""),1,0))</f>
        <v/>
      </c>
      <c r="AH626" s="48" t="str">
        <f aca="false">IF($A626="","",IF(AND($AB626=1,$AC626=1,$AD626=1,$AE626=1,$AF626=1,$AG626=1),1,0))</f>
        <v/>
      </c>
      <c r="AI626" s="50" t="str">
        <f aca="false">IF($A626="","",IF($AH626&lt;&gt;1,"",IF(CFG_METODO="Teórico (Jackson)",$AA626,$V626)))</f>
        <v/>
      </c>
      <c r="AJ626" s="50" t="str">
        <f aca="false">IF($AI626="","",MAX(0,MIN(1,$AI626)))</f>
        <v/>
      </c>
      <c r="AK626" s="52" t="str">
        <f aca="false">IF($A626="","",IF($AG626=0,"Dados incompletos"&amp;IF($I626="SEM PAR"," — sem Tc no mesmo horário",""),IF($AB626=0,"Fora da janela horária",IF($AC626=0,"Radiação abaixo do mínimo",IF($AD626=0,"Vento fora da faixa",IF($AE626=0,"VPD abaixo do mínimo",IF($AF626=0,"Denominador muito pequeno","VÁLIDO")))))))</f>
        <v/>
      </c>
    </row>
    <row r="627" customFormat="false" ht="15" hidden="false" customHeight="false" outlineLevel="0" collapsed="false">
      <c r="A627" s="45" t="str">
        <f aca="false">IF(02_Estacao!A627="","",02_Estacao!A627)</f>
        <v/>
      </c>
      <c r="B627" s="46" t="str">
        <f aca="false">IF(OR($A627="",02_Estacao!B627=""),"",IF(CFG_UT="°F",(02_Estacao!B627-32)*5/9,02_Estacao!B627))</f>
        <v/>
      </c>
      <c r="C627" s="47" t="str">
        <f aca="false">IF(OR($A627="",02_Estacao!C627=""),"",IF(CFG_UUR="fração (0-1)",02_Estacao!C627*100,02_Estacao!C627))</f>
        <v/>
      </c>
      <c r="D627" s="48" t="str">
        <f aca="false">IF(OR($A627="",02_Estacao!D627=""),"",IF(CFG_URS="MJ/m²/h",02_Estacao!D627*277.7778,IF(CFG_URS="kW/m²",02_Estacao!D627*1000,02_Estacao!D627)))</f>
        <v/>
      </c>
      <c r="E627" s="46" t="str">
        <f aca="false">IF(OR($A627="",02_Estacao!E627=""),"",IF(CFG_UVEL="km/h",02_Estacao!E627/3.6,02_Estacao!E627))</f>
        <v/>
      </c>
      <c r="F627" s="46" t="str">
        <f aca="false">IF($A627="","",IF(02_Estacao!F627="",CFG_P,IF(CFG_UP="hPa (mbar)",02_Estacao!F627/10,IF(CFG_UP="Pa",02_Estacao!F627/1000,02_Estacao!F627))))</f>
        <v/>
      </c>
      <c r="G627" s="48" t="str">
        <f aca="false">IF($A627="","",IF(02_Estacao!G627&lt;&gt;"",02_Estacao!G627,IF($D627="","",(1-CFG_ALBEDO)*$D627-CFG_RNL)))</f>
        <v/>
      </c>
      <c r="H627" s="46" t="str">
        <f aca="false">IF($A627="","",IFERROR(IF(ISNUMBER(INDEX(03_Dossel!$F$6:$F$1005,MATCH($A627,03_Dossel!$A$6:$A$1005,0))),INDEX(03_Dossel!$F$6:$F$1005,MATCH($A627,03_Dossel!$A$6:$A$1005,0)),""),""))</f>
        <v/>
      </c>
      <c r="I627" s="49" t="str">
        <f aca="false">IF($A627="","",IF($H627="","SEM PAR","OK"))</f>
        <v/>
      </c>
      <c r="J627" s="50" t="str">
        <f aca="false">IF($B627="","",0.6108*EXP(17.27*$B627/($B627+237.3)))</f>
        <v/>
      </c>
      <c r="K627" s="50" t="str">
        <f aca="false">IF(OR($J627="",$C627=""),"",$J627*$C627/100)</f>
        <v/>
      </c>
      <c r="L627" s="50" t="str">
        <f aca="false">IF(OR($J627="",$K627=""),"",$J627-$K627)</f>
        <v/>
      </c>
      <c r="M627" s="50" t="str">
        <f aca="false">IF($J627="","",4098*$J627/($B627+237.3)^2)</f>
        <v/>
      </c>
      <c r="N627" s="51" t="str">
        <f aca="false">IF($F627="","",0.000665*$F627)</f>
        <v/>
      </c>
      <c r="O627" s="46" t="str">
        <f aca="false">IF($E627="","",IFERROR($E627*4.87/LN(67.8*CFG_ZANEM-5.42),""))</f>
        <v/>
      </c>
      <c r="P627" s="46" t="str">
        <f aca="false">IF(OR($B627="",$H627=""),"",$H627-$B627)</f>
        <v/>
      </c>
      <c r="Q627" s="46" t="str">
        <f aca="false">IF($A627="","",IF(ISNUMBER(CFG_A),CFG_A,""))</f>
        <v/>
      </c>
      <c r="R627" s="46" t="str">
        <f aca="false">IF($A627="","",IF(ISNUMBER(CFG_B),CFG_B,""))</f>
        <v/>
      </c>
      <c r="S627" s="50" t="str">
        <f aca="false">IF(OR($B627="",$Q627=""),"",0.6108*EXP(17.27*$B627/($B627+237.3))-0.6108*EXP(17.27*($B627+$Q627)/($B627+$Q627+237.3)))</f>
        <v/>
      </c>
      <c r="T627" s="46" t="str">
        <f aca="false">IF(OR($Q627="",$R627="",$L627=""),"",$Q627+$R627*$L627)</f>
        <v/>
      </c>
      <c r="U627" s="46" t="str">
        <f aca="false">IF(OR($Q627="",$R627="",$S627=""),"",$Q627+$R627*$S627)</f>
        <v/>
      </c>
      <c r="V627" s="50" t="str">
        <f aca="false">IF(OR($P627="",$T627="",$U627=""),"",IF(ABS($U627-$T627)&lt;CFG_DENOMMIN,"",($P627-$T627)/($U627-$T627)))</f>
        <v/>
      </c>
      <c r="W627" s="47" t="str">
        <f aca="false">IF($E627="","",IFERROR(LN((CFG_ZANEM-0.67*CFG_HDOSSEL)/(0.123*CFG_HDOSSEL))*LN((CFG_ZAR-0.67*CFG_HDOSSEL)/(0.0123*CFG_HDOSSEL))/(CFG_K^2*$E627),""))</f>
        <v/>
      </c>
      <c r="X627" s="50" t="str">
        <f aca="false">IF(OR($N627="",$W627="",$W627=0),"",$N627*(1+CFG_RC/$W627))</f>
        <v/>
      </c>
      <c r="Y627" s="46" t="str">
        <f aca="false">IF(OR($X627="",$M627="",$G627="",$L627=""),"",($W627*$G627/CFG_RHOCP)*($X627/($M627+$X627))-$L627/($M627+$X627))</f>
        <v/>
      </c>
      <c r="Z627" s="46" t="str">
        <f aca="false">IF(OR($W627="",$G627=""),"",$W627*$G627/CFG_RHOCP)</f>
        <v/>
      </c>
      <c r="AA627" s="50" t="str">
        <f aca="false">IF(OR($P627="",$Y627="",$Z627=""),"",IF(ABS($Z627-$Y627)&lt;CFG_DENOMMIN,"",($P627-$Y627)/($Z627-$Y627)))</f>
        <v/>
      </c>
      <c r="AB627" s="48" t="str">
        <f aca="false">IF($A627="","",IF(AND(HOUR($A627)&gt;=CFG_HINI,HOUR($A627)&lt;CFG_HFIM),1,0))</f>
        <v/>
      </c>
      <c r="AC627" s="48" t="str">
        <f aca="false">IF($A627="","",IF($D627="",0,IF($D627&gt;=CFG_RSMIN,1,0)))</f>
        <v/>
      </c>
      <c r="AD627" s="48" t="str">
        <f aca="false">IF($A627="","",IF($E627="",0,IF(AND($E627&gt;=CFG_UMIN,$E627&lt;=CFG_UMAX),1,0)))</f>
        <v/>
      </c>
      <c r="AE627" s="48" t="str">
        <f aca="false">IF($A627="","",IF($L627="",0,IF($L627&gt;=CFG_VPDMIN,1,0)))</f>
        <v/>
      </c>
      <c r="AF627" s="48" t="str">
        <f aca="false">IF($A627="","",IF(CFG_METODO="Teórico (Jackson)",IF(OR($Y627="",$Z627=""),0,IF(ABS($Z627-$Y627)&gt;=CFG_DENOMMIN,1,0)),IF(OR($T627="",$U627=""),0,IF(ABS($U627-$T627)&gt;=CFG_DENOMMIN,1,0))))</f>
        <v/>
      </c>
      <c r="AG627" s="48" t="str">
        <f aca="false">IF($A627="","",IF(AND($B627&lt;&gt;"",$C627&lt;&gt;"",$H627&lt;&gt;""),1,0))</f>
        <v/>
      </c>
      <c r="AH627" s="48" t="str">
        <f aca="false">IF($A627="","",IF(AND($AB627=1,$AC627=1,$AD627=1,$AE627=1,$AF627=1,$AG627=1),1,0))</f>
        <v/>
      </c>
      <c r="AI627" s="50" t="str">
        <f aca="false">IF($A627="","",IF($AH627&lt;&gt;1,"",IF(CFG_METODO="Teórico (Jackson)",$AA627,$V627)))</f>
        <v/>
      </c>
      <c r="AJ627" s="50" t="str">
        <f aca="false">IF($AI627="","",MAX(0,MIN(1,$AI627)))</f>
        <v/>
      </c>
      <c r="AK627" s="52" t="str">
        <f aca="false">IF($A627="","",IF($AG627=0,"Dados incompletos"&amp;IF($I627="SEM PAR"," — sem Tc no mesmo horário",""),IF($AB627=0,"Fora da janela horária",IF($AC627=0,"Radiação abaixo do mínimo",IF($AD627=0,"Vento fora da faixa",IF($AE627=0,"VPD abaixo do mínimo",IF($AF627=0,"Denominador muito pequeno","VÁLIDO")))))))</f>
        <v/>
      </c>
    </row>
    <row r="628" customFormat="false" ht="15" hidden="false" customHeight="false" outlineLevel="0" collapsed="false">
      <c r="A628" s="45" t="str">
        <f aca="false">IF(02_Estacao!A628="","",02_Estacao!A628)</f>
        <v/>
      </c>
      <c r="B628" s="46" t="str">
        <f aca="false">IF(OR($A628="",02_Estacao!B628=""),"",IF(CFG_UT="°F",(02_Estacao!B628-32)*5/9,02_Estacao!B628))</f>
        <v/>
      </c>
      <c r="C628" s="47" t="str">
        <f aca="false">IF(OR($A628="",02_Estacao!C628=""),"",IF(CFG_UUR="fração (0-1)",02_Estacao!C628*100,02_Estacao!C628))</f>
        <v/>
      </c>
      <c r="D628" s="48" t="str">
        <f aca="false">IF(OR($A628="",02_Estacao!D628=""),"",IF(CFG_URS="MJ/m²/h",02_Estacao!D628*277.7778,IF(CFG_URS="kW/m²",02_Estacao!D628*1000,02_Estacao!D628)))</f>
        <v/>
      </c>
      <c r="E628" s="46" t="str">
        <f aca="false">IF(OR($A628="",02_Estacao!E628=""),"",IF(CFG_UVEL="km/h",02_Estacao!E628/3.6,02_Estacao!E628))</f>
        <v/>
      </c>
      <c r="F628" s="46" t="str">
        <f aca="false">IF($A628="","",IF(02_Estacao!F628="",CFG_P,IF(CFG_UP="hPa (mbar)",02_Estacao!F628/10,IF(CFG_UP="Pa",02_Estacao!F628/1000,02_Estacao!F628))))</f>
        <v/>
      </c>
      <c r="G628" s="48" t="str">
        <f aca="false">IF($A628="","",IF(02_Estacao!G628&lt;&gt;"",02_Estacao!G628,IF($D628="","",(1-CFG_ALBEDO)*$D628-CFG_RNL)))</f>
        <v/>
      </c>
      <c r="H628" s="46" t="str">
        <f aca="false">IF($A628="","",IFERROR(IF(ISNUMBER(INDEX(03_Dossel!$F$6:$F$1005,MATCH($A628,03_Dossel!$A$6:$A$1005,0))),INDEX(03_Dossel!$F$6:$F$1005,MATCH($A628,03_Dossel!$A$6:$A$1005,0)),""),""))</f>
        <v/>
      </c>
      <c r="I628" s="49" t="str">
        <f aca="false">IF($A628="","",IF($H628="","SEM PAR","OK"))</f>
        <v/>
      </c>
      <c r="J628" s="50" t="str">
        <f aca="false">IF($B628="","",0.6108*EXP(17.27*$B628/($B628+237.3)))</f>
        <v/>
      </c>
      <c r="K628" s="50" t="str">
        <f aca="false">IF(OR($J628="",$C628=""),"",$J628*$C628/100)</f>
        <v/>
      </c>
      <c r="L628" s="50" t="str">
        <f aca="false">IF(OR($J628="",$K628=""),"",$J628-$K628)</f>
        <v/>
      </c>
      <c r="M628" s="50" t="str">
        <f aca="false">IF($J628="","",4098*$J628/($B628+237.3)^2)</f>
        <v/>
      </c>
      <c r="N628" s="51" t="str">
        <f aca="false">IF($F628="","",0.000665*$F628)</f>
        <v/>
      </c>
      <c r="O628" s="46" t="str">
        <f aca="false">IF($E628="","",IFERROR($E628*4.87/LN(67.8*CFG_ZANEM-5.42),""))</f>
        <v/>
      </c>
      <c r="P628" s="46" t="str">
        <f aca="false">IF(OR($B628="",$H628=""),"",$H628-$B628)</f>
        <v/>
      </c>
      <c r="Q628" s="46" t="str">
        <f aca="false">IF($A628="","",IF(ISNUMBER(CFG_A),CFG_A,""))</f>
        <v/>
      </c>
      <c r="R628" s="46" t="str">
        <f aca="false">IF($A628="","",IF(ISNUMBER(CFG_B),CFG_B,""))</f>
        <v/>
      </c>
      <c r="S628" s="50" t="str">
        <f aca="false">IF(OR($B628="",$Q628=""),"",0.6108*EXP(17.27*$B628/($B628+237.3))-0.6108*EXP(17.27*($B628+$Q628)/($B628+$Q628+237.3)))</f>
        <v/>
      </c>
      <c r="T628" s="46" t="str">
        <f aca="false">IF(OR($Q628="",$R628="",$L628=""),"",$Q628+$R628*$L628)</f>
        <v/>
      </c>
      <c r="U628" s="46" t="str">
        <f aca="false">IF(OR($Q628="",$R628="",$S628=""),"",$Q628+$R628*$S628)</f>
        <v/>
      </c>
      <c r="V628" s="50" t="str">
        <f aca="false">IF(OR($P628="",$T628="",$U628=""),"",IF(ABS($U628-$T628)&lt;CFG_DENOMMIN,"",($P628-$T628)/($U628-$T628)))</f>
        <v/>
      </c>
      <c r="W628" s="47" t="str">
        <f aca="false">IF($E628="","",IFERROR(LN((CFG_ZANEM-0.67*CFG_HDOSSEL)/(0.123*CFG_HDOSSEL))*LN((CFG_ZAR-0.67*CFG_HDOSSEL)/(0.0123*CFG_HDOSSEL))/(CFG_K^2*$E628),""))</f>
        <v/>
      </c>
      <c r="X628" s="50" t="str">
        <f aca="false">IF(OR($N628="",$W628="",$W628=0),"",$N628*(1+CFG_RC/$W628))</f>
        <v/>
      </c>
      <c r="Y628" s="46" t="str">
        <f aca="false">IF(OR($X628="",$M628="",$G628="",$L628=""),"",($W628*$G628/CFG_RHOCP)*($X628/($M628+$X628))-$L628/($M628+$X628))</f>
        <v/>
      </c>
      <c r="Z628" s="46" t="str">
        <f aca="false">IF(OR($W628="",$G628=""),"",$W628*$G628/CFG_RHOCP)</f>
        <v/>
      </c>
      <c r="AA628" s="50" t="str">
        <f aca="false">IF(OR($P628="",$Y628="",$Z628=""),"",IF(ABS($Z628-$Y628)&lt;CFG_DENOMMIN,"",($P628-$Y628)/($Z628-$Y628)))</f>
        <v/>
      </c>
      <c r="AB628" s="48" t="str">
        <f aca="false">IF($A628="","",IF(AND(HOUR($A628)&gt;=CFG_HINI,HOUR($A628)&lt;CFG_HFIM),1,0))</f>
        <v/>
      </c>
      <c r="AC628" s="48" t="str">
        <f aca="false">IF($A628="","",IF($D628="",0,IF($D628&gt;=CFG_RSMIN,1,0)))</f>
        <v/>
      </c>
      <c r="AD628" s="48" t="str">
        <f aca="false">IF($A628="","",IF($E628="",0,IF(AND($E628&gt;=CFG_UMIN,$E628&lt;=CFG_UMAX),1,0)))</f>
        <v/>
      </c>
      <c r="AE628" s="48" t="str">
        <f aca="false">IF($A628="","",IF($L628="",0,IF($L628&gt;=CFG_VPDMIN,1,0)))</f>
        <v/>
      </c>
      <c r="AF628" s="48" t="str">
        <f aca="false">IF($A628="","",IF(CFG_METODO="Teórico (Jackson)",IF(OR($Y628="",$Z628=""),0,IF(ABS($Z628-$Y628)&gt;=CFG_DENOMMIN,1,0)),IF(OR($T628="",$U628=""),0,IF(ABS($U628-$T628)&gt;=CFG_DENOMMIN,1,0))))</f>
        <v/>
      </c>
      <c r="AG628" s="48" t="str">
        <f aca="false">IF($A628="","",IF(AND($B628&lt;&gt;"",$C628&lt;&gt;"",$H628&lt;&gt;""),1,0))</f>
        <v/>
      </c>
      <c r="AH628" s="48" t="str">
        <f aca="false">IF($A628="","",IF(AND($AB628=1,$AC628=1,$AD628=1,$AE628=1,$AF628=1,$AG628=1),1,0))</f>
        <v/>
      </c>
      <c r="AI628" s="50" t="str">
        <f aca="false">IF($A628="","",IF($AH628&lt;&gt;1,"",IF(CFG_METODO="Teórico (Jackson)",$AA628,$V628)))</f>
        <v/>
      </c>
      <c r="AJ628" s="50" t="str">
        <f aca="false">IF($AI628="","",MAX(0,MIN(1,$AI628)))</f>
        <v/>
      </c>
      <c r="AK628" s="52" t="str">
        <f aca="false">IF($A628="","",IF($AG628=0,"Dados incompletos"&amp;IF($I628="SEM PAR"," — sem Tc no mesmo horário",""),IF($AB628=0,"Fora da janela horária",IF($AC628=0,"Radiação abaixo do mínimo",IF($AD628=0,"Vento fora da faixa",IF($AE628=0,"VPD abaixo do mínimo",IF($AF628=0,"Denominador muito pequeno","VÁLIDO")))))))</f>
        <v/>
      </c>
    </row>
    <row r="629" customFormat="false" ht="15" hidden="false" customHeight="false" outlineLevel="0" collapsed="false">
      <c r="A629" s="45" t="str">
        <f aca="false">IF(02_Estacao!A629="","",02_Estacao!A629)</f>
        <v/>
      </c>
      <c r="B629" s="46" t="str">
        <f aca="false">IF(OR($A629="",02_Estacao!B629=""),"",IF(CFG_UT="°F",(02_Estacao!B629-32)*5/9,02_Estacao!B629))</f>
        <v/>
      </c>
      <c r="C629" s="47" t="str">
        <f aca="false">IF(OR($A629="",02_Estacao!C629=""),"",IF(CFG_UUR="fração (0-1)",02_Estacao!C629*100,02_Estacao!C629))</f>
        <v/>
      </c>
      <c r="D629" s="48" t="str">
        <f aca="false">IF(OR($A629="",02_Estacao!D629=""),"",IF(CFG_URS="MJ/m²/h",02_Estacao!D629*277.7778,IF(CFG_URS="kW/m²",02_Estacao!D629*1000,02_Estacao!D629)))</f>
        <v/>
      </c>
      <c r="E629" s="46" t="str">
        <f aca="false">IF(OR($A629="",02_Estacao!E629=""),"",IF(CFG_UVEL="km/h",02_Estacao!E629/3.6,02_Estacao!E629))</f>
        <v/>
      </c>
      <c r="F629" s="46" t="str">
        <f aca="false">IF($A629="","",IF(02_Estacao!F629="",CFG_P,IF(CFG_UP="hPa (mbar)",02_Estacao!F629/10,IF(CFG_UP="Pa",02_Estacao!F629/1000,02_Estacao!F629))))</f>
        <v/>
      </c>
      <c r="G629" s="48" t="str">
        <f aca="false">IF($A629="","",IF(02_Estacao!G629&lt;&gt;"",02_Estacao!G629,IF($D629="","",(1-CFG_ALBEDO)*$D629-CFG_RNL)))</f>
        <v/>
      </c>
      <c r="H629" s="46" t="str">
        <f aca="false">IF($A629="","",IFERROR(IF(ISNUMBER(INDEX(03_Dossel!$F$6:$F$1005,MATCH($A629,03_Dossel!$A$6:$A$1005,0))),INDEX(03_Dossel!$F$6:$F$1005,MATCH($A629,03_Dossel!$A$6:$A$1005,0)),""),""))</f>
        <v/>
      </c>
      <c r="I629" s="49" t="str">
        <f aca="false">IF($A629="","",IF($H629="","SEM PAR","OK"))</f>
        <v/>
      </c>
      <c r="J629" s="50" t="str">
        <f aca="false">IF($B629="","",0.6108*EXP(17.27*$B629/($B629+237.3)))</f>
        <v/>
      </c>
      <c r="K629" s="50" t="str">
        <f aca="false">IF(OR($J629="",$C629=""),"",$J629*$C629/100)</f>
        <v/>
      </c>
      <c r="L629" s="50" t="str">
        <f aca="false">IF(OR($J629="",$K629=""),"",$J629-$K629)</f>
        <v/>
      </c>
      <c r="M629" s="50" t="str">
        <f aca="false">IF($J629="","",4098*$J629/($B629+237.3)^2)</f>
        <v/>
      </c>
      <c r="N629" s="51" t="str">
        <f aca="false">IF($F629="","",0.000665*$F629)</f>
        <v/>
      </c>
      <c r="O629" s="46" t="str">
        <f aca="false">IF($E629="","",IFERROR($E629*4.87/LN(67.8*CFG_ZANEM-5.42),""))</f>
        <v/>
      </c>
      <c r="P629" s="46" t="str">
        <f aca="false">IF(OR($B629="",$H629=""),"",$H629-$B629)</f>
        <v/>
      </c>
      <c r="Q629" s="46" t="str">
        <f aca="false">IF($A629="","",IF(ISNUMBER(CFG_A),CFG_A,""))</f>
        <v/>
      </c>
      <c r="R629" s="46" t="str">
        <f aca="false">IF($A629="","",IF(ISNUMBER(CFG_B),CFG_B,""))</f>
        <v/>
      </c>
      <c r="S629" s="50" t="str">
        <f aca="false">IF(OR($B629="",$Q629=""),"",0.6108*EXP(17.27*$B629/($B629+237.3))-0.6108*EXP(17.27*($B629+$Q629)/($B629+$Q629+237.3)))</f>
        <v/>
      </c>
      <c r="T629" s="46" t="str">
        <f aca="false">IF(OR($Q629="",$R629="",$L629=""),"",$Q629+$R629*$L629)</f>
        <v/>
      </c>
      <c r="U629" s="46" t="str">
        <f aca="false">IF(OR($Q629="",$R629="",$S629=""),"",$Q629+$R629*$S629)</f>
        <v/>
      </c>
      <c r="V629" s="50" t="str">
        <f aca="false">IF(OR($P629="",$T629="",$U629=""),"",IF(ABS($U629-$T629)&lt;CFG_DENOMMIN,"",($P629-$T629)/($U629-$T629)))</f>
        <v/>
      </c>
      <c r="W629" s="47" t="str">
        <f aca="false">IF($E629="","",IFERROR(LN((CFG_ZANEM-0.67*CFG_HDOSSEL)/(0.123*CFG_HDOSSEL))*LN((CFG_ZAR-0.67*CFG_HDOSSEL)/(0.0123*CFG_HDOSSEL))/(CFG_K^2*$E629),""))</f>
        <v/>
      </c>
      <c r="X629" s="50" t="str">
        <f aca="false">IF(OR($N629="",$W629="",$W629=0),"",$N629*(1+CFG_RC/$W629))</f>
        <v/>
      </c>
      <c r="Y629" s="46" t="str">
        <f aca="false">IF(OR($X629="",$M629="",$G629="",$L629=""),"",($W629*$G629/CFG_RHOCP)*($X629/($M629+$X629))-$L629/($M629+$X629))</f>
        <v/>
      </c>
      <c r="Z629" s="46" t="str">
        <f aca="false">IF(OR($W629="",$G629=""),"",$W629*$G629/CFG_RHOCP)</f>
        <v/>
      </c>
      <c r="AA629" s="50" t="str">
        <f aca="false">IF(OR($P629="",$Y629="",$Z629=""),"",IF(ABS($Z629-$Y629)&lt;CFG_DENOMMIN,"",($P629-$Y629)/($Z629-$Y629)))</f>
        <v/>
      </c>
      <c r="AB629" s="48" t="str">
        <f aca="false">IF($A629="","",IF(AND(HOUR($A629)&gt;=CFG_HINI,HOUR($A629)&lt;CFG_HFIM),1,0))</f>
        <v/>
      </c>
      <c r="AC629" s="48" t="str">
        <f aca="false">IF($A629="","",IF($D629="",0,IF($D629&gt;=CFG_RSMIN,1,0)))</f>
        <v/>
      </c>
      <c r="AD629" s="48" t="str">
        <f aca="false">IF($A629="","",IF($E629="",0,IF(AND($E629&gt;=CFG_UMIN,$E629&lt;=CFG_UMAX),1,0)))</f>
        <v/>
      </c>
      <c r="AE629" s="48" t="str">
        <f aca="false">IF($A629="","",IF($L629="",0,IF($L629&gt;=CFG_VPDMIN,1,0)))</f>
        <v/>
      </c>
      <c r="AF629" s="48" t="str">
        <f aca="false">IF($A629="","",IF(CFG_METODO="Teórico (Jackson)",IF(OR($Y629="",$Z629=""),0,IF(ABS($Z629-$Y629)&gt;=CFG_DENOMMIN,1,0)),IF(OR($T629="",$U629=""),0,IF(ABS($U629-$T629)&gt;=CFG_DENOMMIN,1,0))))</f>
        <v/>
      </c>
      <c r="AG629" s="48" t="str">
        <f aca="false">IF($A629="","",IF(AND($B629&lt;&gt;"",$C629&lt;&gt;"",$H629&lt;&gt;""),1,0))</f>
        <v/>
      </c>
      <c r="AH629" s="48" t="str">
        <f aca="false">IF($A629="","",IF(AND($AB629=1,$AC629=1,$AD629=1,$AE629=1,$AF629=1,$AG629=1),1,0))</f>
        <v/>
      </c>
      <c r="AI629" s="50" t="str">
        <f aca="false">IF($A629="","",IF($AH629&lt;&gt;1,"",IF(CFG_METODO="Teórico (Jackson)",$AA629,$V629)))</f>
        <v/>
      </c>
      <c r="AJ629" s="50" t="str">
        <f aca="false">IF($AI629="","",MAX(0,MIN(1,$AI629)))</f>
        <v/>
      </c>
      <c r="AK629" s="52" t="str">
        <f aca="false">IF($A629="","",IF($AG629=0,"Dados incompletos"&amp;IF($I629="SEM PAR"," — sem Tc no mesmo horário",""),IF($AB629=0,"Fora da janela horária",IF($AC629=0,"Radiação abaixo do mínimo",IF($AD629=0,"Vento fora da faixa",IF($AE629=0,"VPD abaixo do mínimo",IF($AF629=0,"Denominador muito pequeno","VÁLIDO")))))))</f>
        <v/>
      </c>
    </row>
    <row r="630" customFormat="false" ht="15" hidden="false" customHeight="false" outlineLevel="0" collapsed="false">
      <c r="A630" s="45" t="str">
        <f aca="false">IF(02_Estacao!A630="","",02_Estacao!A630)</f>
        <v/>
      </c>
      <c r="B630" s="46" t="str">
        <f aca="false">IF(OR($A630="",02_Estacao!B630=""),"",IF(CFG_UT="°F",(02_Estacao!B630-32)*5/9,02_Estacao!B630))</f>
        <v/>
      </c>
      <c r="C630" s="47" t="str">
        <f aca="false">IF(OR($A630="",02_Estacao!C630=""),"",IF(CFG_UUR="fração (0-1)",02_Estacao!C630*100,02_Estacao!C630))</f>
        <v/>
      </c>
      <c r="D630" s="48" t="str">
        <f aca="false">IF(OR($A630="",02_Estacao!D630=""),"",IF(CFG_URS="MJ/m²/h",02_Estacao!D630*277.7778,IF(CFG_URS="kW/m²",02_Estacao!D630*1000,02_Estacao!D630)))</f>
        <v/>
      </c>
      <c r="E630" s="46" t="str">
        <f aca="false">IF(OR($A630="",02_Estacao!E630=""),"",IF(CFG_UVEL="km/h",02_Estacao!E630/3.6,02_Estacao!E630))</f>
        <v/>
      </c>
      <c r="F630" s="46" t="str">
        <f aca="false">IF($A630="","",IF(02_Estacao!F630="",CFG_P,IF(CFG_UP="hPa (mbar)",02_Estacao!F630/10,IF(CFG_UP="Pa",02_Estacao!F630/1000,02_Estacao!F630))))</f>
        <v/>
      </c>
      <c r="G630" s="48" t="str">
        <f aca="false">IF($A630="","",IF(02_Estacao!G630&lt;&gt;"",02_Estacao!G630,IF($D630="","",(1-CFG_ALBEDO)*$D630-CFG_RNL)))</f>
        <v/>
      </c>
      <c r="H630" s="46" t="str">
        <f aca="false">IF($A630="","",IFERROR(IF(ISNUMBER(INDEX(03_Dossel!$F$6:$F$1005,MATCH($A630,03_Dossel!$A$6:$A$1005,0))),INDEX(03_Dossel!$F$6:$F$1005,MATCH($A630,03_Dossel!$A$6:$A$1005,0)),""),""))</f>
        <v/>
      </c>
      <c r="I630" s="49" t="str">
        <f aca="false">IF($A630="","",IF($H630="","SEM PAR","OK"))</f>
        <v/>
      </c>
      <c r="J630" s="50" t="str">
        <f aca="false">IF($B630="","",0.6108*EXP(17.27*$B630/($B630+237.3)))</f>
        <v/>
      </c>
      <c r="K630" s="50" t="str">
        <f aca="false">IF(OR($J630="",$C630=""),"",$J630*$C630/100)</f>
        <v/>
      </c>
      <c r="L630" s="50" t="str">
        <f aca="false">IF(OR($J630="",$K630=""),"",$J630-$K630)</f>
        <v/>
      </c>
      <c r="M630" s="50" t="str">
        <f aca="false">IF($J630="","",4098*$J630/($B630+237.3)^2)</f>
        <v/>
      </c>
      <c r="N630" s="51" t="str">
        <f aca="false">IF($F630="","",0.000665*$F630)</f>
        <v/>
      </c>
      <c r="O630" s="46" t="str">
        <f aca="false">IF($E630="","",IFERROR($E630*4.87/LN(67.8*CFG_ZANEM-5.42),""))</f>
        <v/>
      </c>
      <c r="P630" s="46" t="str">
        <f aca="false">IF(OR($B630="",$H630=""),"",$H630-$B630)</f>
        <v/>
      </c>
      <c r="Q630" s="46" t="str">
        <f aca="false">IF($A630="","",IF(ISNUMBER(CFG_A),CFG_A,""))</f>
        <v/>
      </c>
      <c r="R630" s="46" t="str">
        <f aca="false">IF($A630="","",IF(ISNUMBER(CFG_B),CFG_B,""))</f>
        <v/>
      </c>
      <c r="S630" s="50" t="str">
        <f aca="false">IF(OR($B630="",$Q630=""),"",0.6108*EXP(17.27*$B630/($B630+237.3))-0.6108*EXP(17.27*($B630+$Q630)/($B630+$Q630+237.3)))</f>
        <v/>
      </c>
      <c r="T630" s="46" t="str">
        <f aca="false">IF(OR($Q630="",$R630="",$L630=""),"",$Q630+$R630*$L630)</f>
        <v/>
      </c>
      <c r="U630" s="46" t="str">
        <f aca="false">IF(OR($Q630="",$R630="",$S630=""),"",$Q630+$R630*$S630)</f>
        <v/>
      </c>
      <c r="V630" s="50" t="str">
        <f aca="false">IF(OR($P630="",$T630="",$U630=""),"",IF(ABS($U630-$T630)&lt;CFG_DENOMMIN,"",($P630-$T630)/($U630-$T630)))</f>
        <v/>
      </c>
      <c r="W630" s="47" t="str">
        <f aca="false">IF($E630="","",IFERROR(LN((CFG_ZANEM-0.67*CFG_HDOSSEL)/(0.123*CFG_HDOSSEL))*LN((CFG_ZAR-0.67*CFG_HDOSSEL)/(0.0123*CFG_HDOSSEL))/(CFG_K^2*$E630),""))</f>
        <v/>
      </c>
      <c r="X630" s="50" t="str">
        <f aca="false">IF(OR($N630="",$W630="",$W630=0),"",$N630*(1+CFG_RC/$W630))</f>
        <v/>
      </c>
      <c r="Y630" s="46" t="str">
        <f aca="false">IF(OR($X630="",$M630="",$G630="",$L630=""),"",($W630*$G630/CFG_RHOCP)*($X630/($M630+$X630))-$L630/($M630+$X630))</f>
        <v/>
      </c>
      <c r="Z630" s="46" t="str">
        <f aca="false">IF(OR($W630="",$G630=""),"",$W630*$G630/CFG_RHOCP)</f>
        <v/>
      </c>
      <c r="AA630" s="50" t="str">
        <f aca="false">IF(OR($P630="",$Y630="",$Z630=""),"",IF(ABS($Z630-$Y630)&lt;CFG_DENOMMIN,"",($P630-$Y630)/($Z630-$Y630)))</f>
        <v/>
      </c>
      <c r="AB630" s="48" t="str">
        <f aca="false">IF($A630="","",IF(AND(HOUR($A630)&gt;=CFG_HINI,HOUR($A630)&lt;CFG_HFIM),1,0))</f>
        <v/>
      </c>
      <c r="AC630" s="48" t="str">
        <f aca="false">IF($A630="","",IF($D630="",0,IF($D630&gt;=CFG_RSMIN,1,0)))</f>
        <v/>
      </c>
      <c r="AD630" s="48" t="str">
        <f aca="false">IF($A630="","",IF($E630="",0,IF(AND($E630&gt;=CFG_UMIN,$E630&lt;=CFG_UMAX),1,0)))</f>
        <v/>
      </c>
      <c r="AE630" s="48" t="str">
        <f aca="false">IF($A630="","",IF($L630="",0,IF($L630&gt;=CFG_VPDMIN,1,0)))</f>
        <v/>
      </c>
      <c r="AF630" s="48" t="str">
        <f aca="false">IF($A630="","",IF(CFG_METODO="Teórico (Jackson)",IF(OR($Y630="",$Z630=""),0,IF(ABS($Z630-$Y630)&gt;=CFG_DENOMMIN,1,0)),IF(OR($T630="",$U630=""),0,IF(ABS($U630-$T630)&gt;=CFG_DENOMMIN,1,0))))</f>
        <v/>
      </c>
      <c r="AG630" s="48" t="str">
        <f aca="false">IF($A630="","",IF(AND($B630&lt;&gt;"",$C630&lt;&gt;"",$H630&lt;&gt;""),1,0))</f>
        <v/>
      </c>
      <c r="AH630" s="48" t="str">
        <f aca="false">IF($A630="","",IF(AND($AB630=1,$AC630=1,$AD630=1,$AE630=1,$AF630=1,$AG630=1),1,0))</f>
        <v/>
      </c>
      <c r="AI630" s="50" t="str">
        <f aca="false">IF($A630="","",IF($AH630&lt;&gt;1,"",IF(CFG_METODO="Teórico (Jackson)",$AA630,$V630)))</f>
        <v/>
      </c>
      <c r="AJ630" s="50" t="str">
        <f aca="false">IF($AI630="","",MAX(0,MIN(1,$AI630)))</f>
        <v/>
      </c>
      <c r="AK630" s="52" t="str">
        <f aca="false">IF($A630="","",IF($AG630=0,"Dados incompletos"&amp;IF($I630="SEM PAR"," — sem Tc no mesmo horário",""),IF($AB630=0,"Fora da janela horária",IF($AC630=0,"Radiação abaixo do mínimo",IF($AD630=0,"Vento fora da faixa",IF($AE630=0,"VPD abaixo do mínimo",IF($AF630=0,"Denominador muito pequeno","VÁLIDO")))))))</f>
        <v/>
      </c>
    </row>
    <row r="631" customFormat="false" ht="15" hidden="false" customHeight="false" outlineLevel="0" collapsed="false">
      <c r="A631" s="45" t="str">
        <f aca="false">IF(02_Estacao!A631="","",02_Estacao!A631)</f>
        <v/>
      </c>
      <c r="B631" s="46" t="str">
        <f aca="false">IF(OR($A631="",02_Estacao!B631=""),"",IF(CFG_UT="°F",(02_Estacao!B631-32)*5/9,02_Estacao!B631))</f>
        <v/>
      </c>
      <c r="C631" s="47" t="str">
        <f aca="false">IF(OR($A631="",02_Estacao!C631=""),"",IF(CFG_UUR="fração (0-1)",02_Estacao!C631*100,02_Estacao!C631))</f>
        <v/>
      </c>
      <c r="D631" s="48" t="str">
        <f aca="false">IF(OR($A631="",02_Estacao!D631=""),"",IF(CFG_URS="MJ/m²/h",02_Estacao!D631*277.7778,IF(CFG_URS="kW/m²",02_Estacao!D631*1000,02_Estacao!D631)))</f>
        <v/>
      </c>
      <c r="E631" s="46" t="str">
        <f aca="false">IF(OR($A631="",02_Estacao!E631=""),"",IF(CFG_UVEL="km/h",02_Estacao!E631/3.6,02_Estacao!E631))</f>
        <v/>
      </c>
      <c r="F631" s="46" t="str">
        <f aca="false">IF($A631="","",IF(02_Estacao!F631="",CFG_P,IF(CFG_UP="hPa (mbar)",02_Estacao!F631/10,IF(CFG_UP="Pa",02_Estacao!F631/1000,02_Estacao!F631))))</f>
        <v/>
      </c>
      <c r="G631" s="48" t="str">
        <f aca="false">IF($A631="","",IF(02_Estacao!G631&lt;&gt;"",02_Estacao!G631,IF($D631="","",(1-CFG_ALBEDO)*$D631-CFG_RNL)))</f>
        <v/>
      </c>
      <c r="H631" s="46" t="str">
        <f aca="false">IF($A631="","",IFERROR(IF(ISNUMBER(INDEX(03_Dossel!$F$6:$F$1005,MATCH($A631,03_Dossel!$A$6:$A$1005,0))),INDEX(03_Dossel!$F$6:$F$1005,MATCH($A631,03_Dossel!$A$6:$A$1005,0)),""),""))</f>
        <v/>
      </c>
      <c r="I631" s="49" t="str">
        <f aca="false">IF($A631="","",IF($H631="","SEM PAR","OK"))</f>
        <v/>
      </c>
      <c r="J631" s="50" t="str">
        <f aca="false">IF($B631="","",0.6108*EXP(17.27*$B631/($B631+237.3)))</f>
        <v/>
      </c>
      <c r="K631" s="50" t="str">
        <f aca="false">IF(OR($J631="",$C631=""),"",$J631*$C631/100)</f>
        <v/>
      </c>
      <c r="L631" s="50" t="str">
        <f aca="false">IF(OR($J631="",$K631=""),"",$J631-$K631)</f>
        <v/>
      </c>
      <c r="M631" s="50" t="str">
        <f aca="false">IF($J631="","",4098*$J631/($B631+237.3)^2)</f>
        <v/>
      </c>
      <c r="N631" s="51" t="str">
        <f aca="false">IF($F631="","",0.000665*$F631)</f>
        <v/>
      </c>
      <c r="O631" s="46" t="str">
        <f aca="false">IF($E631="","",IFERROR($E631*4.87/LN(67.8*CFG_ZANEM-5.42),""))</f>
        <v/>
      </c>
      <c r="P631" s="46" t="str">
        <f aca="false">IF(OR($B631="",$H631=""),"",$H631-$B631)</f>
        <v/>
      </c>
      <c r="Q631" s="46" t="str">
        <f aca="false">IF($A631="","",IF(ISNUMBER(CFG_A),CFG_A,""))</f>
        <v/>
      </c>
      <c r="R631" s="46" t="str">
        <f aca="false">IF($A631="","",IF(ISNUMBER(CFG_B),CFG_B,""))</f>
        <v/>
      </c>
      <c r="S631" s="50" t="str">
        <f aca="false">IF(OR($B631="",$Q631=""),"",0.6108*EXP(17.27*$B631/($B631+237.3))-0.6108*EXP(17.27*($B631+$Q631)/($B631+$Q631+237.3)))</f>
        <v/>
      </c>
      <c r="T631" s="46" t="str">
        <f aca="false">IF(OR($Q631="",$R631="",$L631=""),"",$Q631+$R631*$L631)</f>
        <v/>
      </c>
      <c r="U631" s="46" t="str">
        <f aca="false">IF(OR($Q631="",$R631="",$S631=""),"",$Q631+$R631*$S631)</f>
        <v/>
      </c>
      <c r="V631" s="50" t="str">
        <f aca="false">IF(OR($P631="",$T631="",$U631=""),"",IF(ABS($U631-$T631)&lt;CFG_DENOMMIN,"",($P631-$T631)/($U631-$T631)))</f>
        <v/>
      </c>
      <c r="W631" s="47" t="str">
        <f aca="false">IF($E631="","",IFERROR(LN((CFG_ZANEM-0.67*CFG_HDOSSEL)/(0.123*CFG_HDOSSEL))*LN((CFG_ZAR-0.67*CFG_HDOSSEL)/(0.0123*CFG_HDOSSEL))/(CFG_K^2*$E631),""))</f>
        <v/>
      </c>
      <c r="X631" s="50" t="str">
        <f aca="false">IF(OR($N631="",$W631="",$W631=0),"",$N631*(1+CFG_RC/$W631))</f>
        <v/>
      </c>
      <c r="Y631" s="46" t="str">
        <f aca="false">IF(OR($X631="",$M631="",$G631="",$L631=""),"",($W631*$G631/CFG_RHOCP)*($X631/($M631+$X631))-$L631/($M631+$X631))</f>
        <v/>
      </c>
      <c r="Z631" s="46" t="str">
        <f aca="false">IF(OR($W631="",$G631=""),"",$W631*$G631/CFG_RHOCP)</f>
        <v/>
      </c>
      <c r="AA631" s="50" t="str">
        <f aca="false">IF(OR($P631="",$Y631="",$Z631=""),"",IF(ABS($Z631-$Y631)&lt;CFG_DENOMMIN,"",($P631-$Y631)/($Z631-$Y631)))</f>
        <v/>
      </c>
      <c r="AB631" s="48" t="str">
        <f aca="false">IF($A631="","",IF(AND(HOUR($A631)&gt;=CFG_HINI,HOUR($A631)&lt;CFG_HFIM),1,0))</f>
        <v/>
      </c>
      <c r="AC631" s="48" t="str">
        <f aca="false">IF($A631="","",IF($D631="",0,IF($D631&gt;=CFG_RSMIN,1,0)))</f>
        <v/>
      </c>
      <c r="AD631" s="48" t="str">
        <f aca="false">IF($A631="","",IF($E631="",0,IF(AND($E631&gt;=CFG_UMIN,$E631&lt;=CFG_UMAX),1,0)))</f>
        <v/>
      </c>
      <c r="AE631" s="48" t="str">
        <f aca="false">IF($A631="","",IF($L631="",0,IF($L631&gt;=CFG_VPDMIN,1,0)))</f>
        <v/>
      </c>
      <c r="AF631" s="48" t="str">
        <f aca="false">IF($A631="","",IF(CFG_METODO="Teórico (Jackson)",IF(OR($Y631="",$Z631=""),0,IF(ABS($Z631-$Y631)&gt;=CFG_DENOMMIN,1,0)),IF(OR($T631="",$U631=""),0,IF(ABS($U631-$T631)&gt;=CFG_DENOMMIN,1,0))))</f>
        <v/>
      </c>
      <c r="AG631" s="48" t="str">
        <f aca="false">IF($A631="","",IF(AND($B631&lt;&gt;"",$C631&lt;&gt;"",$H631&lt;&gt;""),1,0))</f>
        <v/>
      </c>
      <c r="AH631" s="48" t="str">
        <f aca="false">IF($A631="","",IF(AND($AB631=1,$AC631=1,$AD631=1,$AE631=1,$AF631=1,$AG631=1),1,0))</f>
        <v/>
      </c>
      <c r="AI631" s="50" t="str">
        <f aca="false">IF($A631="","",IF($AH631&lt;&gt;1,"",IF(CFG_METODO="Teórico (Jackson)",$AA631,$V631)))</f>
        <v/>
      </c>
      <c r="AJ631" s="50" t="str">
        <f aca="false">IF($AI631="","",MAX(0,MIN(1,$AI631)))</f>
        <v/>
      </c>
      <c r="AK631" s="52" t="str">
        <f aca="false">IF($A631="","",IF($AG631=0,"Dados incompletos"&amp;IF($I631="SEM PAR"," — sem Tc no mesmo horário",""),IF($AB631=0,"Fora da janela horária",IF($AC631=0,"Radiação abaixo do mínimo",IF($AD631=0,"Vento fora da faixa",IF($AE631=0,"VPD abaixo do mínimo",IF($AF631=0,"Denominador muito pequeno","VÁLIDO")))))))</f>
        <v/>
      </c>
    </row>
    <row r="632" customFormat="false" ht="15" hidden="false" customHeight="false" outlineLevel="0" collapsed="false">
      <c r="A632" s="45" t="str">
        <f aca="false">IF(02_Estacao!A632="","",02_Estacao!A632)</f>
        <v/>
      </c>
      <c r="B632" s="46" t="str">
        <f aca="false">IF(OR($A632="",02_Estacao!B632=""),"",IF(CFG_UT="°F",(02_Estacao!B632-32)*5/9,02_Estacao!B632))</f>
        <v/>
      </c>
      <c r="C632" s="47" t="str">
        <f aca="false">IF(OR($A632="",02_Estacao!C632=""),"",IF(CFG_UUR="fração (0-1)",02_Estacao!C632*100,02_Estacao!C632))</f>
        <v/>
      </c>
      <c r="D632" s="48" t="str">
        <f aca="false">IF(OR($A632="",02_Estacao!D632=""),"",IF(CFG_URS="MJ/m²/h",02_Estacao!D632*277.7778,IF(CFG_URS="kW/m²",02_Estacao!D632*1000,02_Estacao!D632)))</f>
        <v/>
      </c>
      <c r="E632" s="46" t="str">
        <f aca="false">IF(OR($A632="",02_Estacao!E632=""),"",IF(CFG_UVEL="km/h",02_Estacao!E632/3.6,02_Estacao!E632))</f>
        <v/>
      </c>
      <c r="F632" s="46" t="str">
        <f aca="false">IF($A632="","",IF(02_Estacao!F632="",CFG_P,IF(CFG_UP="hPa (mbar)",02_Estacao!F632/10,IF(CFG_UP="Pa",02_Estacao!F632/1000,02_Estacao!F632))))</f>
        <v/>
      </c>
      <c r="G632" s="48" t="str">
        <f aca="false">IF($A632="","",IF(02_Estacao!G632&lt;&gt;"",02_Estacao!G632,IF($D632="","",(1-CFG_ALBEDO)*$D632-CFG_RNL)))</f>
        <v/>
      </c>
      <c r="H632" s="46" t="str">
        <f aca="false">IF($A632="","",IFERROR(IF(ISNUMBER(INDEX(03_Dossel!$F$6:$F$1005,MATCH($A632,03_Dossel!$A$6:$A$1005,0))),INDEX(03_Dossel!$F$6:$F$1005,MATCH($A632,03_Dossel!$A$6:$A$1005,0)),""),""))</f>
        <v/>
      </c>
      <c r="I632" s="49" t="str">
        <f aca="false">IF($A632="","",IF($H632="","SEM PAR","OK"))</f>
        <v/>
      </c>
      <c r="J632" s="50" t="str">
        <f aca="false">IF($B632="","",0.6108*EXP(17.27*$B632/($B632+237.3)))</f>
        <v/>
      </c>
      <c r="K632" s="50" t="str">
        <f aca="false">IF(OR($J632="",$C632=""),"",$J632*$C632/100)</f>
        <v/>
      </c>
      <c r="L632" s="50" t="str">
        <f aca="false">IF(OR($J632="",$K632=""),"",$J632-$K632)</f>
        <v/>
      </c>
      <c r="M632" s="50" t="str">
        <f aca="false">IF($J632="","",4098*$J632/($B632+237.3)^2)</f>
        <v/>
      </c>
      <c r="N632" s="51" t="str">
        <f aca="false">IF($F632="","",0.000665*$F632)</f>
        <v/>
      </c>
      <c r="O632" s="46" t="str">
        <f aca="false">IF($E632="","",IFERROR($E632*4.87/LN(67.8*CFG_ZANEM-5.42),""))</f>
        <v/>
      </c>
      <c r="P632" s="46" t="str">
        <f aca="false">IF(OR($B632="",$H632=""),"",$H632-$B632)</f>
        <v/>
      </c>
      <c r="Q632" s="46" t="str">
        <f aca="false">IF($A632="","",IF(ISNUMBER(CFG_A),CFG_A,""))</f>
        <v/>
      </c>
      <c r="R632" s="46" t="str">
        <f aca="false">IF($A632="","",IF(ISNUMBER(CFG_B),CFG_B,""))</f>
        <v/>
      </c>
      <c r="S632" s="50" t="str">
        <f aca="false">IF(OR($B632="",$Q632=""),"",0.6108*EXP(17.27*$B632/($B632+237.3))-0.6108*EXP(17.27*($B632+$Q632)/($B632+$Q632+237.3)))</f>
        <v/>
      </c>
      <c r="T632" s="46" t="str">
        <f aca="false">IF(OR($Q632="",$R632="",$L632=""),"",$Q632+$R632*$L632)</f>
        <v/>
      </c>
      <c r="U632" s="46" t="str">
        <f aca="false">IF(OR($Q632="",$R632="",$S632=""),"",$Q632+$R632*$S632)</f>
        <v/>
      </c>
      <c r="V632" s="50" t="str">
        <f aca="false">IF(OR($P632="",$T632="",$U632=""),"",IF(ABS($U632-$T632)&lt;CFG_DENOMMIN,"",($P632-$T632)/($U632-$T632)))</f>
        <v/>
      </c>
      <c r="W632" s="47" t="str">
        <f aca="false">IF($E632="","",IFERROR(LN((CFG_ZANEM-0.67*CFG_HDOSSEL)/(0.123*CFG_HDOSSEL))*LN((CFG_ZAR-0.67*CFG_HDOSSEL)/(0.0123*CFG_HDOSSEL))/(CFG_K^2*$E632),""))</f>
        <v/>
      </c>
      <c r="X632" s="50" t="str">
        <f aca="false">IF(OR($N632="",$W632="",$W632=0),"",$N632*(1+CFG_RC/$W632))</f>
        <v/>
      </c>
      <c r="Y632" s="46" t="str">
        <f aca="false">IF(OR($X632="",$M632="",$G632="",$L632=""),"",($W632*$G632/CFG_RHOCP)*($X632/($M632+$X632))-$L632/($M632+$X632))</f>
        <v/>
      </c>
      <c r="Z632" s="46" t="str">
        <f aca="false">IF(OR($W632="",$G632=""),"",$W632*$G632/CFG_RHOCP)</f>
        <v/>
      </c>
      <c r="AA632" s="50" t="str">
        <f aca="false">IF(OR($P632="",$Y632="",$Z632=""),"",IF(ABS($Z632-$Y632)&lt;CFG_DENOMMIN,"",($P632-$Y632)/($Z632-$Y632)))</f>
        <v/>
      </c>
      <c r="AB632" s="48" t="str">
        <f aca="false">IF($A632="","",IF(AND(HOUR($A632)&gt;=CFG_HINI,HOUR($A632)&lt;CFG_HFIM),1,0))</f>
        <v/>
      </c>
      <c r="AC632" s="48" t="str">
        <f aca="false">IF($A632="","",IF($D632="",0,IF($D632&gt;=CFG_RSMIN,1,0)))</f>
        <v/>
      </c>
      <c r="AD632" s="48" t="str">
        <f aca="false">IF($A632="","",IF($E632="",0,IF(AND($E632&gt;=CFG_UMIN,$E632&lt;=CFG_UMAX),1,0)))</f>
        <v/>
      </c>
      <c r="AE632" s="48" t="str">
        <f aca="false">IF($A632="","",IF($L632="",0,IF($L632&gt;=CFG_VPDMIN,1,0)))</f>
        <v/>
      </c>
      <c r="AF632" s="48" t="str">
        <f aca="false">IF($A632="","",IF(CFG_METODO="Teórico (Jackson)",IF(OR($Y632="",$Z632=""),0,IF(ABS($Z632-$Y632)&gt;=CFG_DENOMMIN,1,0)),IF(OR($T632="",$U632=""),0,IF(ABS($U632-$T632)&gt;=CFG_DENOMMIN,1,0))))</f>
        <v/>
      </c>
      <c r="AG632" s="48" t="str">
        <f aca="false">IF($A632="","",IF(AND($B632&lt;&gt;"",$C632&lt;&gt;"",$H632&lt;&gt;""),1,0))</f>
        <v/>
      </c>
      <c r="AH632" s="48" t="str">
        <f aca="false">IF($A632="","",IF(AND($AB632=1,$AC632=1,$AD632=1,$AE632=1,$AF632=1,$AG632=1),1,0))</f>
        <v/>
      </c>
      <c r="AI632" s="50" t="str">
        <f aca="false">IF($A632="","",IF($AH632&lt;&gt;1,"",IF(CFG_METODO="Teórico (Jackson)",$AA632,$V632)))</f>
        <v/>
      </c>
      <c r="AJ632" s="50" t="str">
        <f aca="false">IF($AI632="","",MAX(0,MIN(1,$AI632)))</f>
        <v/>
      </c>
      <c r="AK632" s="52" t="str">
        <f aca="false">IF($A632="","",IF($AG632=0,"Dados incompletos"&amp;IF($I632="SEM PAR"," — sem Tc no mesmo horário",""),IF($AB632=0,"Fora da janela horária",IF($AC632=0,"Radiação abaixo do mínimo",IF($AD632=0,"Vento fora da faixa",IF($AE632=0,"VPD abaixo do mínimo",IF($AF632=0,"Denominador muito pequeno","VÁLIDO")))))))</f>
        <v/>
      </c>
    </row>
    <row r="633" customFormat="false" ht="15" hidden="false" customHeight="false" outlineLevel="0" collapsed="false">
      <c r="A633" s="45" t="str">
        <f aca="false">IF(02_Estacao!A633="","",02_Estacao!A633)</f>
        <v/>
      </c>
      <c r="B633" s="46" t="str">
        <f aca="false">IF(OR($A633="",02_Estacao!B633=""),"",IF(CFG_UT="°F",(02_Estacao!B633-32)*5/9,02_Estacao!B633))</f>
        <v/>
      </c>
      <c r="C633" s="47" t="str">
        <f aca="false">IF(OR($A633="",02_Estacao!C633=""),"",IF(CFG_UUR="fração (0-1)",02_Estacao!C633*100,02_Estacao!C633))</f>
        <v/>
      </c>
      <c r="D633" s="48" t="str">
        <f aca="false">IF(OR($A633="",02_Estacao!D633=""),"",IF(CFG_URS="MJ/m²/h",02_Estacao!D633*277.7778,IF(CFG_URS="kW/m²",02_Estacao!D633*1000,02_Estacao!D633)))</f>
        <v/>
      </c>
      <c r="E633" s="46" t="str">
        <f aca="false">IF(OR($A633="",02_Estacao!E633=""),"",IF(CFG_UVEL="km/h",02_Estacao!E633/3.6,02_Estacao!E633))</f>
        <v/>
      </c>
      <c r="F633" s="46" t="str">
        <f aca="false">IF($A633="","",IF(02_Estacao!F633="",CFG_P,IF(CFG_UP="hPa (mbar)",02_Estacao!F633/10,IF(CFG_UP="Pa",02_Estacao!F633/1000,02_Estacao!F633))))</f>
        <v/>
      </c>
      <c r="G633" s="48" t="str">
        <f aca="false">IF($A633="","",IF(02_Estacao!G633&lt;&gt;"",02_Estacao!G633,IF($D633="","",(1-CFG_ALBEDO)*$D633-CFG_RNL)))</f>
        <v/>
      </c>
      <c r="H633" s="46" t="str">
        <f aca="false">IF($A633="","",IFERROR(IF(ISNUMBER(INDEX(03_Dossel!$F$6:$F$1005,MATCH($A633,03_Dossel!$A$6:$A$1005,0))),INDEX(03_Dossel!$F$6:$F$1005,MATCH($A633,03_Dossel!$A$6:$A$1005,0)),""),""))</f>
        <v/>
      </c>
      <c r="I633" s="49" t="str">
        <f aca="false">IF($A633="","",IF($H633="","SEM PAR","OK"))</f>
        <v/>
      </c>
      <c r="J633" s="50" t="str">
        <f aca="false">IF($B633="","",0.6108*EXP(17.27*$B633/($B633+237.3)))</f>
        <v/>
      </c>
      <c r="K633" s="50" t="str">
        <f aca="false">IF(OR($J633="",$C633=""),"",$J633*$C633/100)</f>
        <v/>
      </c>
      <c r="L633" s="50" t="str">
        <f aca="false">IF(OR($J633="",$K633=""),"",$J633-$K633)</f>
        <v/>
      </c>
      <c r="M633" s="50" t="str">
        <f aca="false">IF($J633="","",4098*$J633/($B633+237.3)^2)</f>
        <v/>
      </c>
      <c r="N633" s="51" t="str">
        <f aca="false">IF($F633="","",0.000665*$F633)</f>
        <v/>
      </c>
      <c r="O633" s="46" t="str">
        <f aca="false">IF($E633="","",IFERROR($E633*4.87/LN(67.8*CFG_ZANEM-5.42),""))</f>
        <v/>
      </c>
      <c r="P633" s="46" t="str">
        <f aca="false">IF(OR($B633="",$H633=""),"",$H633-$B633)</f>
        <v/>
      </c>
      <c r="Q633" s="46" t="str">
        <f aca="false">IF($A633="","",IF(ISNUMBER(CFG_A),CFG_A,""))</f>
        <v/>
      </c>
      <c r="R633" s="46" t="str">
        <f aca="false">IF($A633="","",IF(ISNUMBER(CFG_B),CFG_B,""))</f>
        <v/>
      </c>
      <c r="S633" s="50" t="str">
        <f aca="false">IF(OR($B633="",$Q633=""),"",0.6108*EXP(17.27*$B633/($B633+237.3))-0.6108*EXP(17.27*($B633+$Q633)/($B633+$Q633+237.3)))</f>
        <v/>
      </c>
      <c r="T633" s="46" t="str">
        <f aca="false">IF(OR($Q633="",$R633="",$L633=""),"",$Q633+$R633*$L633)</f>
        <v/>
      </c>
      <c r="U633" s="46" t="str">
        <f aca="false">IF(OR($Q633="",$R633="",$S633=""),"",$Q633+$R633*$S633)</f>
        <v/>
      </c>
      <c r="V633" s="50" t="str">
        <f aca="false">IF(OR($P633="",$T633="",$U633=""),"",IF(ABS($U633-$T633)&lt;CFG_DENOMMIN,"",($P633-$T633)/($U633-$T633)))</f>
        <v/>
      </c>
      <c r="W633" s="47" t="str">
        <f aca="false">IF($E633="","",IFERROR(LN((CFG_ZANEM-0.67*CFG_HDOSSEL)/(0.123*CFG_HDOSSEL))*LN((CFG_ZAR-0.67*CFG_HDOSSEL)/(0.0123*CFG_HDOSSEL))/(CFG_K^2*$E633),""))</f>
        <v/>
      </c>
      <c r="X633" s="50" t="str">
        <f aca="false">IF(OR($N633="",$W633="",$W633=0),"",$N633*(1+CFG_RC/$W633))</f>
        <v/>
      </c>
      <c r="Y633" s="46" t="str">
        <f aca="false">IF(OR($X633="",$M633="",$G633="",$L633=""),"",($W633*$G633/CFG_RHOCP)*($X633/($M633+$X633))-$L633/($M633+$X633))</f>
        <v/>
      </c>
      <c r="Z633" s="46" t="str">
        <f aca="false">IF(OR($W633="",$G633=""),"",$W633*$G633/CFG_RHOCP)</f>
        <v/>
      </c>
      <c r="AA633" s="50" t="str">
        <f aca="false">IF(OR($P633="",$Y633="",$Z633=""),"",IF(ABS($Z633-$Y633)&lt;CFG_DENOMMIN,"",($P633-$Y633)/($Z633-$Y633)))</f>
        <v/>
      </c>
      <c r="AB633" s="48" t="str">
        <f aca="false">IF($A633="","",IF(AND(HOUR($A633)&gt;=CFG_HINI,HOUR($A633)&lt;CFG_HFIM),1,0))</f>
        <v/>
      </c>
      <c r="AC633" s="48" t="str">
        <f aca="false">IF($A633="","",IF($D633="",0,IF($D633&gt;=CFG_RSMIN,1,0)))</f>
        <v/>
      </c>
      <c r="AD633" s="48" t="str">
        <f aca="false">IF($A633="","",IF($E633="",0,IF(AND($E633&gt;=CFG_UMIN,$E633&lt;=CFG_UMAX),1,0)))</f>
        <v/>
      </c>
      <c r="AE633" s="48" t="str">
        <f aca="false">IF($A633="","",IF($L633="",0,IF($L633&gt;=CFG_VPDMIN,1,0)))</f>
        <v/>
      </c>
      <c r="AF633" s="48" t="str">
        <f aca="false">IF($A633="","",IF(CFG_METODO="Teórico (Jackson)",IF(OR($Y633="",$Z633=""),0,IF(ABS($Z633-$Y633)&gt;=CFG_DENOMMIN,1,0)),IF(OR($T633="",$U633=""),0,IF(ABS($U633-$T633)&gt;=CFG_DENOMMIN,1,0))))</f>
        <v/>
      </c>
      <c r="AG633" s="48" t="str">
        <f aca="false">IF($A633="","",IF(AND($B633&lt;&gt;"",$C633&lt;&gt;"",$H633&lt;&gt;""),1,0))</f>
        <v/>
      </c>
      <c r="AH633" s="48" t="str">
        <f aca="false">IF($A633="","",IF(AND($AB633=1,$AC633=1,$AD633=1,$AE633=1,$AF633=1,$AG633=1),1,0))</f>
        <v/>
      </c>
      <c r="AI633" s="50" t="str">
        <f aca="false">IF($A633="","",IF($AH633&lt;&gt;1,"",IF(CFG_METODO="Teórico (Jackson)",$AA633,$V633)))</f>
        <v/>
      </c>
      <c r="AJ633" s="50" t="str">
        <f aca="false">IF($AI633="","",MAX(0,MIN(1,$AI633)))</f>
        <v/>
      </c>
      <c r="AK633" s="52" t="str">
        <f aca="false">IF($A633="","",IF($AG633=0,"Dados incompletos"&amp;IF($I633="SEM PAR"," — sem Tc no mesmo horário",""),IF($AB633=0,"Fora da janela horária",IF($AC633=0,"Radiação abaixo do mínimo",IF($AD633=0,"Vento fora da faixa",IF($AE633=0,"VPD abaixo do mínimo",IF($AF633=0,"Denominador muito pequeno","VÁLIDO")))))))</f>
        <v/>
      </c>
    </row>
    <row r="634" customFormat="false" ht="15" hidden="false" customHeight="false" outlineLevel="0" collapsed="false">
      <c r="A634" s="45" t="str">
        <f aca="false">IF(02_Estacao!A634="","",02_Estacao!A634)</f>
        <v/>
      </c>
      <c r="B634" s="46" t="str">
        <f aca="false">IF(OR($A634="",02_Estacao!B634=""),"",IF(CFG_UT="°F",(02_Estacao!B634-32)*5/9,02_Estacao!B634))</f>
        <v/>
      </c>
      <c r="C634" s="47" t="str">
        <f aca="false">IF(OR($A634="",02_Estacao!C634=""),"",IF(CFG_UUR="fração (0-1)",02_Estacao!C634*100,02_Estacao!C634))</f>
        <v/>
      </c>
      <c r="D634" s="48" t="str">
        <f aca="false">IF(OR($A634="",02_Estacao!D634=""),"",IF(CFG_URS="MJ/m²/h",02_Estacao!D634*277.7778,IF(CFG_URS="kW/m²",02_Estacao!D634*1000,02_Estacao!D634)))</f>
        <v/>
      </c>
      <c r="E634" s="46" t="str">
        <f aca="false">IF(OR($A634="",02_Estacao!E634=""),"",IF(CFG_UVEL="km/h",02_Estacao!E634/3.6,02_Estacao!E634))</f>
        <v/>
      </c>
      <c r="F634" s="46" t="str">
        <f aca="false">IF($A634="","",IF(02_Estacao!F634="",CFG_P,IF(CFG_UP="hPa (mbar)",02_Estacao!F634/10,IF(CFG_UP="Pa",02_Estacao!F634/1000,02_Estacao!F634))))</f>
        <v/>
      </c>
      <c r="G634" s="48" t="str">
        <f aca="false">IF($A634="","",IF(02_Estacao!G634&lt;&gt;"",02_Estacao!G634,IF($D634="","",(1-CFG_ALBEDO)*$D634-CFG_RNL)))</f>
        <v/>
      </c>
      <c r="H634" s="46" t="str">
        <f aca="false">IF($A634="","",IFERROR(IF(ISNUMBER(INDEX(03_Dossel!$F$6:$F$1005,MATCH($A634,03_Dossel!$A$6:$A$1005,0))),INDEX(03_Dossel!$F$6:$F$1005,MATCH($A634,03_Dossel!$A$6:$A$1005,0)),""),""))</f>
        <v/>
      </c>
      <c r="I634" s="49" t="str">
        <f aca="false">IF($A634="","",IF($H634="","SEM PAR","OK"))</f>
        <v/>
      </c>
      <c r="J634" s="50" t="str">
        <f aca="false">IF($B634="","",0.6108*EXP(17.27*$B634/($B634+237.3)))</f>
        <v/>
      </c>
      <c r="K634" s="50" t="str">
        <f aca="false">IF(OR($J634="",$C634=""),"",$J634*$C634/100)</f>
        <v/>
      </c>
      <c r="L634" s="50" t="str">
        <f aca="false">IF(OR($J634="",$K634=""),"",$J634-$K634)</f>
        <v/>
      </c>
      <c r="M634" s="50" t="str">
        <f aca="false">IF($J634="","",4098*$J634/($B634+237.3)^2)</f>
        <v/>
      </c>
      <c r="N634" s="51" t="str">
        <f aca="false">IF($F634="","",0.000665*$F634)</f>
        <v/>
      </c>
      <c r="O634" s="46" t="str">
        <f aca="false">IF($E634="","",IFERROR($E634*4.87/LN(67.8*CFG_ZANEM-5.42),""))</f>
        <v/>
      </c>
      <c r="P634" s="46" t="str">
        <f aca="false">IF(OR($B634="",$H634=""),"",$H634-$B634)</f>
        <v/>
      </c>
      <c r="Q634" s="46" t="str">
        <f aca="false">IF($A634="","",IF(ISNUMBER(CFG_A),CFG_A,""))</f>
        <v/>
      </c>
      <c r="R634" s="46" t="str">
        <f aca="false">IF($A634="","",IF(ISNUMBER(CFG_B),CFG_B,""))</f>
        <v/>
      </c>
      <c r="S634" s="50" t="str">
        <f aca="false">IF(OR($B634="",$Q634=""),"",0.6108*EXP(17.27*$B634/($B634+237.3))-0.6108*EXP(17.27*($B634+$Q634)/($B634+$Q634+237.3)))</f>
        <v/>
      </c>
      <c r="T634" s="46" t="str">
        <f aca="false">IF(OR($Q634="",$R634="",$L634=""),"",$Q634+$R634*$L634)</f>
        <v/>
      </c>
      <c r="U634" s="46" t="str">
        <f aca="false">IF(OR($Q634="",$R634="",$S634=""),"",$Q634+$R634*$S634)</f>
        <v/>
      </c>
      <c r="V634" s="50" t="str">
        <f aca="false">IF(OR($P634="",$T634="",$U634=""),"",IF(ABS($U634-$T634)&lt;CFG_DENOMMIN,"",($P634-$T634)/($U634-$T634)))</f>
        <v/>
      </c>
      <c r="W634" s="47" t="str">
        <f aca="false">IF($E634="","",IFERROR(LN((CFG_ZANEM-0.67*CFG_HDOSSEL)/(0.123*CFG_HDOSSEL))*LN((CFG_ZAR-0.67*CFG_HDOSSEL)/(0.0123*CFG_HDOSSEL))/(CFG_K^2*$E634),""))</f>
        <v/>
      </c>
      <c r="X634" s="50" t="str">
        <f aca="false">IF(OR($N634="",$W634="",$W634=0),"",$N634*(1+CFG_RC/$W634))</f>
        <v/>
      </c>
      <c r="Y634" s="46" t="str">
        <f aca="false">IF(OR($X634="",$M634="",$G634="",$L634=""),"",($W634*$G634/CFG_RHOCP)*($X634/($M634+$X634))-$L634/($M634+$X634))</f>
        <v/>
      </c>
      <c r="Z634" s="46" t="str">
        <f aca="false">IF(OR($W634="",$G634=""),"",$W634*$G634/CFG_RHOCP)</f>
        <v/>
      </c>
      <c r="AA634" s="50" t="str">
        <f aca="false">IF(OR($P634="",$Y634="",$Z634=""),"",IF(ABS($Z634-$Y634)&lt;CFG_DENOMMIN,"",($P634-$Y634)/($Z634-$Y634)))</f>
        <v/>
      </c>
      <c r="AB634" s="48" t="str">
        <f aca="false">IF($A634="","",IF(AND(HOUR($A634)&gt;=CFG_HINI,HOUR($A634)&lt;CFG_HFIM),1,0))</f>
        <v/>
      </c>
      <c r="AC634" s="48" t="str">
        <f aca="false">IF($A634="","",IF($D634="",0,IF($D634&gt;=CFG_RSMIN,1,0)))</f>
        <v/>
      </c>
      <c r="AD634" s="48" t="str">
        <f aca="false">IF($A634="","",IF($E634="",0,IF(AND($E634&gt;=CFG_UMIN,$E634&lt;=CFG_UMAX),1,0)))</f>
        <v/>
      </c>
      <c r="AE634" s="48" t="str">
        <f aca="false">IF($A634="","",IF($L634="",0,IF($L634&gt;=CFG_VPDMIN,1,0)))</f>
        <v/>
      </c>
      <c r="AF634" s="48" t="str">
        <f aca="false">IF($A634="","",IF(CFG_METODO="Teórico (Jackson)",IF(OR($Y634="",$Z634=""),0,IF(ABS($Z634-$Y634)&gt;=CFG_DENOMMIN,1,0)),IF(OR($T634="",$U634=""),0,IF(ABS($U634-$T634)&gt;=CFG_DENOMMIN,1,0))))</f>
        <v/>
      </c>
      <c r="AG634" s="48" t="str">
        <f aca="false">IF($A634="","",IF(AND($B634&lt;&gt;"",$C634&lt;&gt;"",$H634&lt;&gt;""),1,0))</f>
        <v/>
      </c>
      <c r="AH634" s="48" t="str">
        <f aca="false">IF($A634="","",IF(AND($AB634=1,$AC634=1,$AD634=1,$AE634=1,$AF634=1,$AG634=1),1,0))</f>
        <v/>
      </c>
      <c r="AI634" s="50" t="str">
        <f aca="false">IF($A634="","",IF($AH634&lt;&gt;1,"",IF(CFG_METODO="Teórico (Jackson)",$AA634,$V634)))</f>
        <v/>
      </c>
      <c r="AJ634" s="50" t="str">
        <f aca="false">IF($AI634="","",MAX(0,MIN(1,$AI634)))</f>
        <v/>
      </c>
      <c r="AK634" s="52" t="str">
        <f aca="false">IF($A634="","",IF($AG634=0,"Dados incompletos"&amp;IF($I634="SEM PAR"," — sem Tc no mesmo horário",""),IF($AB634=0,"Fora da janela horária",IF($AC634=0,"Radiação abaixo do mínimo",IF($AD634=0,"Vento fora da faixa",IF($AE634=0,"VPD abaixo do mínimo",IF($AF634=0,"Denominador muito pequeno","VÁLIDO")))))))</f>
        <v/>
      </c>
    </row>
    <row r="635" customFormat="false" ht="15" hidden="false" customHeight="false" outlineLevel="0" collapsed="false">
      <c r="A635" s="45" t="str">
        <f aca="false">IF(02_Estacao!A635="","",02_Estacao!A635)</f>
        <v/>
      </c>
      <c r="B635" s="46" t="str">
        <f aca="false">IF(OR($A635="",02_Estacao!B635=""),"",IF(CFG_UT="°F",(02_Estacao!B635-32)*5/9,02_Estacao!B635))</f>
        <v/>
      </c>
      <c r="C635" s="47" t="str">
        <f aca="false">IF(OR($A635="",02_Estacao!C635=""),"",IF(CFG_UUR="fração (0-1)",02_Estacao!C635*100,02_Estacao!C635))</f>
        <v/>
      </c>
      <c r="D635" s="48" t="str">
        <f aca="false">IF(OR($A635="",02_Estacao!D635=""),"",IF(CFG_URS="MJ/m²/h",02_Estacao!D635*277.7778,IF(CFG_URS="kW/m²",02_Estacao!D635*1000,02_Estacao!D635)))</f>
        <v/>
      </c>
      <c r="E635" s="46" t="str">
        <f aca="false">IF(OR($A635="",02_Estacao!E635=""),"",IF(CFG_UVEL="km/h",02_Estacao!E635/3.6,02_Estacao!E635))</f>
        <v/>
      </c>
      <c r="F635" s="46" t="str">
        <f aca="false">IF($A635="","",IF(02_Estacao!F635="",CFG_P,IF(CFG_UP="hPa (mbar)",02_Estacao!F635/10,IF(CFG_UP="Pa",02_Estacao!F635/1000,02_Estacao!F635))))</f>
        <v/>
      </c>
      <c r="G635" s="48" t="str">
        <f aca="false">IF($A635="","",IF(02_Estacao!G635&lt;&gt;"",02_Estacao!G635,IF($D635="","",(1-CFG_ALBEDO)*$D635-CFG_RNL)))</f>
        <v/>
      </c>
      <c r="H635" s="46" t="str">
        <f aca="false">IF($A635="","",IFERROR(IF(ISNUMBER(INDEX(03_Dossel!$F$6:$F$1005,MATCH($A635,03_Dossel!$A$6:$A$1005,0))),INDEX(03_Dossel!$F$6:$F$1005,MATCH($A635,03_Dossel!$A$6:$A$1005,0)),""),""))</f>
        <v/>
      </c>
      <c r="I635" s="49" t="str">
        <f aca="false">IF($A635="","",IF($H635="","SEM PAR","OK"))</f>
        <v/>
      </c>
      <c r="J635" s="50" t="str">
        <f aca="false">IF($B635="","",0.6108*EXP(17.27*$B635/($B635+237.3)))</f>
        <v/>
      </c>
      <c r="K635" s="50" t="str">
        <f aca="false">IF(OR($J635="",$C635=""),"",$J635*$C635/100)</f>
        <v/>
      </c>
      <c r="L635" s="50" t="str">
        <f aca="false">IF(OR($J635="",$K635=""),"",$J635-$K635)</f>
        <v/>
      </c>
      <c r="M635" s="50" t="str">
        <f aca="false">IF($J635="","",4098*$J635/($B635+237.3)^2)</f>
        <v/>
      </c>
      <c r="N635" s="51" t="str">
        <f aca="false">IF($F635="","",0.000665*$F635)</f>
        <v/>
      </c>
      <c r="O635" s="46" t="str">
        <f aca="false">IF($E635="","",IFERROR($E635*4.87/LN(67.8*CFG_ZANEM-5.42),""))</f>
        <v/>
      </c>
      <c r="P635" s="46" t="str">
        <f aca="false">IF(OR($B635="",$H635=""),"",$H635-$B635)</f>
        <v/>
      </c>
      <c r="Q635" s="46" t="str">
        <f aca="false">IF($A635="","",IF(ISNUMBER(CFG_A),CFG_A,""))</f>
        <v/>
      </c>
      <c r="R635" s="46" t="str">
        <f aca="false">IF($A635="","",IF(ISNUMBER(CFG_B),CFG_B,""))</f>
        <v/>
      </c>
      <c r="S635" s="50" t="str">
        <f aca="false">IF(OR($B635="",$Q635=""),"",0.6108*EXP(17.27*$B635/($B635+237.3))-0.6108*EXP(17.27*($B635+$Q635)/($B635+$Q635+237.3)))</f>
        <v/>
      </c>
      <c r="T635" s="46" t="str">
        <f aca="false">IF(OR($Q635="",$R635="",$L635=""),"",$Q635+$R635*$L635)</f>
        <v/>
      </c>
      <c r="U635" s="46" t="str">
        <f aca="false">IF(OR($Q635="",$R635="",$S635=""),"",$Q635+$R635*$S635)</f>
        <v/>
      </c>
      <c r="V635" s="50" t="str">
        <f aca="false">IF(OR($P635="",$T635="",$U635=""),"",IF(ABS($U635-$T635)&lt;CFG_DENOMMIN,"",($P635-$T635)/($U635-$T635)))</f>
        <v/>
      </c>
      <c r="W635" s="47" t="str">
        <f aca="false">IF($E635="","",IFERROR(LN((CFG_ZANEM-0.67*CFG_HDOSSEL)/(0.123*CFG_HDOSSEL))*LN((CFG_ZAR-0.67*CFG_HDOSSEL)/(0.0123*CFG_HDOSSEL))/(CFG_K^2*$E635),""))</f>
        <v/>
      </c>
      <c r="X635" s="50" t="str">
        <f aca="false">IF(OR($N635="",$W635="",$W635=0),"",$N635*(1+CFG_RC/$W635))</f>
        <v/>
      </c>
      <c r="Y635" s="46" t="str">
        <f aca="false">IF(OR($X635="",$M635="",$G635="",$L635=""),"",($W635*$G635/CFG_RHOCP)*($X635/($M635+$X635))-$L635/($M635+$X635))</f>
        <v/>
      </c>
      <c r="Z635" s="46" t="str">
        <f aca="false">IF(OR($W635="",$G635=""),"",$W635*$G635/CFG_RHOCP)</f>
        <v/>
      </c>
      <c r="AA635" s="50" t="str">
        <f aca="false">IF(OR($P635="",$Y635="",$Z635=""),"",IF(ABS($Z635-$Y635)&lt;CFG_DENOMMIN,"",($P635-$Y635)/($Z635-$Y635)))</f>
        <v/>
      </c>
      <c r="AB635" s="48" t="str">
        <f aca="false">IF($A635="","",IF(AND(HOUR($A635)&gt;=CFG_HINI,HOUR($A635)&lt;CFG_HFIM),1,0))</f>
        <v/>
      </c>
      <c r="AC635" s="48" t="str">
        <f aca="false">IF($A635="","",IF($D635="",0,IF($D635&gt;=CFG_RSMIN,1,0)))</f>
        <v/>
      </c>
      <c r="AD635" s="48" t="str">
        <f aca="false">IF($A635="","",IF($E635="",0,IF(AND($E635&gt;=CFG_UMIN,$E635&lt;=CFG_UMAX),1,0)))</f>
        <v/>
      </c>
      <c r="AE635" s="48" t="str">
        <f aca="false">IF($A635="","",IF($L635="",0,IF($L635&gt;=CFG_VPDMIN,1,0)))</f>
        <v/>
      </c>
      <c r="AF635" s="48" t="str">
        <f aca="false">IF($A635="","",IF(CFG_METODO="Teórico (Jackson)",IF(OR($Y635="",$Z635=""),0,IF(ABS($Z635-$Y635)&gt;=CFG_DENOMMIN,1,0)),IF(OR($T635="",$U635=""),0,IF(ABS($U635-$T635)&gt;=CFG_DENOMMIN,1,0))))</f>
        <v/>
      </c>
      <c r="AG635" s="48" t="str">
        <f aca="false">IF($A635="","",IF(AND($B635&lt;&gt;"",$C635&lt;&gt;"",$H635&lt;&gt;""),1,0))</f>
        <v/>
      </c>
      <c r="AH635" s="48" t="str">
        <f aca="false">IF($A635="","",IF(AND($AB635=1,$AC635=1,$AD635=1,$AE635=1,$AF635=1,$AG635=1),1,0))</f>
        <v/>
      </c>
      <c r="AI635" s="50" t="str">
        <f aca="false">IF($A635="","",IF($AH635&lt;&gt;1,"",IF(CFG_METODO="Teórico (Jackson)",$AA635,$V635)))</f>
        <v/>
      </c>
      <c r="AJ635" s="50" t="str">
        <f aca="false">IF($AI635="","",MAX(0,MIN(1,$AI635)))</f>
        <v/>
      </c>
      <c r="AK635" s="52" t="str">
        <f aca="false">IF($A635="","",IF($AG635=0,"Dados incompletos"&amp;IF($I635="SEM PAR"," — sem Tc no mesmo horário",""),IF($AB635=0,"Fora da janela horária",IF($AC635=0,"Radiação abaixo do mínimo",IF($AD635=0,"Vento fora da faixa",IF($AE635=0,"VPD abaixo do mínimo",IF($AF635=0,"Denominador muito pequeno","VÁLIDO")))))))</f>
        <v/>
      </c>
    </row>
    <row r="636" customFormat="false" ht="15" hidden="false" customHeight="false" outlineLevel="0" collapsed="false">
      <c r="A636" s="45" t="str">
        <f aca="false">IF(02_Estacao!A636="","",02_Estacao!A636)</f>
        <v/>
      </c>
      <c r="B636" s="46" t="str">
        <f aca="false">IF(OR($A636="",02_Estacao!B636=""),"",IF(CFG_UT="°F",(02_Estacao!B636-32)*5/9,02_Estacao!B636))</f>
        <v/>
      </c>
      <c r="C636" s="47" t="str">
        <f aca="false">IF(OR($A636="",02_Estacao!C636=""),"",IF(CFG_UUR="fração (0-1)",02_Estacao!C636*100,02_Estacao!C636))</f>
        <v/>
      </c>
      <c r="D636" s="48" t="str">
        <f aca="false">IF(OR($A636="",02_Estacao!D636=""),"",IF(CFG_URS="MJ/m²/h",02_Estacao!D636*277.7778,IF(CFG_URS="kW/m²",02_Estacao!D636*1000,02_Estacao!D636)))</f>
        <v/>
      </c>
      <c r="E636" s="46" t="str">
        <f aca="false">IF(OR($A636="",02_Estacao!E636=""),"",IF(CFG_UVEL="km/h",02_Estacao!E636/3.6,02_Estacao!E636))</f>
        <v/>
      </c>
      <c r="F636" s="46" t="str">
        <f aca="false">IF($A636="","",IF(02_Estacao!F636="",CFG_P,IF(CFG_UP="hPa (mbar)",02_Estacao!F636/10,IF(CFG_UP="Pa",02_Estacao!F636/1000,02_Estacao!F636))))</f>
        <v/>
      </c>
      <c r="G636" s="48" t="str">
        <f aca="false">IF($A636="","",IF(02_Estacao!G636&lt;&gt;"",02_Estacao!G636,IF($D636="","",(1-CFG_ALBEDO)*$D636-CFG_RNL)))</f>
        <v/>
      </c>
      <c r="H636" s="46" t="str">
        <f aca="false">IF($A636="","",IFERROR(IF(ISNUMBER(INDEX(03_Dossel!$F$6:$F$1005,MATCH($A636,03_Dossel!$A$6:$A$1005,0))),INDEX(03_Dossel!$F$6:$F$1005,MATCH($A636,03_Dossel!$A$6:$A$1005,0)),""),""))</f>
        <v/>
      </c>
      <c r="I636" s="49" t="str">
        <f aca="false">IF($A636="","",IF($H636="","SEM PAR","OK"))</f>
        <v/>
      </c>
      <c r="J636" s="50" t="str">
        <f aca="false">IF($B636="","",0.6108*EXP(17.27*$B636/($B636+237.3)))</f>
        <v/>
      </c>
      <c r="K636" s="50" t="str">
        <f aca="false">IF(OR($J636="",$C636=""),"",$J636*$C636/100)</f>
        <v/>
      </c>
      <c r="L636" s="50" t="str">
        <f aca="false">IF(OR($J636="",$K636=""),"",$J636-$K636)</f>
        <v/>
      </c>
      <c r="M636" s="50" t="str">
        <f aca="false">IF($J636="","",4098*$J636/($B636+237.3)^2)</f>
        <v/>
      </c>
      <c r="N636" s="51" t="str">
        <f aca="false">IF($F636="","",0.000665*$F636)</f>
        <v/>
      </c>
      <c r="O636" s="46" t="str">
        <f aca="false">IF($E636="","",IFERROR($E636*4.87/LN(67.8*CFG_ZANEM-5.42),""))</f>
        <v/>
      </c>
      <c r="P636" s="46" t="str">
        <f aca="false">IF(OR($B636="",$H636=""),"",$H636-$B636)</f>
        <v/>
      </c>
      <c r="Q636" s="46" t="str">
        <f aca="false">IF($A636="","",IF(ISNUMBER(CFG_A),CFG_A,""))</f>
        <v/>
      </c>
      <c r="R636" s="46" t="str">
        <f aca="false">IF($A636="","",IF(ISNUMBER(CFG_B),CFG_B,""))</f>
        <v/>
      </c>
      <c r="S636" s="50" t="str">
        <f aca="false">IF(OR($B636="",$Q636=""),"",0.6108*EXP(17.27*$B636/($B636+237.3))-0.6108*EXP(17.27*($B636+$Q636)/($B636+$Q636+237.3)))</f>
        <v/>
      </c>
      <c r="T636" s="46" t="str">
        <f aca="false">IF(OR($Q636="",$R636="",$L636=""),"",$Q636+$R636*$L636)</f>
        <v/>
      </c>
      <c r="U636" s="46" t="str">
        <f aca="false">IF(OR($Q636="",$R636="",$S636=""),"",$Q636+$R636*$S636)</f>
        <v/>
      </c>
      <c r="V636" s="50" t="str">
        <f aca="false">IF(OR($P636="",$T636="",$U636=""),"",IF(ABS($U636-$T636)&lt;CFG_DENOMMIN,"",($P636-$T636)/($U636-$T636)))</f>
        <v/>
      </c>
      <c r="W636" s="47" t="str">
        <f aca="false">IF($E636="","",IFERROR(LN((CFG_ZANEM-0.67*CFG_HDOSSEL)/(0.123*CFG_HDOSSEL))*LN((CFG_ZAR-0.67*CFG_HDOSSEL)/(0.0123*CFG_HDOSSEL))/(CFG_K^2*$E636),""))</f>
        <v/>
      </c>
      <c r="X636" s="50" t="str">
        <f aca="false">IF(OR($N636="",$W636="",$W636=0),"",$N636*(1+CFG_RC/$W636))</f>
        <v/>
      </c>
      <c r="Y636" s="46" t="str">
        <f aca="false">IF(OR($X636="",$M636="",$G636="",$L636=""),"",($W636*$G636/CFG_RHOCP)*($X636/($M636+$X636))-$L636/($M636+$X636))</f>
        <v/>
      </c>
      <c r="Z636" s="46" t="str">
        <f aca="false">IF(OR($W636="",$G636=""),"",$W636*$G636/CFG_RHOCP)</f>
        <v/>
      </c>
      <c r="AA636" s="50" t="str">
        <f aca="false">IF(OR($P636="",$Y636="",$Z636=""),"",IF(ABS($Z636-$Y636)&lt;CFG_DENOMMIN,"",($P636-$Y636)/($Z636-$Y636)))</f>
        <v/>
      </c>
      <c r="AB636" s="48" t="str">
        <f aca="false">IF($A636="","",IF(AND(HOUR($A636)&gt;=CFG_HINI,HOUR($A636)&lt;CFG_HFIM),1,0))</f>
        <v/>
      </c>
      <c r="AC636" s="48" t="str">
        <f aca="false">IF($A636="","",IF($D636="",0,IF($D636&gt;=CFG_RSMIN,1,0)))</f>
        <v/>
      </c>
      <c r="AD636" s="48" t="str">
        <f aca="false">IF($A636="","",IF($E636="",0,IF(AND($E636&gt;=CFG_UMIN,$E636&lt;=CFG_UMAX),1,0)))</f>
        <v/>
      </c>
      <c r="AE636" s="48" t="str">
        <f aca="false">IF($A636="","",IF($L636="",0,IF($L636&gt;=CFG_VPDMIN,1,0)))</f>
        <v/>
      </c>
      <c r="AF636" s="48" t="str">
        <f aca="false">IF($A636="","",IF(CFG_METODO="Teórico (Jackson)",IF(OR($Y636="",$Z636=""),0,IF(ABS($Z636-$Y636)&gt;=CFG_DENOMMIN,1,0)),IF(OR($T636="",$U636=""),0,IF(ABS($U636-$T636)&gt;=CFG_DENOMMIN,1,0))))</f>
        <v/>
      </c>
      <c r="AG636" s="48" t="str">
        <f aca="false">IF($A636="","",IF(AND($B636&lt;&gt;"",$C636&lt;&gt;"",$H636&lt;&gt;""),1,0))</f>
        <v/>
      </c>
      <c r="AH636" s="48" t="str">
        <f aca="false">IF($A636="","",IF(AND($AB636=1,$AC636=1,$AD636=1,$AE636=1,$AF636=1,$AG636=1),1,0))</f>
        <v/>
      </c>
      <c r="AI636" s="50" t="str">
        <f aca="false">IF($A636="","",IF($AH636&lt;&gt;1,"",IF(CFG_METODO="Teórico (Jackson)",$AA636,$V636)))</f>
        <v/>
      </c>
      <c r="AJ636" s="50" t="str">
        <f aca="false">IF($AI636="","",MAX(0,MIN(1,$AI636)))</f>
        <v/>
      </c>
      <c r="AK636" s="52" t="str">
        <f aca="false">IF($A636="","",IF($AG636=0,"Dados incompletos"&amp;IF($I636="SEM PAR"," — sem Tc no mesmo horário",""),IF($AB636=0,"Fora da janela horária",IF($AC636=0,"Radiação abaixo do mínimo",IF($AD636=0,"Vento fora da faixa",IF($AE636=0,"VPD abaixo do mínimo",IF($AF636=0,"Denominador muito pequeno","VÁLIDO")))))))</f>
        <v/>
      </c>
    </row>
    <row r="637" customFormat="false" ht="15" hidden="false" customHeight="false" outlineLevel="0" collapsed="false">
      <c r="A637" s="45" t="str">
        <f aca="false">IF(02_Estacao!A637="","",02_Estacao!A637)</f>
        <v/>
      </c>
      <c r="B637" s="46" t="str">
        <f aca="false">IF(OR($A637="",02_Estacao!B637=""),"",IF(CFG_UT="°F",(02_Estacao!B637-32)*5/9,02_Estacao!B637))</f>
        <v/>
      </c>
      <c r="C637" s="47" t="str">
        <f aca="false">IF(OR($A637="",02_Estacao!C637=""),"",IF(CFG_UUR="fração (0-1)",02_Estacao!C637*100,02_Estacao!C637))</f>
        <v/>
      </c>
      <c r="D637" s="48" t="str">
        <f aca="false">IF(OR($A637="",02_Estacao!D637=""),"",IF(CFG_URS="MJ/m²/h",02_Estacao!D637*277.7778,IF(CFG_URS="kW/m²",02_Estacao!D637*1000,02_Estacao!D637)))</f>
        <v/>
      </c>
      <c r="E637" s="46" t="str">
        <f aca="false">IF(OR($A637="",02_Estacao!E637=""),"",IF(CFG_UVEL="km/h",02_Estacao!E637/3.6,02_Estacao!E637))</f>
        <v/>
      </c>
      <c r="F637" s="46" t="str">
        <f aca="false">IF($A637="","",IF(02_Estacao!F637="",CFG_P,IF(CFG_UP="hPa (mbar)",02_Estacao!F637/10,IF(CFG_UP="Pa",02_Estacao!F637/1000,02_Estacao!F637))))</f>
        <v/>
      </c>
      <c r="G637" s="48" t="str">
        <f aca="false">IF($A637="","",IF(02_Estacao!G637&lt;&gt;"",02_Estacao!G637,IF($D637="","",(1-CFG_ALBEDO)*$D637-CFG_RNL)))</f>
        <v/>
      </c>
      <c r="H637" s="46" t="str">
        <f aca="false">IF($A637="","",IFERROR(IF(ISNUMBER(INDEX(03_Dossel!$F$6:$F$1005,MATCH($A637,03_Dossel!$A$6:$A$1005,0))),INDEX(03_Dossel!$F$6:$F$1005,MATCH($A637,03_Dossel!$A$6:$A$1005,0)),""),""))</f>
        <v/>
      </c>
      <c r="I637" s="49" t="str">
        <f aca="false">IF($A637="","",IF($H637="","SEM PAR","OK"))</f>
        <v/>
      </c>
      <c r="J637" s="50" t="str">
        <f aca="false">IF($B637="","",0.6108*EXP(17.27*$B637/($B637+237.3)))</f>
        <v/>
      </c>
      <c r="K637" s="50" t="str">
        <f aca="false">IF(OR($J637="",$C637=""),"",$J637*$C637/100)</f>
        <v/>
      </c>
      <c r="L637" s="50" t="str">
        <f aca="false">IF(OR($J637="",$K637=""),"",$J637-$K637)</f>
        <v/>
      </c>
      <c r="M637" s="50" t="str">
        <f aca="false">IF($J637="","",4098*$J637/($B637+237.3)^2)</f>
        <v/>
      </c>
      <c r="N637" s="51" t="str">
        <f aca="false">IF($F637="","",0.000665*$F637)</f>
        <v/>
      </c>
      <c r="O637" s="46" t="str">
        <f aca="false">IF($E637="","",IFERROR($E637*4.87/LN(67.8*CFG_ZANEM-5.42),""))</f>
        <v/>
      </c>
      <c r="P637" s="46" t="str">
        <f aca="false">IF(OR($B637="",$H637=""),"",$H637-$B637)</f>
        <v/>
      </c>
      <c r="Q637" s="46" t="str">
        <f aca="false">IF($A637="","",IF(ISNUMBER(CFG_A),CFG_A,""))</f>
        <v/>
      </c>
      <c r="R637" s="46" t="str">
        <f aca="false">IF($A637="","",IF(ISNUMBER(CFG_B),CFG_B,""))</f>
        <v/>
      </c>
      <c r="S637" s="50" t="str">
        <f aca="false">IF(OR($B637="",$Q637=""),"",0.6108*EXP(17.27*$B637/($B637+237.3))-0.6108*EXP(17.27*($B637+$Q637)/($B637+$Q637+237.3)))</f>
        <v/>
      </c>
      <c r="T637" s="46" t="str">
        <f aca="false">IF(OR($Q637="",$R637="",$L637=""),"",$Q637+$R637*$L637)</f>
        <v/>
      </c>
      <c r="U637" s="46" t="str">
        <f aca="false">IF(OR($Q637="",$R637="",$S637=""),"",$Q637+$R637*$S637)</f>
        <v/>
      </c>
      <c r="V637" s="50" t="str">
        <f aca="false">IF(OR($P637="",$T637="",$U637=""),"",IF(ABS($U637-$T637)&lt;CFG_DENOMMIN,"",($P637-$T637)/($U637-$T637)))</f>
        <v/>
      </c>
      <c r="W637" s="47" t="str">
        <f aca="false">IF($E637="","",IFERROR(LN((CFG_ZANEM-0.67*CFG_HDOSSEL)/(0.123*CFG_HDOSSEL))*LN((CFG_ZAR-0.67*CFG_HDOSSEL)/(0.0123*CFG_HDOSSEL))/(CFG_K^2*$E637),""))</f>
        <v/>
      </c>
      <c r="X637" s="50" t="str">
        <f aca="false">IF(OR($N637="",$W637="",$W637=0),"",$N637*(1+CFG_RC/$W637))</f>
        <v/>
      </c>
      <c r="Y637" s="46" t="str">
        <f aca="false">IF(OR($X637="",$M637="",$G637="",$L637=""),"",($W637*$G637/CFG_RHOCP)*($X637/($M637+$X637))-$L637/($M637+$X637))</f>
        <v/>
      </c>
      <c r="Z637" s="46" t="str">
        <f aca="false">IF(OR($W637="",$G637=""),"",$W637*$G637/CFG_RHOCP)</f>
        <v/>
      </c>
      <c r="AA637" s="50" t="str">
        <f aca="false">IF(OR($P637="",$Y637="",$Z637=""),"",IF(ABS($Z637-$Y637)&lt;CFG_DENOMMIN,"",($P637-$Y637)/($Z637-$Y637)))</f>
        <v/>
      </c>
      <c r="AB637" s="48" t="str">
        <f aca="false">IF($A637="","",IF(AND(HOUR($A637)&gt;=CFG_HINI,HOUR($A637)&lt;CFG_HFIM),1,0))</f>
        <v/>
      </c>
      <c r="AC637" s="48" t="str">
        <f aca="false">IF($A637="","",IF($D637="",0,IF($D637&gt;=CFG_RSMIN,1,0)))</f>
        <v/>
      </c>
      <c r="AD637" s="48" t="str">
        <f aca="false">IF($A637="","",IF($E637="",0,IF(AND($E637&gt;=CFG_UMIN,$E637&lt;=CFG_UMAX),1,0)))</f>
        <v/>
      </c>
      <c r="AE637" s="48" t="str">
        <f aca="false">IF($A637="","",IF($L637="",0,IF($L637&gt;=CFG_VPDMIN,1,0)))</f>
        <v/>
      </c>
      <c r="AF637" s="48" t="str">
        <f aca="false">IF($A637="","",IF(CFG_METODO="Teórico (Jackson)",IF(OR($Y637="",$Z637=""),0,IF(ABS($Z637-$Y637)&gt;=CFG_DENOMMIN,1,0)),IF(OR($T637="",$U637=""),0,IF(ABS($U637-$T637)&gt;=CFG_DENOMMIN,1,0))))</f>
        <v/>
      </c>
      <c r="AG637" s="48" t="str">
        <f aca="false">IF($A637="","",IF(AND($B637&lt;&gt;"",$C637&lt;&gt;"",$H637&lt;&gt;""),1,0))</f>
        <v/>
      </c>
      <c r="AH637" s="48" t="str">
        <f aca="false">IF($A637="","",IF(AND($AB637=1,$AC637=1,$AD637=1,$AE637=1,$AF637=1,$AG637=1),1,0))</f>
        <v/>
      </c>
      <c r="AI637" s="50" t="str">
        <f aca="false">IF($A637="","",IF($AH637&lt;&gt;1,"",IF(CFG_METODO="Teórico (Jackson)",$AA637,$V637)))</f>
        <v/>
      </c>
      <c r="AJ637" s="50" t="str">
        <f aca="false">IF($AI637="","",MAX(0,MIN(1,$AI637)))</f>
        <v/>
      </c>
      <c r="AK637" s="52" t="str">
        <f aca="false">IF($A637="","",IF($AG637=0,"Dados incompletos"&amp;IF($I637="SEM PAR"," — sem Tc no mesmo horário",""),IF($AB637=0,"Fora da janela horária",IF($AC637=0,"Radiação abaixo do mínimo",IF($AD637=0,"Vento fora da faixa",IF($AE637=0,"VPD abaixo do mínimo",IF($AF637=0,"Denominador muito pequeno","VÁLIDO")))))))</f>
        <v/>
      </c>
    </row>
    <row r="638" customFormat="false" ht="15" hidden="false" customHeight="false" outlineLevel="0" collapsed="false">
      <c r="A638" s="45" t="str">
        <f aca="false">IF(02_Estacao!A638="","",02_Estacao!A638)</f>
        <v/>
      </c>
      <c r="B638" s="46" t="str">
        <f aca="false">IF(OR($A638="",02_Estacao!B638=""),"",IF(CFG_UT="°F",(02_Estacao!B638-32)*5/9,02_Estacao!B638))</f>
        <v/>
      </c>
      <c r="C638" s="47" t="str">
        <f aca="false">IF(OR($A638="",02_Estacao!C638=""),"",IF(CFG_UUR="fração (0-1)",02_Estacao!C638*100,02_Estacao!C638))</f>
        <v/>
      </c>
      <c r="D638" s="48" t="str">
        <f aca="false">IF(OR($A638="",02_Estacao!D638=""),"",IF(CFG_URS="MJ/m²/h",02_Estacao!D638*277.7778,IF(CFG_URS="kW/m²",02_Estacao!D638*1000,02_Estacao!D638)))</f>
        <v/>
      </c>
      <c r="E638" s="46" t="str">
        <f aca="false">IF(OR($A638="",02_Estacao!E638=""),"",IF(CFG_UVEL="km/h",02_Estacao!E638/3.6,02_Estacao!E638))</f>
        <v/>
      </c>
      <c r="F638" s="46" t="str">
        <f aca="false">IF($A638="","",IF(02_Estacao!F638="",CFG_P,IF(CFG_UP="hPa (mbar)",02_Estacao!F638/10,IF(CFG_UP="Pa",02_Estacao!F638/1000,02_Estacao!F638))))</f>
        <v/>
      </c>
      <c r="G638" s="48" t="str">
        <f aca="false">IF($A638="","",IF(02_Estacao!G638&lt;&gt;"",02_Estacao!G638,IF($D638="","",(1-CFG_ALBEDO)*$D638-CFG_RNL)))</f>
        <v/>
      </c>
      <c r="H638" s="46" t="str">
        <f aca="false">IF($A638="","",IFERROR(IF(ISNUMBER(INDEX(03_Dossel!$F$6:$F$1005,MATCH($A638,03_Dossel!$A$6:$A$1005,0))),INDEX(03_Dossel!$F$6:$F$1005,MATCH($A638,03_Dossel!$A$6:$A$1005,0)),""),""))</f>
        <v/>
      </c>
      <c r="I638" s="49" t="str">
        <f aca="false">IF($A638="","",IF($H638="","SEM PAR","OK"))</f>
        <v/>
      </c>
      <c r="J638" s="50" t="str">
        <f aca="false">IF($B638="","",0.6108*EXP(17.27*$B638/($B638+237.3)))</f>
        <v/>
      </c>
      <c r="K638" s="50" t="str">
        <f aca="false">IF(OR($J638="",$C638=""),"",$J638*$C638/100)</f>
        <v/>
      </c>
      <c r="L638" s="50" t="str">
        <f aca="false">IF(OR($J638="",$K638=""),"",$J638-$K638)</f>
        <v/>
      </c>
      <c r="M638" s="50" t="str">
        <f aca="false">IF($J638="","",4098*$J638/($B638+237.3)^2)</f>
        <v/>
      </c>
      <c r="N638" s="51" t="str">
        <f aca="false">IF($F638="","",0.000665*$F638)</f>
        <v/>
      </c>
      <c r="O638" s="46" t="str">
        <f aca="false">IF($E638="","",IFERROR($E638*4.87/LN(67.8*CFG_ZANEM-5.42),""))</f>
        <v/>
      </c>
      <c r="P638" s="46" t="str">
        <f aca="false">IF(OR($B638="",$H638=""),"",$H638-$B638)</f>
        <v/>
      </c>
      <c r="Q638" s="46" t="str">
        <f aca="false">IF($A638="","",IF(ISNUMBER(CFG_A),CFG_A,""))</f>
        <v/>
      </c>
      <c r="R638" s="46" t="str">
        <f aca="false">IF($A638="","",IF(ISNUMBER(CFG_B),CFG_B,""))</f>
        <v/>
      </c>
      <c r="S638" s="50" t="str">
        <f aca="false">IF(OR($B638="",$Q638=""),"",0.6108*EXP(17.27*$B638/($B638+237.3))-0.6108*EXP(17.27*($B638+$Q638)/($B638+$Q638+237.3)))</f>
        <v/>
      </c>
      <c r="T638" s="46" t="str">
        <f aca="false">IF(OR($Q638="",$R638="",$L638=""),"",$Q638+$R638*$L638)</f>
        <v/>
      </c>
      <c r="U638" s="46" t="str">
        <f aca="false">IF(OR($Q638="",$R638="",$S638=""),"",$Q638+$R638*$S638)</f>
        <v/>
      </c>
      <c r="V638" s="50" t="str">
        <f aca="false">IF(OR($P638="",$T638="",$U638=""),"",IF(ABS($U638-$T638)&lt;CFG_DENOMMIN,"",($P638-$T638)/($U638-$T638)))</f>
        <v/>
      </c>
      <c r="W638" s="47" t="str">
        <f aca="false">IF($E638="","",IFERROR(LN((CFG_ZANEM-0.67*CFG_HDOSSEL)/(0.123*CFG_HDOSSEL))*LN((CFG_ZAR-0.67*CFG_HDOSSEL)/(0.0123*CFG_HDOSSEL))/(CFG_K^2*$E638),""))</f>
        <v/>
      </c>
      <c r="X638" s="50" t="str">
        <f aca="false">IF(OR($N638="",$W638="",$W638=0),"",$N638*(1+CFG_RC/$W638))</f>
        <v/>
      </c>
      <c r="Y638" s="46" t="str">
        <f aca="false">IF(OR($X638="",$M638="",$G638="",$L638=""),"",($W638*$G638/CFG_RHOCP)*($X638/($M638+$X638))-$L638/($M638+$X638))</f>
        <v/>
      </c>
      <c r="Z638" s="46" t="str">
        <f aca="false">IF(OR($W638="",$G638=""),"",$W638*$G638/CFG_RHOCP)</f>
        <v/>
      </c>
      <c r="AA638" s="50" t="str">
        <f aca="false">IF(OR($P638="",$Y638="",$Z638=""),"",IF(ABS($Z638-$Y638)&lt;CFG_DENOMMIN,"",($P638-$Y638)/($Z638-$Y638)))</f>
        <v/>
      </c>
      <c r="AB638" s="48" t="str">
        <f aca="false">IF($A638="","",IF(AND(HOUR($A638)&gt;=CFG_HINI,HOUR($A638)&lt;CFG_HFIM),1,0))</f>
        <v/>
      </c>
      <c r="AC638" s="48" t="str">
        <f aca="false">IF($A638="","",IF($D638="",0,IF($D638&gt;=CFG_RSMIN,1,0)))</f>
        <v/>
      </c>
      <c r="AD638" s="48" t="str">
        <f aca="false">IF($A638="","",IF($E638="",0,IF(AND($E638&gt;=CFG_UMIN,$E638&lt;=CFG_UMAX),1,0)))</f>
        <v/>
      </c>
      <c r="AE638" s="48" t="str">
        <f aca="false">IF($A638="","",IF($L638="",0,IF($L638&gt;=CFG_VPDMIN,1,0)))</f>
        <v/>
      </c>
      <c r="AF638" s="48" t="str">
        <f aca="false">IF($A638="","",IF(CFG_METODO="Teórico (Jackson)",IF(OR($Y638="",$Z638=""),0,IF(ABS($Z638-$Y638)&gt;=CFG_DENOMMIN,1,0)),IF(OR($T638="",$U638=""),0,IF(ABS($U638-$T638)&gt;=CFG_DENOMMIN,1,0))))</f>
        <v/>
      </c>
      <c r="AG638" s="48" t="str">
        <f aca="false">IF($A638="","",IF(AND($B638&lt;&gt;"",$C638&lt;&gt;"",$H638&lt;&gt;""),1,0))</f>
        <v/>
      </c>
      <c r="AH638" s="48" t="str">
        <f aca="false">IF($A638="","",IF(AND($AB638=1,$AC638=1,$AD638=1,$AE638=1,$AF638=1,$AG638=1),1,0))</f>
        <v/>
      </c>
      <c r="AI638" s="50" t="str">
        <f aca="false">IF($A638="","",IF($AH638&lt;&gt;1,"",IF(CFG_METODO="Teórico (Jackson)",$AA638,$V638)))</f>
        <v/>
      </c>
      <c r="AJ638" s="50" t="str">
        <f aca="false">IF($AI638="","",MAX(0,MIN(1,$AI638)))</f>
        <v/>
      </c>
      <c r="AK638" s="52" t="str">
        <f aca="false">IF($A638="","",IF($AG638=0,"Dados incompletos"&amp;IF($I638="SEM PAR"," — sem Tc no mesmo horário",""),IF($AB638=0,"Fora da janela horária",IF($AC638=0,"Radiação abaixo do mínimo",IF($AD638=0,"Vento fora da faixa",IF($AE638=0,"VPD abaixo do mínimo",IF($AF638=0,"Denominador muito pequeno","VÁLIDO")))))))</f>
        <v/>
      </c>
    </row>
    <row r="639" customFormat="false" ht="15" hidden="false" customHeight="false" outlineLevel="0" collapsed="false">
      <c r="A639" s="45" t="str">
        <f aca="false">IF(02_Estacao!A639="","",02_Estacao!A639)</f>
        <v/>
      </c>
      <c r="B639" s="46" t="str">
        <f aca="false">IF(OR($A639="",02_Estacao!B639=""),"",IF(CFG_UT="°F",(02_Estacao!B639-32)*5/9,02_Estacao!B639))</f>
        <v/>
      </c>
      <c r="C639" s="47" t="str">
        <f aca="false">IF(OR($A639="",02_Estacao!C639=""),"",IF(CFG_UUR="fração (0-1)",02_Estacao!C639*100,02_Estacao!C639))</f>
        <v/>
      </c>
      <c r="D639" s="48" t="str">
        <f aca="false">IF(OR($A639="",02_Estacao!D639=""),"",IF(CFG_URS="MJ/m²/h",02_Estacao!D639*277.7778,IF(CFG_URS="kW/m²",02_Estacao!D639*1000,02_Estacao!D639)))</f>
        <v/>
      </c>
      <c r="E639" s="46" t="str">
        <f aca="false">IF(OR($A639="",02_Estacao!E639=""),"",IF(CFG_UVEL="km/h",02_Estacao!E639/3.6,02_Estacao!E639))</f>
        <v/>
      </c>
      <c r="F639" s="46" t="str">
        <f aca="false">IF($A639="","",IF(02_Estacao!F639="",CFG_P,IF(CFG_UP="hPa (mbar)",02_Estacao!F639/10,IF(CFG_UP="Pa",02_Estacao!F639/1000,02_Estacao!F639))))</f>
        <v/>
      </c>
      <c r="G639" s="48" t="str">
        <f aca="false">IF($A639="","",IF(02_Estacao!G639&lt;&gt;"",02_Estacao!G639,IF($D639="","",(1-CFG_ALBEDO)*$D639-CFG_RNL)))</f>
        <v/>
      </c>
      <c r="H639" s="46" t="str">
        <f aca="false">IF($A639="","",IFERROR(IF(ISNUMBER(INDEX(03_Dossel!$F$6:$F$1005,MATCH($A639,03_Dossel!$A$6:$A$1005,0))),INDEX(03_Dossel!$F$6:$F$1005,MATCH($A639,03_Dossel!$A$6:$A$1005,0)),""),""))</f>
        <v/>
      </c>
      <c r="I639" s="49" t="str">
        <f aca="false">IF($A639="","",IF($H639="","SEM PAR","OK"))</f>
        <v/>
      </c>
      <c r="J639" s="50" t="str">
        <f aca="false">IF($B639="","",0.6108*EXP(17.27*$B639/($B639+237.3)))</f>
        <v/>
      </c>
      <c r="K639" s="50" t="str">
        <f aca="false">IF(OR($J639="",$C639=""),"",$J639*$C639/100)</f>
        <v/>
      </c>
      <c r="L639" s="50" t="str">
        <f aca="false">IF(OR($J639="",$K639=""),"",$J639-$K639)</f>
        <v/>
      </c>
      <c r="M639" s="50" t="str">
        <f aca="false">IF($J639="","",4098*$J639/($B639+237.3)^2)</f>
        <v/>
      </c>
      <c r="N639" s="51" t="str">
        <f aca="false">IF($F639="","",0.000665*$F639)</f>
        <v/>
      </c>
      <c r="O639" s="46" t="str">
        <f aca="false">IF($E639="","",IFERROR($E639*4.87/LN(67.8*CFG_ZANEM-5.42),""))</f>
        <v/>
      </c>
      <c r="P639" s="46" t="str">
        <f aca="false">IF(OR($B639="",$H639=""),"",$H639-$B639)</f>
        <v/>
      </c>
      <c r="Q639" s="46" t="str">
        <f aca="false">IF($A639="","",IF(ISNUMBER(CFG_A),CFG_A,""))</f>
        <v/>
      </c>
      <c r="R639" s="46" t="str">
        <f aca="false">IF($A639="","",IF(ISNUMBER(CFG_B),CFG_B,""))</f>
        <v/>
      </c>
      <c r="S639" s="50" t="str">
        <f aca="false">IF(OR($B639="",$Q639=""),"",0.6108*EXP(17.27*$B639/($B639+237.3))-0.6108*EXP(17.27*($B639+$Q639)/($B639+$Q639+237.3)))</f>
        <v/>
      </c>
      <c r="T639" s="46" t="str">
        <f aca="false">IF(OR($Q639="",$R639="",$L639=""),"",$Q639+$R639*$L639)</f>
        <v/>
      </c>
      <c r="U639" s="46" t="str">
        <f aca="false">IF(OR($Q639="",$R639="",$S639=""),"",$Q639+$R639*$S639)</f>
        <v/>
      </c>
      <c r="V639" s="50" t="str">
        <f aca="false">IF(OR($P639="",$T639="",$U639=""),"",IF(ABS($U639-$T639)&lt;CFG_DENOMMIN,"",($P639-$T639)/($U639-$T639)))</f>
        <v/>
      </c>
      <c r="W639" s="47" t="str">
        <f aca="false">IF($E639="","",IFERROR(LN((CFG_ZANEM-0.67*CFG_HDOSSEL)/(0.123*CFG_HDOSSEL))*LN((CFG_ZAR-0.67*CFG_HDOSSEL)/(0.0123*CFG_HDOSSEL))/(CFG_K^2*$E639),""))</f>
        <v/>
      </c>
      <c r="X639" s="50" t="str">
        <f aca="false">IF(OR($N639="",$W639="",$W639=0),"",$N639*(1+CFG_RC/$W639))</f>
        <v/>
      </c>
      <c r="Y639" s="46" t="str">
        <f aca="false">IF(OR($X639="",$M639="",$G639="",$L639=""),"",($W639*$G639/CFG_RHOCP)*($X639/($M639+$X639))-$L639/($M639+$X639))</f>
        <v/>
      </c>
      <c r="Z639" s="46" t="str">
        <f aca="false">IF(OR($W639="",$G639=""),"",$W639*$G639/CFG_RHOCP)</f>
        <v/>
      </c>
      <c r="AA639" s="50" t="str">
        <f aca="false">IF(OR($P639="",$Y639="",$Z639=""),"",IF(ABS($Z639-$Y639)&lt;CFG_DENOMMIN,"",($P639-$Y639)/($Z639-$Y639)))</f>
        <v/>
      </c>
      <c r="AB639" s="48" t="str">
        <f aca="false">IF($A639="","",IF(AND(HOUR($A639)&gt;=CFG_HINI,HOUR($A639)&lt;CFG_HFIM),1,0))</f>
        <v/>
      </c>
      <c r="AC639" s="48" t="str">
        <f aca="false">IF($A639="","",IF($D639="",0,IF($D639&gt;=CFG_RSMIN,1,0)))</f>
        <v/>
      </c>
      <c r="AD639" s="48" t="str">
        <f aca="false">IF($A639="","",IF($E639="",0,IF(AND($E639&gt;=CFG_UMIN,$E639&lt;=CFG_UMAX),1,0)))</f>
        <v/>
      </c>
      <c r="AE639" s="48" t="str">
        <f aca="false">IF($A639="","",IF($L639="",0,IF($L639&gt;=CFG_VPDMIN,1,0)))</f>
        <v/>
      </c>
      <c r="AF639" s="48" t="str">
        <f aca="false">IF($A639="","",IF(CFG_METODO="Teórico (Jackson)",IF(OR($Y639="",$Z639=""),0,IF(ABS($Z639-$Y639)&gt;=CFG_DENOMMIN,1,0)),IF(OR($T639="",$U639=""),0,IF(ABS($U639-$T639)&gt;=CFG_DENOMMIN,1,0))))</f>
        <v/>
      </c>
      <c r="AG639" s="48" t="str">
        <f aca="false">IF($A639="","",IF(AND($B639&lt;&gt;"",$C639&lt;&gt;"",$H639&lt;&gt;""),1,0))</f>
        <v/>
      </c>
      <c r="AH639" s="48" t="str">
        <f aca="false">IF($A639="","",IF(AND($AB639=1,$AC639=1,$AD639=1,$AE639=1,$AF639=1,$AG639=1),1,0))</f>
        <v/>
      </c>
      <c r="AI639" s="50" t="str">
        <f aca="false">IF($A639="","",IF($AH639&lt;&gt;1,"",IF(CFG_METODO="Teórico (Jackson)",$AA639,$V639)))</f>
        <v/>
      </c>
      <c r="AJ639" s="50" t="str">
        <f aca="false">IF($AI639="","",MAX(0,MIN(1,$AI639)))</f>
        <v/>
      </c>
      <c r="AK639" s="52" t="str">
        <f aca="false">IF($A639="","",IF($AG639=0,"Dados incompletos"&amp;IF($I639="SEM PAR"," — sem Tc no mesmo horário",""),IF($AB639=0,"Fora da janela horária",IF($AC639=0,"Radiação abaixo do mínimo",IF($AD639=0,"Vento fora da faixa",IF($AE639=0,"VPD abaixo do mínimo",IF($AF639=0,"Denominador muito pequeno","VÁLIDO")))))))</f>
        <v/>
      </c>
    </row>
    <row r="640" customFormat="false" ht="15" hidden="false" customHeight="false" outlineLevel="0" collapsed="false">
      <c r="A640" s="45" t="str">
        <f aca="false">IF(02_Estacao!A640="","",02_Estacao!A640)</f>
        <v/>
      </c>
      <c r="B640" s="46" t="str">
        <f aca="false">IF(OR($A640="",02_Estacao!B640=""),"",IF(CFG_UT="°F",(02_Estacao!B640-32)*5/9,02_Estacao!B640))</f>
        <v/>
      </c>
      <c r="C640" s="47" t="str">
        <f aca="false">IF(OR($A640="",02_Estacao!C640=""),"",IF(CFG_UUR="fração (0-1)",02_Estacao!C640*100,02_Estacao!C640))</f>
        <v/>
      </c>
      <c r="D640" s="48" t="str">
        <f aca="false">IF(OR($A640="",02_Estacao!D640=""),"",IF(CFG_URS="MJ/m²/h",02_Estacao!D640*277.7778,IF(CFG_URS="kW/m²",02_Estacao!D640*1000,02_Estacao!D640)))</f>
        <v/>
      </c>
      <c r="E640" s="46" t="str">
        <f aca="false">IF(OR($A640="",02_Estacao!E640=""),"",IF(CFG_UVEL="km/h",02_Estacao!E640/3.6,02_Estacao!E640))</f>
        <v/>
      </c>
      <c r="F640" s="46" t="str">
        <f aca="false">IF($A640="","",IF(02_Estacao!F640="",CFG_P,IF(CFG_UP="hPa (mbar)",02_Estacao!F640/10,IF(CFG_UP="Pa",02_Estacao!F640/1000,02_Estacao!F640))))</f>
        <v/>
      </c>
      <c r="G640" s="48" t="str">
        <f aca="false">IF($A640="","",IF(02_Estacao!G640&lt;&gt;"",02_Estacao!G640,IF($D640="","",(1-CFG_ALBEDO)*$D640-CFG_RNL)))</f>
        <v/>
      </c>
      <c r="H640" s="46" t="str">
        <f aca="false">IF($A640="","",IFERROR(IF(ISNUMBER(INDEX(03_Dossel!$F$6:$F$1005,MATCH($A640,03_Dossel!$A$6:$A$1005,0))),INDEX(03_Dossel!$F$6:$F$1005,MATCH($A640,03_Dossel!$A$6:$A$1005,0)),""),""))</f>
        <v/>
      </c>
      <c r="I640" s="49" t="str">
        <f aca="false">IF($A640="","",IF($H640="","SEM PAR","OK"))</f>
        <v/>
      </c>
      <c r="J640" s="50" t="str">
        <f aca="false">IF($B640="","",0.6108*EXP(17.27*$B640/($B640+237.3)))</f>
        <v/>
      </c>
      <c r="K640" s="50" t="str">
        <f aca="false">IF(OR($J640="",$C640=""),"",$J640*$C640/100)</f>
        <v/>
      </c>
      <c r="L640" s="50" t="str">
        <f aca="false">IF(OR($J640="",$K640=""),"",$J640-$K640)</f>
        <v/>
      </c>
      <c r="M640" s="50" t="str">
        <f aca="false">IF($J640="","",4098*$J640/($B640+237.3)^2)</f>
        <v/>
      </c>
      <c r="N640" s="51" t="str">
        <f aca="false">IF($F640="","",0.000665*$F640)</f>
        <v/>
      </c>
      <c r="O640" s="46" t="str">
        <f aca="false">IF($E640="","",IFERROR($E640*4.87/LN(67.8*CFG_ZANEM-5.42),""))</f>
        <v/>
      </c>
      <c r="P640" s="46" t="str">
        <f aca="false">IF(OR($B640="",$H640=""),"",$H640-$B640)</f>
        <v/>
      </c>
      <c r="Q640" s="46" t="str">
        <f aca="false">IF($A640="","",IF(ISNUMBER(CFG_A),CFG_A,""))</f>
        <v/>
      </c>
      <c r="R640" s="46" t="str">
        <f aca="false">IF($A640="","",IF(ISNUMBER(CFG_B),CFG_B,""))</f>
        <v/>
      </c>
      <c r="S640" s="50" t="str">
        <f aca="false">IF(OR($B640="",$Q640=""),"",0.6108*EXP(17.27*$B640/($B640+237.3))-0.6108*EXP(17.27*($B640+$Q640)/($B640+$Q640+237.3)))</f>
        <v/>
      </c>
      <c r="T640" s="46" t="str">
        <f aca="false">IF(OR($Q640="",$R640="",$L640=""),"",$Q640+$R640*$L640)</f>
        <v/>
      </c>
      <c r="U640" s="46" t="str">
        <f aca="false">IF(OR($Q640="",$R640="",$S640=""),"",$Q640+$R640*$S640)</f>
        <v/>
      </c>
      <c r="V640" s="50" t="str">
        <f aca="false">IF(OR($P640="",$T640="",$U640=""),"",IF(ABS($U640-$T640)&lt;CFG_DENOMMIN,"",($P640-$T640)/($U640-$T640)))</f>
        <v/>
      </c>
      <c r="W640" s="47" t="str">
        <f aca="false">IF($E640="","",IFERROR(LN((CFG_ZANEM-0.67*CFG_HDOSSEL)/(0.123*CFG_HDOSSEL))*LN((CFG_ZAR-0.67*CFG_HDOSSEL)/(0.0123*CFG_HDOSSEL))/(CFG_K^2*$E640),""))</f>
        <v/>
      </c>
      <c r="X640" s="50" t="str">
        <f aca="false">IF(OR($N640="",$W640="",$W640=0),"",$N640*(1+CFG_RC/$W640))</f>
        <v/>
      </c>
      <c r="Y640" s="46" t="str">
        <f aca="false">IF(OR($X640="",$M640="",$G640="",$L640=""),"",($W640*$G640/CFG_RHOCP)*($X640/($M640+$X640))-$L640/($M640+$X640))</f>
        <v/>
      </c>
      <c r="Z640" s="46" t="str">
        <f aca="false">IF(OR($W640="",$G640=""),"",$W640*$G640/CFG_RHOCP)</f>
        <v/>
      </c>
      <c r="AA640" s="50" t="str">
        <f aca="false">IF(OR($P640="",$Y640="",$Z640=""),"",IF(ABS($Z640-$Y640)&lt;CFG_DENOMMIN,"",($P640-$Y640)/($Z640-$Y640)))</f>
        <v/>
      </c>
      <c r="AB640" s="48" t="str">
        <f aca="false">IF($A640="","",IF(AND(HOUR($A640)&gt;=CFG_HINI,HOUR($A640)&lt;CFG_HFIM),1,0))</f>
        <v/>
      </c>
      <c r="AC640" s="48" t="str">
        <f aca="false">IF($A640="","",IF($D640="",0,IF($D640&gt;=CFG_RSMIN,1,0)))</f>
        <v/>
      </c>
      <c r="AD640" s="48" t="str">
        <f aca="false">IF($A640="","",IF($E640="",0,IF(AND($E640&gt;=CFG_UMIN,$E640&lt;=CFG_UMAX),1,0)))</f>
        <v/>
      </c>
      <c r="AE640" s="48" t="str">
        <f aca="false">IF($A640="","",IF($L640="",0,IF($L640&gt;=CFG_VPDMIN,1,0)))</f>
        <v/>
      </c>
      <c r="AF640" s="48" t="str">
        <f aca="false">IF($A640="","",IF(CFG_METODO="Teórico (Jackson)",IF(OR($Y640="",$Z640=""),0,IF(ABS($Z640-$Y640)&gt;=CFG_DENOMMIN,1,0)),IF(OR($T640="",$U640=""),0,IF(ABS($U640-$T640)&gt;=CFG_DENOMMIN,1,0))))</f>
        <v/>
      </c>
      <c r="AG640" s="48" t="str">
        <f aca="false">IF($A640="","",IF(AND($B640&lt;&gt;"",$C640&lt;&gt;"",$H640&lt;&gt;""),1,0))</f>
        <v/>
      </c>
      <c r="AH640" s="48" t="str">
        <f aca="false">IF($A640="","",IF(AND($AB640=1,$AC640=1,$AD640=1,$AE640=1,$AF640=1,$AG640=1),1,0))</f>
        <v/>
      </c>
      <c r="AI640" s="50" t="str">
        <f aca="false">IF($A640="","",IF($AH640&lt;&gt;1,"",IF(CFG_METODO="Teórico (Jackson)",$AA640,$V640)))</f>
        <v/>
      </c>
      <c r="AJ640" s="50" t="str">
        <f aca="false">IF($AI640="","",MAX(0,MIN(1,$AI640)))</f>
        <v/>
      </c>
      <c r="AK640" s="52" t="str">
        <f aca="false">IF($A640="","",IF($AG640=0,"Dados incompletos"&amp;IF($I640="SEM PAR"," — sem Tc no mesmo horário",""),IF($AB640=0,"Fora da janela horária",IF($AC640=0,"Radiação abaixo do mínimo",IF($AD640=0,"Vento fora da faixa",IF($AE640=0,"VPD abaixo do mínimo",IF($AF640=0,"Denominador muito pequeno","VÁLIDO")))))))</f>
        <v/>
      </c>
    </row>
    <row r="641" customFormat="false" ht="15" hidden="false" customHeight="false" outlineLevel="0" collapsed="false">
      <c r="A641" s="45" t="str">
        <f aca="false">IF(02_Estacao!A641="","",02_Estacao!A641)</f>
        <v/>
      </c>
      <c r="B641" s="46" t="str">
        <f aca="false">IF(OR($A641="",02_Estacao!B641=""),"",IF(CFG_UT="°F",(02_Estacao!B641-32)*5/9,02_Estacao!B641))</f>
        <v/>
      </c>
      <c r="C641" s="47" t="str">
        <f aca="false">IF(OR($A641="",02_Estacao!C641=""),"",IF(CFG_UUR="fração (0-1)",02_Estacao!C641*100,02_Estacao!C641))</f>
        <v/>
      </c>
      <c r="D641" s="48" t="str">
        <f aca="false">IF(OR($A641="",02_Estacao!D641=""),"",IF(CFG_URS="MJ/m²/h",02_Estacao!D641*277.7778,IF(CFG_URS="kW/m²",02_Estacao!D641*1000,02_Estacao!D641)))</f>
        <v/>
      </c>
      <c r="E641" s="46" t="str">
        <f aca="false">IF(OR($A641="",02_Estacao!E641=""),"",IF(CFG_UVEL="km/h",02_Estacao!E641/3.6,02_Estacao!E641))</f>
        <v/>
      </c>
      <c r="F641" s="46" t="str">
        <f aca="false">IF($A641="","",IF(02_Estacao!F641="",CFG_P,IF(CFG_UP="hPa (mbar)",02_Estacao!F641/10,IF(CFG_UP="Pa",02_Estacao!F641/1000,02_Estacao!F641))))</f>
        <v/>
      </c>
      <c r="G641" s="48" t="str">
        <f aca="false">IF($A641="","",IF(02_Estacao!G641&lt;&gt;"",02_Estacao!G641,IF($D641="","",(1-CFG_ALBEDO)*$D641-CFG_RNL)))</f>
        <v/>
      </c>
      <c r="H641" s="46" t="str">
        <f aca="false">IF($A641="","",IFERROR(IF(ISNUMBER(INDEX(03_Dossel!$F$6:$F$1005,MATCH($A641,03_Dossel!$A$6:$A$1005,0))),INDEX(03_Dossel!$F$6:$F$1005,MATCH($A641,03_Dossel!$A$6:$A$1005,0)),""),""))</f>
        <v/>
      </c>
      <c r="I641" s="49" t="str">
        <f aca="false">IF($A641="","",IF($H641="","SEM PAR","OK"))</f>
        <v/>
      </c>
      <c r="J641" s="50" t="str">
        <f aca="false">IF($B641="","",0.6108*EXP(17.27*$B641/($B641+237.3)))</f>
        <v/>
      </c>
      <c r="K641" s="50" t="str">
        <f aca="false">IF(OR($J641="",$C641=""),"",$J641*$C641/100)</f>
        <v/>
      </c>
      <c r="L641" s="50" t="str">
        <f aca="false">IF(OR($J641="",$K641=""),"",$J641-$K641)</f>
        <v/>
      </c>
      <c r="M641" s="50" t="str">
        <f aca="false">IF($J641="","",4098*$J641/($B641+237.3)^2)</f>
        <v/>
      </c>
      <c r="N641" s="51" t="str">
        <f aca="false">IF($F641="","",0.000665*$F641)</f>
        <v/>
      </c>
      <c r="O641" s="46" t="str">
        <f aca="false">IF($E641="","",IFERROR($E641*4.87/LN(67.8*CFG_ZANEM-5.42),""))</f>
        <v/>
      </c>
      <c r="P641" s="46" t="str">
        <f aca="false">IF(OR($B641="",$H641=""),"",$H641-$B641)</f>
        <v/>
      </c>
      <c r="Q641" s="46" t="str">
        <f aca="false">IF($A641="","",IF(ISNUMBER(CFG_A),CFG_A,""))</f>
        <v/>
      </c>
      <c r="R641" s="46" t="str">
        <f aca="false">IF($A641="","",IF(ISNUMBER(CFG_B),CFG_B,""))</f>
        <v/>
      </c>
      <c r="S641" s="50" t="str">
        <f aca="false">IF(OR($B641="",$Q641=""),"",0.6108*EXP(17.27*$B641/($B641+237.3))-0.6108*EXP(17.27*($B641+$Q641)/($B641+$Q641+237.3)))</f>
        <v/>
      </c>
      <c r="T641" s="46" t="str">
        <f aca="false">IF(OR($Q641="",$R641="",$L641=""),"",$Q641+$R641*$L641)</f>
        <v/>
      </c>
      <c r="U641" s="46" t="str">
        <f aca="false">IF(OR($Q641="",$R641="",$S641=""),"",$Q641+$R641*$S641)</f>
        <v/>
      </c>
      <c r="V641" s="50" t="str">
        <f aca="false">IF(OR($P641="",$T641="",$U641=""),"",IF(ABS($U641-$T641)&lt;CFG_DENOMMIN,"",($P641-$T641)/($U641-$T641)))</f>
        <v/>
      </c>
      <c r="W641" s="47" t="str">
        <f aca="false">IF($E641="","",IFERROR(LN((CFG_ZANEM-0.67*CFG_HDOSSEL)/(0.123*CFG_HDOSSEL))*LN((CFG_ZAR-0.67*CFG_HDOSSEL)/(0.0123*CFG_HDOSSEL))/(CFG_K^2*$E641),""))</f>
        <v/>
      </c>
      <c r="X641" s="50" t="str">
        <f aca="false">IF(OR($N641="",$W641="",$W641=0),"",$N641*(1+CFG_RC/$W641))</f>
        <v/>
      </c>
      <c r="Y641" s="46" t="str">
        <f aca="false">IF(OR($X641="",$M641="",$G641="",$L641=""),"",($W641*$G641/CFG_RHOCP)*($X641/($M641+$X641))-$L641/($M641+$X641))</f>
        <v/>
      </c>
      <c r="Z641" s="46" t="str">
        <f aca="false">IF(OR($W641="",$G641=""),"",$W641*$G641/CFG_RHOCP)</f>
        <v/>
      </c>
      <c r="AA641" s="50" t="str">
        <f aca="false">IF(OR($P641="",$Y641="",$Z641=""),"",IF(ABS($Z641-$Y641)&lt;CFG_DENOMMIN,"",($P641-$Y641)/($Z641-$Y641)))</f>
        <v/>
      </c>
      <c r="AB641" s="48" t="str">
        <f aca="false">IF($A641="","",IF(AND(HOUR($A641)&gt;=CFG_HINI,HOUR($A641)&lt;CFG_HFIM),1,0))</f>
        <v/>
      </c>
      <c r="AC641" s="48" t="str">
        <f aca="false">IF($A641="","",IF($D641="",0,IF($D641&gt;=CFG_RSMIN,1,0)))</f>
        <v/>
      </c>
      <c r="AD641" s="48" t="str">
        <f aca="false">IF($A641="","",IF($E641="",0,IF(AND($E641&gt;=CFG_UMIN,$E641&lt;=CFG_UMAX),1,0)))</f>
        <v/>
      </c>
      <c r="AE641" s="48" t="str">
        <f aca="false">IF($A641="","",IF($L641="",0,IF($L641&gt;=CFG_VPDMIN,1,0)))</f>
        <v/>
      </c>
      <c r="AF641" s="48" t="str">
        <f aca="false">IF($A641="","",IF(CFG_METODO="Teórico (Jackson)",IF(OR($Y641="",$Z641=""),0,IF(ABS($Z641-$Y641)&gt;=CFG_DENOMMIN,1,0)),IF(OR($T641="",$U641=""),0,IF(ABS($U641-$T641)&gt;=CFG_DENOMMIN,1,0))))</f>
        <v/>
      </c>
      <c r="AG641" s="48" t="str">
        <f aca="false">IF($A641="","",IF(AND($B641&lt;&gt;"",$C641&lt;&gt;"",$H641&lt;&gt;""),1,0))</f>
        <v/>
      </c>
      <c r="AH641" s="48" t="str">
        <f aca="false">IF($A641="","",IF(AND($AB641=1,$AC641=1,$AD641=1,$AE641=1,$AF641=1,$AG641=1),1,0))</f>
        <v/>
      </c>
      <c r="AI641" s="50" t="str">
        <f aca="false">IF($A641="","",IF($AH641&lt;&gt;1,"",IF(CFG_METODO="Teórico (Jackson)",$AA641,$V641)))</f>
        <v/>
      </c>
      <c r="AJ641" s="50" t="str">
        <f aca="false">IF($AI641="","",MAX(0,MIN(1,$AI641)))</f>
        <v/>
      </c>
      <c r="AK641" s="52" t="str">
        <f aca="false">IF($A641="","",IF($AG641=0,"Dados incompletos"&amp;IF($I641="SEM PAR"," — sem Tc no mesmo horário",""),IF($AB641=0,"Fora da janela horária",IF($AC641=0,"Radiação abaixo do mínimo",IF($AD641=0,"Vento fora da faixa",IF($AE641=0,"VPD abaixo do mínimo",IF($AF641=0,"Denominador muito pequeno","VÁLIDO")))))))</f>
        <v/>
      </c>
    </row>
    <row r="642" customFormat="false" ht="15" hidden="false" customHeight="false" outlineLevel="0" collapsed="false">
      <c r="A642" s="45" t="str">
        <f aca="false">IF(02_Estacao!A642="","",02_Estacao!A642)</f>
        <v/>
      </c>
      <c r="B642" s="46" t="str">
        <f aca="false">IF(OR($A642="",02_Estacao!B642=""),"",IF(CFG_UT="°F",(02_Estacao!B642-32)*5/9,02_Estacao!B642))</f>
        <v/>
      </c>
      <c r="C642" s="47" t="str">
        <f aca="false">IF(OR($A642="",02_Estacao!C642=""),"",IF(CFG_UUR="fração (0-1)",02_Estacao!C642*100,02_Estacao!C642))</f>
        <v/>
      </c>
      <c r="D642" s="48" t="str">
        <f aca="false">IF(OR($A642="",02_Estacao!D642=""),"",IF(CFG_URS="MJ/m²/h",02_Estacao!D642*277.7778,IF(CFG_URS="kW/m²",02_Estacao!D642*1000,02_Estacao!D642)))</f>
        <v/>
      </c>
      <c r="E642" s="46" t="str">
        <f aca="false">IF(OR($A642="",02_Estacao!E642=""),"",IF(CFG_UVEL="km/h",02_Estacao!E642/3.6,02_Estacao!E642))</f>
        <v/>
      </c>
      <c r="F642" s="46" t="str">
        <f aca="false">IF($A642="","",IF(02_Estacao!F642="",CFG_P,IF(CFG_UP="hPa (mbar)",02_Estacao!F642/10,IF(CFG_UP="Pa",02_Estacao!F642/1000,02_Estacao!F642))))</f>
        <v/>
      </c>
      <c r="G642" s="48" t="str">
        <f aca="false">IF($A642="","",IF(02_Estacao!G642&lt;&gt;"",02_Estacao!G642,IF($D642="","",(1-CFG_ALBEDO)*$D642-CFG_RNL)))</f>
        <v/>
      </c>
      <c r="H642" s="46" t="str">
        <f aca="false">IF($A642="","",IFERROR(IF(ISNUMBER(INDEX(03_Dossel!$F$6:$F$1005,MATCH($A642,03_Dossel!$A$6:$A$1005,0))),INDEX(03_Dossel!$F$6:$F$1005,MATCH($A642,03_Dossel!$A$6:$A$1005,0)),""),""))</f>
        <v/>
      </c>
      <c r="I642" s="49" t="str">
        <f aca="false">IF($A642="","",IF($H642="","SEM PAR","OK"))</f>
        <v/>
      </c>
      <c r="J642" s="50" t="str">
        <f aca="false">IF($B642="","",0.6108*EXP(17.27*$B642/($B642+237.3)))</f>
        <v/>
      </c>
      <c r="K642" s="50" t="str">
        <f aca="false">IF(OR($J642="",$C642=""),"",$J642*$C642/100)</f>
        <v/>
      </c>
      <c r="L642" s="50" t="str">
        <f aca="false">IF(OR($J642="",$K642=""),"",$J642-$K642)</f>
        <v/>
      </c>
      <c r="M642" s="50" t="str">
        <f aca="false">IF($J642="","",4098*$J642/($B642+237.3)^2)</f>
        <v/>
      </c>
      <c r="N642" s="51" t="str">
        <f aca="false">IF($F642="","",0.000665*$F642)</f>
        <v/>
      </c>
      <c r="O642" s="46" t="str">
        <f aca="false">IF($E642="","",IFERROR($E642*4.87/LN(67.8*CFG_ZANEM-5.42),""))</f>
        <v/>
      </c>
      <c r="P642" s="46" t="str">
        <f aca="false">IF(OR($B642="",$H642=""),"",$H642-$B642)</f>
        <v/>
      </c>
      <c r="Q642" s="46" t="str">
        <f aca="false">IF($A642="","",IF(ISNUMBER(CFG_A),CFG_A,""))</f>
        <v/>
      </c>
      <c r="R642" s="46" t="str">
        <f aca="false">IF($A642="","",IF(ISNUMBER(CFG_B),CFG_B,""))</f>
        <v/>
      </c>
      <c r="S642" s="50" t="str">
        <f aca="false">IF(OR($B642="",$Q642=""),"",0.6108*EXP(17.27*$B642/($B642+237.3))-0.6108*EXP(17.27*($B642+$Q642)/($B642+$Q642+237.3)))</f>
        <v/>
      </c>
      <c r="T642" s="46" t="str">
        <f aca="false">IF(OR($Q642="",$R642="",$L642=""),"",$Q642+$R642*$L642)</f>
        <v/>
      </c>
      <c r="U642" s="46" t="str">
        <f aca="false">IF(OR($Q642="",$R642="",$S642=""),"",$Q642+$R642*$S642)</f>
        <v/>
      </c>
      <c r="V642" s="50" t="str">
        <f aca="false">IF(OR($P642="",$T642="",$U642=""),"",IF(ABS($U642-$T642)&lt;CFG_DENOMMIN,"",($P642-$T642)/($U642-$T642)))</f>
        <v/>
      </c>
      <c r="W642" s="47" t="str">
        <f aca="false">IF($E642="","",IFERROR(LN((CFG_ZANEM-0.67*CFG_HDOSSEL)/(0.123*CFG_HDOSSEL))*LN((CFG_ZAR-0.67*CFG_HDOSSEL)/(0.0123*CFG_HDOSSEL))/(CFG_K^2*$E642),""))</f>
        <v/>
      </c>
      <c r="X642" s="50" t="str">
        <f aca="false">IF(OR($N642="",$W642="",$W642=0),"",$N642*(1+CFG_RC/$W642))</f>
        <v/>
      </c>
      <c r="Y642" s="46" t="str">
        <f aca="false">IF(OR($X642="",$M642="",$G642="",$L642=""),"",($W642*$G642/CFG_RHOCP)*($X642/($M642+$X642))-$L642/($M642+$X642))</f>
        <v/>
      </c>
      <c r="Z642" s="46" t="str">
        <f aca="false">IF(OR($W642="",$G642=""),"",$W642*$G642/CFG_RHOCP)</f>
        <v/>
      </c>
      <c r="AA642" s="50" t="str">
        <f aca="false">IF(OR($P642="",$Y642="",$Z642=""),"",IF(ABS($Z642-$Y642)&lt;CFG_DENOMMIN,"",($P642-$Y642)/($Z642-$Y642)))</f>
        <v/>
      </c>
      <c r="AB642" s="48" t="str">
        <f aca="false">IF($A642="","",IF(AND(HOUR($A642)&gt;=CFG_HINI,HOUR($A642)&lt;CFG_HFIM),1,0))</f>
        <v/>
      </c>
      <c r="AC642" s="48" t="str">
        <f aca="false">IF($A642="","",IF($D642="",0,IF($D642&gt;=CFG_RSMIN,1,0)))</f>
        <v/>
      </c>
      <c r="AD642" s="48" t="str">
        <f aca="false">IF($A642="","",IF($E642="",0,IF(AND($E642&gt;=CFG_UMIN,$E642&lt;=CFG_UMAX),1,0)))</f>
        <v/>
      </c>
      <c r="AE642" s="48" t="str">
        <f aca="false">IF($A642="","",IF($L642="",0,IF($L642&gt;=CFG_VPDMIN,1,0)))</f>
        <v/>
      </c>
      <c r="AF642" s="48" t="str">
        <f aca="false">IF($A642="","",IF(CFG_METODO="Teórico (Jackson)",IF(OR($Y642="",$Z642=""),0,IF(ABS($Z642-$Y642)&gt;=CFG_DENOMMIN,1,0)),IF(OR($T642="",$U642=""),0,IF(ABS($U642-$T642)&gt;=CFG_DENOMMIN,1,0))))</f>
        <v/>
      </c>
      <c r="AG642" s="48" t="str">
        <f aca="false">IF($A642="","",IF(AND($B642&lt;&gt;"",$C642&lt;&gt;"",$H642&lt;&gt;""),1,0))</f>
        <v/>
      </c>
      <c r="AH642" s="48" t="str">
        <f aca="false">IF($A642="","",IF(AND($AB642=1,$AC642=1,$AD642=1,$AE642=1,$AF642=1,$AG642=1),1,0))</f>
        <v/>
      </c>
      <c r="AI642" s="50" t="str">
        <f aca="false">IF($A642="","",IF($AH642&lt;&gt;1,"",IF(CFG_METODO="Teórico (Jackson)",$AA642,$V642)))</f>
        <v/>
      </c>
      <c r="AJ642" s="50" t="str">
        <f aca="false">IF($AI642="","",MAX(0,MIN(1,$AI642)))</f>
        <v/>
      </c>
      <c r="AK642" s="52" t="str">
        <f aca="false">IF($A642="","",IF($AG642=0,"Dados incompletos"&amp;IF($I642="SEM PAR"," — sem Tc no mesmo horário",""),IF($AB642=0,"Fora da janela horária",IF($AC642=0,"Radiação abaixo do mínimo",IF($AD642=0,"Vento fora da faixa",IF($AE642=0,"VPD abaixo do mínimo",IF($AF642=0,"Denominador muito pequeno","VÁLIDO")))))))</f>
        <v/>
      </c>
    </row>
    <row r="643" customFormat="false" ht="15" hidden="false" customHeight="false" outlineLevel="0" collapsed="false">
      <c r="A643" s="45" t="str">
        <f aca="false">IF(02_Estacao!A643="","",02_Estacao!A643)</f>
        <v/>
      </c>
      <c r="B643" s="46" t="str">
        <f aca="false">IF(OR($A643="",02_Estacao!B643=""),"",IF(CFG_UT="°F",(02_Estacao!B643-32)*5/9,02_Estacao!B643))</f>
        <v/>
      </c>
      <c r="C643" s="47" t="str">
        <f aca="false">IF(OR($A643="",02_Estacao!C643=""),"",IF(CFG_UUR="fração (0-1)",02_Estacao!C643*100,02_Estacao!C643))</f>
        <v/>
      </c>
      <c r="D643" s="48" t="str">
        <f aca="false">IF(OR($A643="",02_Estacao!D643=""),"",IF(CFG_URS="MJ/m²/h",02_Estacao!D643*277.7778,IF(CFG_URS="kW/m²",02_Estacao!D643*1000,02_Estacao!D643)))</f>
        <v/>
      </c>
      <c r="E643" s="46" t="str">
        <f aca="false">IF(OR($A643="",02_Estacao!E643=""),"",IF(CFG_UVEL="km/h",02_Estacao!E643/3.6,02_Estacao!E643))</f>
        <v/>
      </c>
      <c r="F643" s="46" t="str">
        <f aca="false">IF($A643="","",IF(02_Estacao!F643="",CFG_P,IF(CFG_UP="hPa (mbar)",02_Estacao!F643/10,IF(CFG_UP="Pa",02_Estacao!F643/1000,02_Estacao!F643))))</f>
        <v/>
      </c>
      <c r="G643" s="48" t="str">
        <f aca="false">IF($A643="","",IF(02_Estacao!G643&lt;&gt;"",02_Estacao!G643,IF($D643="","",(1-CFG_ALBEDO)*$D643-CFG_RNL)))</f>
        <v/>
      </c>
      <c r="H643" s="46" t="str">
        <f aca="false">IF($A643="","",IFERROR(IF(ISNUMBER(INDEX(03_Dossel!$F$6:$F$1005,MATCH($A643,03_Dossel!$A$6:$A$1005,0))),INDEX(03_Dossel!$F$6:$F$1005,MATCH($A643,03_Dossel!$A$6:$A$1005,0)),""),""))</f>
        <v/>
      </c>
      <c r="I643" s="49" t="str">
        <f aca="false">IF($A643="","",IF($H643="","SEM PAR","OK"))</f>
        <v/>
      </c>
      <c r="J643" s="50" t="str">
        <f aca="false">IF($B643="","",0.6108*EXP(17.27*$B643/($B643+237.3)))</f>
        <v/>
      </c>
      <c r="K643" s="50" t="str">
        <f aca="false">IF(OR($J643="",$C643=""),"",$J643*$C643/100)</f>
        <v/>
      </c>
      <c r="L643" s="50" t="str">
        <f aca="false">IF(OR($J643="",$K643=""),"",$J643-$K643)</f>
        <v/>
      </c>
      <c r="M643" s="50" t="str">
        <f aca="false">IF($J643="","",4098*$J643/($B643+237.3)^2)</f>
        <v/>
      </c>
      <c r="N643" s="51" t="str">
        <f aca="false">IF($F643="","",0.000665*$F643)</f>
        <v/>
      </c>
      <c r="O643" s="46" t="str">
        <f aca="false">IF($E643="","",IFERROR($E643*4.87/LN(67.8*CFG_ZANEM-5.42),""))</f>
        <v/>
      </c>
      <c r="P643" s="46" t="str">
        <f aca="false">IF(OR($B643="",$H643=""),"",$H643-$B643)</f>
        <v/>
      </c>
      <c r="Q643" s="46" t="str">
        <f aca="false">IF($A643="","",IF(ISNUMBER(CFG_A),CFG_A,""))</f>
        <v/>
      </c>
      <c r="R643" s="46" t="str">
        <f aca="false">IF($A643="","",IF(ISNUMBER(CFG_B),CFG_B,""))</f>
        <v/>
      </c>
      <c r="S643" s="50" t="str">
        <f aca="false">IF(OR($B643="",$Q643=""),"",0.6108*EXP(17.27*$B643/($B643+237.3))-0.6108*EXP(17.27*($B643+$Q643)/($B643+$Q643+237.3)))</f>
        <v/>
      </c>
      <c r="T643" s="46" t="str">
        <f aca="false">IF(OR($Q643="",$R643="",$L643=""),"",$Q643+$R643*$L643)</f>
        <v/>
      </c>
      <c r="U643" s="46" t="str">
        <f aca="false">IF(OR($Q643="",$R643="",$S643=""),"",$Q643+$R643*$S643)</f>
        <v/>
      </c>
      <c r="V643" s="50" t="str">
        <f aca="false">IF(OR($P643="",$T643="",$U643=""),"",IF(ABS($U643-$T643)&lt;CFG_DENOMMIN,"",($P643-$T643)/($U643-$T643)))</f>
        <v/>
      </c>
      <c r="W643" s="47" t="str">
        <f aca="false">IF($E643="","",IFERROR(LN((CFG_ZANEM-0.67*CFG_HDOSSEL)/(0.123*CFG_HDOSSEL))*LN((CFG_ZAR-0.67*CFG_HDOSSEL)/(0.0123*CFG_HDOSSEL))/(CFG_K^2*$E643),""))</f>
        <v/>
      </c>
      <c r="X643" s="50" t="str">
        <f aca="false">IF(OR($N643="",$W643="",$W643=0),"",$N643*(1+CFG_RC/$W643))</f>
        <v/>
      </c>
      <c r="Y643" s="46" t="str">
        <f aca="false">IF(OR($X643="",$M643="",$G643="",$L643=""),"",($W643*$G643/CFG_RHOCP)*($X643/($M643+$X643))-$L643/($M643+$X643))</f>
        <v/>
      </c>
      <c r="Z643" s="46" t="str">
        <f aca="false">IF(OR($W643="",$G643=""),"",$W643*$G643/CFG_RHOCP)</f>
        <v/>
      </c>
      <c r="AA643" s="50" t="str">
        <f aca="false">IF(OR($P643="",$Y643="",$Z643=""),"",IF(ABS($Z643-$Y643)&lt;CFG_DENOMMIN,"",($P643-$Y643)/($Z643-$Y643)))</f>
        <v/>
      </c>
      <c r="AB643" s="48" t="str">
        <f aca="false">IF($A643="","",IF(AND(HOUR($A643)&gt;=CFG_HINI,HOUR($A643)&lt;CFG_HFIM),1,0))</f>
        <v/>
      </c>
      <c r="AC643" s="48" t="str">
        <f aca="false">IF($A643="","",IF($D643="",0,IF($D643&gt;=CFG_RSMIN,1,0)))</f>
        <v/>
      </c>
      <c r="AD643" s="48" t="str">
        <f aca="false">IF($A643="","",IF($E643="",0,IF(AND($E643&gt;=CFG_UMIN,$E643&lt;=CFG_UMAX),1,0)))</f>
        <v/>
      </c>
      <c r="AE643" s="48" t="str">
        <f aca="false">IF($A643="","",IF($L643="",0,IF($L643&gt;=CFG_VPDMIN,1,0)))</f>
        <v/>
      </c>
      <c r="AF643" s="48" t="str">
        <f aca="false">IF($A643="","",IF(CFG_METODO="Teórico (Jackson)",IF(OR($Y643="",$Z643=""),0,IF(ABS($Z643-$Y643)&gt;=CFG_DENOMMIN,1,0)),IF(OR($T643="",$U643=""),0,IF(ABS($U643-$T643)&gt;=CFG_DENOMMIN,1,0))))</f>
        <v/>
      </c>
      <c r="AG643" s="48" t="str">
        <f aca="false">IF($A643="","",IF(AND($B643&lt;&gt;"",$C643&lt;&gt;"",$H643&lt;&gt;""),1,0))</f>
        <v/>
      </c>
      <c r="AH643" s="48" t="str">
        <f aca="false">IF($A643="","",IF(AND($AB643=1,$AC643=1,$AD643=1,$AE643=1,$AF643=1,$AG643=1),1,0))</f>
        <v/>
      </c>
      <c r="AI643" s="50" t="str">
        <f aca="false">IF($A643="","",IF($AH643&lt;&gt;1,"",IF(CFG_METODO="Teórico (Jackson)",$AA643,$V643)))</f>
        <v/>
      </c>
      <c r="AJ643" s="50" t="str">
        <f aca="false">IF($AI643="","",MAX(0,MIN(1,$AI643)))</f>
        <v/>
      </c>
      <c r="AK643" s="52" t="str">
        <f aca="false">IF($A643="","",IF($AG643=0,"Dados incompletos"&amp;IF($I643="SEM PAR"," — sem Tc no mesmo horário",""),IF($AB643=0,"Fora da janela horária",IF($AC643=0,"Radiação abaixo do mínimo",IF($AD643=0,"Vento fora da faixa",IF($AE643=0,"VPD abaixo do mínimo",IF($AF643=0,"Denominador muito pequeno","VÁLIDO")))))))</f>
        <v/>
      </c>
    </row>
    <row r="644" customFormat="false" ht="15" hidden="false" customHeight="false" outlineLevel="0" collapsed="false">
      <c r="A644" s="45" t="str">
        <f aca="false">IF(02_Estacao!A644="","",02_Estacao!A644)</f>
        <v/>
      </c>
      <c r="B644" s="46" t="str">
        <f aca="false">IF(OR($A644="",02_Estacao!B644=""),"",IF(CFG_UT="°F",(02_Estacao!B644-32)*5/9,02_Estacao!B644))</f>
        <v/>
      </c>
      <c r="C644" s="47" t="str">
        <f aca="false">IF(OR($A644="",02_Estacao!C644=""),"",IF(CFG_UUR="fração (0-1)",02_Estacao!C644*100,02_Estacao!C644))</f>
        <v/>
      </c>
      <c r="D644" s="48" t="str">
        <f aca="false">IF(OR($A644="",02_Estacao!D644=""),"",IF(CFG_URS="MJ/m²/h",02_Estacao!D644*277.7778,IF(CFG_URS="kW/m²",02_Estacao!D644*1000,02_Estacao!D644)))</f>
        <v/>
      </c>
      <c r="E644" s="46" t="str">
        <f aca="false">IF(OR($A644="",02_Estacao!E644=""),"",IF(CFG_UVEL="km/h",02_Estacao!E644/3.6,02_Estacao!E644))</f>
        <v/>
      </c>
      <c r="F644" s="46" t="str">
        <f aca="false">IF($A644="","",IF(02_Estacao!F644="",CFG_P,IF(CFG_UP="hPa (mbar)",02_Estacao!F644/10,IF(CFG_UP="Pa",02_Estacao!F644/1000,02_Estacao!F644))))</f>
        <v/>
      </c>
      <c r="G644" s="48" t="str">
        <f aca="false">IF($A644="","",IF(02_Estacao!G644&lt;&gt;"",02_Estacao!G644,IF($D644="","",(1-CFG_ALBEDO)*$D644-CFG_RNL)))</f>
        <v/>
      </c>
      <c r="H644" s="46" t="str">
        <f aca="false">IF($A644="","",IFERROR(IF(ISNUMBER(INDEX(03_Dossel!$F$6:$F$1005,MATCH($A644,03_Dossel!$A$6:$A$1005,0))),INDEX(03_Dossel!$F$6:$F$1005,MATCH($A644,03_Dossel!$A$6:$A$1005,0)),""),""))</f>
        <v/>
      </c>
      <c r="I644" s="49" t="str">
        <f aca="false">IF($A644="","",IF($H644="","SEM PAR","OK"))</f>
        <v/>
      </c>
      <c r="J644" s="50" t="str">
        <f aca="false">IF($B644="","",0.6108*EXP(17.27*$B644/($B644+237.3)))</f>
        <v/>
      </c>
      <c r="K644" s="50" t="str">
        <f aca="false">IF(OR($J644="",$C644=""),"",$J644*$C644/100)</f>
        <v/>
      </c>
      <c r="L644" s="50" t="str">
        <f aca="false">IF(OR($J644="",$K644=""),"",$J644-$K644)</f>
        <v/>
      </c>
      <c r="M644" s="50" t="str">
        <f aca="false">IF($J644="","",4098*$J644/($B644+237.3)^2)</f>
        <v/>
      </c>
      <c r="N644" s="51" t="str">
        <f aca="false">IF($F644="","",0.000665*$F644)</f>
        <v/>
      </c>
      <c r="O644" s="46" t="str">
        <f aca="false">IF($E644="","",IFERROR($E644*4.87/LN(67.8*CFG_ZANEM-5.42),""))</f>
        <v/>
      </c>
      <c r="P644" s="46" t="str">
        <f aca="false">IF(OR($B644="",$H644=""),"",$H644-$B644)</f>
        <v/>
      </c>
      <c r="Q644" s="46" t="str">
        <f aca="false">IF($A644="","",IF(ISNUMBER(CFG_A),CFG_A,""))</f>
        <v/>
      </c>
      <c r="R644" s="46" t="str">
        <f aca="false">IF($A644="","",IF(ISNUMBER(CFG_B),CFG_B,""))</f>
        <v/>
      </c>
      <c r="S644" s="50" t="str">
        <f aca="false">IF(OR($B644="",$Q644=""),"",0.6108*EXP(17.27*$B644/($B644+237.3))-0.6108*EXP(17.27*($B644+$Q644)/($B644+$Q644+237.3)))</f>
        <v/>
      </c>
      <c r="T644" s="46" t="str">
        <f aca="false">IF(OR($Q644="",$R644="",$L644=""),"",$Q644+$R644*$L644)</f>
        <v/>
      </c>
      <c r="U644" s="46" t="str">
        <f aca="false">IF(OR($Q644="",$R644="",$S644=""),"",$Q644+$R644*$S644)</f>
        <v/>
      </c>
      <c r="V644" s="50" t="str">
        <f aca="false">IF(OR($P644="",$T644="",$U644=""),"",IF(ABS($U644-$T644)&lt;CFG_DENOMMIN,"",($P644-$T644)/($U644-$T644)))</f>
        <v/>
      </c>
      <c r="W644" s="47" t="str">
        <f aca="false">IF($E644="","",IFERROR(LN((CFG_ZANEM-0.67*CFG_HDOSSEL)/(0.123*CFG_HDOSSEL))*LN((CFG_ZAR-0.67*CFG_HDOSSEL)/(0.0123*CFG_HDOSSEL))/(CFG_K^2*$E644),""))</f>
        <v/>
      </c>
      <c r="X644" s="50" t="str">
        <f aca="false">IF(OR($N644="",$W644="",$W644=0),"",$N644*(1+CFG_RC/$W644))</f>
        <v/>
      </c>
      <c r="Y644" s="46" t="str">
        <f aca="false">IF(OR($X644="",$M644="",$G644="",$L644=""),"",($W644*$G644/CFG_RHOCP)*($X644/($M644+$X644))-$L644/($M644+$X644))</f>
        <v/>
      </c>
      <c r="Z644" s="46" t="str">
        <f aca="false">IF(OR($W644="",$G644=""),"",$W644*$G644/CFG_RHOCP)</f>
        <v/>
      </c>
      <c r="AA644" s="50" t="str">
        <f aca="false">IF(OR($P644="",$Y644="",$Z644=""),"",IF(ABS($Z644-$Y644)&lt;CFG_DENOMMIN,"",($P644-$Y644)/($Z644-$Y644)))</f>
        <v/>
      </c>
      <c r="AB644" s="48" t="str">
        <f aca="false">IF($A644="","",IF(AND(HOUR($A644)&gt;=CFG_HINI,HOUR($A644)&lt;CFG_HFIM),1,0))</f>
        <v/>
      </c>
      <c r="AC644" s="48" t="str">
        <f aca="false">IF($A644="","",IF($D644="",0,IF($D644&gt;=CFG_RSMIN,1,0)))</f>
        <v/>
      </c>
      <c r="AD644" s="48" t="str">
        <f aca="false">IF($A644="","",IF($E644="",0,IF(AND($E644&gt;=CFG_UMIN,$E644&lt;=CFG_UMAX),1,0)))</f>
        <v/>
      </c>
      <c r="AE644" s="48" t="str">
        <f aca="false">IF($A644="","",IF($L644="",0,IF($L644&gt;=CFG_VPDMIN,1,0)))</f>
        <v/>
      </c>
      <c r="AF644" s="48" t="str">
        <f aca="false">IF($A644="","",IF(CFG_METODO="Teórico (Jackson)",IF(OR($Y644="",$Z644=""),0,IF(ABS($Z644-$Y644)&gt;=CFG_DENOMMIN,1,0)),IF(OR($T644="",$U644=""),0,IF(ABS($U644-$T644)&gt;=CFG_DENOMMIN,1,0))))</f>
        <v/>
      </c>
      <c r="AG644" s="48" t="str">
        <f aca="false">IF($A644="","",IF(AND($B644&lt;&gt;"",$C644&lt;&gt;"",$H644&lt;&gt;""),1,0))</f>
        <v/>
      </c>
      <c r="AH644" s="48" t="str">
        <f aca="false">IF($A644="","",IF(AND($AB644=1,$AC644=1,$AD644=1,$AE644=1,$AF644=1,$AG644=1),1,0))</f>
        <v/>
      </c>
      <c r="AI644" s="50" t="str">
        <f aca="false">IF($A644="","",IF($AH644&lt;&gt;1,"",IF(CFG_METODO="Teórico (Jackson)",$AA644,$V644)))</f>
        <v/>
      </c>
      <c r="AJ644" s="50" t="str">
        <f aca="false">IF($AI644="","",MAX(0,MIN(1,$AI644)))</f>
        <v/>
      </c>
      <c r="AK644" s="52" t="str">
        <f aca="false">IF($A644="","",IF($AG644=0,"Dados incompletos"&amp;IF($I644="SEM PAR"," — sem Tc no mesmo horário",""),IF($AB644=0,"Fora da janela horária",IF($AC644=0,"Radiação abaixo do mínimo",IF($AD644=0,"Vento fora da faixa",IF($AE644=0,"VPD abaixo do mínimo",IF($AF644=0,"Denominador muito pequeno","VÁLIDO")))))))</f>
        <v/>
      </c>
    </row>
    <row r="645" customFormat="false" ht="15" hidden="false" customHeight="false" outlineLevel="0" collapsed="false">
      <c r="A645" s="45" t="str">
        <f aca="false">IF(02_Estacao!A645="","",02_Estacao!A645)</f>
        <v/>
      </c>
      <c r="B645" s="46" t="str">
        <f aca="false">IF(OR($A645="",02_Estacao!B645=""),"",IF(CFG_UT="°F",(02_Estacao!B645-32)*5/9,02_Estacao!B645))</f>
        <v/>
      </c>
      <c r="C645" s="47" t="str">
        <f aca="false">IF(OR($A645="",02_Estacao!C645=""),"",IF(CFG_UUR="fração (0-1)",02_Estacao!C645*100,02_Estacao!C645))</f>
        <v/>
      </c>
      <c r="D645" s="48" t="str">
        <f aca="false">IF(OR($A645="",02_Estacao!D645=""),"",IF(CFG_URS="MJ/m²/h",02_Estacao!D645*277.7778,IF(CFG_URS="kW/m²",02_Estacao!D645*1000,02_Estacao!D645)))</f>
        <v/>
      </c>
      <c r="E645" s="46" t="str">
        <f aca="false">IF(OR($A645="",02_Estacao!E645=""),"",IF(CFG_UVEL="km/h",02_Estacao!E645/3.6,02_Estacao!E645))</f>
        <v/>
      </c>
      <c r="F645" s="46" t="str">
        <f aca="false">IF($A645="","",IF(02_Estacao!F645="",CFG_P,IF(CFG_UP="hPa (mbar)",02_Estacao!F645/10,IF(CFG_UP="Pa",02_Estacao!F645/1000,02_Estacao!F645))))</f>
        <v/>
      </c>
      <c r="G645" s="48" t="str">
        <f aca="false">IF($A645="","",IF(02_Estacao!G645&lt;&gt;"",02_Estacao!G645,IF($D645="","",(1-CFG_ALBEDO)*$D645-CFG_RNL)))</f>
        <v/>
      </c>
      <c r="H645" s="46" t="str">
        <f aca="false">IF($A645="","",IFERROR(IF(ISNUMBER(INDEX(03_Dossel!$F$6:$F$1005,MATCH($A645,03_Dossel!$A$6:$A$1005,0))),INDEX(03_Dossel!$F$6:$F$1005,MATCH($A645,03_Dossel!$A$6:$A$1005,0)),""),""))</f>
        <v/>
      </c>
      <c r="I645" s="49" t="str">
        <f aca="false">IF($A645="","",IF($H645="","SEM PAR","OK"))</f>
        <v/>
      </c>
      <c r="J645" s="50" t="str">
        <f aca="false">IF($B645="","",0.6108*EXP(17.27*$B645/($B645+237.3)))</f>
        <v/>
      </c>
      <c r="K645" s="50" t="str">
        <f aca="false">IF(OR($J645="",$C645=""),"",$J645*$C645/100)</f>
        <v/>
      </c>
      <c r="L645" s="50" t="str">
        <f aca="false">IF(OR($J645="",$K645=""),"",$J645-$K645)</f>
        <v/>
      </c>
      <c r="M645" s="50" t="str">
        <f aca="false">IF($J645="","",4098*$J645/($B645+237.3)^2)</f>
        <v/>
      </c>
      <c r="N645" s="51" t="str">
        <f aca="false">IF($F645="","",0.000665*$F645)</f>
        <v/>
      </c>
      <c r="O645" s="46" t="str">
        <f aca="false">IF($E645="","",IFERROR($E645*4.87/LN(67.8*CFG_ZANEM-5.42),""))</f>
        <v/>
      </c>
      <c r="P645" s="46" t="str">
        <f aca="false">IF(OR($B645="",$H645=""),"",$H645-$B645)</f>
        <v/>
      </c>
      <c r="Q645" s="46" t="str">
        <f aca="false">IF($A645="","",IF(ISNUMBER(CFG_A),CFG_A,""))</f>
        <v/>
      </c>
      <c r="R645" s="46" t="str">
        <f aca="false">IF($A645="","",IF(ISNUMBER(CFG_B),CFG_B,""))</f>
        <v/>
      </c>
      <c r="S645" s="50" t="str">
        <f aca="false">IF(OR($B645="",$Q645=""),"",0.6108*EXP(17.27*$B645/($B645+237.3))-0.6108*EXP(17.27*($B645+$Q645)/($B645+$Q645+237.3)))</f>
        <v/>
      </c>
      <c r="T645" s="46" t="str">
        <f aca="false">IF(OR($Q645="",$R645="",$L645=""),"",$Q645+$R645*$L645)</f>
        <v/>
      </c>
      <c r="U645" s="46" t="str">
        <f aca="false">IF(OR($Q645="",$R645="",$S645=""),"",$Q645+$R645*$S645)</f>
        <v/>
      </c>
      <c r="V645" s="50" t="str">
        <f aca="false">IF(OR($P645="",$T645="",$U645=""),"",IF(ABS($U645-$T645)&lt;CFG_DENOMMIN,"",($P645-$T645)/($U645-$T645)))</f>
        <v/>
      </c>
      <c r="W645" s="47" t="str">
        <f aca="false">IF($E645="","",IFERROR(LN((CFG_ZANEM-0.67*CFG_HDOSSEL)/(0.123*CFG_HDOSSEL))*LN((CFG_ZAR-0.67*CFG_HDOSSEL)/(0.0123*CFG_HDOSSEL))/(CFG_K^2*$E645),""))</f>
        <v/>
      </c>
      <c r="X645" s="50" t="str">
        <f aca="false">IF(OR($N645="",$W645="",$W645=0),"",$N645*(1+CFG_RC/$W645))</f>
        <v/>
      </c>
      <c r="Y645" s="46" t="str">
        <f aca="false">IF(OR($X645="",$M645="",$G645="",$L645=""),"",($W645*$G645/CFG_RHOCP)*($X645/($M645+$X645))-$L645/($M645+$X645))</f>
        <v/>
      </c>
      <c r="Z645" s="46" t="str">
        <f aca="false">IF(OR($W645="",$G645=""),"",$W645*$G645/CFG_RHOCP)</f>
        <v/>
      </c>
      <c r="AA645" s="50" t="str">
        <f aca="false">IF(OR($P645="",$Y645="",$Z645=""),"",IF(ABS($Z645-$Y645)&lt;CFG_DENOMMIN,"",($P645-$Y645)/($Z645-$Y645)))</f>
        <v/>
      </c>
      <c r="AB645" s="48" t="str">
        <f aca="false">IF($A645="","",IF(AND(HOUR($A645)&gt;=CFG_HINI,HOUR($A645)&lt;CFG_HFIM),1,0))</f>
        <v/>
      </c>
      <c r="AC645" s="48" t="str">
        <f aca="false">IF($A645="","",IF($D645="",0,IF($D645&gt;=CFG_RSMIN,1,0)))</f>
        <v/>
      </c>
      <c r="AD645" s="48" t="str">
        <f aca="false">IF($A645="","",IF($E645="",0,IF(AND($E645&gt;=CFG_UMIN,$E645&lt;=CFG_UMAX),1,0)))</f>
        <v/>
      </c>
      <c r="AE645" s="48" t="str">
        <f aca="false">IF($A645="","",IF($L645="",0,IF($L645&gt;=CFG_VPDMIN,1,0)))</f>
        <v/>
      </c>
      <c r="AF645" s="48" t="str">
        <f aca="false">IF($A645="","",IF(CFG_METODO="Teórico (Jackson)",IF(OR($Y645="",$Z645=""),0,IF(ABS($Z645-$Y645)&gt;=CFG_DENOMMIN,1,0)),IF(OR($T645="",$U645=""),0,IF(ABS($U645-$T645)&gt;=CFG_DENOMMIN,1,0))))</f>
        <v/>
      </c>
      <c r="AG645" s="48" t="str">
        <f aca="false">IF($A645="","",IF(AND($B645&lt;&gt;"",$C645&lt;&gt;"",$H645&lt;&gt;""),1,0))</f>
        <v/>
      </c>
      <c r="AH645" s="48" t="str">
        <f aca="false">IF($A645="","",IF(AND($AB645=1,$AC645=1,$AD645=1,$AE645=1,$AF645=1,$AG645=1),1,0))</f>
        <v/>
      </c>
      <c r="AI645" s="50" t="str">
        <f aca="false">IF($A645="","",IF($AH645&lt;&gt;1,"",IF(CFG_METODO="Teórico (Jackson)",$AA645,$V645)))</f>
        <v/>
      </c>
      <c r="AJ645" s="50" t="str">
        <f aca="false">IF($AI645="","",MAX(0,MIN(1,$AI645)))</f>
        <v/>
      </c>
      <c r="AK645" s="52" t="str">
        <f aca="false">IF($A645="","",IF($AG645=0,"Dados incompletos"&amp;IF($I645="SEM PAR"," — sem Tc no mesmo horário",""),IF($AB645=0,"Fora da janela horária",IF($AC645=0,"Radiação abaixo do mínimo",IF($AD645=0,"Vento fora da faixa",IF($AE645=0,"VPD abaixo do mínimo",IF($AF645=0,"Denominador muito pequeno","VÁLIDO")))))))</f>
        <v/>
      </c>
    </row>
    <row r="646" customFormat="false" ht="15" hidden="false" customHeight="false" outlineLevel="0" collapsed="false">
      <c r="A646" s="45" t="str">
        <f aca="false">IF(02_Estacao!A646="","",02_Estacao!A646)</f>
        <v/>
      </c>
      <c r="B646" s="46" t="str">
        <f aca="false">IF(OR($A646="",02_Estacao!B646=""),"",IF(CFG_UT="°F",(02_Estacao!B646-32)*5/9,02_Estacao!B646))</f>
        <v/>
      </c>
      <c r="C646" s="47" t="str">
        <f aca="false">IF(OR($A646="",02_Estacao!C646=""),"",IF(CFG_UUR="fração (0-1)",02_Estacao!C646*100,02_Estacao!C646))</f>
        <v/>
      </c>
      <c r="D646" s="48" t="str">
        <f aca="false">IF(OR($A646="",02_Estacao!D646=""),"",IF(CFG_URS="MJ/m²/h",02_Estacao!D646*277.7778,IF(CFG_URS="kW/m²",02_Estacao!D646*1000,02_Estacao!D646)))</f>
        <v/>
      </c>
      <c r="E646" s="46" t="str">
        <f aca="false">IF(OR($A646="",02_Estacao!E646=""),"",IF(CFG_UVEL="km/h",02_Estacao!E646/3.6,02_Estacao!E646))</f>
        <v/>
      </c>
      <c r="F646" s="46" t="str">
        <f aca="false">IF($A646="","",IF(02_Estacao!F646="",CFG_P,IF(CFG_UP="hPa (mbar)",02_Estacao!F646/10,IF(CFG_UP="Pa",02_Estacao!F646/1000,02_Estacao!F646))))</f>
        <v/>
      </c>
      <c r="G646" s="48" t="str">
        <f aca="false">IF($A646="","",IF(02_Estacao!G646&lt;&gt;"",02_Estacao!G646,IF($D646="","",(1-CFG_ALBEDO)*$D646-CFG_RNL)))</f>
        <v/>
      </c>
      <c r="H646" s="46" t="str">
        <f aca="false">IF($A646="","",IFERROR(IF(ISNUMBER(INDEX(03_Dossel!$F$6:$F$1005,MATCH($A646,03_Dossel!$A$6:$A$1005,0))),INDEX(03_Dossel!$F$6:$F$1005,MATCH($A646,03_Dossel!$A$6:$A$1005,0)),""),""))</f>
        <v/>
      </c>
      <c r="I646" s="49" t="str">
        <f aca="false">IF($A646="","",IF($H646="","SEM PAR","OK"))</f>
        <v/>
      </c>
      <c r="J646" s="50" t="str">
        <f aca="false">IF($B646="","",0.6108*EXP(17.27*$B646/($B646+237.3)))</f>
        <v/>
      </c>
      <c r="K646" s="50" t="str">
        <f aca="false">IF(OR($J646="",$C646=""),"",$J646*$C646/100)</f>
        <v/>
      </c>
      <c r="L646" s="50" t="str">
        <f aca="false">IF(OR($J646="",$K646=""),"",$J646-$K646)</f>
        <v/>
      </c>
      <c r="M646" s="50" t="str">
        <f aca="false">IF($J646="","",4098*$J646/($B646+237.3)^2)</f>
        <v/>
      </c>
      <c r="N646" s="51" t="str">
        <f aca="false">IF($F646="","",0.000665*$F646)</f>
        <v/>
      </c>
      <c r="O646" s="46" t="str">
        <f aca="false">IF($E646="","",IFERROR($E646*4.87/LN(67.8*CFG_ZANEM-5.42),""))</f>
        <v/>
      </c>
      <c r="P646" s="46" t="str">
        <f aca="false">IF(OR($B646="",$H646=""),"",$H646-$B646)</f>
        <v/>
      </c>
      <c r="Q646" s="46" t="str">
        <f aca="false">IF($A646="","",IF(ISNUMBER(CFG_A),CFG_A,""))</f>
        <v/>
      </c>
      <c r="R646" s="46" t="str">
        <f aca="false">IF($A646="","",IF(ISNUMBER(CFG_B),CFG_B,""))</f>
        <v/>
      </c>
      <c r="S646" s="50" t="str">
        <f aca="false">IF(OR($B646="",$Q646=""),"",0.6108*EXP(17.27*$B646/($B646+237.3))-0.6108*EXP(17.27*($B646+$Q646)/($B646+$Q646+237.3)))</f>
        <v/>
      </c>
      <c r="T646" s="46" t="str">
        <f aca="false">IF(OR($Q646="",$R646="",$L646=""),"",$Q646+$R646*$L646)</f>
        <v/>
      </c>
      <c r="U646" s="46" t="str">
        <f aca="false">IF(OR($Q646="",$R646="",$S646=""),"",$Q646+$R646*$S646)</f>
        <v/>
      </c>
      <c r="V646" s="50" t="str">
        <f aca="false">IF(OR($P646="",$T646="",$U646=""),"",IF(ABS($U646-$T646)&lt;CFG_DENOMMIN,"",($P646-$T646)/($U646-$T646)))</f>
        <v/>
      </c>
      <c r="W646" s="47" t="str">
        <f aca="false">IF($E646="","",IFERROR(LN((CFG_ZANEM-0.67*CFG_HDOSSEL)/(0.123*CFG_HDOSSEL))*LN((CFG_ZAR-0.67*CFG_HDOSSEL)/(0.0123*CFG_HDOSSEL))/(CFG_K^2*$E646),""))</f>
        <v/>
      </c>
      <c r="X646" s="50" t="str">
        <f aca="false">IF(OR($N646="",$W646="",$W646=0),"",$N646*(1+CFG_RC/$W646))</f>
        <v/>
      </c>
      <c r="Y646" s="46" t="str">
        <f aca="false">IF(OR($X646="",$M646="",$G646="",$L646=""),"",($W646*$G646/CFG_RHOCP)*($X646/($M646+$X646))-$L646/($M646+$X646))</f>
        <v/>
      </c>
      <c r="Z646" s="46" t="str">
        <f aca="false">IF(OR($W646="",$G646=""),"",$W646*$G646/CFG_RHOCP)</f>
        <v/>
      </c>
      <c r="AA646" s="50" t="str">
        <f aca="false">IF(OR($P646="",$Y646="",$Z646=""),"",IF(ABS($Z646-$Y646)&lt;CFG_DENOMMIN,"",($P646-$Y646)/($Z646-$Y646)))</f>
        <v/>
      </c>
      <c r="AB646" s="48" t="str">
        <f aca="false">IF($A646="","",IF(AND(HOUR($A646)&gt;=CFG_HINI,HOUR($A646)&lt;CFG_HFIM),1,0))</f>
        <v/>
      </c>
      <c r="AC646" s="48" t="str">
        <f aca="false">IF($A646="","",IF($D646="",0,IF($D646&gt;=CFG_RSMIN,1,0)))</f>
        <v/>
      </c>
      <c r="AD646" s="48" t="str">
        <f aca="false">IF($A646="","",IF($E646="",0,IF(AND($E646&gt;=CFG_UMIN,$E646&lt;=CFG_UMAX),1,0)))</f>
        <v/>
      </c>
      <c r="AE646" s="48" t="str">
        <f aca="false">IF($A646="","",IF($L646="",0,IF($L646&gt;=CFG_VPDMIN,1,0)))</f>
        <v/>
      </c>
      <c r="AF646" s="48" t="str">
        <f aca="false">IF($A646="","",IF(CFG_METODO="Teórico (Jackson)",IF(OR($Y646="",$Z646=""),0,IF(ABS($Z646-$Y646)&gt;=CFG_DENOMMIN,1,0)),IF(OR($T646="",$U646=""),0,IF(ABS($U646-$T646)&gt;=CFG_DENOMMIN,1,0))))</f>
        <v/>
      </c>
      <c r="AG646" s="48" t="str">
        <f aca="false">IF($A646="","",IF(AND($B646&lt;&gt;"",$C646&lt;&gt;"",$H646&lt;&gt;""),1,0))</f>
        <v/>
      </c>
      <c r="AH646" s="48" t="str">
        <f aca="false">IF($A646="","",IF(AND($AB646=1,$AC646=1,$AD646=1,$AE646=1,$AF646=1,$AG646=1),1,0))</f>
        <v/>
      </c>
      <c r="AI646" s="50" t="str">
        <f aca="false">IF($A646="","",IF($AH646&lt;&gt;1,"",IF(CFG_METODO="Teórico (Jackson)",$AA646,$V646)))</f>
        <v/>
      </c>
      <c r="AJ646" s="50" t="str">
        <f aca="false">IF($AI646="","",MAX(0,MIN(1,$AI646)))</f>
        <v/>
      </c>
      <c r="AK646" s="52" t="str">
        <f aca="false">IF($A646="","",IF($AG646=0,"Dados incompletos"&amp;IF($I646="SEM PAR"," — sem Tc no mesmo horário",""),IF($AB646=0,"Fora da janela horária",IF($AC646=0,"Radiação abaixo do mínimo",IF($AD646=0,"Vento fora da faixa",IF($AE646=0,"VPD abaixo do mínimo",IF($AF646=0,"Denominador muito pequeno","VÁLIDO")))))))</f>
        <v/>
      </c>
    </row>
    <row r="647" customFormat="false" ht="15" hidden="false" customHeight="false" outlineLevel="0" collapsed="false">
      <c r="A647" s="45" t="str">
        <f aca="false">IF(02_Estacao!A647="","",02_Estacao!A647)</f>
        <v/>
      </c>
      <c r="B647" s="46" t="str">
        <f aca="false">IF(OR($A647="",02_Estacao!B647=""),"",IF(CFG_UT="°F",(02_Estacao!B647-32)*5/9,02_Estacao!B647))</f>
        <v/>
      </c>
      <c r="C647" s="47" t="str">
        <f aca="false">IF(OR($A647="",02_Estacao!C647=""),"",IF(CFG_UUR="fração (0-1)",02_Estacao!C647*100,02_Estacao!C647))</f>
        <v/>
      </c>
      <c r="D647" s="48" t="str">
        <f aca="false">IF(OR($A647="",02_Estacao!D647=""),"",IF(CFG_URS="MJ/m²/h",02_Estacao!D647*277.7778,IF(CFG_URS="kW/m²",02_Estacao!D647*1000,02_Estacao!D647)))</f>
        <v/>
      </c>
      <c r="E647" s="46" t="str">
        <f aca="false">IF(OR($A647="",02_Estacao!E647=""),"",IF(CFG_UVEL="km/h",02_Estacao!E647/3.6,02_Estacao!E647))</f>
        <v/>
      </c>
      <c r="F647" s="46" t="str">
        <f aca="false">IF($A647="","",IF(02_Estacao!F647="",CFG_P,IF(CFG_UP="hPa (mbar)",02_Estacao!F647/10,IF(CFG_UP="Pa",02_Estacao!F647/1000,02_Estacao!F647))))</f>
        <v/>
      </c>
      <c r="G647" s="48" t="str">
        <f aca="false">IF($A647="","",IF(02_Estacao!G647&lt;&gt;"",02_Estacao!G647,IF($D647="","",(1-CFG_ALBEDO)*$D647-CFG_RNL)))</f>
        <v/>
      </c>
      <c r="H647" s="46" t="str">
        <f aca="false">IF($A647="","",IFERROR(IF(ISNUMBER(INDEX(03_Dossel!$F$6:$F$1005,MATCH($A647,03_Dossel!$A$6:$A$1005,0))),INDEX(03_Dossel!$F$6:$F$1005,MATCH($A647,03_Dossel!$A$6:$A$1005,0)),""),""))</f>
        <v/>
      </c>
      <c r="I647" s="49" t="str">
        <f aca="false">IF($A647="","",IF($H647="","SEM PAR","OK"))</f>
        <v/>
      </c>
      <c r="J647" s="50" t="str">
        <f aca="false">IF($B647="","",0.6108*EXP(17.27*$B647/($B647+237.3)))</f>
        <v/>
      </c>
      <c r="K647" s="50" t="str">
        <f aca="false">IF(OR($J647="",$C647=""),"",$J647*$C647/100)</f>
        <v/>
      </c>
      <c r="L647" s="50" t="str">
        <f aca="false">IF(OR($J647="",$K647=""),"",$J647-$K647)</f>
        <v/>
      </c>
      <c r="M647" s="50" t="str">
        <f aca="false">IF($J647="","",4098*$J647/($B647+237.3)^2)</f>
        <v/>
      </c>
      <c r="N647" s="51" t="str">
        <f aca="false">IF($F647="","",0.000665*$F647)</f>
        <v/>
      </c>
      <c r="O647" s="46" t="str">
        <f aca="false">IF($E647="","",IFERROR($E647*4.87/LN(67.8*CFG_ZANEM-5.42),""))</f>
        <v/>
      </c>
      <c r="P647" s="46" t="str">
        <f aca="false">IF(OR($B647="",$H647=""),"",$H647-$B647)</f>
        <v/>
      </c>
      <c r="Q647" s="46" t="str">
        <f aca="false">IF($A647="","",IF(ISNUMBER(CFG_A),CFG_A,""))</f>
        <v/>
      </c>
      <c r="R647" s="46" t="str">
        <f aca="false">IF($A647="","",IF(ISNUMBER(CFG_B),CFG_B,""))</f>
        <v/>
      </c>
      <c r="S647" s="50" t="str">
        <f aca="false">IF(OR($B647="",$Q647=""),"",0.6108*EXP(17.27*$B647/($B647+237.3))-0.6108*EXP(17.27*($B647+$Q647)/($B647+$Q647+237.3)))</f>
        <v/>
      </c>
      <c r="T647" s="46" t="str">
        <f aca="false">IF(OR($Q647="",$R647="",$L647=""),"",$Q647+$R647*$L647)</f>
        <v/>
      </c>
      <c r="U647" s="46" t="str">
        <f aca="false">IF(OR($Q647="",$R647="",$S647=""),"",$Q647+$R647*$S647)</f>
        <v/>
      </c>
      <c r="V647" s="50" t="str">
        <f aca="false">IF(OR($P647="",$T647="",$U647=""),"",IF(ABS($U647-$T647)&lt;CFG_DENOMMIN,"",($P647-$T647)/($U647-$T647)))</f>
        <v/>
      </c>
      <c r="W647" s="47" t="str">
        <f aca="false">IF($E647="","",IFERROR(LN((CFG_ZANEM-0.67*CFG_HDOSSEL)/(0.123*CFG_HDOSSEL))*LN((CFG_ZAR-0.67*CFG_HDOSSEL)/(0.0123*CFG_HDOSSEL))/(CFG_K^2*$E647),""))</f>
        <v/>
      </c>
      <c r="X647" s="50" t="str">
        <f aca="false">IF(OR($N647="",$W647="",$W647=0),"",$N647*(1+CFG_RC/$W647))</f>
        <v/>
      </c>
      <c r="Y647" s="46" t="str">
        <f aca="false">IF(OR($X647="",$M647="",$G647="",$L647=""),"",($W647*$G647/CFG_RHOCP)*($X647/($M647+$X647))-$L647/($M647+$X647))</f>
        <v/>
      </c>
      <c r="Z647" s="46" t="str">
        <f aca="false">IF(OR($W647="",$G647=""),"",$W647*$G647/CFG_RHOCP)</f>
        <v/>
      </c>
      <c r="AA647" s="50" t="str">
        <f aca="false">IF(OR($P647="",$Y647="",$Z647=""),"",IF(ABS($Z647-$Y647)&lt;CFG_DENOMMIN,"",($P647-$Y647)/($Z647-$Y647)))</f>
        <v/>
      </c>
      <c r="AB647" s="48" t="str">
        <f aca="false">IF($A647="","",IF(AND(HOUR($A647)&gt;=CFG_HINI,HOUR($A647)&lt;CFG_HFIM),1,0))</f>
        <v/>
      </c>
      <c r="AC647" s="48" t="str">
        <f aca="false">IF($A647="","",IF($D647="",0,IF($D647&gt;=CFG_RSMIN,1,0)))</f>
        <v/>
      </c>
      <c r="AD647" s="48" t="str">
        <f aca="false">IF($A647="","",IF($E647="",0,IF(AND($E647&gt;=CFG_UMIN,$E647&lt;=CFG_UMAX),1,0)))</f>
        <v/>
      </c>
      <c r="AE647" s="48" t="str">
        <f aca="false">IF($A647="","",IF($L647="",0,IF($L647&gt;=CFG_VPDMIN,1,0)))</f>
        <v/>
      </c>
      <c r="AF647" s="48" t="str">
        <f aca="false">IF($A647="","",IF(CFG_METODO="Teórico (Jackson)",IF(OR($Y647="",$Z647=""),0,IF(ABS($Z647-$Y647)&gt;=CFG_DENOMMIN,1,0)),IF(OR($T647="",$U647=""),0,IF(ABS($U647-$T647)&gt;=CFG_DENOMMIN,1,0))))</f>
        <v/>
      </c>
      <c r="AG647" s="48" t="str">
        <f aca="false">IF($A647="","",IF(AND($B647&lt;&gt;"",$C647&lt;&gt;"",$H647&lt;&gt;""),1,0))</f>
        <v/>
      </c>
      <c r="AH647" s="48" t="str">
        <f aca="false">IF($A647="","",IF(AND($AB647=1,$AC647=1,$AD647=1,$AE647=1,$AF647=1,$AG647=1),1,0))</f>
        <v/>
      </c>
      <c r="AI647" s="50" t="str">
        <f aca="false">IF($A647="","",IF($AH647&lt;&gt;1,"",IF(CFG_METODO="Teórico (Jackson)",$AA647,$V647)))</f>
        <v/>
      </c>
      <c r="AJ647" s="50" t="str">
        <f aca="false">IF($AI647="","",MAX(0,MIN(1,$AI647)))</f>
        <v/>
      </c>
      <c r="AK647" s="52" t="str">
        <f aca="false">IF($A647="","",IF($AG647=0,"Dados incompletos"&amp;IF($I647="SEM PAR"," — sem Tc no mesmo horário",""),IF($AB647=0,"Fora da janela horária",IF($AC647=0,"Radiação abaixo do mínimo",IF($AD647=0,"Vento fora da faixa",IF($AE647=0,"VPD abaixo do mínimo",IF($AF647=0,"Denominador muito pequeno","VÁLIDO")))))))</f>
        <v/>
      </c>
    </row>
    <row r="648" customFormat="false" ht="15" hidden="false" customHeight="false" outlineLevel="0" collapsed="false">
      <c r="A648" s="45" t="str">
        <f aca="false">IF(02_Estacao!A648="","",02_Estacao!A648)</f>
        <v/>
      </c>
      <c r="B648" s="46" t="str">
        <f aca="false">IF(OR($A648="",02_Estacao!B648=""),"",IF(CFG_UT="°F",(02_Estacao!B648-32)*5/9,02_Estacao!B648))</f>
        <v/>
      </c>
      <c r="C648" s="47" t="str">
        <f aca="false">IF(OR($A648="",02_Estacao!C648=""),"",IF(CFG_UUR="fração (0-1)",02_Estacao!C648*100,02_Estacao!C648))</f>
        <v/>
      </c>
      <c r="D648" s="48" t="str">
        <f aca="false">IF(OR($A648="",02_Estacao!D648=""),"",IF(CFG_URS="MJ/m²/h",02_Estacao!D648*277.7778,IF(CFG_URS="kW/m²",02_Estacao!D648*1000,02_Estacao!D648)))</f>
        <v/>
      </c>
      <c r="E648" s="46" t="str">
        <f aca="false">IF(OR($A648="",02_Estacao!E648=""),"",IF(CFG_UVEL="km/h",02_Estacao!E648/3.6,02_Estacao!E648))</f>
        <v/>
      </c>
      <c r="F648" s="46" t="str">
        <f aca="false">IF($A648="","",IF(02_Estacao!F648="",CFG_P,IF(CFG_UP="hPa (mbar)",02_Estacao!F648/10,IF(CFG_UP="Pa",02_Estacao!F648/1000,02_Estacao!F648))))</f>
        <v/>
      </c>
      <c r="G648" s="48" t="str">
        <f aca="false">IF($A648="","",IF(02_Estacao!G648&lt;&gt;"",02_Estacao!G648,IF($D648="","",(1-CFG_ALBEDO)*$D648-CFG_RNL)))</f>
        <v/>
      </c>
      <c r="H648" s="46" t="str">
        <f aca="false">IF($A648="","",IFERROR(IF(ISNUMBER(INDEX(03_Dossel!$F$6:$F$1005,MATCH($A648,03_Dossel!$A$6:$A$1005,0))),INDEX(03_Dossel!$F$6:$F$1005,MATCH($A648,03_Dossel!$A$6:$A$1005,0)),""),""))</f>
        <v/>
      </c>
      <c r="I648" s="49" t="str">
        <f aca="false">IF($A648="","",IF($H648="","SEM PAR","OK"))</f>
        <v/>
      </c>
      <c r="J648" s="50" t="str">
        <f aca="false">IF($B648="","",0.6108*EXP(17.27*$B648/($B648+237.3)))</f>
        <v/>
      </c>
      <c r="K648" s="50" t="str">
        <f aca="false">IF(OR($J648="",$C648=""),"",$J648*$C648/100)</f>
        <v/>
      </c>
      <c r="L648" s="50" t="str">
        <f aca="false">IF(OR($J648="",$K648=""),"",$J648-$K648)</f>
        <v/>
      </c>
      <c r="M648" s="50" t="str">
        <f aca="false">IF($J648="","",4098*$J648/($B648+237.3)^2)</f>
        <v/>
      </c>
      <c r="N648" s="51" t="str">
        <f aca="false">IF($F648="","",0.000665*$F648)</f>
        <v/>
      </c>
      <c r="O648" s="46" t="str">
        <f aca="false">IF($E648="","",IFERROR($E648*4.87/LN(67.8*CFG_ZANEM-5.42),""))</f>
        <v/>
      </c>
      <c r="P648" s="46" t="str">
        <f aca="false">IF(OR($B648="",$H648=""),"",$H648-$B648)</f>
        <v/>
      </c>
      <c r="Q648" s="46" t="str">
        <f aca="false">IF($A648="","",IF(ISNUMBER(CFG_A),CFG_A,""))</f>
        <v/>
      </c>
      <c r="R648" s="46" t="str">
        <f aca="false">IF($A648="","",IF(ISNUMBER(CFG_B),CFG_B,""))</f>
        <v/>
      </c>
      <c r="S648" s="50" t="str">
        <f aca="false">IF(OR($B648="",$Q648=""),"",0.6108*EXP(17.27*$B648/($B648+237.3))-0.6108*EXP(17.27*($B648+$Q648)/($B648+$Q648+237.3)))</f>
        <v/>
      </c>
      <c r="T648" s="46" t="str">
        <f aca="false">IF(OR($Q648="",$R648="",$L648=""),"",$Q648+$R648*$L648)</f>
        <v/>
      </c>
      <c r="U648" s="46" t="str">
        <f aca="false">IF(OR($Q648="",$R648="",$S648=""),"",$Q648+$R648*$S648)</f>
        <v/>
      </c>
      <c r="V648" s="50" t="str">
        <f aca="false">IF(OR($P648="",$T648="",$U648=""),"",IF(ABS($U648-$T648)&lt;CFG_DENOMMIN,"",($P648-$T648)/($U648-$T648)))</f>
        <v/>
      </c>
      <c r="W648" s="47" t="str">
        <f aca="false">IF($E648="","",IFERROR(LN((CFG_ZANEM-0.67*CFG_HDOSSEL)/(0.123*CFG_HDOSSEL))*LN((CFG_ZAR-0.67*CFG_HDOSSEL)/(0.0123*CFG_HDOSSEL))/(CFG_K^2*$E648),""))</f>
        <v/>
      </c>
      <c r="X648" s="50" t="str">
        <f aca="false">IF(OR($N648="",$W648="",$W648=0),"",$N648*(1+CFG_RC/$W648))</f>
        <v/>
      </c>
      <c r="Y648" s="46" t="str">
        <f aca="false">IF(OR($X648="",$M648="",$G648="",$L648=""),"",($W648*$G648/CFG_RHOCP)*($X648/($M648+$X648))-$L648/($M648+$X648))</f>
        <v/>
      </c>
      <c r="Z648" s="46" t="str">
        <f aca="false">IF(OR($W648="",$G648=""),"",$W648*$G648/CFG_RHOCP)</f>
        <v/>
      </c>
      <c r="AA648" s="50" t="str">
        <f aca="false">IF(OR($P648="",$Y648="",$Z648=""),"",IF(ABS($Z648-$Y648)&lt;CFG_DENOMMIN,"",($P648-$Y648)/($Z648-$Y648)))</f>
        <v/>
      </c>
      <c r="AB648" s="48" t="str">
        <f aca="false">IF($A648="","",IF(AND(HOUR($A648)&gt;=CFG_HINI,HOUR($A648)&lt;CFG_HFIM),1,0))</f>
        <v/>
      </c>
      <c r="AC648" s="48" t="str">
        <f aca="false">IF($A648="","",IF($D648="",0,IF($D648&gt;=CFG_RSMIN,1,0)))</f>
        <v/>
      </c>
      <c r="AD648" s="48" t="str">
        <f aca="false">IF($A648="","",IF($E648="",0,IF(AND($E648&gt;=CFG_UMIN,$E648&lt;=CFG_UMAX),1,0)))</f>
        <v/>
      </c>
      <c r="AE648" s="48" t="str">
        <f aca="false">IF($A648="","",IF($L648="",0,IF($L648&gt;=CFG_VPDMIN,1,0)))</f>
        <v/>
      </c>
      <c r="AF648" s="48" t="str">
        <f aca="false">IF($A648="","",IF(CFG_METODO="Teórico (Jackson)",IF(OR($Y648="",$Z648=""),0,IF(ABS($Z648-$Y648)&gt;=CFG_DENOMMIN,1,0)),IF(OR($T648="",$U648=""),0,IF(ABS($U648-$T648)&gt;=CFG_DENOMMIN,1,0))))</f>
        <v/>
      </c>
      <c r="AG648" s="48" t="str">
        <f aca="false">IF($A648="","",IF(AND($B648&lt;&gt;"",$C648&lt;&gt;"",$H648&lt;&gt;""),1,0))</f>
        <v/>
      </c>
      <c r="AH648" s="48" t="str">
        <f aca="false">IF($A648="","",IF(AND($AB648=1,$AC648=1,$AD648=1,$AE648=1,$AF648=1,$AG648=1),1,0))</f>
        <v/>
      </c>
      <c r="AI648" s="50" t="str">
        <f aca="false">IF($A648="","",IF($AH648&lt;&gt;1,"",IF(CFG_METODO="Teórico (Jackson)",$AA648,$V648)))</f>
        <v/>
      </c>
      <c r="AJ648" s="50" t="str">
        <f aca="false">IF($AI648="","",MAX(0,MIN(1,$AI648)))</f>
        <v/>
      </c>
      <c r="AK648" s="52" t="str">
        <f aca="false">IF($A648="","",IF($AG648=0,"Dados incompletos"&amp;IF($I648="SEM PAR"," — sem Tc no mesmo horário",""),IF($AB648=0,"Fora da janela horária",IF($AC648=0,"Radiação abaixo do mínimo",IF($AD648=0,"Vento fora da faixa",IF($AE648=0,"VPD abaixo do mínimo",IF($AF648=0,"Denominador muito pequeno","VÁLIDO")))))))</f>
        <v/>
      </c>
    </row>
    <row r="649" customFormat="false" ht="15" hidden="false" customHeight="false" outlineLevel="0" collapsed="false">
      <c r="A649" s="45" t="str">
        <f aca="false">IF(02_Estacao!A649="","",02_Estacao!A649)</f>
        <v/>
      </c>
      <c r="B649" s="46" t="str">
        <f aca="false">IF(OR($A649="",02_Estacao!B649=""),"",IF(CFG_UT="°F",(02_Estacao!B649-32)*5/9,02_Estacao!B649))</f>
        <v/>
      </c>
      <c r="C649" s="47" t="str">
        <f aca="false">IF(OR($A649="",02_Estacao!C649=""),"",IF(CFG_UUR="fração (0-1)",02_Estacao!C649*100,02_Estacao!C649))</f>
        <v/>
      </c>
      <c r="D649" s="48" t="str">
        <f aca="false">IF(OR($A649="",02_Estacao!D649=""),"",IF(CFG_URS="MJ/m²/h",02_Estacao!D649*277.7778,IF(CFG_URS="kW/m²",02_Estacao!D649*1000,02_Estacao!D649)))</f>
        <v/>
      </c>
      <c r="E649" s="46" t="str">
        <f aca="false">IF(OR($A649="",02_Estacao!E649=""),"",IF(CFG_UVEL="km/h",02_Estacao!E649/3.6,02_Estacao!E649))</f>
        <v/>
      </c>
      <c r="F649" s="46" t="str">
        <f aca="false">IF($A649="","",IF(02_Estacao!F649="",CFG_P,IF(CFG_UP="hPa (mbar)",02_Estacao!F649/10,IF(CFG_UP="Pa",02_Estacao!F649/1000,02_Estacao!F649))))</f>
        <v/>
      </c>
      <c r="G649" s="48" t="str">
        <f aca="false">IF($A649="","",IF(02_Estacao!G649&lt;&gt;"",02_Estacao!G649,IF($D649="","",(1-CFG_ALBEDO)*$D649-CFG_RNL)))</f>
        <v/>
      </c>
      <c r="H649" s="46" t="str">
        <f aca="false">IF($A649="","",IFERROR(IF(ISNUMBER(INDEX(03_Dossel!$F$6:$F$1005,MATCH($A649,03_Dossel!$A$6:$A$1005,0))),INDEX(03_Dossel!$F$6:$F$1005,MATCH($A649,03_Dossel!$A$6:$A$1005,0)),""),""))</f>
        <v/>
      </c>
      <c r="I649" s="49" t="str">
        <f aca="false">IF($A649="","",IF($H649="","SEM PAR","OK"))</f>
        <v/>
      </c>
      <c r="J649" s="50" t="str">
        <f aca="false">IF($B649="","",0.6108*EXP(17.27*$B649/($B649+237.3)))</f>
        <v/>
      </c>
      <c r="K649" s="50" t="str">
        <f aca="false">IF(OR($J649="",$C649=""),"",$J649*$C649/100)</f>
        <v/>
      </c>
      <c r="L649" s="50" t="str">
        <f aca="false">IF(OR($J649="",$K649=""),"",$J649-$K649)</f>
        <v/>
      </c>
      <c r="M649" s="50" t="str">
        <f aca="false">IF($J649="","",4098*$J649/($B649+237.3)^2)</f>
        <v/>
      </c>
      <c r="N649" s="51" t="str">
        <f aca="false">IF($F649="","",0.000665*$F649)</f>
        <v/>
      </c>
      <c r="O649" s="46" t="str">
        <f aca="false">IF($E649="","",IFERROR($E649*4.87/LN(67.8*CFG_ZANEM-5.42),""))</f>
        <v/>
      </c>
      <c r="P649" s="46" t="str">
        <f aca="false">IF(OR($B649="",$H649=""),"",$H649-$B649)</f>
        <v/>
      </c>
      <c r="Q649" s="46" t="str">
        <f aca="false">IF($A649="","",IF(ISNUMBER(CFG_A),CFG_A,""))</f>
        <v/>
      </c>
      <c r="R649" s="46" t="str">
        <f aca="false">IF($A649="","",IF(ISNUMBER(CFG_B),CFG_B,""))</f>
        <v/>
      </c>
      <c r="S649" s="50" t="str">
        <f aca="false">IF(OR($B649="",$Q649=""),"",0.6108*EXP(17.27*$B649/($B649+237.3))-0.6108*EXP(17.27*($B649+$Q649)/($B649+$Q649+237.3)))</f>
        <v/>
      </c>
      <c r="T649" s="46" t="str">
        <f aca="false">IF(OR($Q649="",$R649="",$L649=""),"",$Q649+$R649*$L649)</f>
        <v/>
      </c>
      <c r="U649" s="46" t="str">
        <f aca="false">IF(OR($Q649="",$R649="",$S649=""),"",$Q649+$R649*$S649)</f>
        <v/>
      </c>
      <c r="V649" s="50" t="str">
        <f aca="false">IF(OR($P649="",$T649="",$U649=""),"",IF(ABS($U649-$T649)&lt;CFG_DENOMMIN,"",($P649-$T649)/($U649-$T649)))</f>
        <v/>
      </c>
      <c r="W649" s="47" t="str">
        <f aca="false">IF($E649="","",IFERROR(LN((CFG_ZANEM-0.67*CFG_HDOSSEL)/(0.123*CFG_HDOSSEL))*LN((CFG_ZAR-0.67*CFG_HDOSSEL)/(0.0123*CFG_HDOSSEL))/(CFG_K^2*$E649),""))</f>
        <v/>
      </c>
      <c r="X649" s="50" t="str">
        <f aca="false">IF(OR($N649="",$W649="",$W649=0),"",$N649*(1+CFG_RC/$W649))</f>
        <v/>
      </c>
      <c r="Y649" s="46" t="str">
        <f aca="false">IF(OR($X649="",$M649="",$G649="",$L649=""),"",($W649*$G649/CFG_RHOCP)*($X649/($M649+$X649))-$L649/($M649+$X649))</f>
        <v/>
      </c>
      <c r="Z649" s="46" t="str">
        <f aca="false">IF(OR($W649="",$G649=""),"",$W649*$G649/CFG_RHOCP)</f>
        <v/>
      </c>
      <c r="AA649" s="50" t="str">
        <f aca="false">IF(OR($P649="",$Y649="",$Z649=""),"",IF(ABS($Z649-$Y649)&lt;CFG_DENOMMIN,"",($P649-$Y649)/($Z649-$Y649)))</f>
        <v/>
      </c>
      <c r="AB649" s="48" t="str">
        <f aca="false">IF($A649="","",IF(AND(HOUR($A649)&gt;=CFG_HINI,HOUR($A649)&lt;CFG_HFIM),1,0))</f>
        <v/>
      </c>
      <c r="AC649" s="48" t="str">
        <f aca="false">IF($A649="","",IF($D649="",0,IF($D649&gt;=CFG_RSMIN,1,0)))</f>
        <v/>
      </c>
      <c r="AD649" s="48" t="str">
        <f aca="false">IF($A649="","",IF($E649="",0,IF(AND($E649&gt;=CFG_UMIN,$E649&lt;=CFG_UMAX),1,0)))</f>
        <v/>
      </c>
      <c r="AE649" s="48" t="str">
        <f aca="false">IF($A649="","",IF($L649="",0,IF($L649&gt;=CFG_VPDMIN,1,0)))</f>
        <v/>
      </c>
      <c r="AF649" s="48" t="str">
        <f aca="false">IF($A649="","",IF(CFG_METODO="Teórico (Jackson)",IF(OR($Y649="",$Z649=""),0,IF(ABS($Z649-$Y649)&gt;=CFG_DENOMMIN,1,0)),IF(OR($T649="",$U649=""),0,IF(ABS($U649-$T649)&gt;=CFG_DENOMMIN,1,0))))</f>
        <v/>
      </c>
      <c r="AG649" s="48" t="str">
        <f aca="false">IF($A649="","",IF(AND($B649&lt;&gt;"",$C649&lt;&gt;"",$H649&lt;&gt;""),1,0))</f>
        <v/>
      </c>
      <c r="AH649" s="48" t="str">
        <f aca="false">IF($A649="","",IF(AND($AB649=1,$AC649=1,$AD649=1,$AE649=1,$AF649=1,$AG649=1),1,0))</f>
        <v/>
      </c>
      <c r="AI649" s="50" t="str">
        <f aca="false">IF($A649="","",IF($AH649&lt;&gt;1,"",IF(CFG_METODO="Teórico (Jackson)",$AA649,$V649)))</f>
        <v/>
      </c>
      <c r="AJ649" s="50" t="str">
        <f aca="false">IF($AI649="","",MAX(0,MIN(1,$AI649)))</f>
        <v/>
      </c>
      <c r="AK649" s="52" t="str">
        <f aca="false">IF($A649="","",IF($AG649=0,"Dados incompletos"&amp;IF($I649="SEM PAR"," — sem Tc no mesmo horário",""),IF($AB649=0,"Fora da janela horária",IF($AC649=0,"Radiação abaixo do mínimo",IF($AD649=0,"Vento fora da faixa",IF($AE649=0,"VPD abaixo do mínimo",IF($AF649=0,"Denominador muito pequeno","VÁLIDO")))))))</f>
        <v/>
      </c>
    </row>
    <row r="650" customFormat="false" ht="15" hidden="false" customHeight="false" outlineLevel="0" collapsed="false">
      <c r="A650" s="45" t="str">
        <f aca="false">IF(02_Estacao!A650="","",02_Estacao!A650)</f>
        <v/>
      </c>
      <c r="B650" s="46" t="str">
        <f aca="false">IF(OR($A650="",02_Estacao!B650=""),"",IF(CFG_UT="°F",(02_Estacao!B650-32)*5/9,02_Estacao!B650))</f>
        <v/>
      </c>
      <c r="C650" s="47" t="str">
        <f aca="false">IF(OR($A650="",02_Estacao!C650=""),"",IF(CFG_UUR="fração (0-1)",02_Estacao!C650*100,02_Estacao!C650))</f>
        <v/>
      </c>
      <c r="D650" s="48" t="str">
        <f aca="false">IF(OR($A650="",02_Estacao!D650=""),"",IF(CFG_URS="MJ/m²/h",02_Estacao!D650*277.7778,IF(CFG_URS="kW/m²",02_Estacao!D650*1000,02_Estacao!D650)))</f>
        <v/>
      </c>
      <c r="E650" s="46" t="str">
        <f aca="false">IF(OR($A650="",02_Estacao!E650=""),"",IF(CFG_UVEL="km/h",02_Estacao!E650/3.6,02_Estacao!E650))</f>
        <v/>
      </c>
      <c r="F650" s="46" t="str">
        <f aca="false">IF($A650="","",IF(02_Estacao!F650="",CFG_P,IF(CFG_UP="hPa (mbar)",02_Estacao!F650/10,IF(CFG_UP="Pa",02_Estacao!F650/1000,02_Estacao!F650))))</f>
        <v/>
      </c>
      <c r="G650" s="48" t="str">
        <f aca="false">IF($A650="","",IF(02_Estacao!G650&lt;&gt;"",02_Estacao!G650,IF($D650="","",(1-CFG_ALBEDO)*$D650-CFG_RNL)))</f>
        <v/>
      </c>
      <c r="H650" s="46" t="str">
        <f aca="false">IF($A650="","",IFERROR(IF(ISNUMBER(INDEX(03_Dossel!$F$6:$F$1005,MATCH($A650,03_Dossel!$A$6:$A$1005,0))),INDEX(03_Dossel!$F$6:$F$1005,MATCH($A650,03_Dossel!$A$6:$A$1005,0)),""),""))</f>
        <v/>
      </c>
      <c r="I650" s="49" t="str">
        <f aca="false">IF($A650="","",IF($H650="","SEM PAR","OK"))</f>
        <v/>
      </c>
      <c r="J650" s="50" t="str">
        <f aca="false">IF($B650="","",0.6108*EXP(17.27*$B650/($B650+237.3)))</f>
        <v/>
      </c>
      <c r="K650" s="50" t="str">
        <f aca="false">IF(OR($J650="",$C650=""),"",$J650*$C650/100)</f>
        <v/>
      </c>
      <c r="L650" s="50" t="str">
        <f aca="false">IF(OR($J650="",$K650=""),"",$J650-$K650)</f>
        <v/>
      </c>
      <c r="M650" s="50" t="str">
        <f aca="false">IF($J650="","",4098*$J650/($B650+237.3)^2)</f>
        <v/>
      </c>
      <c r="N650" s="51" t="str">
        <f aca="false">IF($F650="","",0.000665*$F650)</f>
        <v/>
      </c>
      <c r="O650" s="46" t="str">
        <f aca="false">IF($E650="","",IFERROR($E650*4.87/LN(67.8*CFG_ZANEM-5.42),""))</f>
        <v/>
      </c>
      <c r="P650" s="46" t="str">
        <f aca="false">IF(OR($B650="",$H650=""),"",$H650-$B650)</f>
        <v/>
      </c>
      <c r="Q650" s="46" t="str">
        <f aca="false">IF($A650="","",IF(ISNUMBER(CFG_A),CFG_A,""))</f>
        <v/>
      </c>
      <c r="R650" s="46" t="str">
        <f aca="false">IF($A650="","",IF(ISNUMBER(CFG_B),CFG_B,""))</f>
        <v/>
      </c>
      <c r="S650" s="50" t="str">
        <f aca="false">IF(OR($B650="",$Q650=""),"",0.6108*EXP(17.27*$B650/($B650+237.3))-0.6108*EXP(17.27*($B650+$Q650)/($B650+$Q650+237.3)))</f>
        <v/>
      </c>
      <c r="T650" s="46" t="str">
        <f aca="false">IF(OR($Q650="",$R650="",$L650=""),"",$Q650+$R650*$L650)</f>
        <v/>
      </c>
      <c r="U650" s="46" t="str">
        <f aca="false">IF(OR($Q650="",$R650="",$S650=""),"",$Q650+$R650*$S650)</f>
        <v/>
      </c>
      <c r="V650" s="50" t="str">
        <f aca="false">IF(OR($P650="",$T650="",$U650=""),"",IF(ABS($U650-$T650)&lt;CFG_DENOMMIN,"",($P650-$T650)/($U650-$T650)))</f>
        <v/>
      </c>
      <c r="W650" s="47" t="str">
        <f aca="false">IF($E650="","",IFERROR(LN((CFG_ZANEM-0.67*CFG_HDOSSEL)/(0.123*CFG_HDOSSEL))*LN((CFG_ZAR-0.67*CFG_HDOSSEL)/(0.0123*CFG_HDOSSEL))/(CFG_K^2*$E650),""))</f>
        <v/>
      </c>
      <c r="X650" s="50" t="str">
        <f aca="false">IF(OR($N650="",$W650="",$W650=0),"",$N650*(1+CFG_RC/$W650))</f>
        <v/>
      </c>
      <c r="Y650" s="46" t="str">
        <f aca="false">IF(OR($X650="",$M650="",$G650="",$L650=""),"",($W650*$G650/CFG_RHOCP)*($X650/($M650+$X650))-$L650/($M650+$X650))</f>
        <v/>
      </c>
      <c r="Z650" s="46" t="str">
        <f aca="false">IF(OR($W650="",$G650=""),"",$W650*$G650/CFG_RHOCP)</f>
        <v/>
      </c>
      <c r="AA650" s="50" t="str">
        <f aca="false">IF(OR($P650="",$Y650="",$Z650=""),"",IF(ABS($Z650-$Y650)&lt;CFG_DENOMMIN,"",($P650-$Y650)/($Z650-$Y650)))</f>
        <v/>
      </c>
      <c r="AB650" s="48" t="str">
        <f aca="false">IF($A650="","",IF(AND(HOUR($A650)&gt;=CFG_HINI,HOUR($A650)&lt;CFG_HFIM),1,0))</f>
        <v/>
      </c>
      <c r="AC650" s="48" t="str">
        <f aca="false">IF($A650="","",IF($D650="",0,IF($D650&gt;=CFG_RSMIN,1,0)))</f>
        <v/>
      </c>
      <c r="AD650" s="48" t="str">
        <f aca="false">IF($A650="","",IF($E650="",0,IF(AND($E650&gt;=CFG_UMIN,$E650&lt;=CFG_UMAX),1,0)))</f>
        <v/>
      </c>
      <c r="AE650" s="48" t="str">
        <f aca="false">IF($A650="","",IF($L650="",0,IF($L650&gt;=CFG_VPDMIN,1,0)))</f>
        <v/>
      </c>
      <c r="AF650" s="48" t="str">
        <f aca="false">IF($A650="","",IF(CFG_METODO="Teórico (Jackson)",IF(OR($Y650="",$Z650=""),0,IF(ABS($Z650-$Y650)&gt;=CFG_DENOMMIN,1,0)),IF(OR($T650="",$U650=""),0,IF(ABS($U650-$T650)&gt;=CFG_DENOMMIN,1,0))))</f>
        <v/>
      </c>
      <c r="AG650" s="48" t="str">
        <f aca="false">IF($A650="","",IF(AND($B650&lt;&gt;"",$C650&lt;&gt;"",$H650&lt;&gt;""),1,0))</f>
        <v/>
      </c>
      <c r="AH650" s="48" t="str">
        <f aca="false">IF($A650="","",IF(AND($AB650=1,$AC650=1,$AD650=1,$AE650=1,$AF650=1,$AG650=1),1,0))</f>
        <v/>
      </c>
      <c r="AI650" s="50" t="str">
        <f aca="false">IF($A650="","",IF($AH650&lt;&gt;1,"",IF(CFG_METODO="Teórico (Jackson)",$AA650,$V650)))</f>
        <v/>
      </c>
      <c r="AJ650" s="50" t="str">
        <f aca="false">IF($AI650="","",MAX(0,MIN(1,$AI650)))</f>
        <v/>
      </c>
      <c r="AK650" s="52" t="str">
        <f aca="false">IF($A650="","",IF($AG650=0,"Dados incompletos"&amp;IF($I650="SEM PAR"," — sem Tc no mesmo horário",""),IF($AB650=0,"Fora da janela horária",IF($AC650=0,"Radiação abaixo do mínimo",IF($AD650=0,"Vento fora da faixa",IF($AE650=0,"VPD abaixo do mínimo",IF($AF650=0,"Denominador muito pequeno","VÁLIDO")))))))</f>
        <v/>
      </c>
    </row>
    <row r="651" customFormat="false" ht="15" hidden="false" customHeight="false" outlineLevel="0" collapsed="false">
      <c r="A651" s="45" t="str">
        <f aca="false">IF(02_Estacao!A651="","",02_Estacao!A651)</f>
        <v/>
      </c>
      <c r="B651" s="46" t="str">
        <f aca="false">IF(OR($A651="",02_Estacao!B651=""),"",IF(CFG_UT="°F",(02_Estacao!B651-32)*5/9,02_Estacao!B651))</f>
        <v/>
      </c>
      <c r="C651" s="47" t="str">
        <f aca="false">IF(OR($A651="",02_Estacao!C651=""),"",IF(CFG_UUR="fração (0-1)",02_Estacao!C651*100,02_Estacao!C651))</f>
        <v/>
      </c>
      <c r="D651" s="48" t="str">
        <f aca="false">IF(OR($A651="",02_Estacao!D651=""),"",IF(CFG_URS="MJ/m²/h",02_Estacao!D651*277.7778,IF(CFG_URS="kW/m²",02_Estacao!D651*1000,02_Estacao!D651)))</f>
        <v/>
      </c>
      <c r="E651" s="46" t="str">
        <f aca="false">IF(OR($A651="",02_Estacao!E651=""),"",IF(CFG_UVEL="km/h",02_Estacao!E651/3.6,02_Estacao!E651))</f>
        <v/>
      </c>
      <c r="F651" s="46" t="str">
        <f aca="false">IF($A651="","",IF(02_Estacao!F651="",CFG_P,IF(CFG_UP="hPa (mbar)",02_Estacao!F651/10,IF(CFG_UP="Pa",02_Estacao!F651/1000,02_Estacao!F651))))</f>
        <v/>
      </c>
      <c r="G651" s="48" t="str">
        <f aca="false">IF($A651="","",IF(02_Estacao!G651&lt;&gt;"",02_Estacao!G651,IF($D651="","",(1-CFG_ALBEDO)*$D651-CFG_RNL)))</f>
        <v/>
      </c>
      <c r="H651" s="46" t="str">
        <f aca="false">IF($A651="","",IFERROR(IF(ISNUMBER(INDEX(03_Dossel!$F$6:$F$1005,MATCH($A651,03_Dossel!$A$6:$A$1005,0))),INDEX(03_Dossel!$F$6:$F$1005,MATCH($A651,03_Dossel!$A$6:$A$1005,0)),""),""))</f>
        <v/>
      </c>
      <c r="I651" s="49" t="str">
        <f aca="false">IF($A651="","",IF($H651="","SEM PAR","OK"))</f>
        <v/>
      </c>
      <c r="J651" s="50" t="str">
        <f aca="false">IF($B651="","",0.6108*EXP(17.27*$B651/($B651+237.3)))</f>
        <v/>
      </c>
      <c r="K651" s="50" t="str">
        <f aca="false">IF(OR($J651="",$C651=""),"",$J651*$C651/100)</f>
        <v/>
      </c>
      <c r="L651" s="50" t="str">
        <f aca="false">IF(OR($J651="",$K651=""),"",$J651-$K651)</f>
        <v/>
      </c>
      <c r="M651" s="50" t="str">
        <f aca="false">IF($J651="","",4098*$J651/($B651+237.3)^2)</f>
        <v/>
      </c>
      <c r="N651" s="51" t="str">
        <f aca="false">IF($F651="","",0.000665*$F651)</f>
        <v/>
      </c>
      <c r="O651" s="46" t="str">
        <f aca="false">IF($E651="","",IFERROR($E651*4.87/LN(67.8*CFG_ZANEM-5.42),""))</f>
        <v/>
      </c>
      <c r="P651" s="46" t="str">
        <f aca="false">IF(OR($B651="",$H651=""),"",$H651-$B651)</f>
        <v/>
      </c>
      <c r="Q651" s="46" t="str">
        <f aca="false">IF($A651="","",IF(ISNUMBER(CFG_A),CFG_A,""))</f>
        <v/>
      </c>
      <c r="R651" s="46" t="str">
        <f aca="false">IF($A651="","",IF(ISNUMBER(CFG_B),CFG_B,""))</f>
        <v/>
      </c>
      <c r="S651" s="50" t="str">
        <f aca="false">IF(OR($B651="",$Q651=""),"",0.6108*EXP(17.27*$B651/($B651+237.3))-0.6108*EXP(17.27*($B651+$Q651)/($B651+$Q651+237.3)))</f>
        <v/>
      </c>
      <c r="T651" s="46" t="str">
        <f aca="false">IF(OR($Q651="",$R651="",$L651=""),"",$Q651+$R651*$L651)</f>
        <v/>
      </c>
      <c r="U651" s="46" t="str">
        <f aca="false">IF(OR($Q651="",$R651="",$S651=""),"",$Q651+$R651*$S651)</f>
        <v/>
      </c>
      <c r="V651" s="50" t="str">
        <f aca="false">IF(OR($P651="",$T651="",$U651=""),"",IF(ABS($U651-$T651)&lt;CFG_DENOMMIN,"",($P651-$T651)/($U651-$T651)))</f>
        <v/>
      </c>
      <c r="W651" s="47" t="str">
        <f aca="false">IF($E651="","",IFERROR(LN((CFG_ZANEM-0.67*CFG_HDOSSEL)/(0.123*CFG_HDOSSEL))*LN((CFG_ZAR-0.67*CFG_HDOSSEL)/(0.0123*CFG_HDOSSEL))/(CFG_K^2*$E651),""))</f>
        <v/>
      </c>
      <c r="X651" s="50" t="str">
        <f aca="false">IF(OR($N651="",$W651="",$W651=0),"",$N651*(1+CFG_RC/$W651))</f>
        <v/>
      </c>
      <c r="Y651" s="46" t="str">
        <f aca="false">IF(OR($X651="",$M651="",$G651="",$L651=""),"",($W651*$G651/CFG_RHOCP)*($X651/($M651+$X651))-$L651/($M651+$X651))</f>
        <v/>
      </c>
      <c r="Z651" s="46" t="str">
        <f aca="false">IF(OR($W651="",$G651=""),"",$W651*$G651/CFG_RHOCP)</f>
        <v/>
      </c>
      <c r="AA651" s="50" t="str">
        <f aca="false">IF(OR($P651="",$Y651="",$Z651=""),"",IF(ABS($Z651-$Y651)&lt;CFG_DENOMMIN,"",($P651-$Y651)/($Z651-$Y651)))</f>
        <v/>
      </c>
      <c r="AB651" s="48" t="str">
        <f aca="false">IF($A651="","",IF(AND(HOUR($A651)&gt;=CFG_HINI,HOUR($A651)&lt;CFG_HFIM),1,0))</f>
        <v/>
      </c>
      <c r="AC651" s="48" t="str">
        <f aca="false">IF($A651="","",IF($D651="",0,IF($D651&gt;=CFG_RSMIN,1,0)))</f>
        <v/>
      </c>
      <c r="AD651" s="48" t="str">
        <f aca="false">IF($A651="","",IF($E651="",0,IF(AND($E651&gt;=CFG_UMIN,$E651&lt;=CFG_UMAX),1,0)))</f>
        <v/>
      </c>
      <c r="AE651" s="48" t="str">
        <f aca="false">IF($A651="","",IF($L651="",0,IF($L651&gt;=CFG_VPDMIN,1,0)))</f>
        <v/>
      </c>
      <c r="AF651" s="48" t="str">
        <f aca="false">IF($A651="","",IF(CFG_METODO="Teórico (Jackson)",IF(OR($Y651="",$Z651=""),0,IF(ABS($Z651-$Y651)&gt;=CFG_DENOMMIN,1,0)),IF(OR($T651="",$U651=""),0,IF(ABS($U651-$T651)&gt;=CFG_DENOMMIN,1,0))))</f>
        <v/>
      </c>
      <c r="AG651" s="48" t="str">
        <f aca="false">IF($A651="","",IF(AND($B651&lt;&gt;"",$C651&lt;&gt;"",$H651&lt;&gt;""),1,0))</f>
        <v/>
      </c>
      <c r="AH651" s="48" t="str">
        <f aca="false">IF($A651="","",IF(AND($AB651=1,$AC651=1,$AD651=1,$AE651=1,$AF651=1,$AG651=1),1,0))</f>
        <v/>
      </c>
      <c r="AI651" s="50" t="str">
        <f aca="false">IF($A651="","",IF($AH651&lt;&gt;1,"",IF(CFG_METODO="Teórico (Jackson)",$AA651,$V651)))</f>
        <v/>
      </c>
      <c r="AJ651" s="50" t="str">
        <f aca="false">IF($AI651="","",MAX(0,MIN(1,$AI651)))</f>
        <v/>
      </c>
      <c r="AK651" s="52" t="str">
        <f aca="false">IF($A651="","",IF($AG651=0,"Dados incompletos"&amp;IF($I651="SEM PAR"," — sem Tc no mesmo horário",""),IF($AB651=0,"Fora da janela horária",IF($AC651=0,"Radiação abaixo do mínimo",IF($AD651=0,"Vento fora da faixa",IF($AE651=0,"VPD abaixo do mínimo",IF($AF651=0,"Denominador muito pequeno","VÁLIDO")))))))</f>
        <v/>
      </c>
    </row>
    <row r="652" customFormat="false" ht="15" hidden="false" customHeight="false" outlineLevel="0" collapsed="false">
      <c r="A652" s="45" t="str">
        <f aca="false">IF(02_Estacao!A652="","",02_Estacao!A652)</f>
        <v/>
      </c>
      <c r="B652" s="46" t="str">
        <f aca="false">IF(OR($A652="",02_Estacao!B652=""),"",IF(CFG_UT="°F",(02_Estacao!B652-32)*5/9,02_Estacao!B652))</f>
        <v/>
      </c>
      <c r="C652" s="47" t="str">
        <f aca="false">IF(OR($A652="",02_Estacao!C652=""),"",IF(CFG_UUR="fração (0-1)",02_Estacao!C652*100,02_Estacao!C652))</f>
        <v/>
      </c>
      <c r="D652" s="48" t="str">
        <f aca="false">IF(OR($A652="",02_Estacao!D652=""),"",IF(CFG_URS="MJ/m²/h",02_Estacao!D652*277.7778,IF(CFG_URS="kW/m²",02_Estacao!D652*1000,02_Estacao!D652)))</f>
        <v/>
      </c>
      <c r="E652" s="46" t="str">
        <f aca="false">IF(OR($A652="",02_Estacao!E652=""),"",IF(CFG_UVEL="km/h",02_Estacao!E652/3.6,02_Estacao!E652))</f>
        <v/>
      </c>
      <c r="F652" s="46" t="str">
        <f aca="false">IF($A652="","",IF(02_Estacao!F652="",CFG_P,IF(CFG_UP="hPa (mbar)",02_Estacao!F652/10,IF(CFG_UP="Pa",02_Estacao!F652/1000,02_Estacao!F652))))</f>
        <v/>
      </c>
      <c r="G652" s="48" t="str">
        <f aca="false">IF($A652="","",IF(02_Estacao!G652&lt;&gt;"",02_Estacao!G652,IF($D652="","",(1-CFG_ALBEDO)*$D652-CFG_RNL)))</f>
        <v/>
      </c>
      <c r="H652" s="46" t="str">
        <f aca="false">IF($A652="","",IFERROR(IF(ISNUMBER(INDEX(03_Dossel!$F$6:$F$1005,MATCH($A652,03_Dossel!$A$6:$A$1005,0))),INDEX(03_Dossel!$F$6:$F$1005,MATCH($A652,03_Dossel!$A$6:$A$1005,0)),""),""))</f>
        <v/>
      </c>
      <c r="I652" s="49" t="str">
        <f aca="false">IF($A652="","",IF($H652="","SEM PAR","OK"))</f>
        <v/>
      </c>
      <c r="J652" s="50" t="str">
        <f aca="false">IF($B652="","",0.6108*EXP(17.27*$B652/($B652+237.3)))</f>
        <v/>
      </c>
      <c r="K652" s="50" t="str">
        <f aca="false">IF(OR($J652="",$C652=""),"",$J652*$C652/100)</f>
        <v/>
      </c>
      <c r="L652" s="50" t="str">
        <f aca="false">IF(OR($J652="",$K652=""),"",$J652-$K652)</f>
        <v/>
      </c>
      <c r="M652" s="50" t="str">
        <f aca="false">IF($J652="","",4098*$J652/($B652+237.3)^2)</f>
        <v/>
      </c>
      <c r="N652" s="51" t="str">
        <f aca="false">IF($F652="","",0.000665*$F652)</f>
        <v/>
      </c>
      <c r="O652" s="46" t="str">
        <f aca="false">IF($E652="","",IFERROR($E652*4.87/LN(67.8*CFG_ZANEM-5.42),""))</f>
        <v/>
      </c>
      <c r="P652" s="46" t="str">
        <f aca="false">IF(OR($B652="",$H652=""),"",$H652-$B652)</f>
        <v/>
      </c>
      <c r="Q652" s="46" t="str">
        <f aca="false">IF($A652="","",IF(ISNUMBER(CFG_A),CFG_A,""))</f>
        <v/>
      </c>
      <c r="R652" s="46" t="str">
        <f aca="false">IF($A652="","",IF(ISNUMBER(CFG_B),CFG_B,""))</f>
        <v/>
      </c>
      <c r="S652" s="50" t="str">
        <f aca="false">IF(OR($B652="",$Q652=""),"",0.6108*EXP(17.27*$B652/($B652+237.3))-0.6108*EXP(17.27*($B652+$Q652)/($B652+$Q652+237.3)))</f>
        <v/>
      </c>
      <c r="T652" s="46" t="str">
        <f aca="false">IF(OR($Q652="",$R652="",$L652=""),"",$Q652+$R652*$L652)</f>
        <v/>
      </c>
      <c r="U652" s="46" t="str">
        <f aca="false">IF(OR($Q652="",$R652="",$S652=""),"",$Q652+$R652*$S652)</f>
        <v/>
      </c>
      <c r="V652" s="50" t="str">
        <f aca="false">IF(OR($P652="",$T652="",$U652=""),"",IF(ABS($U652-$T652)&lt;CFG_DENOMMIN,"",($P652-$T652)/($U652-$T652)))</f>
        <v/>
      </c>
      <c r="W652" s="47" t="str">
        <f aca="false">IF($E652="","",IFERROR(LN((CFG_ZANEM-0.67*CFG_HDOSSEL)/(0.123*CFG_HDOSSEL))*LN((CFG_ZAR-0.67*CFG_HDOSSEL)/(0.0123*CFG_HDOSSEL))/(CFG_K^2*$E652),""))</f>
        <v/>
      </c>
      <c r="X652" s="50" t="str">
        <f aca="false">IF(OR($N652="",$W652="",$W652=0),"",$N652*(1+CFG_RC/$W652))</f>
        <v/>
      </c>
      <c r="Y652" s="46" t="str">
        <f aca="false">IF(OR($X652="",$M652="",$G652="",$L652=""),"",($W652*$G652/CFG_RHOCP)*($X652/($M652+$X652))-$L652/($M652+$X652))</f>
        <v/>
      </c>
      <c r="Z652" s="46" t="str">
        <f aca="false">IF(OR($W652="",$G652=""),"",$W652*$G652/CFG_RHOCP)</f>
        <v/>
      </c>
      <c r="AA652" s="50" t="str">
        <f aca="false">IF(OR($P652="",$Y652="",$Z652=""),"",IF(ABS($Z652-$Y652)&lt;CFG_DENOMMIN,"",($P652-$Y652)/($Z652-$Y652)))</f>
        <v/>
      </c>
      <c r="AB652" s="48" t="str">
        <f aca="false">IF($A652="","",IF(AND(HOUR($A652)&gt;=CFG_HINI,HOUR($A652)&lt;CFG_HFIM),1,0))</f>
        <v/>
      </c>
      <c r="AC652" s="48" t="str">
        <f aca="false">IF($A652="","",IF($D652="",0,IF($D652&gt;=CFG_RSMIN,1,0)))</f>
        <v/>
      </c>
      <c r="AD652" s="48" t="str">
        <f aca="false">IF($A652="","",IF($E652="",0,IF(AND($E652&gt;=CFG_UMIN,$E652&lt;=CFG_UMAX),1,0)))</f>
        <v/>
      </c>
      <c r="AE652" s="48" t="str">
        <f aca="false">IF($A652="","",IF($L652="",0,IF($L652&gt;=CFG_VPDMIN,1,0)))</f>
        <v/>
      </c>
      <c r="AF652" s="48" t="str">
        <f aca="false">IF($A652="","",IF(CFG_METODO="Teórico (Jackson)",IF(OR($Y652="",$Z652=""),0,IF(ABS($Z652-$Y652)&gt;=CFG_DENOMMIN,1,0)),IF(OR($T652="",$U652=""),0,IF(ABS($U652-$T652)&gt;=CFG_DENOMMIN,1,0))))</f>
        <v/>
      </c>
      <c r="AG652" s="48" t="str">
        <f aca="false">IF($A652="","",IF(AND($B652&lt;&gt;"",$C652&lt;&gt;"",$H652&lt;&gt;""),1,0))</f>
        <v/>
      </c>
      <c r="AH652" s="48" t="str">
        <f aca="false">IF($A652="","",IF(AND($AB652=1,$AC652=1,$AD652=1,$AE652=1,$AF652=1,$AG652=1),1,0))</f>
        <v/>
      </c>
      <c r="AI652" s="50" t="str">
        <f aca="false">IF($A652="","",IF($AH652&lt;&gt;1,"",IF(CFG_METODO="Teórico (Jackson)",$AA652,$V652)))</f>
        <v/>
      </c>
      <c r="AJ652" s="50" t="str">
        <f aca="false">IF($AI652="","",MAX(0,MIN(1,$AI652)))</f>
        <v/>
      </c>
      <c r="AK652" s="52" t="str">
        <f aca="false">IF($A652="","",IF($AG652=0,"Dados incompletos"&amp;IF($I652="SEM PAR"," — sem Tc no mesmo horário",""),IF($AB652=0,"Fora da janela horária",IF($AC652=0,"Radiação abaixo do mínimo",IF($AD652=0,"Vento fora da faixa",IF($AE652=0,"VPD abaixo do mínimo",IF($AF652=0,"Denominador muito pequeno","VÁLIDO")))))))</f>
        <v/>
      </c>
    </row>
    <row r="653" customFormat="false" ht="15" hidden="false" customHeight="false" outlineLevel="0" collapsed="false">
      <c r="A653" s="45" t="str">
        <f aca="false">IF(02_Estacao!A653="","",02_Estacao!A653)</f>
        <v/>
      </c>
      <c r="B653" s="46" t="str">
        <f aca="false">IF(OR($A653="",02_Estacao!B653=""),"",IF(CFG_UT="°F",(02_Estacao!B653-32)*5/9,02_Estacao!B653))</f>
        <v/>
      </c>
      <c r="C653" s="47" t="str">
        <f aca="false">IF(OR($A653="",02_Estacao!C653=""),"",IF(CFG_UUR="fração (0-1)",02_Estacao!C653*100,02_Estacao!C653))</f>
        <v/>
      </c>
      <c r="D653" s="48" t="str">
        <f aca="false">IF(OR($A653="",02_Estacao!D653=""),"",IF(CFG_URS="MJ/m²/h",02_Estacao!D653*277.7778,IF(CFG_URS="kW/m²",02_Estacao!D653*1000,02_Estacao!D653)))</f>
        <v/>
      </c>
      <c r="E653" s="46" t="str">
        <f aca="false">IF(OR($A653="",02_Estacao!E653=""),"",IF(CFG_UVEL="km/h",02_Estacao!E653/3.6,02_Estacao!E653))</f>
        <v/>
      </c>
      <c r="F653" s="46" t="str">
        <f aca="false">IF($A653="","",IF(02_Estacao!F653="",CFG_P,IF(CFG_UP="hPa (mbar)",02_Estacao!F653/10,IF(CFG_UP="Pa",02_Estacao!F653/1000,02_Estacao!F653))))</f>
        <v/>
      </c>
      <c r="G653" s="48" t="str">
        <f aca="false">IF($A653="","",IF(02_Estacao!G653&lt;&gt;"",02_Estacao!G653,IF($D653="","",(1-CFG_ALBEDO)*$D653-CFG_RNL)))</f>
        <v/>
      </c>
      <c r="H653" s="46" t="str">
        <f aca="false">IF($A653="","",IFERROR(IF(ISNUMBER(INDEX(03_Dossel!$F$6:$F$1005,MATCH($A653,03_Dossel!$A$6:$A$1005,0))),INDEX(03_Dossel!$F$6:$F$1005,MATCH($A653,03_Dossel!$A$6:$A$1005,0)),""),""))</f>
        <v/>
      </c>
      <c r="I653" s="49" t="str">
        <f aca="false">IF($A653="","",IF($H653="","SEM PAR","OK"))</f>
        <v/>
      </c>
      <c r="J653" s="50" t="str">
        <f aca="false">IF($B653="","",0.6108*EXP(17.27*$B653/($B653+237.3)))</f>
        <v/>
      </c>
      <c r="K653" s="50" t="str">
        <f aca="false">IF(OR($J653="",$C653=""),"",$J653*$C653/100)</f>
        <v/>
      </c>
      <c r="L653" s="50" t="str">
        <f aca="false">IF(OR($J653="",$K653=""),"",$J653-$K653)</f>
        <v/>
      </c>
      <c r="M653" s="50" t="str">
        <f aca="false">IF($J653="","",4098*$J653/($B653+237.3)^2)</f>
        <v/>
      </c>
      <c r="N653" s="51" t="str">
        <f aca="false">IF($F653="","",0.000665*$F653)</f>
        <v/>
      </c>
      <c r="O653" s="46" t="str">
        <f aca="false">IF($E653="","",IFERROR($E653*4.87/LN(67.8*CFG_ZANEM-5.42),""))</f>
        <v/>
      </c>
      <c r="P653" s="46" t="str">
        <f aca="false">IF(OR($B653="",$H653=""),"",$H653-$B653)</f>
        <v/>
      </c>
      <c r="Q653" s="46" t="str">
        <f aca="false">IF($A653="","",IF(ISNUMBER(CFG_A),CFG_A,""))</f>
        <v/>
      </c>
      <c r="R653" s="46" t="str">
        <f aca="false">IF($A653="","",IF(ISNUMBER(CFG_B),CFG_B,""))</f>
        <v/>
      </c>
      <c r="S653" s="50" t="str">
        <f aca="false">IF(OR($B653="",$Q653=""),"",0.6108*EXP(17.27*$B653/($B653+237.3))-0.6108*EXP(17.27*($B653+$Q653)/($B653+$Q653+237.3)))</f>
        <v/>
      </c>
      <c r="T653" s="46" t="str">
        <f aca="false">IF(OR($Q653="",$R653="",$L653=""),"",$Q653+$R653*$L653)</f>
        <v/>
      </c>
      <c r="U653" s="46" t="str">
        <f aca="false">IF(OR($Q653="",$R653="",$S653=""),"",$Q653+$R653*$S653)</f>
        <v/>
      </c>
      <c r="V653" s="50" t="str">
        <f aca="false">IF(OR($P653="",$T653="",$U653=""),"",IF(ABS($U653-$T653)&lt;CFG_DENOMMIN,"",($P653-$T653)/($U653-$T653)))</f>
        <v/>
      </c>
      <c r="W653" s="47" t="str">
        <f aca="false">IF($E653="","",IFERROR(LN((CFG_ZANEM-0.67*CFG_HDOSSEL)/(0.123*CFG_HDOSSEL))*LN((CFG_ZAR-0.67*CFG_HDOSSEL)/(0.0123*CFG_HDOSSEL))/(CFG_K^2*$E653),""))</f>
        <v/>
      </c>
      <c r="X653" s="50" t="str">
        <f aca="false">IF(OR($N653="",$W653="",$W653=0),"",$N653*(1+CFG_RC/$W653))</f>
        <v/>
      </c>
      <c r="Y653" s="46" t="str">
        <f aca="false">IF(OR($X653="",$M653="",$G653="",$L653=""),"",($W653*$G653/CFG_RHOCP)*($X653/($M653+$X653))-$L653/($M653+$X653))</f>
        <v/>
      </c>
      <c r="Z653" s="46" t="str">
        <f aca="false">IF(OR($W653="",$G653=""),"",$W653*$G653/CFG_RHOCP)</f>
        <v/>
      </c>
      <c r="AA653" s="50" t="str">
        <f aca="false">IF(OR($P653="",$Y653="",$Z653=""),"",IF(ABS($Z653-$Y653)&lt;CFG_DENOMMIN,"",($P653-$Y653)/($Z653-$Y653)))</f>
        <v/>
      </c>
      <c r="AB653" s="48" t="str">
        <f aca="false">IF($A653="","",IF(AND(HOUR($A653)&gt;=CFG_HINI,HOUR($A653)&lt;CFG_HFIM),1,0))</f>
        <v/>
      </c>
      <c r="AC653" s="48" t="str">
        <f aca="false">IF($A653="","",IF($D653="",0,IF($D653&gt;=CFG_RSMIN,1,0)))</f>
        <v/>
      </c>
      <c r="AD653" s="48" t="str">
        <f aca="false">IF($A653="","",IF($E653="",0,IF(AND($E653&gt;=CFG_UMIN,$E653&lt;=CFG_UMAX),1,0)))</f>
        <v/>
      </c>
      <c r="AE653" s="48" t="str">
        <f aca="false">IF($A653="","",IF($L653="",0,IF($L653&gt;=CFG_VPDMIN,1,0)))</f>
        <v/>
      </c>
      <c r="AF653" s="48" t="str">
        <f aca="false">IF($A653="","",IF(CFG_METODO="Teórico (Jackson)",IF(OR($Y653="",$Z653=""),0,IF(ABS($Z653-$Y653)&gt;=CFG_DENOMMIN,1,0)),IF(OR($T653="",$U653=""),0,IF(ABS($U653-$T653)&gt;=CFG_DENOMMIN,1,0))))</f>
        <v/>
      </c>
      <c r="AG653" s="48" t="str">
        <f aca="false">IF($A653="","",IF(AND($B653&lt;&gt;"",$C653&lt;&gt;"",$H653&lt;&gt;""),1,0))</f>
        <v/>
      </c>
      <c r="AH653" s="48" t="str">
        <f aca="false">IF($A653="","",IF(AND($AB653=1,$AC653=1,$AD653=1,$AE653=1,$AF653=1,$AG653=1),1,0))</f>
        <v/>
      </c>
      <c r="AI653" s="50" t="str">
        <f aca="false">IF($A653="","",IF($AH653&lt;&gt;1,"",IF(CFG_METODO="Teórico (Jackson)",$AA653,$V653)))</f>
        <v/>
      </c>
      <c r="AJ653" s="50" t="str">
        <f aca="false">IF($AI653="","",MAX(0,MIN(1,$AI653)))</f>
        <v/>
      </c>
      <c r="AK653" s="52" t="str">
        <f aca="false">IF($A653="","",IF($AG653=0,"Dados incompletos"&amp;IF($I653="SEM PAR"," — sem Tc no mesmo horário",""),IF($AB653=0,"Fora da janela horária",IF($AC653=0,"Radiação abaixo do mínimo",IF($AD653=0,"Vento fora da faixa",IF($AE653=0,"VPD abaixo do mínimo",IF($AF653=0,"Denominador muito pequeno","VÁLIDO")))))))</f>
        <v/>
      </c>
    </row>
    <row r="654" customFormat="false" ht="15" hidden="false" customHeight="false" outlineLevel="0" collapsed="false">
      <c r="A654" s="45" t="str">
        <f aca="false">IF(02_Estacao!A654="","",02_Estacao!A654)</f>
        <v/>
      </c>
      <c r="B654" s="46" t="str">
        <f aca="false">IF(OR($A654="",02_Estacao!B654=""),"",IF(CFG_UT="°F",(02_Estacao!B654-32)*5/9,02_Estacao!B654))</f>
        <v/>
      </c>
      <c r="C654" s="47" t="str">
        <f aca="false">IF(OR($A654="",02_Estacao!C654=""),"",IF(CFG_UUR="fração (0-1)",02_Estacao!C654*100,02_Estacao!C654))</f>
        <v/>
      </c>
      <c r="D654" s="48" t="str">
        <f aca="false">IF(OR($A654="",02_Estacao!D654=""),"",IF(CFG_URS="MJ/m²/h",02_Estacao!D654*277.7778,IF(CFG_URS="kW/m²",02_Estacao!D654*1000,02_Estacao!D654)))</f>
        <v/>
      </c>
      <c r="E654" s="46" t="str">
        <f aca="false">IF(OR($A654="",02_Estacao!E654=""),"",IF(CFG_UVEL="km/h",02_Estacao!E654/3.6,02_Estacao!E654))</f>
        <v/>
      </c>
      <c r="F654" s="46" t="str">
        <f aca="false">IF($A654="","",IF(02_Estacao!F654="",CFG_P,IF(CFG_UP="hPa (mbar)",02_Estacao!F654/10,IF(CFG_UP="Pa",02_Estacao!F654/1000,02_Estacao!F654))))</f>
        <v/>
      </c>
      <c r="G654" s="48" t="str">
        <f aca="false">IF($A654="","",IF(02_Estacao!G654&lt;&gt;"",02_Estacao!G654,IF($D654="","",(1-CFG_ALBEDO)*$D654-CFG_RNL)))</f>
        <v/>
      </c>
      <c r="H654" s="46" t="str">
        <f aca="false">IF($A654="","",IFERROR(IF(ISNUMBER(INDEX(03_Dossel!$F$6:$F$1005,MATCH($A654,03_Dossel!$A$6:$A$1005,0))),INDEX(03_Dossel!$F$6:$F$1005,MATCH($A654,03_Dossel!$A$6:$A$1005,0)),""),""))</f>
        <v/>
      </c>
      <c r="I654" s="49" t="str">
        <f aca="false">IF($A654="","",IF($H654="","SEM PAR","OK"))</f>
        <v/>
      </c>
      <c r="J654" s="50" t="str">
        <f aca="false">IF($B654="","",0.6108*EXP(17.27*$B654/($B654+237.3)))</f>
        <v/>
      </c>
      <c r="K654" s="50" t="str">
        <f aca="false">IF(OR($J654="",$C654=""),"",$J654*$C654/100)</f>
        <v/>
      </c>
      <c r="L654" s="50" t="str">
        <f aca="false">IF(OR($J654="",$K654=""),"",$J654-$K654)</f>
        <v/>
      </c>
      <c r="M654" s="50" t="str">
        <f aca="false">IF($J654="","",4098*$J654/($B654+237.3)^2)</f>
        <v/>
      </c>
      <c r="N654" s="51" t="str">
        <f aca="false">IF($F654="","",0.000665*$F654)</f>
        <v/>
      </c>
      <c r="O654" s="46" t="str">
        <f aca="false">IF($E654="","",IFERROR($E654*4.87/LN(67.8*CFG_ZANEM-5.42),""))</f>
        <v/>
      </c>
      <c r="P654" s="46" t="str">
        <f aca="false">IF(OR($B654="",$H654=""),"",$H654-$B654)</f>
        <v/>
      </c>
      <c r="Q654" s="46" t="str">
        <f aca="false">IF($A654="","",IF(ISNUMBER(CFG_A),CFG_A,""))</f>
        <v/>
      </c>
      <c r="R654" s="46" t="str">
        <f aca="false">IF($A654="","",IF(ISNUMBER(CFG_B),CFG_B,""))</f>
        <v/>
      </c>
      <c r="S654" s="50" t="str">
        <f aca="false">IF(OR($B654="",$Q654=""),"",0.6108*EXP(17.27*$B654/($B654+237.3))-0.6108*EXP(17.27*($B654+$Q654)/($B654+$Q654+237.3)))</f>
        <v/>
      </c>
      <c r="T654" s="46" t="str">
        <f aca="false">IF(OR($Q654="",$R654="",$L654=""),"",$Q654+$R654*$L654)</f>
        <v/>
      </c>
      <c r="U654" s="46" t="str">
        <f aca="false">IF(OR($Q654="",$R654="",$S654=""),"",$Q654+$R654*$S654)</f>
        <v/>
      </c>
      <c r="V654" s="50" t="str">
        <f aca="false">IF(OR($P654="",$T654="",$U654=""),"",IF(ABS($U654-$T654)&lt;CFG_DENOMMIN,"",($P654-$T654)/($U654-$T654)))</f>
        <v/>
      </c>
      <c r="W654" s="47" t="str">
        <f aca="false">IF($E654="","",IFERROR(LN((CFG_ZANEM-0.67*CFG_HDOSSEL)/(0.123*CFG_HDOSSEL))*LN((CFG_ZAR-0.67*CFG_HDOSSEL)/(0.0123*CFG_HDOSSEL))/(CFG_K^2*$E654),""))</f>
        <v/>
      </c>
      <c r="X654" s="50" t="str">
        <f aca="false">IF(OR($N654="",$W654="",$W654=0),"",$N654*(1+CFG_RC/$W654))</f>
        <v/>
      </c>
      <c r="Y654" s="46" t="str">
        <f aca="false">IF(OR($X654="",$M654="",$G654="",$L654=""),"",($W654*$G654/CFG_RHOCP)*($X654/($M654+$X654))-$L654/($M654+$X654))</f>
        <v/>
      </c>
      <c r="Z654" s="46" t="str">
        <f aca="false">IF(OR($W654="",$G654=""),"",$W654*$G654/CFG_RHOCP)</f>
        <v/>
      </c>
      <c r="AA654" s="50" t="str">
        <f aca="false">IF(OR($P654="",$Y654="",$Z654=""),"",IF(ABS($Z654-$Y654)&lt;CFG_DENOMMIN,"",($P654-$Y654)/($Z654-$Y654)))</f>
        <v/>
      </c>
      <c r="AB654" s="48" t="str">
        <f aca="false">IF($A654="","",IF(AND(HOUR($A654)&gt;=CFG_HINI,HOUR($A654)&lt;CFG_HFIM),1,0))</f>
        <v/>
      </c>
      <c r="AC654" s="48" t="str">
        <f aca="false">IF($A654="","",IF($D654="",0,IF($D654&gt;=CFG_RSMIN,1,0)))</f>
        <v/>
      </c>
      <c r="AD654" s="48" t="str">
        <f aca="false">IF($A654="","",IF($E654="",0,IF(AND($E654&gt;=CFG_UMIN,$E654&lt;=CFG_UMAX),1,0)))</f>
        <v/>
      </c>
      <c r="AE654" s="48" t="str">
        <f aca="false">IF($A654="","",IF($L654="",0,IF($L654&gt;=CFG_VPDMIN,1,0)))</f>
        <v/>
      </c>
      <c r="AF654" s="48" t="str">
        <f aca="false">IF($A654="","",IF(CFG_METODO="Teórico (Jackson)",IF(OR($Y654="",$Z654=""),0,IF(ABS($Z654-$Y654)&gt;=CFG_DENOMMIN,1,0)),IF(OR($T654="",$U654=""),0,IF(ABS($U654-$T654)&gt;=CFG_DENOMMIN,1,0))))</f>
        <v/>
      </c>
      <c r="AG654" s="48" t="str">
        <f aca="false">IF($A654="","",IF(AND($B654&lt;&gt;"",$C654&lt;&gt;"",$H654&lt;&gt;""),1,0))</f>
        <v/>
      </c>
      <c r="AH654" s="48" t="str">
        <f aca="false">IF($A654="","",IF(AND($AB654=1,$AC654=1,$AD654=1,$AE654=1,$AF654=1,$AG654=1),1,0))</f>
        <v/>
      </c>
      <c r="AI654" s="50" t="str">
        <f aca="false">IF($A654="","",IF($AH654&lt;&gt;1,"",IF(CFG_METODO="Teórico (Jackson)",$AA654,$V654)))</f>
        <v/>
      </c>
      <c r="AJ654" s="50" t="str">
        <f aca="false">IF($AI654="","",MAX(0,MIN(1,$AI654)))</f>
        <v/>
      </c>
      <c r="AK654" s="52" t="str">
        <f aca="false">IF($A654="","",IF($AG654=0,"Dados incompletos"&amp;IF($I654="SEM PAR"," — sem Tc no mesmo horário",""),IF($AB654=0,"Fora da janela horária",IF($AC654=0,"Radiação abaixo do mínimo",IF($AD654=0,"Vento fora da faixa",IF($AE654=0,"VPD abaixo do mínimo",IF($AF654=0,"Denominador muito pequeno","VÁLIDO")))))))</f>
        <v/>
      </c>
    </row>
    <row r="655" customFormat="false" ht="15" hidden="false" customHeight="false" outlineLevel="0" collapsed="false">
      <c r="A655" s="45" t="str">
        <f aca="false">IF(02_Estacao!A655="","",02_Estacao!A655)</f>
        <v/>
      </c>
      <c r="B655" s="46" t="str">
        <f aca="false">IF(OR($A655="",02_Estacao!B655=""),"",IF(CFG_UT="°F",(02_Estacao!B655-32)*5/9,02_Estacao!B655))</f>
        <v/>
      </c>
      <c r="C655" s="47" t="str">
        <f aca="false">IF(OR($A655="",02_Estacao!C655=""),"",IF(CFG_UUR="fração (0-1)",02_Estacao!C655*100,02_Estacao!C655))</f>
        <v/>
      </c>
      <c r="D655" s="48" t="str">
        <f aca="false">IF(OR($A655="",02_Estacao!D655=""),"",IF(CFG_URS="MJ/m²/h",02_Estacao!D655*277.7778,IF(CFG_URS="kW/m²",02_Estacao!D655*1000,02_Estacao!D655)))</f>
        <v/>
      </c>
      <c r="E655" s="46" t="str">
        <f aca="false">IF(OR($A655="",02_Estacao!E655=""),"",IF(CFG_UVEL="km/h",02_Estacao!E655/3.6,02_Estacao!E655))</f>
        <v/>
      </c>
      <c r="F655" s="46" t="str">
        <f aca="false">IF($A655="","",IF(02_Estacao!F655="",CFG_P,IF(CFG_UP="hPa (mbar)",02_Estacao!F655/10,IF(CFG_UP="Pa",02_Estacao!F655/1000,02_Estacao!F655))))</f>
        <v/>
      </c>
      <c r="G655" s="48" t="str">
        <f aca="false">IF($A655="","",IF(02_Estacao!G655&lt;&gt;"",02_Estacao!G655,IF($D655="","",(1-CFG_ALBEDO)*$D655-CFG_RNL)))</f>
        <v/>
      </c>
      <c r="H655" s="46" t="str">
        <f aca="false">IF($A655="","",IFERROR(IF(ISNUMBER(INDEX(03_Dossel!$F$6:$F$1005,MATCH($A655,03_Dossel!$A$6:$A$1005,0))),INDEX(03_Dossel!$F$6:$F$1005,MATCH($A655,03_Dossel!$A$6:$A$1005,0)),""),""))</f>
        <v/>
      </c>
      <c r="I655" s="49" t="str">
        <f aca="false">IF($A655="","",IF($H655="","SEM PAR","OK"))</f>
        <v/>
      </c>
      <c r="J655" s="50" t="str">
        <f aca="false">IF($B655="","",0.6108*EXP(17.27*$B655/($B655+237.3)))</f>
        <v/>
      </c>
      <c r="K655" s="50" t="str">
        <f aca="false">IF(OR($J655="",$C655=""),"",$J655*$C655/100)</f>
        <v/>
      </c>
      <c r="L655" s="50" t="str">
        <f aca="false">IF(OR($J655="",$K655=""),"",$J655-$K655)</f>
        <v/>
      </c>
      <c r="M655" s="50" t="str">
        <f aca="false">IF($J655="","",4098*$J655/($B655+237.3)^2)</f>
        <v/>
      </c>
      <c r="N655" s="51" t="str">
        <f aca="false">IF($F655="","",0.000665*$F655)</f>
        <v/>
      </c>
      <c r="O655" s="46" t="str">
        <f aca="false">IF($E655="","",IFERROR($E655*4.87/LN(67.8*CFG_ZANEM-5.42),""))</f>
        <v/>
      </c>
      <c r="P655" s="46" t="str">
        <f aca="false">IF(OR($B655="",$H655=""),"",$H655-$B655)</f>
        <v/>
      </c>
      <c r="Q655" s="46" t="str">
        <f aca="false">IF($A655="","",IF(ISNUMBER(CFG_A),CFG_A,""))</f>
        <v/>
      </c>
      <c r="R655" s="46" t="str">
        <f aca="false">IF($A655="","",IF(ISNUMBER(CFG_B),CFG_B,""))</f>
        <v/>
      </c>
      <c r="S655" s="50" t="str">
        <f aca="false">IF(OR($B655="",$Q655=""),"",0.6108*EXP(17.27*$B655/($B655+237.3))-0.6108*EXP(17.27*($B655+$Q655)/($B655+$Q655+237.3)))</f>
        <v/>
      </c>
      <c r="T655" s="46" t="str">
        <f aca="false">IF(OR($Q655="",$R655="",$L655=""),"",$Q655+$R655*$L655)</f>
        <v/>
      </c>
      <c r="U655" s="46" t="str">
        <f aca="false">IF(OR($Q655="",$R655="",$S655=""),"",$Q655+$R655*$S655)</f>
        <v/>
      </c>
      <c r="V655" s="50" t="str">
        <f aca="false">IF(OR($P655="",$T655="",$U655=""),"",IF(ABS($U655-$T655)&lt;CFG_DENOMMIN,"",($P655-$T655)/($U655-$T655)))</f>
        <v/>
      </c>
      <c r="W655" s="47" t="str">
        <f aca="false">IF($E655="","",IFERROR(LN((CFG_ZANEM-0.67*CFG_HDOSSEL)/(0.123*CFG_HDOSSEL))*LN((CFG_ZAR-0.67*CFG_HDOSSEL)/(0.0123*CFG_HDOSSEL))/(CFG_K^2*$E655),""))</f>
        <v/>
      </c>
      <c r="X655" s="50" t="str">
        <f aca="false">IF(OR($N655="",$W655="",$W655=0),"",$N655*(1+CFG_RC/$W655))</f>
        <v/>
      </c>
      <c r="Y655" s="46" t="str">
        <f aca="false">IF(OR($X655="",$M655="",$G655="",$L655=""),"",($W655*$G655/CFG_RHOCP)*($X655/($M655+$X655))-$L655/($M655+$X655))</f>
        <v/>
      </c>
      <c r="Z655" s="46" t="str">
        <f aca="false">IF(OR($W655="",$G655=""),"",$W655*$G655/CFG_RHOCP)</f>
        <v/>
      </c>
      <c r="AA655" s="50" t="str">
        <f aca="false">IF(OR($P655="",$Y655="",$Z655=""),"",IF(ABS($Z655-$Y655)&lt;CFG_DENOMMIN,"",($P655-$Y655)/($Z655-$Y655)))</f>
        <v/>
      </c>
      <c r="AB655" s="48" t="str">
        <f aca="false">IF($A655="","",IF(AND(HOUR($A655)&gt;=CFG_HINI,HOUR($A655)&lt;CFG_HFIM),1,0))</f>
        <v/>
      </c>
      <c r="AC655" s="48" t="str">
        <f aca="false">IF($A655="","",IF($D655="",0,IF($D655&gt;=CFG_RSMIN,1,0)))</f>
        <v/>
      </c>
      <c r="AD655" s="48" t="str">
        <f aca="false">IF($A655="","",IF($E655="",0,IF(AND($E655&gt;=CFG_UMIN,$E655&lt;=CFG_UMAX),1,0)))</f>
        <v/>
      </c>
      <c r="AE655" s="48" t="str">
        <f aca="false">IF($A655="","",IF($L655="",0,IF($L655&gt;=CFG_VPDMIN,1,0)))</f>
        <v/>
      </c>
      <c r="AF655" s="48" t="str">
        <f aca="false">IF($A655="","",IF(CFG_METODO="Teórico (Jackson)",IF(OR($Y655="",$Z655=""),0,IF(ABS($Z655-$Y655)&gt;=CFG_DENOMMIN,1,0)),IF(OR($T655="",$U655=""),0,IF(ABS($U655-$T655)&gt;=CFG_DENOMMIN,1,0))))</f>
        <v/>
      </c>
      <c r="AG655" s="48" t="str">
        <f aca="false">IF($A655="","",IF(AND($B655&lt;&gt;"",$C655&lt;&gt;"",$H655&lt;&gt;""),1,0))</f>
        <v/>
      </c>
      <c r="AH655" s="48" t="str">
        <f aca="false">IF($A655="","",IF(AND($AB655=1,$AC655=1,$AD655=1,$AE655=1,$AF655=1,$AG655=1),1,0))</f>
        <v/>
      </c>
      <c r="AI655" s="50" t="str">
        <f aca="false">IF($A655="","",IF($AH655&lt;&gt;1,"",IF(CFG_METODO="Teórico (Jackson)",$AA655,$V655)))</f>
        <v/>
      </c>
      <c r="AJ655" s="50" t="str">
        <f aca="false">IF($AI655="","",MAX(0,MIN(1,$AI655)))</f>
        <v/>
      </c>
      <c r="AK655" s="52" t="str">
        <f aca="false">IF($A655="","",IF($AG655=0,"Dados incompletos"&amp;IF($I655="SEM PAR"," — sem Tc no mesmo horário",""),IF($AB655=0,"Fora da janela horária",IF($AC655=0,"Radiação abaixo do mínimo",IF($AD655=0,"Vento fora da faixa",IF($AE655=0,"VPD abaixo do mínimo",IF($AF655=0,"Denominador muito pequeno","VÁLIDO")))))))</f>
        <v/>
      </c>
    </row>
    <row r="656" customFormat="false" ht="15" hidden="false" customHeight="false" outlineLevel="0" collapsed="false">
      <c r="A656" s="45" t="str">
        <f aca="false">IF(02_Estacao!A656="","",02_Estacao!A656)</f>
        <v/>
      </c>
      <c r="B656" s="46" t="str">
        <f aca="false">IF(OR($A656="",02_Estacao!B656=""),"",IF(CFG_UT="°F",(02_Estacao!B656-32)*5/9,02_Estacao!B656))</f>
        <v/>
      </c>
      <c r="C656" s="47" t="str">
        <f aca="false">IF(OR($A656="",02_Estacao!C656=""),"",IF(CFG_UUR="fração (0-1)",02_Estacao!C656*100,02_Estacao!C656))</f>
        <v/>
      </c>
      <c r="D656" s="48" t="str">
        <f aca="false">IF(OR($A656="",02_Estacao!D656=""),"",IF(CFG_URS="MJ/m²/h",02_Estacao!D656*277.7778,IF(CFG_URS="kW/m²",02_Estacao!D656*1000,02_Estacao!D656)))</f>
        <v/>
      </c>
      <c r="E656" s="46" t="str">
        <f aca="false">IF(OR($A656="",02_Estacao!E656=""),"",IF(CFG_UVEL="km/h",02_Estacao!E656/3.6,02_Estacao!E656))</f>
        <v/>
      </c>
      <c r="F656" s="46" t="str">
        <f aca="false">IF($A656="","",IF(02_Estacao!F656="",CFG_P,IF(CFG_UP="hPa (mbar)",02_Estacao!F656/10,IF(CFG_UP="Pa",02_Estacao!F656/1000,02_Estacao!F656))))</f>
        <v/>
      </c>
      <c r="G656" s="48" t="str">
        <f aca="false">IF($A656="","",IF(02_Estacao!G656&lt;&gt;"",02_Estacao!G656,IF($D656="","",(1-CFG_ALBEDO)*$D656-CFG_RNL)))</f>
        <v/>
      </c>
      <c r="H656" s="46" t="str">
        <f aca="false">IF($A656="","",IFERROR(IF(ISNUMBER(INDEX(03_Dossel!$F$6:$F$1005,MATCH($A656,03_Dossel!$A$6:$A$1005,0))),INDEX(03_Dossel!$F$6:$F$1005,MATCH($A656,03_Dossel!$A$6:$A$1005,0)),""),""))</f>
        <v/>
      </c>
      <c r="I656" s="49" t="str">
        <f aca="false">IF($A656="","",IF($H656="","SEM PAR","OK"))</f>
        <v/>
      </c>
      <c r="J656" s="50" t="str">
        <f aca="false">IF($B656="","",0.6108*EXP(17.27*$B656/($B656+237.3)))</f>
        <v/>
      </c>
      <c r="K656" s="50" t="str">
        <f aca="false">IF(OR($J656="",$C656=""),"",$J656*$C656/100)</f>
        <v/>
      </c>
      <c r="L656" s="50" t="str">
        <f aca="false">IF(OR($J656="",$K656=""),"",$J656-$K656)</f>
        <v/>
      </c>
      <c r="M656" s="50" t="str">
        <f aca="false">IF($J656="","",4098*$J656/($B656+237.3)^2)</f>
        <v/>
      </c>
      <c r="N656" s="51" t="str">
        <f aca="false">IF($F656="","",0.000665*$F656)</f>
        <v/>
      </c>
      <c r="O656" s="46" t="str">
        <f aca="false">IF($E656="","",IFERROR($E656*4.87/LN(67.8*CFG_ZANEM-5.42),""))</f>
        <v/>
      </c>
      <c r="P656" s="46" t="str">
        <f aca="false">IF(OR($B656="",$H656=""),"",$H656-$B656)</f>
        <v/>
      </c>
      <c r="Q656" s="46" t="str">
        <f aca="false">IF($A656="","",IF(ISNUMBER(CFG_A),CFG_A,""))</f>
        <v/>
      </c>
      <c r="R656" s="46" t="str">
        <f aca="false">IF($A656="","",IF(ISNUMBER(CFG_B),CFG_B,""))</f>
        <v/>
      </c>
      <c r="S656" s="50" t="str">
        <f aca="false">IF(OR($B656="",$Q656=""),"",0.6108*EXP(17.27*$B656/($B656+237.3))-0.6108*EXP(17.27*($B656+$Q656)/($B656+$Q656+237.3)))</f>
        <v/>
      </c>
      <c r="T656" s="46" t="str">
        <f aca="false">IF(OR($Q656="",$R656="",$L656=""),"",$Q656+$R656*$L656)</f>
        <v/>
      </c>
      <c r="U656" s="46" t="str">
        <f aca="false">IF(OR($Q656="",$R656="",$S656=""),"",$Q656+$R656*$S656)</f>
        <v/>
      </c>
      <c r="V656" s="50" t="str">
        <f aca="false">IF(OR($P656="",$T656="",$U656=""),"",IF(ABS($U656-$T656)&lt;CFG_DENOMMIN,"",($P656-$T656)/($U656-$T656)))</f>
        <v/>
      </c>
      <c r="W656" s="47" t="str">
        <f aca="false">IF($E656="","",IFERROR(LN((CFG_ZANEM-0.67*CFG_HDOSSEL)/(0.123*CFG_HDOSSEL))*LN((CFG_ZAR-0.67*CFG_HDOSSEL)/(0.0123*CFG_HDOSSEL))/(CFG_K^2*$E656),""))</f>
        <v/>
      </c>
      <c r="X656" s="50" t="str">
        <f aca="false">IF(OR($N656="",$W656="",$W656=0),"",$N656*(1+CFG_RC/$W656))</f>
        <v/>
      </c>
      <c r="Y656" s="46" t="str">
        <f aca="false">IF(OR($X656="",$M656="",$G656="",$L656=""),"",($W656*$G656/CFG_RHOCP)*($X656/($M656+$X656))-$L656/($M656+$X656))</f>
        <v/>
      </c>
      <c r="Z656" s="46" t="str">
        <f aca="false">IF(OR($W656="",$G656=""),"",$W656*$G656/CFG_RHOCP)</f>
        <v/>
      </c>
      <c r="AA656" s="50" t="str">
        <f aca="false">IF(OR($P656="",$Y656="",$Z656=""),"",IF(ABS($Z656-$Y656)&lt;CFG_DENOMMIN,"",($P656-$Y656)/($Z656-$Y656)))</f>
        <v/>
      </c>
      <c r="AB656" s="48" t="str">
        <f aca="false">IF($A656="","",IF(AND(HOUR($A656)&gt;=CFG_HINI,HOUR($A656)&lt;CFG_HFIM),1,0))</f>
        <v/>
      </c>
      <c r="AC656" s="48" t="str">
        <f aca="false">IF($A656="","",IF($D656="",0,IF($D656&gt;=CFG_RSMIN,1,0)))</f>
        <v/>
      </c>
      <c r="AD656" s="48" t="str">
        <f aca="false">IF($A656="","",IF($E656="",0,IF(AND($E656&gt;=CFG_UMIN,$E656&lt;=CFG_UMAX),1,0)))</f>
        <v/>
      </c>
      <c r="AE656" s="48" t="str">
        <f aca="false">IF($A656="","",IF($L656="",0,IF($L656&gt;=CFG_VPDMIN,1,0)))</f>
        <v/>
      </c>
      <c r="AF656" s="48" t="str">
        <f aca="false">IF($A656="","",IF(CFG_METODO="Teórico (Jackson)",IF(OR($Y656="",$Z656=""),0,IF(ABS($Z656-$Y656)&gt;=CFG_DENOMMIN,1,0)),IF(OR($T656="",$U656=""),0,IF(ABS($U656-$T656)&gt;=CFG_DENOMMIN,1,0))))</f>
        <v/>
      </c>
      <c r="AG656" s="48" t="str">
        <f aca="false">IF($A656="","",IF(AND($B656&lt;&gt;"",$C656&lt;&gt;"",$H656&lt;&gt;""),1,0))</f>
        <v/>
      </c>
      <c r="AH656" s="48" t="str">
        <f aca="false">IF($A656="","",IF(AND($AB656=1,$AC656=1,$AD656=1,$AE656=1,$AF656=1,$AG656=1),1,0))</f>
        <v/>
      </c>
      <c r="AI656" s="50" t="str">
        <f aca="false">IF($A656="","",IF($AH656&lt;&gt;1,"",IF(CFG_METODO="Teórico (Jackson)",$AA656,$V656)))</f>
        <v/>
      </c>
      <c r="AJ656" s="50" t="str">
        <f aca="false">IF($AI656="","",MAX(0,MIN(1,$AI656)))</f>
        <v/>
      </c>
      <c r="AK656" s="52" t="str">
        <f aca="false">IF($A656="","",IF($AG656=0,"Dados incompletos"&amp;IF($I656="SEM PAR"," — sem Tc no mesmo horário",""),IF($AB656=0,"Fora da janela horária",IF($AC656=0,"Radiação abaixo do mínimo",IF($AD656=0,"Vento fora da faixa",IF($AE656=0,"VPD abaixo do mínimo",IF($AF656=0,"Denominador muito pequeno","VÁLIDO")))))))</f>
        <v/>
      </c>
    </row>
    <row r="657" customFormat="false" ht="15" hidden="false" customHeight="false" outlineLevel="0" collapsed="false">
      <c r="A657" s="45" t="str">
        <f aca="false">IF(02_Estacao!A657="","",02_Estacao!A657)</f>
        <v/>
      </c>
      <c r="B657" s="46" t="str">
        <f aca="false">IF(OR($A657="",02_Estacao!B657=""),"",IF(CFG_UT="°F",(02_Estacao!B657-32)*5/9,02_Estacao!B657))</f>
        <v/>
      </c>
      <c r="C657" s="47" t="str">
        <f aca="false">IF(OR($A657="",02_Estacao!C657=""),"",IF(CFG_UUR="fração (0-1)",02_Estacao!C657*100,02_Estacao!C657))</f>
        <v/>
      </c>
      <c r="D657" s="48" t="str">
        <f aca="false">IF(OR($A657="",02_Estacao!D657=""),"",IF(CFG_URS="MJ/m²/h",02_Estacao!D657*277.7778,IF(CFG_URS="kW/m²",02_Estacao!D657*1000,02_Estacao!D657)))</f>
        <v/>
      </c>
      <c r="E657" s="46" t="str">
        <f aca="false">IF(OR($A657="",02_Estacao!E657=""),"",IF(CFG_UVEL="km/h",02_Estacao!E657/3.6,02_Estacao!E657))</f>
        <v/>
      </c>
      <c r="F657" s="46" t="str">
        <f aca="false">IF($A657="","",IF(02_Estacao!F657="",CFG_P,IF(CFG_UP="hPa (mbar)",02_Estacao!F657/10,IF(CFG_UP="Pa",02_Estacao!F657/1000,02_Estacao!F657))))</f>
        <v/>
      </c>
      <c r="G657" s="48" t="str">
        <f aca="false">IF($A657="","",IF(02_Estacao!G657&lt;&gt;"",02_Estacao!G657,IF($D657="","",(1-CFG_ALBEDO)*$D657-CFG_RNL)))</f>
        <v/>
      </c>
      <c r="H657" s="46" t="str">
        <f aca="false">IF($A657="","",IFERROR(IF(ISNUMBER(INDEX(03_Dossel!$F$6:$F$1005,MATCH($A657,03_Dossel!$A$6:$A$1005,0))),INDEX(03_Dossel!$F$6:$F$1005,MATCH($A657,03_Dossel!$A$6:$A$1005,0)),""),""))</f>
        <v/>
      </c>
      <c r="I657" s="49" t="str">
        <f aca="false">IF($A657="","",IF($H657="","SEM PAR","OK"))</f>
        <v/>
      </c>
      <c r="J657" s="50" t="str">
        <f aca="false">IF($B657="","",0.6108*EXP(17.27*$B657/($B657+237.3)))</f>
        <v/>
      </c>
      <c r="K657" s="50" t="str">
        <f aca="false">IF(OR($J657="",$C657=""),"",$J657*$C657/100)</f>
        <v/>
      </c>
      <c r="L657" s="50" t="str">
        <f aca="false">IF(OR($J657="",$K657=""),"",$J657-$K657)</f>
        <v/>
      </c>
      <c r="M657" s="50" t="str">
        <f aca="false">IF($J657="","",4098*$J657/($B657+237.3)^2)</f>
        <v/>
      </c>
      <c r="N657" s="51" t="str">
        <f aca="false">IF($F657="","",0.000665*$F657)</f>
        <v/>
      </c>
      <c r="O657" s="46" t="str">
        <f aca="false">IF($E657="","",IFERROR($E657*4.87/LN(67.8*CFG_ZANEM-5.42),""))</f>
        <v/>
      </c>
      <c r="P657" s="46" t="str">
        <f aca="false">IF(OR($B657="",$H657=""),"",$H657-$B657)</f>
        <v/>
      </c>
      <c r="Q657" s="46" t="str">
        <f aca="false">IF($A657="","",IF(ISNUMBER(CFG_A),CFG_A,""))</f>
        <v/>
      </c>
      <c r="R657" s="46" t="str">
        <f aca="false">IF($A657="","",IF(ISNUMBER(CFG_B),CFG_B,""))</f>
        <v/>
      </c>
      <c r="S657" s="50" t="str">
        <f aca="false">IF(OR($B657="",$Q657=""),"",0.6108*EXP(17.27*$B657/($B657+237.3))-0.6108*EXP(17.27*($B657+$Q657)/($B657+$Q657+237.3)))</f>
        <v/>
      </c>
      <c r="T657" s="46" t="str">
        <f aca="false">IF(OR($Q657="",$R657="",$L657=""),"",$Q657+$R657*$L657)</f>
        <v/>
      </c>
      <c r="U657" s="46" t="str">
        <f aca="false">IF(OR($Q657="",$R657="",$S657=""),"",$Q657+$R657*$S657)</f>
        <v/>
      </c>
      <c r="V657" s="50" t="str">
        <f aca="false">IF(OR($P657="",$T657="",$U657=""),"",IF(ABS($U657-$T657)&lt;CFG_DENOMMIN,"",($P657-$T657)/($U657-$T657)))</f>
        <v/>
      </c>
      <c r="W657" s="47" t="str">
        <f aca="false">IF($E657="","",IFERROR(LN((CFG_ZANEM-0.67*CFG_HDOSSEL)/(0.123*CFG_HDOSSEL))*LN((CFG_ZAR-0.67*CFG_HDOSSEL)/(0.0123*CFG_HDOSSEL))/(CFG_K^2*$E657),""))</f>
        <v/>
      </c>
      <c r="X657" s="50" t="str">
        <f aca="false">IF(OR($N657="",$W657="",$W657=0),"",$N657*(1+CFG_RC/$W657))</f>
        <v/>
      </c>
      <c r="Y657" s="46" t="str">
        <f aca="false">IF(OR($X657="",$M657="",$G657="",$L657=""),"",($W657*$G657/CFG_RHOCP)*($X657/($M657+$X657))-$L657/($M657+$X657))</f>
        <v/>
      </c>
      <c r="Z657" s="46" t="str">
        <f aca="false">IF(OR($W657="",$G657=""),"",$W657*$G657/CFG_RHOCP)</f>
        <v/>
      </c>
      <c r="AA657" s="50" t="str">
        <f aca="false">IF(OR($P657="",$Y657="",$Z657=""),"",IF(ABS($Z657-$Y657)&lt;CFG_DENOMMIN,"",($P657-$Y657)/($Z657-$Y657)))</f>
        <v/>
      </c>
      <c r="AB657" s="48" t="str">
        <f aca="false">IF($A657="","",IF(AND(HOUR($A657)&gt;=CFG_HINI,HOUR($A657)&lt;CFG_HFIM),1,0))</f>
        <v/>
      </c>
      <c r="AC657" s="48" t="str">
        <f aca="false">IF($A657="","",IF($D657="",0,IF($D657&gt;=CFG_RSMIN,1,0)))</f>
        <v/>
      </c>
      <c r="AD657" s="48" t="str">
        <f aca="false">IF($A657="","",IF($E657="",0,IF(AND($E657&gt;=CFG_UMIN,$E657&lt;=CFG_UMAX),1,0)))</f>
        <v/>
      </c>
      <c r="AE657" s="48" t="str">
        <f aca="false">IF($A657="","",IF($L657="",0,IF($L657&gt;=CFG_VPDMIN,1,0)))</f>
        <v/>
      </c>
      <c r="AF657" s="48" t="str">
        <f aca="false">IF($A657="","",IF(CFG_METODO="Teórico (Jackson)",IF(OR($Y657="",$Z657=""),0,IF(ABS($Z657-$Y657)&gt;=CFG_DENOMMIN,1,0)),IF(OR($T657="",$U657=""),0,IF(ABS($U657-$T657)&gt;=CFG_DENOMMIN,1,0))))</f>
        <v/>
      </c>
      <c r="AG657" s="48" t="str">
        <f aca="false">IF($A657="","",IF(AND($B657&lt;&gt;"",$C657&lt;&gt;"",$H657&lt;&gt;""),1,0))</f>
        <v/>
      </c>
      <c r="AH657" s="48" t="str">
        <f aca="false">IF($A657="","",IF(AND($AB657=1,$AC657=1,$AD657=1,$AE657=1,$AF657=1,$AG657=1),1,0))</f>
        <v/>
      </c>
      <c r="AI657" s="50" t="str">
        <f aca="false">IF($A657="","",IF($AH657&lt;&gt;1,"",IF(CFG_METODO="Teórico (Jackson)",$AA657,$V657)))</f>
        <v/>
      </c>
      <c r="AJ657" s="50" t="str">
        <f aca="false">IF($AI657="","",MAX(0,MIN(1,$AI657)))</f>
        <v/>
      </c>
      <c r="AK657" s="52" t="str">
        <f aca="false">IF($A657="","",IF($AG657=0,"Dados incompletos"&amp;IF($I657="SEM PAR"," — sem Tc no mesmo horário",""),IF($AB657=0,"Fora da janela horária",IF($AC657=0,"Radiação abaixo do mínimo",IF($AD657=0,"Vento fora da faixa",IF($AE657=0,"VPD abaixo do mínimo",IF($AF657=0,"Denominador muito pequeno","VÁLIDO")))))))</f>
        <v/>
      </c>
    </row>
    <row r="658" customFormat="false" ht="15" hidden="false" customHeight="false" outlineLevel="0" collapsed="false">
      <c r="A658" s="45" t="str">
        <f aca="false">IF(02_Estacao!A658="","",02_Estacao!A658)</f>
        <v/>
      </c>
      <c r="B658" s="46" t="str">
        <f aca="false">IF(OR($A658="",02_Estacao!B658=""),"",IF(CFG_UT="°F",(02_Estacao!B658-32)*5/9,02_Estacao!B658))</f>
        <v/>
      </c>
      <c r="C658" s="47" t="str">
        <f aca="false">IF(OR($A658="",02_Estacao!C658=""),"",IF(CFG_UUR="fração (0-1)",02_Estacao!C658*100,02_Estacao!C658))</f>
        <v/>
      </c>
      <c r="D658" s="48" t="str">
        <f aca="false">IF(OR($A658="",02_Estacao!D658=""),"",IF(CFG_URS="MJ/m²/h",02_Estacao!D658*277.7778,IF(CFG_URS="kW/m²",02_Estacao!D658*1000,02_Estacao!D658)))</f>
        <v/>
      </c>
      <c r="E658" s="46" t="str">
        <f aca="false">IF(OR($A658="",02_Estacao!E658=""),"",IF(CFG_UVEL="km/h",02_Estacao!E658/3.6,02_Estacao!E658))</f>
        <v/>
      </c>
      <c r="F658" s="46" t="str">
        <f aca="false">IF($A658="","",IF(02_Estacao!F658="",CFG_P,IF(CFG_UP="hPa (mbar)",02_Estacao!F658/10,IF(CFG_UP="Pa",02_Estacao!F658/1000,02_Estacao!F658))))</f>
        <v/>
      </c>
      <c r="G658" s="48" t="str">
        <f aca="false">IF($A658="","",IF(02_Estacao!G658&lt;&gt;"",02_Estacao!G658,IF($D658="","",(1-CFG_ALBEDO)*$D658-CFG_RNL)))</f>
        <v/>
      </c>
      <c r="H658" s="46" t="str">
        <f aca="false">IF($A658="","",IFERROR(IF(ISNUMBER(INDEX(03_Dossel!$F$6:$F$1005,MATCH($A658,03_Dossel!$A$6:$A$1005,0))),INDEX(03_Dossel!$F$6:$F$1005,MATCH($A658,03_Dossel!$A$6:$A$1005,0)),""),""))</f>
        <v/>
      </c>
      <c r="I658" s="49" t="str">
        <f aca="false">IF($A658="","",IF($H658="","SEM PAR","OK"))</f>
        <v/>
      </c>
      <c r="J658" s="50" t="str">
        <f aca="false">IF($B658="","",0.6108*EXP(17.27*$B658/($B658+237.3)))</f>
        <v/>
      </c>
      <c r="K658" s="50" t="str">
        <f aca="false">IF(OR($J658="",$C658=""),"",$J658*$C658/100)</f>
        <v/>
      </c>
      <c r="L658" s="50" t="str">
        <f aca="false">IF(OR($J658="",$K658=""),"",$J658-$K658)</f>
        <v/>
      </c>
      <c r="M658" s="50" t="str">
        <f aca="false">IF($J658="","",4098*$J658/($B658+237.3)^2)</f>
        <v/>
      </c>
      <c r="N658" s="51" t="str">
        <f aca="false">IF($F658="","",0.000665*$F658)</f>
        <v/>
      </c>
      <c r="O658" s="46" t="str">
        <f aca="false">IF($E658="","",IFERROR($E658*4.87/LN(67.8*CFG_ZANEM-5.42),""))</f>
        <v/>
      </c>
      <c r="P658" s="46" t="str">
        <f aca="false">IF(OR($B658="",$H658=""),"",$H658-$B658)</f>
        <v/>
      </c>
      <c r="Q658" s="46" t="str">
        <f aca="false">IF($A658="","",IF(ISNUMBER(CFG_A),CFG_A,""))</f>
        <v/>
      </c>
      <c r="R658" s="46" t="str">
        <f aca="false">IF($A658="","",IF(ISNUMBER(CFG_B),CFG_B,""))</f>
        <v/>
      </c>
      <c r="S658" s="50" t="str">
        <f aca="false">IF(OR($B658="",$Q658=""),"",0.6108*EXP(17.27*$B658/($B658+237.3))-0.6108*EXP(17.27*($B658+$Q658)/($B658+$Q658+237.3)))</f>
        <v/>
      </c>
      <c r="T658" s="46" t="str">
        <f aca="false">IF(OR($Q658="",$R658="",$L658=""),"",$Q658+$R658*$L658)</f>
        <v/>
      </c>
      <c r="U658" s="46" t="str">
        <f aca="false">IF(OR($Q658="",$R658="",$S658=""),"",$Q658+$R658*$S658)</f>
        <v/>
      </c>
      <c r="V658" s="50" t="str">
        <f aca="false">IF(OR($P658="",$T658="",$U658=""),"",IF(ABS($U658-$T658)&lt;CFG_DENOMMIN,"",($P658-$T658)/($U658-$T658)))</f>
        <v/>
      </c>
      <c r="W658" s="47" t="str">
        <f aca="false">IF($E658="","",IFERROR(LN((CFG_ZANEM-0.67*CFG_HDOSSEL)/(0.123*CFG_HDOSSEL))*LN((CFG_ZAR-0.67*CFG_HDOSSEL)/(0.0123*CFG_HDOSSEL))/(CFG_K^2*$E658),""))</f>
        <v/>
      </c>
      <c r="X658" s="50" t="str">
        <f aca="false">IF(OR($N658="",$W658="",$W658=0),"",$N658*(1+CFG_RC/$W658))</f>
        <v/>
      </c>
      <c r="Y658" s="46" t="str">
        <f aca="false">IF(OR($X658="",$M658="",$G658="",$L658=""),"",($W658*$G658/CFG_RHOCP)*($X658/($M658+$X658))-$L658/($M658+$X658))</f>
        <v/>
      </c>
      <c r="Z658" s="46" t="str">
        <f aca="false">IF(OR($W658="",$G658=""),"",$W658*$G658/CFG_RHOCP)</f>
        <v/>
      </c>
      <c r="AA658" s="50" t="str">
        <f aca="false">IF(OR($P658="",$Y658="",$Z658=""),"",IF(ABS($Z658-$Y658)&lt;CFG_DENOMMIN,"",($P658-$Y658)/($Z658-$Y658)))</f>
        <v/>
      </c>
      <c r="AB658" s="48" t="str">
        <f aca="false">IF($A658="","",IF(AND(HOUR($A658)&gt;=CFG_HINI,HOUR($A658)&lt;CFG_HFIM),1,0))</f>
        <v/>
      </c>
      <c r="AC658" s="48" t="str">
        <f aca="false">IF($A658="","",IF($D658="",0,IF($D658&gt;=CFG_RSMIN,1,0)))</f>
        <v/>
      </c>
      <c r="AD658" s="48" t="str">
        <f aca="false">IF($A658="","",IF($E658="",0,IF(AND($E658&gt;=CFG_UMIN,$E658&lt;=CFG_UMAX),1,0)))</f>
        <v/>
      </c>
      <c r="AE658" s="48" t="str">
        <f aca="false">IF($A658="","",IF($L658="",0,IF($L658&gt;=CFG_VPDMIN,1,0)))</f>
        <v/>
      </c>
      <c r="AF658" s="48" t="str">
        <f aca="false">IF($A658="","",IF(CFG_METODO="Teórico (Jackson)",IF(OR($Y658="",$Z658=""),0,IF(ABS($Z658-$Y658)&gt;=CFG_DENOMMIN,1,0)),IF(OR($T658="",$U658=""),0,IF(ABS($U658-$T658)&gt;=CFG_DENOMMIN,1,0))))</f>
        <v/>
      </c>
      <c r="AG658" s="48" t="str">
        <f aca="false">IF($A658="","",IF(AND($B658&lt;&gt;"",$C658&lt;&gt;"",$H658&lt;&gt;""),1,0))</f>
        <v/>
      </c>
      <c r="AH658" s="48" t="str">
        <f aca="false">IF($A658="","",IF(AND($AB658=1,$AC658=1,$AD658=1,$AE658=1,$AF658=1,$AG658=1),1,0))</f>
        <v/>
      </c>
      <c r="AI658" s="50" t="str">
        <f aca="false">IF($A658="","",IF($AH658&lt;&gt;1,"",IF(CFG_METODO="Teórico (Jackson)",$AA658,$V658)))</f>
        <v/>
      </c>
      <c r="AJ658" s="50" t="str">
        <f aca="false">IF($AI658="","",MAX(0,MIN(1,$AI658)))</f>
        <v/>
      </c>
      <c r="AK658" s="52" t="str">
        <f aca="false">IF($A658="","",IF($AG658=0,"Dados incompletos"&amp;IF($I658="SEM PAR"," — sem Tc no mesmo horário",""),IF($AB658=0,"Fora da janela horária",IF($AC658=0,"Radiação abaixo do mínimo",IF($AD658=0,"Vento fora da faixa",IF($AE658=0,"VPD abaixo do mínimo",IF($AF658=0,"Denominador muito pequeno","VÁLIDO")))))))</f>
        <v/>
      </c>
    </row>
    <row r="659" customFormat="false" ht="15" hidden="false" customHeight="false" outlineLevel="0" collapsed="false">
      <c r="A659" s="45" t="str">
        <f aca="false">IF(02_Estacao!A659="","",02_Estacao!A659)</f>
        <v/>
      </c>
      <c r="B659" s="46" t="str">
        <f aca="false">IF(OR($A659="",02_Estacao!B659=""),"",IF(CFG_UT="°F",(02_Estacao!B659-32)*5/9,02_Estacao!B659))</f>
        <v/>
      </c>
      <c r="C659" s="47" t="str">
        <f aca="false">IF(OR($A659="",02_Estacao!C659=""),"",IF(CFG_UUR="fração (0-1)",02_Estacao!C659*100,02_Estacao!C659))</f>
        <v/>
      </c>
      <c r="D659" s="48" t="str">
        <f aca="false">IF(OR($A659="",02_Estacao!D659=""),"",IF(CFG_URS="MJ/m²/h",02_Estacao!D659*277.7778,IF(CFG_URS="kW/m²",02_Estacao!D659*1000,02_Estacao!D659)))</f>
        <v/>
      </c>
      <c r="E659" s="46" t="str">
        <f aca="false">IF(OR($A659="",02_Estacao!E659=""),"",IF(CFG_UVEL="km/h",02_Estacao!E659/3.6,02_Estacao!E659))</f>
        <v/>
      </c>
      <c r="F659" s="46" t="str">
        <f aca="false">IF($A659="","",IF(02_Estacao!F659="",CFG_P,IF(CFG_UP="hPa (mbar)",02_Estacao!F659/10,IF(CFG_UP="Pa",02_Estacao!F659/1000,02_Estacao!F659))))</f>
        <v/>
      </c>
      <c r="G659" s="48" t="str">
        <f aca="false">IF($A659="","",IF(02_Estacao!G659&lt;&gt;"",02_Estacao!G659,IF($D659="","",(1-CFG_ALBEDO)*$D659-CFG_RNL)))</f>
        <v/>
      </c>
      <c r="H659" s="46" t="str">
        <f aca="false">IF($A659="","",IFERROR(IF(ISNUMBER(INDEX(03_Dossel!$F$6:$F$1005,MATCH($A659,03_Dossel!$A$6:$A$1005,0))),INDEX(03_Dossel!$F$6:$F$1005,MATCH($A659,03_Dossel!$A$6:$A$1005,0)),""),""))</f>
        <v/>
      </c>
      <c r="I659" s="49" t="str">
        <f aca="false">IF($A659="","",IF($H659="","SEM PAR","OK"))</f>
        <v/>
      </c>
      <c r="J659" s="50" t="str">
        <f aca="false">IF($B659="","",0.6108*EXP(17.27*$B659/($B659+237.3)))</f>
        <v/>
      </c>
      <c r="K659" s="50" t="str">
        <f aca="false">IF(OR($J659="",$C659=""),"",$J659*$C659/100)</f>
        <v/>
      </c>
      <c r="L659" s="50" t="str">
        <f aca="false">IF(OR($J659="",$K659=""),"",$J659-$K659)</f>
        <v/>
      </c>
      <c r="M659" s="50" t="str">
        <f aca="false">IF($J659="","",4098*$J659/($B659+237.3)^2)</f>
        <v/>
      </c>
      <c r="N659" s="51" t="str">
        <f aca="false">IF($F659="","",0.000665*$F659)</f>
        <v/>
      </c>
      <c r="O659" s="46" t="str">
        <f aca="false">IF($E659="","",IFERROR($E659*4.87/LN(67.8*CFG_ZANEM-5.42),""))</f>
        <v/>
      </c>
      <c r="P659" s="46" t="str">
        <f aca="false">IF(OR($B659="",$H659=""),"",$H659-$B659)</f>
        <v/>
      </c>
      <c r="Q659" s="46" t="str">
        <f aca="false">IF($A659="","",IF(ISNUMBER(CFG_A),CFG_A,""))</f>
        <v/>
      </c>
      <c r="R659" s="46" t="str">
        <f aca="false">IF($A659="","",IF(ISNUMBER(CFG_B),CFG_B,""))</f>
        <v/>
      </c>
      <c r="S659" s="50" t="str">
        <f aca="false">IF(OR($B659="",$Q659=""),"",0.6108*EXP(17.27*$B659/($B659+237.3))-0.6108*EXP(17.27*($B659+$Q659)/($B659+$Q659+237.3)))</f>
        <v/>
      </c>
      <c r="T659" s="46" t="str">
        <f aca="false">IF(OR($Q659="",$R659="",$L659=""),"",$Q659+$R659*$L659)</f>
        <v/>
      </c>
      <c r="U659" s="46" t="str">
        <f aca="false">IF(OR($Q659="",$R659="",$S659=""),"",$Q659+$R659*$S659)</f>
        <v/>
      </c>
      <c r="V659" s="50" t="str">
        <f aca="false">IF(OR($P659="",$T659="",$U659=""),"",IF(ABS($U659-$T659)&lt;CFG_DENOMMIN,"",($P659-$T659)/($U659-$T659)))</f>
        <v/>
      </c>
      <c r="W659" s="47" t="str">
        <f aca="false">IF($E659="","",IFERROR(LN((CFG_ZANEM-0.67*CFG_HDOSSEL)/(0.123*CFG_HDOSSEL))*LN((CFG_ZAR-0.67*CFG_HDOSSEL)/(0.0123*CFG_HDOSSEL))/(CFG_K^2*$E659),""))</f>
        <v/>
      </c>
      <c r="X659" s="50" t="str">
        <f aca="false">IF(OR($N659="",$W659="",$W659=0),"",$N659*(1+CFG_RC/$W659))</f>
        <v/>
      </c>
      <c r="Y659" s="46" t="str">
        <f aca="false">IF(OR($X659="",$M659="",$G659="",$L659=""),"",($W659*$G659/CFG_RHOCP)*($X659/($M659+$X659))-$L659/($M659+$X659))</f>
        <v/>
      </c>
      <c r="Z659" s="46" t="str">
        <f aca="false">IF(OR($W659="",$G659=""),"",$W659*$G659/CFG_RHOCP)</f>
        <v/>
      </c>
      <c r="AA659" s="50" t="str">
        <f aca="false">IF(OR($P659="",$Y659="",$Z659=""),"",IF(ABS($Z659-$Y659)&lt;CFG_DENOMMIN,"",($P659-$Y659)/($Z659-$Y659)))</f>
        <v/>
      </c>
      <c r="AB659" s="48" t="str">
        <f aca="false">IF($A659="","",IF(AND(HOUR($A659)&gt;=CFG_HINI,HOUR($A659)&lt;CFG_HFIM),1,0))</f>
        <v/>
      </c>
      <c r="AC659" s="48" t="str">
        <f aca="false">IF($A659="","",IF($D659="",0,IF($D659&gt;=CFG_RSMIN,1,0)))</f>
        <v/>
      </c>
      <c r="AD659" s="48" t="str">
        <f aca="false">IF($A659="","",IF($E659="",0,IF(AND($E659&gt;=CFG_UMIN,$E659&lt;=CFG_UMAX),1,0)))</f>
        <v/>
      </c>
      <c r="AE659" s="48" t="str">
        <f aca="false">IF($A659="","",IF($L659="",0,IF($L659&gt;=CFG_VPDMIN,1,0)))</f>
        <v/>
      </c>
      <c r="AF659" s="48" t="str">
        <f aca="false">IF($A659="","",IF(CFG_METODO="Teórico (Jackson)",IF(OR($Y659="",$Z659=""),0,IF(ABS($Z659-$Y659)&gt;=CFG_DENOMMIN,1,0)),IF(OR($T659="",$U659=""),0,IF(ABS($U659-$T659)&gt;=CFG_DENOMMIN,1,0))))</f>
        <v/>
      </c>
      <c r="AG659" s="48" t="str">
        <f aca="false">IF($A659="","",IF(AND($B659&lt;&gt;"",$C659&lt;&gt;"",$H659&lt;&gt;""),1,0))</f>
        <v/>
      </c>
      <c r="AH659" s="48" t="str">
        <f aca="false">IF($A659="","",IF(AND($AB659=1,$AC659=1,$AD659=1,$AE659=1,$AF659=1,$AG659=1),1,0))</f>
        <v/>
      </c>
      <c r="AI659" s="50" t="str">
        <f aca="false">IF($A659="","",IF($AH659&lt;&gt;1,"",IF(CFG_METODO="Teórico (Jackson)",$AA659,$V659)))</f>
        <v/>
      </c>
      <c r="AJ659" s="50" t="str">
        <f aca="false">IF($AI659="","",MAX(0,MIN(1,$AI659)))</f>
        <v/>
      </c>
      <c r="AK659" s="52" t="str">
        <f aca="false">IF($A659="","",IF($AG659=0,"Dados incompletos"&amp;IF($I659="SEM PAR"," — sem Tc no mesmo horário",""),IF($AB659=0,"Fora da janela horária",IF($AC659=0,"Radiação abaixo do mínimo",IF($AD659=0,"Vento fora da faixa",IF($AE659=0,"VPD abaixo do mínimo",IF($AF659=0,"Denominador muito pequeno","VÁLIDO")))))))</f>
        <v/>
      </c>
    </row>
    <row r="660" customFormat="false" ht="15" hidden="false" customHeight="false" outlineLevel="0" collapsed="false">
      <c r="A660" s="45" t="str">
        <f aca="false">IF(02_Estacao!A660="","",02_Estacao!A660)</f>
        <v/>
      </c>
      <c r="B660" s="46" t="str">
        <f aca="false">IF(OR($A660="",02_Estacao!B660=""),"",IF(CFG_UT="°F",(02_Estacao!B660-32)*5/9,02_Estacao!B660))</f>
        <v/>
      </c>
      <c r="C660" s="47" t="str">
        <f aca="false">IF(OR($A660="",02_Estacao!C660=""),"",IF(CFG_UUR="fração (0-1)",02_Estacao!C660*100,02_Estacao!C660))</f>
        <v/>
      </c>
      <c r="D660" s="48" t="str">
        <f aca="false">IF(OR($A660="",02_Estacao!D660=""),"",IF(CFG_URS="MJ/m²/h",02_Estacao!D660*277.7778,IF(CFG_URS="kW/m²",02_Estacao!D660*1000,02_Estacao!D660)))</f>
        <v/>
      </c>
      <c r="E660" s="46" t="str">
        <f aca="false">IF(OR($A660="",02_Estacao!E660=""),"",IF(CFG_UVEL="km/h",02_Estacao!E660/3.6,02_Estacao!E660))</f>
        <v/>
      </c>
      <c r="F660" s="46" t="str">
        <f aca="false">IF($A660="","",IF(02_Estacao!F660="",CFG_P,IF(CFG_UP="hPa (mbar)",02_Estacao!F660/10,IF(CFG_UP="Pa",02_Estacao!F660/1000,02_Estacao!F660))))</f>
        <v/>
      </c>
      <c r="G660" s="48" t="str">
        <f aca="false">IF($A660="","",IF(02_Estacao!G660&lt;&gt;"",02_Estacao!G660,IF($D660="","",(1-CFG_ALBEDO)*$D660-CFG_RNL)))</f>
        <v/>
      </c>
      <c r="H660" s="46" t="str">
        <f aca="false">IF($A660="","",IFERROR(IF(ISNUMBER(INDEX(03_Dossel!$F$6:$F$1005,MATCH($A660,03_Dossel!$A$6:$A$1005,0))),INDEX(03_Dossel!$F$6:$F$1005,MATCH($A660,03_Dossel!$A$6:$A$1005,0)),""),""))</f>
        <v/>
      </c>
      <c r="I660" s="49" t="str">
        <f aca="false">IF($A660="","",IF($H660="","SEM PAR","OK"))</f>
        <v/>
      </c>
      <c r="J660" s="50" t="str">
        <f aca="false">IF($B660="","",0.6108*EXP(17.27*$B660/($B660+237.3)))</f>
        <v/>
      </c>
      <c r="K660" s="50" t="str">
        <f aca="false">IF(OR($J660="",$C660=""),"",$J660*$C660/100)</f>
        <v/>
      </c>
      <c r="L660" s="50" t="str">
        <f aca="false">IF(OR($J660="",$K660=""),"",$J660-$K660)</f>
        <v/>
      </c>
      <c r="M660" s="50" t="str">
        <f aca="false">IF($J660="","",4098*$J660/($B660+237.3)^2)</f>
        <v/>
      </c>
      <c r="N660" s="51" t="str">
        <f aca="false">IF($F660="","",0.000665*$F660)</f>
        <v/>
      </c>
      <c r="O660" s="46" t="str">
        <f aca="false">IF($E660="","",IFERROR($E660*4.87/LN(67.8*CFG_ZANEM-5.42),""))</f>
        <v/>
      </c>
      <c r="P660" s="46" t="str">
        <f aca="false">IF(OR($B660="",$H660=""),"",$H660-$B660)</f>
        <v/>
      </c>
      <c r="Q660" s="46" t="str">
        <f aca="false">IF($A660="","",IF(ISNUMBER(CFG_A),CFG_A,""))</f>
        <v/>
      </c>
      <c r="R660" s="46" t="str">
        <f aca="false">IF($A660="","",IF(ISNUMBER(CFG_B),CFG_B,""))</f>
        <v/>
      </c>
      <c r="S660" s="50" t="str">
        <f aca="false">IF(OR($B660="",$Q660=""),"",0.6108*EXP(17.27*$B660/($B660+237.3))-0.6108*EXP(17.27*($B660+$Q660)/($B660+$Q660+237.3)))</f>
        <v/>
      </c>
      <c r="T660" s="46" t="str">
        <f aca="false">IF(OR($Q660="",$R660="",$L660=""),"",$Q660+$R660*$L660)</f>
        <v/>
      </c>
      <c r="U660" s="46" t="str">
        <f aca="false">IF(OR($Q660="",$R660="",$S660=""),"",$Q660+$R660*$S660)</f>
        <v/>
      </c>
      <c r="V660" s="50" t="str">
        <f aca="false">IF(OR($P660="",$T660="",$U660=""),"",IF(ABS($U660-$T660)&lt;CFG_DENOMMIN,"",($P660-$T660)/($U660-$T660)))</f>
        <v/>
      </c>
      <c r="W660" s="47" t="str">
        <f aca="false">IF($E660="","",IFERROR(LN((CFG_ZANEM-0.67*CFG_HDOSSEL)/(0.123*CFG_HDOSSEL))*LN((CFG_ZAR-0.67*CFG_HDOSSEL)/(0.0123*CFG_HDOSSEL))/(CFG_K^2*$E660),""))</f>
        <v/>
      </c>
      <c r="X660" s="50" t="str">
        <f aca="false">IF(OR($N660="",$W660="",$W660=0),"",$N660*(1+CFG_RC/$W660))</f>
        <v/>
      </c>
      <c r="Y660" s="46" t="str">
        <f aca="false">IF(OR($X660="",$M660="",$G660="",$L660=""),"",($W660*$G660/CFG_RHOCP)*($X660/($M660+$X660))-$L660/($M660+$X660))</f>
        <v/>
      </c>
      <c r="Z660" s="46" t="str">
        <f aca="false">IF(OR($W660="",$G660=""),"",$W660*$G660/CFG_RHOCP)</f>
        <v/>
      </c>
      <c r="AA660" s="50" t="str">
        <f aca="false">IF(OR($P660="",$Y660="",$Z660=""),"",IF(ABS($Z660-$Y660)&lt;CFG_DENOMMIN,"",($P660-$Y660)/($Z660-$Y660)))</f>
        <v/>
      </c>
      <c r="AB660" s="48" t="str">
        <f aca="false">IF($A660="","",IF(AND(HOUR($A660)&gt;=CFG_HINI,HOUR($A660)&lt;CFG_HFIM),1,0))</f>
        <v/>
      </c>
      <c r="AC660" s="48" t="str">
        <f aca="false">IF($A660="","",IF($D660="",0,IF($D660&gt;=CFG_RSMIN,1,0)))</f>
        <v/>
      </c>
      <c r="AD660" s="48" t="str">
        <f aca="false">IF($A660="","",IF($E660="",0,IF(AND($E660&gt;=CFG_UMIN,$E660&lt;=CFG_UMAX),1,0)))</f>
        <v/>
      </c>
      <c r="AE660" s="48" t="str">
        <f aca="false">IF($A660="","",IF($L660="",0,IF($L660&gt;=CFG_VPDMIN,1,0)))</f>
        <v/>
      </c>
      <c r="AF660" s="48" t="str">
        <f aca="false">IF($A660="","",IF(CFG_METODO="Teórico (Jackson)",IF(OR($Y660="",$Z660=""),0,IF(ABS($Z660-$Y660)&gt;=CFG_DENOMMIN,1,0)),IF(OR($T660="",$U660=""),0,IF(ABS($U660-$T660)&gt;=CFG_DENOMMIN,1,0))))</f>
        <v/>
      </c>
      <c r="AG660" s="48" t="str">
        <f aca="false">IF($A660="","",IF(AND($B660&lt;&gt;"",$C660&lt;&gt;"",$H660&lt;&gt;""),1,0))</f>
        <v/>
      </c>
      <c r="AH660" s="48" t="str">
        <f aca="false">IF($A660="","",IF(AND($AB660=1,$AC660=1,$AD660=1,$AE660=1,$AF660=1,$AG660=1),1,0))</f>
        <v/>
      </c>
      <c r="AI660" s="50" t="str">
        <f aca="false">IF($A660="","",IF($AH660&lt;&gt;1,"",IF(CFG_METODO="Teórico (Jackson)",$AA660,$V660)))</f>
        <v/>
      </c>
      <c r="AJ660" s="50" t="str">
        <f aca="false">IF($AI660="","",MAX(0,MIN(1,$AI660)))</f>
        <v/>
      </c>
      <c r="AK660" s="52" t="str">
        <f aca="false">IF($A660="","",IF($AG660=0,"Dados incompletos"&amp;IF($I660="SEM PAR"," — sem Tc no mesmo horário",""),IF($AB660=0,"Fora da janela horária",IF($AC660=0,"Radiação abaixo do mínimo",IF($AD660=0,"Vento fora da faixa",IF($AE660=0,"VPD abaixo do mínimo",IF($AF660=0,"Denominador muito pequeno","VÁLIDO")))))))</f>
        <v/>
      </c>
    </row>
    <row r="661" customFormat="false" ht="15" hidden="false" customHeight="false" outlineLevel="0" collapsed="false">
      <c r="A661" s="45" t="str">
        <f aca="false">IF(02_Estacao!A661="","",02_Estacao!A661)</f>
        <v/>
      </c>
      <c r="B661" s="46" t="str">
        <f aca="false">IF(OR($A661="",02_Estacao!B661=""),"",IF(CFG_UT="°F",(02_Estacao!B661-32)*5/9,02_Estacao!B661))</f>
        <v/>
      </c>
      <c r="C661" s="47" t="str">
        <f aca="false">IF(OR($A661="",02_Estacao!C661=""),"",IF(CFG_UUR="fração (0-1)",02_Estacao!C661*100,02_Estacao!C661))</f>
        <v/>
      </c>
      <c r="D661" s="48" t="str">
        <f aca="false">IF(OR($A661="",02_Estacao!D661=""),"",IF(CFG_URS="MJ/m²/h",02_Estacao!D661*277.7778,IF(CFG_URS="kW/m²",02_Estacao!D661*1000,02_Estacao!D661)))</f>
        <v/>
      </c>
      <c r="E661" s="46" t="str">
        <f aca="false">IF(OR($A661="",02_Estacao!E661=""),"",IF(CFG_UVEL="km/h",02_Estacao!E661/3.6,02_Estacao!E661))</f>
        <v/>
      </c>
      <c r="F661" s="46" t="str">
        <f aca="false">IF($A661="","",IF(02_Estacao!F661="",CFG_P,IF(CFG_UP="hPa (mbar)",02_Estacao!F661/10,IF(CFG_UP="Pa",02_Estacao!F661/1000,02_Estacao!F661))))</f>
        <v/>
      </c>
      <c r="G661" s="48" t="str">
        <f aca="false">IF($A661="","",IF(02_Estacao!G661&lt;&gt;"",02_Estacao!G661,IF($D661="","",(1-CFG_ALBEDO)*$D661-CFG_RNL)))</f>
        <v/>
      </c>
      <c r="H661" s="46" t="str">
        <f aca="false">IF($A661="","",IFERROR(IF(ISNUMBER(INDEX(03_Dossel!$F$6:$F$1005,MATCH($A661,03_Dossel!$A$6:$A$1005,0))),INDEX(03_Dossel!$F$6:$F$1005,MATCH($A661,03_Dossel!$A$6:$A$1005,0)),""),""))</f>
        <v/>
      </c>
      <c r="I661" s="49" t="str">
        <f aca="false">IF($A661="","",IF($H661="","SEM PAR","OK"))</f>
        <v/>
      </c>
      <c r="J661" s="50" t="str">
        <f aca="false">IF($B661="","",0.6108*EXP(17.27*$B661/($B661+237.3)))</f>
        <v/>
      </c>
      <c r="K661" s="50" t="str">
        <f aca="false">IF(OR($J661="",$C661=""),"",$J661*$C661/100)</f>
        <v/>
      </c>
      <c r="L661" s="50" t="str">
        <f aca="false">IF(OR($J661="",$K661=""),"",$J661-$K661)</f>
        <v/>
      </c>
      <c r="M661" s="50" t="str">
        <f aca="false">IF($J661="","",4098*$J661/($B661+237.3)^2)</f>
        <v/>
      </c>
      <c r="N661" s="51" t="str">
        <f aca="false">IF($F661="","",0.000665*$F661)</f>
        <v/>
      </c>
      <c r="O661" s="46" t="str">
        <f aca="false">IF($E661="","",IFERROR($E661*4.87/LN(67.8*CFG_ZANEM-5.42),""))</f>
        <v/>
      </c>
      <c r="P661" s="46" t="str">
        <f aca="false">IF(OR($B661="",$H661=""),"",$H661-$B661)</f>
        <v/>
      </c>
      <c r="Q661" s="46" t="str">
        <f aca="false">IF($A661="","",IF(ISNUMBER(CFG_A),CFG_A,""))</f>
        <v/>
      </c>
      <c r="R661" s="46" t="str">
        <f aca="false">IF($A661="","",IF(ISNUMBER(CFG_B),CFG_B,""))</f>
        <v/>
      </c>
      <c r="S661" s="50" t="str">
        <f aca="false">IF(OR($B661="",$Q661=""),"",0.6108*EXP(17.27*$B661/($B661+237.3))-0.6108*EXP(17.27*($B661+$Q661)/($B661+$Q661+237.3)))</f>
        <v/>
      </c>
      <c r="T661" s="46" t="str">
        <f aca="false">IF(OR($Q661="",$R661="",$L661=""),"",$Q661+$R661*$L661)</f>
        <v/>
      </c>
      <c r="U661" s="46" t="str">
        <f aca="false">IF(OR($Q661="",$R661="",$S661=""),"",$Q661+$R661*$S661)</f>
        <v/>
      </c>
      <c r="V661" s="50" t="str">
        <f aca="false">IF(OR($P661="",$T661="",$U661=""),"",IF(ABS($U661-$T661)&lt;CFG_DENOMMIN,"",($P661-$T661)/($U661-$T661)))</f>
        <v/>
      </c>
      <c r="W661" s="47" t="str">
        <f aca="false">IF($E661="","",IFERROR(LN((CFG_ZANEM-0.67*CFG_HDOSSEL)/(0.123*CFG_HDOSSEL))*LN((CFG_ZAR-0.67*CFG_HDOSSEL)/(0.0123*CFG_HDOSSEL))/(CFG_K^2*$E661),""))</f>
        <v/>
      </c>
      <c r="X661" s="50" t="str">
        <f aca="false">IF(OR($N661="",$W661="",$W661=0),"",$N661*(1+CFG_RC/$W661))</f>
        <v/>
      </c>
      <c r="Y661" s="46" t="str">
        <f aca="false">IF(OR($X661="",$M661="",$G661="",$L661=""),"",($W661*$G661/CFG_RHOCP)*($X661/($M661+$X661))-$L661/($M661+$X661))</f>
        <v/>
      </c>
      <c r="Z661" s="46" t="str">
        <f aca="false">IF(OR($W661="",$G661=""),"",$W661*$G661/CFG_RHOCP)</f>
        <v/>
      </c>
      <c r="AA661" s="50" t="str">
        <f aca="false">IF(OR($P661="",$Y661="",$Z661=""),"",IF(ABS($Z661-$Y661)&lt;CFG_DENOMMIN,"",($P661-$Y661)/($Z661-$Y661)))</f>
        <v/>
      </c>
      <c r="AB661" s="48" t="str">
        <f aca="false">IF($A661="","",IF(AND(HOUR($A661)&gt;=CFG_HINI,HOUR($A661)&lt;CFG_HFIM),1,0))</f>
        <v/>
      </c>
      <c r="AC661" s="48" t="str">
        <f aca="false">IF($A661="","",IF($D661="",0,IF($D661&gt;=CFG_RSMIN,1,0)))</f>
        <v/>
      </c>
      <c r="AD661" s="48" t="str">
        <f aca="false">IF($A661="","",IF($E661="",0,IF(AND($E661&gt;=CFG_UMIN,$E661&lt;=CFG_UMAX),1,0)))</f>
        <v/>
      </c>
      <c r="AE661" s="48" t="str">
        <f aca="false">IF($A661="","",IF($L661="",0,IF($L661&gt;=CFG_VPDMIN,1,0)))</f>
        <v/>
      </c>
      <c r="AF661" s="48" t="str">
        <f aca="false">IF($A661="","",IF(CFG_METODO="Teórico (Jackson)",IF(OR($Y661="",$Z661=""),0,IF(ABS($Z661-$Y661)&gt;=CFG_DENOMMIN,1,0)),IF(OR($T661="",$U661=""),0,IF(ABS($U661-$T661)&gt;=CFG_DENOMMIN,1,0))))</f>
        <v/>
      </c>
      <c r="AG661" s="48" t="str">
        <f aca="false">IF($A661="","",IF(AND($B661&lt;&gt;"",$C661&lt;&gt;"",$H661&lt;&gt;""),1,0))</f>
        <v/>
      </c>
      <c r="AH661" s="48" t="str">
        <f aca="false">IF($A661="","",IF(AND($AB661=1,$AC661=1,$AD661=1,$AE661=1,$AF661=1,$AG661=1),1,0))</f>
        <v/>
      </c>
      <c r="AI661" s="50" t="str">
        <f aca="false">IF($A661="","",IF($AH661&lt;&gt;1,"",IF(CFG_METODO="Teórico (Jackson)",$AA661,$V661)))</f>
        <v/>
      </c>
      <c r="AJ661" s="50" t="str">
        <f aca="false">IF($AI661="","",MAX(0,MIN(1,$AI661)))</f>
        <v/>
      </c>
      <c r="AK661" s="52" t="str">
        <f aca="false">IF($A661="","",IF($AG661=0,"Dados incompletos"&amp;IF($I661="SEM PAR"," — sem Tc no mesmo horário",""),IF($AB661=0,"Fora da janela horária",IF($AC661=0,"Radiação abaixo do mínimo",IF($AD661=0,"Vento fora da faixa",IF($AE661=0,"VPD abaixo do mínimo",IF($AF661=0,"Denominador muito pequeno","VÁLIDO")))))))</f>
        <v/>
      </c>
    </row>
    <row r="662" customFormat="false" ht="15" hidden="false" customHeight="false" outlineLevel="0" collapsed="false">
      <c r="A662" s="45" t="str">
        <f aca="false">IF(02_Estacao!A662="","",02_Estacao!A662)</f>
        <v/>
      </c>
      <c r="B662" s="46" t="str">
        <f aca="false">IF(OR($A662="",02_Estacao!B662=""),"",IF(CFG_UT="°F",(02_Estacao!B662-32)*5/9,02_Estacao!B662))</f>
        <v/>
      </c>
      <c r="C662" s="47" t="str">
        <f aca="false">IF(OR($A662="",02_Estacao!C662=""),"",IF(CFG_UUR="fração (0-1)",02_Estacao!C662*100,02_Estacao!C662))</f>
        <v/>
      </c>
      <c r="D662" s="48" t="str">
        <f aca="false">IF(OR($A662="",02_Estacao!D662=""),"",IF(CFG_URS="MJ/m²/h",02_Estacao!D662*277.7778,IF(CFG_URS="kW/m²",02_Estacao!D662*1000,02_Estacao!D662)))</f>
        <v/>
      </c>
      <c r="E662" s="46" t="str">
        <f aca="false">IF(OR($A662="",02_Estacao!E662=""),"",IF(CFG_UVEL="km/h",02_Estacao!E662/3.6,02_Estacao!E662))</f>
        <v/>
      </c>
      <c r="F662" s="46" t="str">
        <f aca="false">IF($A662="","",IF(02_Estacao!F662="",CFG_P,IF(CFG_UP="hPa (mbar)",02_Estacao!F662/10,IF(CFG_UP="Pa",02_Estacao!F662/1000,02_Estacao!F662))))</f>
        <v/>
      </c>
      <c r="G662" s="48" t="str">
        <f aca="false">IF($A662="","",IF(02_Estacao!G662&lt;&gt;"",02_Estacao!G662,IF($D662="","",(1-CFG_ALBEDO)*$D662-CFG_RNL)))</f>
        <v/>
      </c>
      <c r="H662" s="46" t="str">
        <f aca="false">IF($A662="","",IFERROR(IF(ISNUMBER(INDEX(03_Dossel!$F$6:$F$1005,MATCH($A662,03_Dossel!$A$6:$A$1005,0))),INDEX(03_Dossel!$F$6:$F$1005,MATCH($A662,03_Dossel!$A$6:$A$1005,0)),""),""))</f>
        <v/>
      </c>
      <c r="I662" s="49" t="str">
        <f aca="false">IF($A662="","",IF($H662="","SEM PAR","OK"))</f>
        <v/>
      </c>
      <c r="J662" s="50" t="str">
        <f aca="false">IF($B662="","",0.6108*EXP(17.27*$B662/($B662+237.3)))</f>
        <v/>
      </c>
      <c r="K662" s="50" t="str">
        <f aca="false">IF(OR($J662="",$C662=""),"",$J662*$C662/100)</f>
        <v/>
      </c>
      <c r="L662" s="50" t="str">
        <f aca="false">IF(OR($J662="",$K662=""),"",$J662-$K662)</f>
        <v/>
      </c>
      <c r="M662" s="50" t="str">
        <f aca="false">IF($J662="","",4098*$J662/($B662+237.3)^2)</f>
        <v/>
      </c>
      <c r="N662" s="51" t="str">
        <f aca="false">IF($F662="","",0.000665*$F662)</f>
        <v/>
      </c>
      <c r="O662" s="46" t="str">
        <f aca="false">IF($E662="","",IFERROR($E662*4.87/LN(67.8*CFG_ZANEM-5.42),""))</f>
        <v/>
      </c>
      <c r="P662" s="46" t="str">
        <f aca="false">IF(OR($B662="",$H662=""),"",$H662-$B662)</f>
        <v/>
      </c>
      <c r="Q662" s="46" t="str">
        <f aca="false">IF($A662="","",IF(ISNUMBER(CFG_A),CFG_A,""))</f>
        <v/>
      </c>
      <c r="R662" s="46" t="str">
        <f aca="false">IF($A662="","",IF(ISNUMBER(CFG_B),CFG_B,""))</f>
        <v/>
      </c>
      <c r="S662" s="50" t="str">
        <f aca="false">IF(OR($B662="",$Q662=""),"",0.6108*EXP(17.27*$B662/($B662+237.3))-0.6108*EXP(17.27*($B662+$Q662)/($B662+$Q662+237.3)))</f>
        <v/>
      </c>
      <c r="T662" s="46" t="str">
        <f aca="false">IF(OR($Q662="",$R662="",$L662=""),"",$Q662+$R662*$L662)</f>
        <v/>
      </c>
      <c r="U662" s="46" t="str">
        <f aca="false">IF(OR($Q662="",$R662="",$S662=""),"",$Q662+$R662*$S662)</f>
        <v/>
      </c>
      <c r="V662" s="50" t="str">
        <f aca="false">IF(OR($P662="",$T662="",$U662=""),"",IF(ABS($U662-$T662)&lt;CFG_DENOMMIN,"",($P662-$T662)/($U662-$T662)))</f>
        <v/>
      </c>
      <c r="W662" s="47" t="str">
        <f aca="false">IF($E662="","",IFERROR(LN((CFG_ZANEM-0.67*CFG_HDOSSEL)/(0.123*CFG_HDOSSEL))*LN((CFG_ZAR-0.67*CFG_HDOSSEL)/(0.0123*CFG_HDOSSEL))/(CFG_K^2*$E662),""))</f>
        <v/>
      </c>
      <c r="X662" s="50" t="str">
        <f aca="false">IF(OR($N662="",$W662="",$W662=0),"",$N662*(1+CFG_RC/$W662))</f>
        <v/>
      </c>
      <c r="Y662" s="46" t="str">
        <f aca="false">IF(OR($X662="",$M662="",$G662="",$L662=""),"",($W662*$G662/CFG_RHOCP)*($X662/($M662+$X662))-$L662/($M662+$X662))</f>
        <v/>
      </c>
      <c r="Z662" s="46" t="str">
        <f aca="false">IF(OR($W662="",$G662=""),"",$W662*$G662/CFG_RHOCP)</f>
        <v/>
      </c>
      <c r="AA662" s="50" t="str">
        <f aca="false">IF(OR($P662="",$Y662="",$Z662=""),"",IF(ABS($Z662-$Y662)&lt;CFG_DENOMMIN,"",($P662-$Y662)/($Z662-$Y662)))</f>
        <v/>
      </c>
      <c r="AB662" s="48" t="str">
        <f aca="false">IF($A662="","",IF(AND(HOUR($A662)&gt;=CFG_HINI,HOUR($A662)&lt;CFG_HFIM),1,0))</f>
        <v/>
      </c>
      <c r="AC662" s="48" t="str">
        <f aca="false">IF($A662="","",IF($D662="",0,IF($D662&gt;=CFG_RSMIN,1,0)))</f>
        <v/>
      </c>
      <c r="AD662" s="48" t="str">
        <f aca="false">IF($A662="","",IF($E662="",0,IF(AND($E662&gt;=CFG_UMIN,$E662&lt;=CFG_UMAX),1,0)))</f>
        <v/>
      </c>
      <c r="AE662" s="48" t="str">
        <f aca="false">IF($A662="","",IF($L662="",0,IF($L662&gt;=CFG_VPDMIN,1,0)))</f>
        <v/>
      </c>
      <c r="AF662" s="48" t="str">
        <f aca="false">IF($A662="","",IF(CFG_METODO="Teórico (Jackson)",IF(OR($Y662="",$Z662=""),0,IF(ABS($Z662-$Y662)&gt;=CFG_DENOMMIN,1,0)),IF(OR($T662="",$U662=""),0,IF(ABS($U662-$T662)&gt;=CFG_DENOMMIN,1,0))))</f>
        <v/>
      </c>
      <c r="AG662" s="48" t="str">
        <f aca="false">IF($A662="","",IF(AND($B662&lt;&gt;"",$C662&lt;&gt;"",$H662&lt;&gt;""),1,0))</f>
        <v/>
      </c>
      <c r="AH662" s="48" t="str">
        <f aca="false">IF($A662="","",IF(AND($AB662=1,$AC662=1,$AD662=1,$AE662=1,$AF662=1,$AG662=1),1,0))</f>
        <v/>
      </c>
      <c r="AI662" s="50" t="str">
        <f aca="false">IF($A662="","",IF($AH662&lt;&gt;1,"",IF(CFG_METODO="Teórico (Jackson)",$AA662,$V662)))</f>
        <v/>
      </c>
      <c r="AJ662" s="50" t="str">
        <f aca="false">IF($AI662="","",MAX(0,MIN(1,$AI662)))</f>
        <v/>
      </c>
      <c r="AK662" s="52" t="str">
        <f aca="false">IF($A662="","",IF($AG662=0,"Dados incompletos"&amp;IF($I662="SEM PAR"," — sem Tc no mesmo horário",""),IF($AB662=0,"Fora da janela horária",IF($AC662=0,"Radiação abaixo do mínimo",IF($AD662=0,"Vento fora da faixa",IF($AE662=0,"VPD abaixo do mínimo",IF($AF662=0,"Denominador muito pequeno","VÁLIDO")))))))</f>
        <v/>
      </c>
    </row>
    <row r="663" customFormat="false" ht="15" hidden="false" customHeight="false" outlineLevel="0" collapsed="false">
      <c r="A663" s="45" t="str">
        <f aca="false">IF(02_Estacao!A663="","",02_Estacao!A663)</f>
        <v/>
      </c>
      <c r="B663" s="46" t="str">
        <f aca="false">IF(OR($A663="",02_Estacao!B663=""),"",IF(CFG_UT="°F",(02_Estacao!B663-32)*5/9,02_Estacao!B663))</f>
        <v/>
      </c>
      <c r="C663" s="47" t="str">
        <f aca="false">IF(OR($A663="",02_Estacao!C663=""),"",IF(CFG_UUR="fração (0-1)",02_Estacao!C663*100,02_Estacao!C663))</f>
        <v/>
      </c>
      <c r="D663" s="48" t="str">
        <f aca="false">IF(OR($A663="",02_Estacao!D663=""),"",IF(CFG_URS="MJ/m²/h",02_Estacao!D663*277.7778,IF(CFG_URS="kW/m²",02_Estacao!D663*1000,02_Estacao!D663)))</f>
        <v/>
      </c>
      <c r="E663" s="46" t="str">
        <f aca="false">IF(OR($A663="",02_Estacao!E663=""),"",IF(CFG_UVEL="km/h",02_Estacao!E663/3.6,02_Estacao!E663))</f>
        <v/>
      </c>
      <c r="F663" s="46" t="str">
        <f aca="false">IF($A663="","",IF(02_Estacao!F663="",CFG_P,IF(CFG_UP="hPa (mbar)",02_Estacao!F663/10,IF(CFG_UP="Pa",02_Estacao!F663/1000,02_Estacao!F663))))</f>
        <v/>
      </c>
      <c r="G663" s="48" t="str">
        <f aca="false">IF($A663="","",IF(02_Estacao!G663&lt;&gt;"",02_Estacao!G663,IF($D663="","",(1-CFG_ALBEDO)*$D663-CFG_RNL)))</f>
        <v/>
      </c>
      <c r="H663" s="46" t="str">
        <f aca="false">IF($A663="","",IFERROR(IF(ISNUMBER(INDEX(03_Dossel!$F$6:$F$1005,MATCH($A663,03_Dossel!$A$6:$A$1005,0))),INDEX(03_Dossel!$F$6:$F$1005,MATCH($A663,03_Dossel!$A$6:$A$1005,0)),""),""))</f>
        <v/>
      </c>
      <c r="I663" s="49" t="str">
        <f aca="false">IF($A663="","",IF($H663="","SEM PAR","OK"))</f>
        <v/>
      </c>
      <c r="J663" s="50" t="str">
        <f aca="false">IF($B663="","",0.6108*EXP(17.27*$B663/($B663+237.3)))</f>
        <v/>
      </c>
      <c r="K663" s="50" t="str">
        <f aca="false">IF(OR($J663="",$C663=""),"",$J663*$C663/100)</f>
        <v/>
      </c>
      <c r="L663" s="50" t="str">
        <f aca="false">IF(OR($J663="",$K663=""),"",$J663-$K663)</f>
        <v/>
      </c>
      <c r="M663" s="50" t="str">
        <f aca="false">IF($J663="","",4098*$J663/($B663+237.3)^2)</f>
        <v/>
      </c>
      <c r="N663" s="51" t="str">
        <f aca="false">IF($F663="","",0.000665*$F663)</f>
        <v/>
      </c>
      <c r="O663" s="46" t="str">
        <f aca="false">IF($E663="","",IFERROR($E663*4.87/LN(67.8*CFG_ZANEM-5.42),""))</f>
        <v/>
      </c>
      <c r="P663" s="46" t="str">
        <f aca="false">IF(OR($B663="",$H663=""),"",$H663-$B663)</f>
        <v/>
      </c>
      <c r="Q663" s="46" t="str">
        <f aca="false">IF($A663="","",IF(ISNUMBER(CFG_A),CFG_A,""))</f>
        <v/>
      </c>
      <c r="R663" s="46" t="str">
        <f aca="false">IF($A663="","",IF(ISNUMBER(CFG_B),CFG_B,""))</f>
        <v/>
      </c>
      <c r="S663" s="50" t="str">
        <f aca="false">IF(OR($B663="",$Q663=""),"",0.6108*EXP(17.27*$B663/($B663+237.3))-0.6108*EXP(17.27*($B663+$Q663)/($B663+$Q663+237.3)))</f>
        <v/>
      </c>
      <c r="T663" s="46" t="str">
        <f aca="false">IF(OR($Q663="",$R663="",$L663=""),"",$Q663+$R663*$L663)</f>
        <v/>
      </c>
      <c r="U663" s="46" t="str">
        <f aca="false">IF(OR($Q663="",$R663="",$S663=""),"",$Q663+$R663*$S663)</f>
        <v/>
      </c>
      <c r="V663" s="50" t="str">
        <f aca="false">IF(OR($P663="",$T663="",$U663=""),"",IF(ABS($U663-$T663)&lt;CFG_DENOMMIN,"",($P663-$T663)/($U663-$T663)))</f>
        <v/>
      </c>
      <c r="W663" s="47" t="str">
        <f aca="false">IF($E663="","",IFERROR(LN((CFG_ZANEM-0.67*CFG_HDOSSEL)/(0.123*CFG_HDOSSEL))*LN((CFG_ZAR-0.67*CFG_HDOSSEL)/(0.0123*CFG_HDOSSEL))/(CFG_K^2*$E663),""))</f>
        <v/>
      </c>
      <c r="X663" s="50" t="str">
        <f aca="false">IF(OR($N663="",$W663="",$W663=0),"",$N663*(1+CFG_RC/$W663))</f>
        <v/>
      </c>
      <c r="Y663" s="46" t="str">
        <f aca="false">IF(OR($X663="",$M663="",$G663="",$L663=""),"",($W663*$G663/CFG_RHOCP)*($X663/($M663+$X663))-$L663/($M663+$X663))</f>
        <v/>
      </c>
      <c r="Z663" s="46" t="str">
        <f aca="false">IF(OR($W663="",$G663=""),"",$W663*$G663/CFG_RHOCP)</f>
        <v/>
      </c>
      <c r="AA663" s="50" t="str">
        <f aca="false">IF(OR($P663="",$Y663="",$Z663=""),"",IF(ABS($Z663-$Y663)&lt;CFG_DENOMMIN,"",($P663-$Y663)/($Z663-$Y663)))</f>
        <v/>
      </c>
      <c r="AB663" s="48" t="str">
        <f aca="false">IF($A663="","",IF(AND(HOUR($A663)&gt;=CFG_HINI,HOUR($A663)&lt;CFG_HFIM),1,0))</f>
        <v/>
      </c>
      <c r="AC663" s="48" t="str">
        <f aca="false">IF($A663="","",IF($D663="",0,IF($D663&gt;=CFG_RSMIN,1,0)))</f>
        <v/>
      </c>
      <c r="AD663" s="48" t="str">
        <f aca="false">IF($A663="","",IF($E663="",0,IF(AND($E663&gt;=CFG_UMIN,$E663&lt;=CFG_UMAX),1,0)))</f>
        <v/>
      </c>
      <c r="AE663" s="48" t="str">
        <f aca="false">IF($A663="","",IF($L663="",0,IF($L663&gt;=CFG_VPDMIN,1,0)))</f>
        <v/>
      </c>
      <c r="AF663" s="48" t="str">
        <f aca="false">IF($A663="","",IF(CFG_METODO="Teórico (Jackson)",IF(OR($Y663="",$Z663=""),0,IF(ABS($Z663-$Y663)&gt;=CFG_DENOMMIN,1,0)),IF(OR($T663="",$U663=""),0,IF(ABS($U663-$T663)&gt;=CFG_DENOMMIN,1,0))))</f>
        <v/>
      </c>
      <c r="AG663" s="48" t="str">
        <f aca="false">IF($A663="","",IF(AND($B663&lt;&gt;"",$C663&lt;&gt;"",$H663&lt;&gt;""),1,0))</f>
        <v/>
      </c>
      <c r="AH663" s="48" t="str">
        <f aca="false">IF($A663="","",IF(AND($AB663=1,$AC663=1,$AD663=1,$AE663=1,$AF663=1,$AG663=1),1,0))</f>
        <v/>
      </c>
      <c r="AI663" s="50" t="str">
        <f aca="false">IF($A663="","",IF($AH663&lt;&gt;1,"",IF(CFG_METODO="Teórico (Jackson)",$AA663,$V663)))</f>
        <v/>
      </c>
      <c r="AJ663" s="50" t="str">
        <f aca="false">IF($AI663="","",MAX(0,MIN(1,$AI663)))</f>
        <v/>
      </c>
      <c r="AK663" s="52" t="str">
        <f aca="false">IF($A663="","",IF($AG663=0,"Dados incompletos"&amp;IF($I663="SEM PAR"," — sem Tc no mesmo horário",""),IF($AB663=0,"Fora da janela horária",IF($AC663=0,"Radiação abaixo do mínimo",IF($AD663=0,"Vento fora da faixa",IF($AE663=0,"VPD abaixo do mínimo",IF($AF663=0,"Denominador muito pequeno","VÁLIDO")))))))</f>
        <v/>
      </c>
    </row>
    <row r="664" customFormat="false" ht="15" hidden="false" customHeight="false" outlineLevel="0" collapsed="false">
      <c r="A664" s="45" t="str">
        <f aca="false">IF(02_Estacao!A664="","",02_Estacao!A664)</f>
        <v/>
      </c>
      <c r="B664" s="46" t="str">
        <f aca="false">IF(OR($A664="",02_Estacao!B664=""),"",IF(CFG_UT="°F",(02_Estacao!B664-32)*5/9,02_Estacao!B664))</f>
        <v/>
      </c>
      <c r="C664" s="47" t="str">
        <f aca="false">IF(OR($A664="",02_Estacao!C664=""),"",IF(CFG_UUR="fração (0-1)",02_Estacao!C664*100,02_Estacao!C664))</f>
        <v/>
      </c>
      <c r="D664" s="48" t="str">
        <f aca="false">IF(OR($A664="",02_Estacao!D664=""),"",IF(CFG_URS="MJ/m²/h",02_Estacao!D664*277.7778,IF(CFG_URS="kW/m²",02_Estacao!D664*1000,02_Estacao!D664)))</f>
        <v/>
      </c>
      <c r="E664" s="46" t="str">
        <f aca="false">IF(OR($A664="",02_Estacao!E664=""),"",IF(CFG_UVEL="km/h",02_Estacao!E664/3.6,02_Estacao!E664))</f>
        <v/>
      </c>
      <c r="F664" s="46" t="str">
        <f aca="false">IF($A664="","",IF(02_Estacao!F664="",CFG_P,IF(CFG_UP="hPa (mbar)",02_Estacao!F664/10,IF(CFG_UP="Pa",02_Estacao!F664/1000,02_Estacao!F664))))</f>
        <v/>
      </c>
      <c r="G664" s="48" t="str">
        <f aca="false">IF($A664="","",IF(02_Estacao!G664&lt;&gt;"",02_Estacao!G664,IF($D664="","",(1-CFG_ALBEDO)*$D664-CFG_RNL)))</f>
        <v/>
      </c>
      <c r="H664" s="46" t="str">
        <f aca="false">IF($A664="","",IFERROR(IF(ISNUMBER(INDEX(03_Dossel!$F$6:$F$1005,MATCH($A664,03_Dossel!$A$6:$A$1005,0))),INDEX(03_Dossel!$F$6:$F$1005,MATCH($A664,03_Dossel!$A$6:$A$1005,0)),""),""))</f>
        <v/>
      </c>
      <c r="I664" s="49" t="str">
        <f aca="false">IF($A664="","",IF($H664="","SEM PAR","OK"))</f>
        <v/>
      </c>
      <c r="J664" s="50" t="str">
        <f aca="false">IF($B664="","",0.6108*EXP(17.27*$B664/($B664+237.3)))</f>
        <v/>
      </c>
      <c r="K664" s="50" t="str">
        <f aca="false">IF(OR($J664="",$C664=""),"",$J664*$C664/100)</f>
        <v/>
      </c>
      <c r="L664" s="50" t="str">
        <f aca="false">IF(OR($J664="",$K664=""),"",$J664-$K664)</f>
        <v/>
      </c>
      <c r="M664" s="50" t="str">
        <f aca="false">IF($J664="","",4098*$J664/($B664+237.3)^2)</f>
        <v/>
      </c>
      <c r="N664" s="51" t="str">
        <f aca="false">IF($F664="","",0.000665*$F664)</f>
        <v/>
      </c>
      <c r="O664" s="46" t="str">
        <f aca="false">IF($E664="","",IFERROR($E664*4.87/LN(67.8*CFG_ZANEM-5.42),""))</f>
        <v/>
      </c>
      <c r="P664" s="46" t="str">
        <f aca="false">IF(OR($B664="",$H664=""),"",$H664-$B664)</f>
        <v/>
      </c>
      <c r="Q664" s="46" t="str">
        <f aca="false">IF($A664="","",IF(ISNUMBER(CFG_A),CFG_A,""))</f>
        <v/>
      </c>
      <c r="R664" s="46" t="str">
        <f aca="false">IF($A664="","",IF(ISNUMBER(CFG_B),CFG_B,""))</f>
        <v/>
      </c>
      <c r="S664" s="50" t="str">
        <f aca="false">IF(OR($B664="",$Q664=""),"",0.6108*EXP(17.27*$B664/($B664+237.3))-0.6108*EXP(17.27*($B664+$Q664)/($B664+$Q664+237.3)))</f>
        <v/>
      </c>
      <c r="T664" s="46" t="str">
        <f aca="false">IF(OR($Q664="",$R664="",$L664=""),"",$Q664+$R664*$L664)</f>
        <v/>
      </c>
      <c r="U664" s="46" t="str">
        <f aca="false">IF(OR($Q664="",$R664="",$S664=""),"",$Q664+$R664*$S664)</f>
        <v/>
      </c>
      <c r="V664" s="50" t="str">
        <f aca="false">IF(OR($P664="",$T664="",$U664=""),"",IF(ABS($U664-$T664)&lt;CFG_DENOMMIN,"",($P664-$T664)/($U664-$T664)))</f>
        <v/>
      </c>
      <c r="W664" s="47" t="str">
        <f aca="false">IF($E664="","",IFERROR(LN((CFG_ZANEM-0.67*CFG_HDOSSEL)/(0.123*CFG_HDOSSEL))*LN((CFG_ZAR-0.67*CFG_HDOSSEL)/(0.0123*CFG_HDOSSEL))/(CFG_K^2*$E664),""))</f>
        <v/>
      </c>
      <c r="X664" s="50" t="str">
        <f aca="false">IF(OR($N664="",$W664="",$W664=0),"",$N664*(1+CFG_RC/$W664))</f>
        <v/>
      </c>
      <c r="Y664" s="46" t="str">
        <f aca="false">IF(OR($X664="",$M664="",$G664="",$L664=""),"",($W664*$G664/CFG_RHOCP)*($X664/($M664+$X664))-$L664/($M664+$X664))</f>
        <v/>
      </c>
      <c r="Z664" s="46" t="str">
        <f aca="false">IF(OR($W664="",$G664=""),"",$W664*$G664/CFG_RHOCP)</f>
        <v/>
      </c>
      <c r="AA664" s="50" t="str">
        <f aca="false">IF(OR($P664="",$Y664="",$Z664=""),"",IF(ABS($Z664-$Y664)&lt;CFG_DENOMMIN,"",($P664-$Y664)/($Z664-$Y664)))</f>
        <v/>
      </c>
      <c r="AB664" s="48" t="str">
        <f aca="false">IF($A664="","",IF(AND(HOUR($A664)&gt;=CFG_HINI,HOUR($A664)&lt;CFG_HFIM),1,0))</f>
        <v/>
      </c>
      <c r="AC664" s="48" t="str">
        <f aca="false">IF($A664="","",IF($D664="",0,IF($D664&gt;=CFG_RSMIN,1,0)))</f>
        <v/>
      </c>
      <c r="AD664" s="48" t="str">
        <f aca="false">IF($A664="","",IF($E664="",0,IF(AND($E664&gt;=CFG_UMIN,$E664&lt;=CFG_UMAX),1,0)))</f>
        <v/>
      </c>
      <c r="AE664" s="48" t="str">
        <f aca="false">IF($A664="","",IF($L664="",0,IF($L664&gt;=CFG_VPDMIN,1,0)))</f>
        <v/>
      </c>
      <c r="AF664" s="48" t="str">
        <f aca="false">IF($A664="","",IF(CFG_METODO="Teórico (Jackson)",IF(OR($Y664="",$Z664=""),0,IF(ABS($Z664-$Y664)&gt;=CFG_DENOMMIN,1,0)),IF(OR($T664="",$U664=""),0,IF(ABS($U664-$T664)&gt;=CFG_DENOMMIN,1,0))))</f>
        <v/>
      </c>
      <c r="AG664" s="48" t="str">
        <f aca="false">IF($A664="","",IF(AND($B664&lt;&gt;"",$C664&lt;&gt;"",$H664&lt;&gt;""),1,0))</f>
        <v/>
      </c>
      <c r="AH664" s="48" t="str">
        <f aca="false">IF($A664="","",IF(AND($AB664=1,$AC664=1,$AD664=1,$AE664=1,$AF664=1,$AG664=1),1,0))</f>
        <v/>
      </c>
      <c r="AI664" s="50" t="str">
        <f aca="false">IF($A664="","",IF($AH664&lt;&gt;1,"",IF(CFG_METODO="Teórico (Jackson)",$AA664,$V664)))</f>
        <v/>
      </c>
      <c r="AJ664" s="50" t="str">
        <f aca="false">IF($AI664="","",MAX(0,MIN(1,$AI664)))</f>
        <v/>
      </c>
      <c r="AK664" s="52" t="str">
        <f aca="false">IF($A664="","",IF($AG664=0,"Dados incompletos"&amp;IF($I664="SEM PAR"," — sem Tc no mesmo horário",""),IF($AB664=0,"Fora da janela horária",IF($AC664=0,"Radiação abaixo do mínimo",IF($AD664=0,"Vento fora da faixa",IF($AE664=0,"VPD abaixo do mínimo",IF($AF664=0,"Denominador muito pequeno","VÁLIDO")))))))</f>
        <v/>
      </c>
    </row>
    <row r="665" customFormat="false" ht="15" hidden="false" customHeight="false" outlineLevel="0" collapsed="false">
      <c r="A665" s="45" t="str">
        <f aca="false">IF(02_Estacao!A665="","",02_Estacao!A665)</f>
        <v/>
      </c>
      <c r="B665" s="46" t="str">
        <f aca="false">IF(OR($A665="",02_Estacao!B665=""),"",IF(CFG_UT="°F",(02_Estacao!B665-32)*5/9,02_Estacao!B665))</f>
        <v/>
      </c>
      <c r="C665" s="47" t="str">
        <f aca="false">IF(OR($A665="",02_Estacao!C665=""),"",IF(CFG_UUR="fração (0-1)",02_Estacao!C665*100,02_Estacao!C665))</f>
        <v/>
      </c>
      <c r="D665" s="48" t="str">
        <f aca="false">IF(OR($A665="",02_Estacao!D665=""),"",IF(CFG_URS="MJ/m²/h",02_Estacao!D665*277.7778,IF(CFG_URS="kW/m²",02_Estacao!D665*1000,02_Estacao!D665)))</f>
        <v/>
      </c>
      <c r="E665" s="46" t="str">
        <f aca="false">IF(OR($A665="",02_Estacao!E665=""),"",IF(CFG_UVEL="km/h",02_Estacao!E665/3.6,02_Estacao!E665))</f>
        <v/>
      </c>
      <c r="F665" s="46" t="str">
        <f aca="false">IF($A665="","",IF(02_Estacao!F665="",CFG_P,IF(CFG_UP="hPa (mbar)",02_Estacao!F665/10,IF(CFG_UP="Pa",02_Estacao!F665/1000,02_Estacao!F665))))</f>
        <v/>
      </c>
      <c r="G665" s="48" t="str">
        <f aca="false">IF($A665="","",IF(02_Estacao!G665&lt;&gt;"",02_Estacao!G665,IF($D665="","",(1-CFG_ALBEDO)*$D665-CFG_RNL)))</f>
        <v/>
      </c>
      <c r="H665" s="46" t="str">
        <f aca="false">IF($A665="","",IFERROR(IF(ISNUMBER(INDEX(03_Dossel!$F$6:$F$1005,MATCH($A665,03_Dossel!$A$6:$A$1005,0))),INDEX(03_Dossel!$F$6:$F$1005,MATCH($A665,03_Dossel!$A$6:$A$1005,0)),""),""))</f>
        <v/>
      </c>
      <c r="I665" s="49" t="str">
        <f aca="false">IF($A665="","",IF($H665="","SEM PAR","OK"))</f>
        <v/>
      </c>
      <c r="J665" s="50" t="str">
        <f aca="false">IF($B665="","",0.6108*EXP(17.27*$B665/($B665+237.3)))</f>
        <v/>
      </c>
      <c r="K665" s="50" t="str">
        <f aca="false">IF(OR($J665="",$C665=""),"",$J665*$C665/100)</f>
        <v/>
      </c>
      <c r="L665" s="50" t="str">
        <f aca="false">IF(OR($J665="",$K665=""),"",$J665-$K665)</f>
        <v/>
      </c>
      <c r="M665" s="50" t="str">
        <f aca="false">IF($J665="","",4098*$J665/($B665+237.3)^2)</f>
        <v/>
      </c>
      <c r="N665" s="51" t="str">
        <f aca="false">IF($F665="","",0.000665*$F665)</f>
        <v/>
      </c>
      <c r="O665" s="46" t="str">
        <f aca="false">IF($E665="","",IFERROR($E665*4.87/LN(67.8*CFG_ZANEM-5.42),""))</f>
        <v/>
      </c>
      <c r="P665" s="46" t="str">
        <f aca="false">IF(OR($B665="",$H665=""),"",$H665-$B665)</f>
        <v/>
      </c>
      <c r="Q665" s="46" t="str">
        <f aca="false">IF($A665="","",IF(ISNUMBER(CFG_A),CFG_A,""))</f>
        <v/>
      </c>
      <c r="R665" s="46" t="str">
        <f aca="false">IF($A665="","",IF(ISNUMBER(CFG_B),CFG_B,""))</f>
        <v/>
      </c>
      <c r="S665" s="50" t="str">
        <f aca="false">IF(OR($B665="",$Q665=""),"",0.6108*EXP(17.27*$B665/($B665+237.3))-0.6108*EXP(17.27*($B665+$Q665)/($B665+$Q665+237.3)))</f>
        <v/>
      </c>
      <c r="T665" s="46" t="str">
        <f aca="false">IF(OR($Q665="",$R665="",$L665=""),"",$Q665+$R665*$L665)</f>
        <v/>
      </c>
      <c r="U665" s="46" t="str">
        <f aca="false">IF(OR($Q665="",$R665="",$S665=""),"",$Q665+$R665*$S665)</f>
        <v/>
      </c>
      <c r="V665" s="50" t="str">
        <f aca="false">IF(OR($P665="",$T665="",$U665=""),"",IF(ABS($U665-$T665)&lt;CFG_DENOMMIN,"",($P665-$T665)/($U665-$T665)))</f>
        <v/>
      </c>
      <c r="W665" s="47" t="str">
        <f aca="false">IF($E665="","",IFERROR(LN((CFG_ZANEM-0.67*CFG_HDOSSEL)/(0.123*CFG_HDOSSEL))*LN((CFG_ZAR-0.67*CFG_HDOSSEL)/(0.0123*CFG_HDOSSEL))/(CFG_K^2*$E665),""))</f>
        <v/>
      </c>
      <c r="X665" s="50" t="str">
        <f aca="false">IF(OR($N665="",$W665="",$W665=0),"",$N665*(1+CFG_RC/$W665))</f>
        <v/>
      </c>
      <c r="Y665" s="46" t="str">
        <f aca="false">IF(OR($X665="",$M665="",$G665="",$L665=""),"",($W665*$G665/CFG_RHOCP)*($X665/($M665+$X665))-$L665/($M665+$X665))</f>
        <v/>
      </c>
      <c r="Z665" s="46" t="str">
        <f aca="false">IF(OR($W665="",$G665=""),"",$W665*$G665/CFG_RHOCP)</f>
        <v/>
      </c>
      <c r="AA665" s="50" t="str">
        <f aca="false">IF(OR($P665="",$Y665="",$Z665=""),"",IF(ABS($Z665-$Y665)&lt;CFG_DENOMMIN,"",($P665-$Y665)/($Z665-$Y665)))</f>
        <v/>
      </c>
      <c r="AB665" s="48" t="str">
        <f aca="false">IF($A665="","",IF(AND(HOUR($A665)&gt;=CFG_HINI,HOUR($A665)&lt;CFG_HFIM),1,0))</f>
        <v/>
      </c>
      <c r="AC665" s="48" t="str">
        <f aca="false">IF($A665="","",IF($D665="",0,IF($D665&gt;=CFG_RSMIN,1,0)))</f>
        <v/>
      </c>
      <c r="AD665" s="48" t="str">
        <f aca="false">IF($A665="","",IF($E665="",0,IF(AND($E665&gt;=CFG_UMIN,$E665&lt;=CFG_UMAX),1,0)))</f>
        <v/>
      </c>
      <c r="AE665" s="48" t="str">
        <f aca="false">IF($A665="","",IF($L665="",0,IF($L665&gt;=CFG_VPDMIN,1,0)))</f>
        <v/>
      </c>
      <c r="AF665" s="48" t="str">
        <f aca="false">IF($A665="","",IF(CFG_METODO="Teórico (Jackson)",IF(OR($Y665="",$Z665=""),0,IF(ABS($Z665-$Y665)&gt;=CFG_DENOMMIN,1,0)),IF(OR($T665="",$U665=""),0,IF(ABS($U665-$T665)&gt;=CFG_DENOMMIN,1,0))))</f>
        <v/>
      </c>
      <c r="AG665" s="48" t="str">
        <f aca="false">IF($A665="","",IF(AND($B665&lt;&gt;"",$C665&lt;&gt;"",$H665&lt;&gt;""),1,0))</f>
        <v/>
      </c>
      <c r="AH665" s="48" t="str">
        <f aca="false">IF($A665="","",IF(AND($AB665=1,$AC665=1,$AD665=1,$AE665=1,$AF665=1,$AG665=1),1,0))</f>
        <v/>
      </c>
      <c r="AI665" s="50" t="str">
        <f aca="false">IF($A665="","",IF($AH665&lt;&gt;1,"",IF(CFG_METODO="Teórico (Jackson)",$AA665,$V665)))</f>
        <v/>
      </c>
      <c r="AJ665" s="50" t="str">
        <f aca="false">IF($AI665="","",MAX(0,MIN(1,$AI665)))</f>
        <v/>
      </c>
      <c r="AK665" s="52" t="str">
        <f aca="false">IF($A665="","",IF($AG665=0,"Dados incompletos"&amp;IF($I665="SEM PAR"," — sem Tc no mesmo horário",""),IF($AB665=0,"Fora da janela horária",IF($AC665=0,"Radiação abaixo do mínimo",IF($AD665=0,"Vento fora da faixa",IF($AE665=0,"VPD abaixo do mínimo",IF($AF665=0,"Denominador muito pequeno","VÁLIDO")))))))</f>
        <v/>
      </c>
    </row>
    <row r="666" customFormat="false" ht="15" hidden="false" customHeight="false" outlineLevel="0" collapsed="false">
      <c r="A666" s="45" t="str">
        <f aca="false">IF(02_Estacao!A666="","",02_Estacao!A666)</f>
        <v/>
      </c>
      <c r="B666" s="46" t="str">
        <f aca="false">IF(OR($A666="",02_Estacao!B666=""),"",IF(CFG_UT="°F",(02_Estacao!B666-32)*5/9,02_Estacao!B666))</f>
        <v/>
      </c>
      <c r="C666" s="47" t="str">
        <f aca="false">IF(OR($A666="",02_Estacao!C666=""),"",IF(CFG_UUR="fração (0-1)",02_Estacao!C666*100,02_Estacao!C666))</f>
        <v/>
      </c>
      <c r="D666" s="48" t="str">
        <f aca="false">IF(OR($A666="",02_Estacao!D666=""),"",IF(CFG_URS="MJ/m²/h",02_Estacao!D666*277.7778,IF(CFG_URS="kW/m²",02_Estacao!D666*1000,02_Estacao!D666)))</f>
        <v/>
      </c>
      <c r="E666" s="46" t="str">
        <f aca="false">IF(OR($A666="",02_Estacao!E666=""),"",IF(CFG_UVEL="km/h",02_Estacao!E666/3.6,02_Estacao!E666))</f>
        <v/>
      </c>
      <c r="F666" s="46" t="str">
        <f aca="false">IF($A666="","",IF(02_Estacao!F666="",CFG_P,IF(CFG_UP="hPa (mbar)",02_Estacao!F666/10,IF(CFG_UP="Pa",02_Estacao!F666/1000,02_Estacao!F666))))</f>
        <v/>
      </c>
      <c r="G666" s="48" t="str">
        <f aca="false">IF($A666="","",IF(02_Estacao!G666&lt;&gt;"",02_Estacao!G666,IF($D666="","",(1-CFG_ALBEDO)*$D666-CFG_RNL)))</f>
        <v/>
      </c>
      <c r="H666" s="46" t="str">
        <f aca="false">IF($A666="","",IFERROR(IF(ISNUMBER(INDEX(03_Dossel!$F$6:$F$1005,MATCH($A666,03_Dossel!$A$6:$A$1005,0))),INDEX(03_Dossel!$F$6:$F$1005,MATCH($A666,03_Dossel!$A$6:$A$1005,0)),""),""))</f>
        <v/>
      </c>
      <c r="I666" s="49" t="str">
        <f aca="false">IF($A666="","",IF($H666="","SEM PAR","OK"))</f>
        <v/>
      </c>
      <c r="J666" s="50" t="str">
        <f aca="false">IF($B666="","",0.6108*EXP(17.27*$B666/($B666+237.3)))</f>
        <v/>
      </c>
      <c r="K666" s="50" t="str">
        <f aca="false">IF(OR($J666="",$C666=""),"",$J666*$C666/100)</f>
        <v/>
      </c>
      <c r="L666" s="50" t="str">
        <f aca="false">IF(OR($J666="",$K666=""),"",$J666-$K666)</f>
        <v/>
      </c>
      <c r="M666" s="50" t="str">
        <f aca="false">IF($J666="","",4098*$J666/($B666+237.3)^2)</f>
        <v/>
      </c>
      <c r="N666" s="51" t="str">
        <f aca="false">IF($F666="","",0.000665*$F666)</f>
        <v/>
      </c>
      <c r="O666" s="46" t="str">
        <f aca="false">IF($E666="","",IFERROR($E666*4.87/LN(67.8*CFG_ZANEM-5.42),""))</f>
        <v/>
      </c>
      <c r="P666" s="46" t="str">
        <f aca="false">IF(OR($B666="",$H666=""),"",$H666-$B666)</f>
        <v/>
      </c>
      <c r="Q666" s="46" t="str">
        <f aca="false">IF($A666="","",IF(ISNUMBER(CFG_A),CFG_A,""))</f>
        <v/>
      </c>
      <c r="R666" s="46" t="str">
        <f aca="false">IF($A666="","",IF(ISNUMBER(CFG_B),CFG_B,""))</f>
        <v/>
      </c>
      <c r="S666" s="50" t="str">
        <f aca="false">IF(OR($B666="",$Q666=""),"",0.6108*EXP(17.27*$B666/($B666+237.3))-0.6108*EXP(17.27*($B666+$Q666)/($B666+$Q666+237.3)))</f>
        <v/>
      </c>
      <c r="T666" s="46" t="str">
        <f aca="false">IF(OR($Q666="",$R666="",$L666=""),"",$Q666+$R666*$L666)</f>
        <v/>
      </c>
      <c r="U666" s="46" t="str">
        <f aca="false">IF(OR($Q666="",$R666="",$S666=""),"",$Q666+$R666*$S666)</f>
        <v/>
      </c>
      <c r="V666" s="50" t="str">
        <f aca="false">IF(OR($P666="",$T666="",$U666=""),"",IF(ABS($U666-$T666)&lt;CFG_DENOMMIN,"",($P666-$T666)/($U666-$T666)))</f>
        <v/>
      </c>
      <c r="W666" s="47" t="str">
        <f aca="false">IF($E666="","",IFERROR(LN((CFG_ZANEM-0.67*CFG_HDOSSEL)/(0.123*CFG_HDOSSEL))*LN((CFG_ZAR-0.67*CFG_HDOSSEL)/(0.0123*CFG_HDOSSEL))/(CFG_K^2*$E666),""))</f>
        <v/>
      </c>
      <c r="X666" s="50" t="str">
        <f aca="false">IF(OR($N666="",$W666="",$W666=0),"",$N666*(1+CFG_RC/$W666))</f>
        <v/>
      </c>
      <c r="Y666" s="46" t="str">
        <f aca="false">IF(OR($X666="",$M666="",$G666="",$L666=""),"",($W666*$G666/CFG_RHOCP)*($X666/($M666+$X666))-$L666/($M666+$X666))</f>
        <v/>
      </c>
      <c r="Z666" s="46" t="str">
        <f aca="false">IF(OR($W666="",$G666=""),"",$W666*$G666/CFG_RHOCP)</f>
        <v/>
      </c>
      <c r="AA666" s="50" t="str">
        <f aca="false">IF(OR($P666="",$Y666="",$Z666=""),"",IF(ABS($Z666-$Y666)&lt;CFG_DENOMMIN,"",($P666-$Y666)/($Z666-$Y666)))</f>
        <v/>
      </c>
      <c r="AB666" s="48" t="str">
        <f aca="false">IF($A666="","",IF(AND(HOUR($A666)&gt;=CFG_HINI,HOUR($A666)&lt;CFG_HFIM),1,0))</f>
        <v/>
      </c>
      <c r="AC666" s="48" t="str">
        <f aca="false">IF($A666="","",IF($D666="",0,IF($D666&gt;=CFG_RSMIN,1,0)))</f>
        <v/>
      </c>
      <c r="AD666" s="48" t="str">
        <f aca="false">IF($A666="","",IF($E666="",0,IF(AND($E666&gt;=CFG_UMIN,$E666&lt;=CFG_UMAX),1,0)))</f>
        <v/>
      </c>
      <c r="AE666" s="48" t="str">
        <f aca="false">IF($A666="","",IF($L666="",0,IF($L666&gt;=CFG_VPDMIN,1,0)))</f>
        <v/>
      </c>
      <c r="AF666" s="48" t="str">
        <f aca="false">IF($A666="","",IF(CFG_METODO="Teórico (Jackson)",IF(OR($Y666="",$Z666=""),0,IF(ABS($Z666-$Y666)&gt;=CFG_DENOMMIN,1,0)),IF(OR($T666="",$U666=""),0,IF(ABS($U666-$T666)&gt;=CFG_DENOMMIN,1,0))))</f>
        <v/>
      </c>
      <c r="AG666" s="48" t="str">
        <f aca="false">IF($A666="","",IF(AND($B666&lt;&gt;"",$C666&lt;&gt;"",$H666&lt;&gt;""),1,0))</f>
        <v/>
      </c>
      <c r="AH666" s="48" t="str">
        <f aca="false">IF($A666="","",IF(AND($AB666=1,$AC666=1,$AD666=1,$AE666=1,$AF666=1,$AG666=1),1,0))</f>
        <v/>
      </c>
      <c r="AI666" s="50" t="str">
        <f aca="false">IF($A666="","",IF($AH666&lt;&gt;1,"",IF(CFG_METODO="Teórico (Jackson)",$AA666,$V666)))</f>
        <v/>
      </c>
      <c r="AJ666" s="50" t="str">
        <f aca="false">IF($AI666="","",MAX(0,MIN(1,$AI666)))</f>
        <v/>
      </c>
      <c r="AK666" s="52" t="str">
        <f aca="false">IF($A666="","",IF($AG666=0,"Dados incompletos"&amp;IF($I666="SEM PAR"," — sem Tc no mesmo horário",""),IF($AB666=0,"Fora da janela horária",IF($AC666=0,"Radiação abaixo do mínimo",IF($AD666=0,"Vento fora da faixa",IF($AE666=0,"VPD abaixo do mínimo",IF($AF666=0,"Denominador muito pequeno","VÁLIDO")))))))</f>
        <v/>
      </c>
    </row>
    <row r="667" customFormat="false" ht="15" hidden="false" customHeight="false" outlineLevel="0" collapsed="false">
      <c r="A667" s="45" t="str">
        <f aca="false">IF(02_Estacao!A667="","",02_Estacao!A667)</f>
        <v/>
      </c>
      <c r="B667" s="46" t="str">
        <f aca="false">IF(OR($A667="",02_Estacao!B667=""),"",IF(CFG_UT="°F",(02_Estacao!B667-32)*5/9,02_Estacao!B667))</f>
        <v/>
      </c>
      <c r="C667" s="47" t="str">
        <f aca="false">IF(OR($A667="",02_Estacao!C667=""),"",IF(CFG_UUR="fração (0-1)",02_Estacao!C667*100,02_Estacao!C667))</f>
        <v/>
      </c>
      <c r="D667" s="48" t="str">
        <f aca="false">IF(OR($A667="",02_Estacao!D667=""),"",IF(CFG_URS="MJ/m²/h",02_Estacao!D667*277.7778,IF(CFG_URS="kW/m²",02_Estacao!D667*1000,02_Estacao!D667)))</f>
        <v/>
      </c>
      <c r="E667" s="46" t="str">
        <f aca="false">IF(OR($A667="",02_Estacao!E667=""),"",IF(CFG_UVEL="km/h",02_Estacao!E667/3.6,02_Estacao!E667))</f>
        <v/>
      </c>
      <c r="F667" s="46" t="str">
        <f aca="false">IF($A667="","",IF(02_Estacao!F667="",CFG_P,IF(CFG_UP="hPa (mbar)",02_Estacao!F667/10,IF(CFG_UP="Pa",02_Estacao!F667/1000,02_Estacao!F667))))</f>
        <v/>
      </c>
      <c r="G667" s="48" t="str">
        <f aca="false">IF($A667="","",IF(02_Estacao!G667&lt;&gt;"",02_Estacao!G667,IF($D667="","",(1-CFG_ALBEDO)*$D667-CFG_RNL)))</f>
        <v/>
      </c>
      <c r="H667" s="46" t="str">
        <f aca="false">IF($A667="","",IFERROR(IF(ISNUMBER(INDEX(03_Dossel!$F$6:$F$1005,MATCH($A667,03_Dossel!$A$6:$A$1005,0))),INDEX(03_Dossel!$F$6:$F$1005,MATCH($A667,03_Dossel!$A$6:$A$1005,0)),""),""))</f>
        <v/>
      </c>
      <c r="I667" s="49" t="str">
        <f aca="false">IF($A667="","",IF($H667="","SEM PAR","OK"))</f>
        <v/>
      </c>
      <c r="J667" s="50" t="str">
        <f aca="false">IF($B667="","",0.6108*EXP(17.27*$B667/($B667+237.3)))</f>
        <v/>
      </c>
      <c r="K667" s="50" t="str">
        <f aca="false">IF(OR($J667="",$C667=""),"",$J667*$C667/100)</f>
        <v/>
      </c>
      <c r="L667" s="50" t="str">
        <f aca="false">IF(OR($J667="",$K667=""),"",$J667-$K667)</f>
        <v/>
      </c>
      <c r="M667" s="50" t="str">
        <f aca="false">IF($J667="","",4098*$J667/($B667+237.3)^2)</f>
        <v/>
      </c>
      <c r="N667" s="51" t="str">
        <f aca="false">IF($F667="","",0.000665*$F667)</f>
        <v/>
      </c>
      <c r="O667" s="46" t="str">
        <f aca="false">IF($E667="","",IFERROR($E667*4.87/LN(67.8*CFG_ZANEM-5.42),""))</f>
        <v/>
      </c>
      <c r="P667" s="46" t="str">
        <f aca="false">IF(OR($B667="",$H667=""),"",$H667-$B667)</f>
        <v/>
      </c>
      <c r="Q667" s="46" t="str">
        <f aca="false">IF($A667="","",IF(ISNUMBER(CFG_A),CFG_A,""))</f>
        <v/>
      </c>
      <c r="R667" s="46" t="str">
        <f aca="false">IF($A667="","",IF(ISNUMBER(CFG_B),CFG_B,""))</f>
        <v/>
      </c>
      <c r="S667" s="50" t="str">
        <f aca="false">IF(OR($B667="",$Q667=""),"",0.6108*EXP(17.27*$B667/($B667+237.3))-0.6108*EXP(17.27*($B667+$Q667)/($B667+$Q667+237.3)))</f>
        <v/>
      </c>
      <c r="T667" s="46" t="str">
        <f aca="false">IF(OR($Q667="",$R667="",$L667=""),"",$Q667+$R667*$L667)</f>
        <v/>
      </c>
      <c r="U667" s="46" t="str">
        <f aca="false">IF(OR($Q667="",$R667="",$S667=""),"",$Q667+$R667*$S667)</f>
        <v/>
      </c>
      <c r="V667" s="50" t="str">
        <f aca="false">IF(OR($P667="",$T667="",$U667=""),"",IF(ABS($U667-$T667)&lt;CFG_DENOMMIN,"",($P667-$T667)/($U667-$T667)))</f>
        <v/>
      </c>
      <c r="W667" s="47" t="str">
        <f aca="false">IF($E667="","",IFERROR(LN((CFG_ZANEM-0.67*CFG_HDOSSEL)/(0.123*CFG_HDOSSEL))*LN((CFG_ZAR-0.67*CFG_HDOSSEL)/(0.0123*CFG_HDOSSEL))/(CFG_K^2*$E667),""))</f>
        <v/>
      </c>
      <c r="X667" s="50" t="str">
        <f aca="false">IF(OR($N667="",$W667="",$W667=0),"",$N667*(1+CFG_RC/$W667))</f>
        <v/>
      </c>
      <c r="Y667" s="46" t="str">
        <f aca="false">IF(OR($X667="",$M667="",$G667="",$L667=""),"",($W667*$G667/CFG_RHOCP)*($X667/($M667+$X667))-$L667/($M667+$X667))</f>
        <v/>
      </c>
      <c r="Z667" s="46" t="str">
        <f aca="false">IF(OR($W667="",$G667=""),"",$W667*$G667/CFG_RHOCP)</f>
        <v/>
      </c>
      <c r="AA667" s="50" t="str">
        <f aca="false">IF(OR($P667="",$Y667="",$Z667=""),"",IF(ABS($Z667-$Y667)&lt;CFG_DENOMMIN,"",($P667-$Y667)/($Z667-$Y667)))</f>
        <v/>
      </c>
      <c r="AB667" s="48" t="str">
        <f aca="false">IF($A667="","",IF(AND(HOUR($A667)&gt;=CFG_HINI,HOUR($A667)&lt;CFG_HFIM),1,0))</f>
        <v/>
      </c>
      <c r="AC667" s="48" t="str">
        <f aca="false">IF($A667="","",IF($D667="",0,IF($D667&gt;=CFG_RSMIN,1,0)))</f>
        <v/>
      </c>
      <c r="AD667" s="48" t="str">
        <f aca="false">IF($A667="","",IF($E667="",0,IF(AND($E667&gt;=CFG_UMIN,$E667&lt;=CFG_UMAX),1,0)))</f>
        <v/>
      </c>
      <c r="AE667" s="48" t="str">
        <f aca="false">IF($A667="","",IF($L667="",0,IF($L667&gt;=CFG_VPDMIN,1,0)))</f>
        <v/>
      </c>
      <c r="AF667" s="48" t="str">
        <f aca="false">IF($A667="","",IF(CFG_METODO="Teórico (Jackson)",IF(OR($Y667="",$Z667=""),0,IF(ABS($Z667-$Y667)&gt;=CFG_DENOMMIN,1,0)),IF(OR($T667="",$U667=""),0,IF(ABS($U667-$T667)&gt;=CFG_DENOMMIN,1,0))))</f>
        <v/>
      </c>
      <c r="AG667" s="48" t="str">
        <f aca="false">IF($A667="","",IF(AND($B667&lt;&gt;"",$C667&lt;&gt;"",$H667&lt;&gt;""),1,0))</f>
        <v/>
      </c>
      <c r="AH667" s="48" t="str">
        <f aca="false">IF($A667="","",IF(AND($AB667=1,$AC667=1,$AD667=1,$AE667=1,$AF667=1,$AG667=1),1,0))</f>
        <v/>
      </c>
      <c r="AI667" s="50" t="str">
        <f aca="false">IF($A667="","",IF($AH667&lt;&gt;1,"",IF(CFG_METODO="Teórico (Jackson)",$AA667,$V667)))</f>
        <v/>
      </c>
      <c r="AJ667" s="50" t="str">
        <f aca="false">IF($AI667="","",MAX(0,MIN(1,$AI667)))</f>
        <v/>
      </c>
      <c r="AK667" s="52" t="str">
        <f aca="false">IF($A667="","",IF($AG667=0,"Dados incompletos"&amp;IF($I667="SEM PAR"," — sem Tc no mesmo horário",""),IF($AB667=0,"Fora da janela horária",IF($AC667=0,"Radiação abaixo do mínimo",IF($AD667=0,"Vento fora da faixa",IF($AE667=0,"VPD abaixo do mínimo",IF($AF667=0,"Denominador muito pequeno","VÁLIDO")))))))</f>
        <v/>
      </c>
    </row>
    <row r="668" customFormat="false" ht="15" hidden="false" customHeight="false" outlineLevel="0" collapsed="false">
      <c r="A668" s="45" t="str">
        <f aca="false">IF(02_Estacao!A668="","",02_Estacao!A668)</f>
        <v/>
      </c>
      <c r="B668" s="46" t="str">
        <f aca="false">IF(OR($A668="",02_Estacao!B668=""),"",IF(CFG_UT="°F",(02_Estacao!B668-32)*5/9,02_Estacao!B668))</f>
        <v/>
      </c>
      <c r="C668" s="47" t="str">
        <f aca="false">IF(OR($A668="",02_Estacao!C668=""),"",IF(CFG_UUR="fração (0-1)",02_Estacao!C668*100,02_Estacao!C668))</f>
        <v/>
      </c>
      <c r="D668" s="48" t="str">
        <f aca="false">IF(OR($A668="",02_Estacao!D668=""),"",IF(CFG_URS="MJ/m²/h",02_Estacao!D668*277.7778,IF(CFG_URS="kW/m²",02_Estacao!D668*1000,02_Estacao!D668)))</f>
        <v/>
      </c>
      <c r="E668" s="46" t="str">
        <f aca="false">IF(OR($A668="",02_Estacao!E668=""),"",IF(CFG_UVEL="km/h",02_Estacao!E668/3.6,02_Estacao!E668))</f>
        <v/>
      </c>
      <c r="F668" s="46" t="str">
        <f aca="false">IF($A668="","",IF(02_Estacao!F668="",CFG_P,IF(CFG_UP="hPa (mbar)",02_Estacao!F668/10,IF(CFG_UP="Pa",02_Estacao!F668/1000,02_Estacao!F668))))</f>
        <v/>
      </c>
      <c r="G668" s="48" t="str">
        <f aca="false">IF($A668="","",IF(02_Estacao!G668&lt;&gt;"",02_Estacao!G668,IF($D668="","",(1-CFG_ALBEDO)*$D668-CFG_RNL)))</f>
        <v/>
      </c>
      <c r="H668" s="46" t="str">
        <f aca="false">IF($A668="","",IFERROR(IF(ISNUMBER(INDEX(03_Dossel!$F$6:$F$1005,MATCH($A668,03_Dossel!$A$6:$A$1005,0))),INDEX(03_Dossel!$F$6:$F$1005,MATCH($A668,03_Dossel!$A$6:$A$1005,0)),""),""))</f>
        <v/>
      </c>
      <c r="I668" s="49" t="str">
        <f aca="false">IF($A668="","",IF($H668="","SEM PAR","OK"))</f>
        <v/>
      </c>
      <c r="J668" s="50" t="str">
        <f aca="false">IF($B668="","",0.6108*EXP(17.27*$B668/($B668+237.3)))</f>
        <v/>
      </c>
      <c r="K668" s="50" t="str">
        <f aca="false">IF(OR($J668="",$C668=""),"",$J668*$C668/100)</f>
        <v/>
      </c>
      <c r="L668" s="50" t="str">
        <f aca="false">IF(OR($J668="",$K668=""),"",$J668-$K668)</f>
        <v/>
      </c>
      <c r="M668" s="50" t="str">
        <f aca="false">IF($J668="","",4098*$J668/($B668+237.3)^2)</f>
        <v/>
      </c>
      <c r="N668" s="51" t="str">
        <f aca="false">IF($F668="","",0.000665*$F668)</f>
        <v/>
      </c>
      <c r="O668" s="46" t="str">
        <f aca="false">IF($E668="","",IFERROR($E668*4.87/LN(67.8*CFG_ZANEM-5.42),""))</f>
        <v/>
      </c>
      <c r="P668" s="46" t="str">
        <f aca="false">IF(OR($B668="",$H668=""),"",$H668-$B668)</f>
        <v/>
      </c>
      <c r="Q668" s="46" t="str">
        <f aca="false">IF($A668="","",IF(ISNUMBER(CFG_A),CFG_A,""))</f>
        <v/>
      </c>
      <c r="R668" s="46" t="str">
        <f aca="false">IF($A668="","",IF(ISNUMBER(CFG_B),CFG_B,""))</f>
        <v/>
      </c>
      <c r="S668" s="50" t="str">
        <f aca="false">IF(OR($B668="",$Q668=""),"",0.6108*EXP(17.27*$B668/($B668+237.3))-0.6108*EXP(17.27*($B668+$Q668)/($B668+$Q668+237.3)))</f>
        <v/>
      </c>
      <c r="T668" s="46" t="str">
        <f aca="false">IF(OR($Q668="",$R668="",$L668=""),"",$Q668+$R668*$L668)</f>
        <v/>
      </c>
      <c r="U668" s="46" t="str">
        <f aca="false">IF(OR($Q668="",$R668="",$S668=""),"",$Q668+$R668*$S668)</f>
        <v/>
      </c>
      <c r="V668" s="50" t="str">
        <f aca="false">IF(OR($P668="",$T668="",$U668=""),"",IF(ABS($U668-$T668)&lt;CFG_DENOMMIN,"",($P668-$T668)/($U668-$T668)))</f>
        <v/>
      </c>
      <c r="W668" s="47" t="str">
        <f aca="false">IF($E668="","",IFERROR(LN((CFG_ZANEM-0.67*CFG_HDOSSEL)/(0.123*CFG_HDOSSEL))*LN((CFG_ZAR-0.67*CFG_HDOSSEL)/(0.0123*CFG_HDOSSEL))/(CFG_K^2*$E668),""))</f>
        <v/>
      </c>
      <c r="X668" s="50" t="str">
        <f aca="false">IF(OR($N668="",$W668="",$W668=0),"",$N668*(1+CFG_RC/$W668))</f>
        <v/>
      </c>
      <c r="Y668" s="46" t="str">
        <f aca="false">IF(OR($X668="",$M668="",$G668="",$L668=""),"",($W668*$G668/CFG_RHOCP)*($X668/($M668+$X668))-$L668/($M668+$X668))</f>
        <v/>
      </c>
      <c r="Z668" s="46" t="str">
        <f aca="false">IF(OR($W668="",$G668=""),"",$W668*$G668/CFG_RHOCP)</f>
        <v/>
      </c>
      <c r="AA668" s="50" t="str">
        <f aca="false">IF(OR($P668="",$Y668="",$Z668=""),"",IF(ABS($Z668-$Y668)&lt;CFG_DENOMMIN,"",($P668-$Y668)/($Z668-$Y668)))</f>
        <v/>
      </c>
      <c r="AB668" s="48" t="str">
        <f aca="false">IF($A668="","",IF(AND(HOUR($A668)&gt;=CFG_HINI,HOUR($A668)&lt;CFG_HFIM),1,0))</f>
        <v/>
      </c>
      <c r="AC668" s="48" t="str">
        <f aca="false">IF($A668="","",IF($D668="",0,IF($D668&gt;=CFG_RSMIN,1,0)))</f>
        <v/>
      </c>
      <c r="AD668" s="48" t="str">
        <f aca="false">IF($A668="","",IF($E668="",0,IF(AND($E668&gt;=CFG_UMIN,$E668&lt;=CFG_UMAX),1,0)))</f>
        <v/>
      </c>
      <c r="AE668" s="48" t="str">
        <f aca="false">IF($A668="","",IF($L668="",0,IF($L668&gt;=CFG_VPDMIN,1,0)))</f>
        <v/>
      </c>
      <c r="AF668" s="48" t="str">
        <f aca="false">IF($A668="","",IF(CFG_METODO="Teórico (Jackson)",IF(OR($Y668="",$Z668=""),0,IF(ABS($Z668-$Y668)&gt;=CFG_DENOMMIN,1,0)),IF(OR($T668="",$U668=""),0,IF(ABS($U668-$T668)&gt;=CFG_DENOMMIN,1,0))))</f>
        <v/>
      </c>
      <c r="AG668" s="48" t="str">
        <f aca="false">IF($A668="","",IF(AND($B668&lt;&gt;"",$C668&lt;&gt;"",$H668&lt;&gt;""),1,0))</f>
        <v/>
      </c>
      <c r="AH668" s="48" t="str">
        <f aca="false">IF($A668="","",IF(AND($AB668=1,$AC668=1,$AD668=1,$AE668=1,$AF668=1,$AG668=1),1,0))</f>
        <v/>
      </c>
      <c r="AI668" s="50" t="str">
        <f aca="false">IF($A668="","",IF($AH668&lt;&gt;1,"",IF(CFG_METODO="Teórico (Jackson)",$AA668,$V668)))</f>
        <v/>
      </c>
      <c r="AJ668" s="50" t="str">
        <f aca="false">IF($AI668="","",MAX(0,MIN(1,$AI668)))</f>
        <v/>
      </c>
      <c r="AK668" s="52" t="str">
        <f aca="false">IF($A668="","",IF($AG668=0,"Dados incompletos"&amp;IF($I668="SEM PAR"," — sem Tc no mesmo horário",""),IF($AB668=0,"Fora da janela horária",IF($AC668=0,"Radiação abaixo do mínimo",IF($AD668=0,"Vento fora da faixa",IF($AE668=0,"VPD abaixo do mínimo",IF($AF668=0,"Denominador muito pequeno","VÁLIDO")))))))</f>
        <v/>
      </c>
    </row>
    <row r="669" customFormat="false" ht="15" hidden="false" customHeight="false" outlineLevel="0" collapsed="false">
      <c r="A669" s="45" t="str">
        <f aca="false">IF(02_Estacao!A669="","",02_Estacao!A669)</f>
        <v/>
      </c>
      <c r="B669" s="46" t="str">
        <f aca="false">IF(OR($A669="",02_Estacao!B669=""),"",IF(CFG_UT="°F",(02_Estacao!B669-32)*5/9,02_Estacao!B669))</f>
        <v/>
      </c>
      <c r="C669" s="47" t="str">
        <f aca="false">IF(OR($A669="",02_Estacao!C669=""),"",IF(CFG_UUR="fração (0-1)",02_Estacao!C669*100,02_Estacao!C669))</f>
        <v/>
      </c>
      <c r="D669" s="48" t="str">
        <f aca="false">IF(OR($A669="",02_Estacao!D669=""),"",IF(CFG_URS="MJ/m²/h",02_Estacao!D669*277.7778,IF(CFG_URS="kW/m²",02_Estacao!D669*1000,02_Estacao!D669)))</f>
        <v/>
      </c>
      <c r="E669" s="46" t="str">
        <f aca="false">IF(OR($A669="",02_Estacao!E669=""),"",IF(CFG_UVEL="km/h",02_Estacao!E669/3.6,02_Estacao!E669))</f>
        <v/>
      </c>
      <c r="F669" s="46" t="str">
        <f aca="false">IF($A669="","",IF(02_Estacao!F669="",CFG_P,IF(CFG_UP="hPa (mbar)",02_Estacao!F669/10,IF(CFG_UP="Pa",02_Estacao!F669/1000,02_Estacao!F669))))</f>
        <v/>
      </c>
      <c r="G669" s="48" t="str">
        <f aca="false">IF($A669="","",IF(02_Estacao!G669&lt;&gt;"",02_Estacao!G669,IF($D669="","",(1-CFG_ALBEDO)*$D669-CFG_RNL)))</f>
        <v/>
      </c>
      <c r="H669" s="46" t="str">
        <f aca="false">IF($A669="","",IFERROR(IF(ISNUMBER(INDEX(03_Dossel!$F$6:$F$1005,MATCH($A669,03_Dossel!$A$6:$A$1005,0))),INDEX(03_Dossel!$F$6:$F$1005,MATCH($A669,03_Dossel!$A$6:$A$1005,0)),""),""))</f>
        <v/>
      </c>
      <c r="I669" s="49" t="str">
        <f aca="false">IF($A669="","",IF($H669="","SEM PAR","OK"))</f>
        <v/>
      </c>
      <c r="J669" s="50" t="str">
        <f aca="false">IF($B669="","",0.6108*EXP(17.27*$B669/($B669+237.3)))</f>
        <v/>
      </c>
      <c r="K669" s="50" t="str">
        <f aca="false">IF(OR($J669="",$C669=""),"",$J669*$C669/100)</f>
        <v/>
      </c>
      <c r="L669" s="50" t="str">
        <f aca="false">IF(OR($J669="",$K669=""),"",$J669-$K669)</f>
        <v/>
      </c>
      <c r="M669" s="50" t="str">
        <f aca="false">IF($J669="","",4098*$J669/($B669+237.3)^2)</f>
        <v/>
      </c>
      <c r="N669" s="51" t="str">
        <f aca="false">IF($F669="","",0.000665*$F669)</f>
        <v/>
      </c>
      <c r="O669" s="46" t="str">
        <f aca="false">IF($E669="","",IFERROR($E669*4.87/LN(67.8*CFG_ZANEM-5.42),""))</f>
        <v/>
      </c>
      <c r="P669" s="46" t="str">
        <f aca="false">IF(OR($B669="",$H669=""),"",$H669-$B669)</f>
        <v/>
      </c>
      <c r="Q669" s="46" t="str">
        <f aca="false">IF($A669="","",IF(ISNUMBER(CFG_A),CFG_A,""))</f>
        <v/>
      </c>
      <c r="R669" s="46" t="str">
        <f aca="false">IF($A669="","",IF(ISNUMBER(CFG_B),CFG_B,""))</f>
        <v/>
      </c>
      <c r="S669" s="50" t="str">
        <f aca="false">IF(OR($B669="",$Q669=""),"",0.6108*EXP(17.27*$B669/($B669+237.3))-0.6108*EXP(17.27*($B669+$Q669)/($B669+$Q669+237.3)))</f>
        <v/>
      </c>
      <c r="T669" s="46" t="str">
        <f aca="false">IF(OR($Q669="",$R669="",$L669=""),"",$Q669+$R669*$L669)</f>
        <v/>
      </c>
      <c r="U669" s="46" t="str">
        <f aca="false">IF(OR($Q669="",$R669="",$S669=""),"",$Q669+$R669*$S669)</f>
        <v/>
      </c>
      <c r="V669" s="50" t="str">
        <f aca="false">IF(OR($P669="",$T669="",$U669=""),"",IF(ABS($U669-$T669)&lt;CFG_DENOMMIN,"",($P669-$T669)/($U669-$T669)))</f>
        <v/>
      </c>
      <c r="W669" s="47" t="str">
        <f aca="false">IF($E669="","",IFERROR(LN((CFG_ZANEM-0.67*CFG_HDOSSEL)/(0.123*CFG_HDOSSEL))*LN((CFG_ZAR-0.67*CFG_HDOSSEL)/(0.0123*CFG_HDOSSEL))/(CFG_K^2*$E669),""))</f>
        <v/>
      </c>
      <c r="X669" s="50" t="str">
        <f aca="false">IF(OR($N669="",$W669="",$W669=0),"",$N669*(1+CFG_RC/$W669))</f>
        <v/>
      </c>
      <c r="Y669" s="46" t="str">
        <f aca="false">IF(OR($X669="",$M669="",$G669="",$L669=""),"",($W669*$G669/CFG_RHOCP)*($X669/($M669+$X669))-$L669/($M669+$X669))</f>
        <v/>
      </c>
      <c r="Z669" s="46" t="str">
        <f aca="false">IF(OR($W669="",$G669=""),"",$W669*$G669/CFG_RHOCP)</f>
        <v/>
      </c>
      <c r="AA669" s="50" t="str">
        <f aca="false">IF(OR($P669="",$Y669="",$Z669=""),"",IF(ABS($Z669-$Y669)&lt;CFG_DENOMMIN,"",($P669-$Y669)/($Z669-$Y669)))</f>
        <v/>
      </c>
      <c r="AB669" s="48" t="str">
        <f aca="false">IF($A669="","",IF(AND(HOUR($A669)&gt;=CFG_HINI,HOUR($A669)&lt;CFG_HFIM),1,0))</f>
        <v/>
      </c>
      <c r="AC669" s="48" t="str">
        <f aca="false">IF($A669="","",IF($D669="",0,IF($D669&gt;=CFG_RSMIN,1,0)))</f>
        <v/>
      </c>
      <c r="AD669" s="48" t="str">
        <f aca="false">IF($A669="","",IF($E669="",0,IF(AND($E669&gt;=CFG_UMIN,$E669&lt;=CFG_UMAX),1,0)))</f>
        <v/>
      </c>
      <c r="AE669" s="48" t="str">
        <f aca="false">IF($A669="","",IF($L669="",0,IF($L669&gt;=CFG_VPDMIN,1,0)))</f>
        <v/>
      </c>
      <c r="AF669" s="48" t="str">
        <f aca="false">IF($A669="","",IF(CFG_METODO="Teórico (Jackson)",IF(OR($Y669="",$Z669=""),0,IF(ABS($Z669-$Y669)&gt;=CFG_DENOMMIN,1,0)),IF(OR($T669="",$U669=""),0,IF(ABS($U669-$T669)&gt;=CFG_DENOMMIN,1,0))))</f>
        <v/>
      </c>
      <c r="AG669" s="48" t="str">
        <f aca="false">IF($A669="","",IF(AND($B669&lt;&gt;"",$C669&lt;&gt;"",$H669&lt;&gt;""),1,0))</f>
        <v/>
      </c>
      <c r="AH669" s="48" t="str">
        <f aca="false">IF($A669="","",IF(AND($AB669=1,$AC669=1,$AD669=1,$AE669=1,$AF669=1,$AG669=1),1,0))</f>
        <v/>
      </c>
      <c r="AI669" s="50" t="str">
        <f aca="false">IF($A669="","",IF($AH669&lt;&gt;1,"",IF(CFG_METODO="Teórico (Jackson)",$AA669,$V669)))</f>
        <v/>
      </c>
      <c r="AJ669" s="50" t="str">
        <f aca="false">IF($AI669="","",MAX(0,MIN(1,$AI669)))</f>
        <v/>
      </c>
      <c r="AK669" s="52" t="str">
        <f aca="false">IF($A669="","",IF($AG669=0,"Dados incompletos"&amp;IF($I669="SEM PAR"," — sem Tc no mesmo horário",""),IF($AB669=0,"Fora da janela horária",IF($AC669=0,"Radiação abaixo do mínimo",IF($AD669=0,"Vento fora da faixa",IF($AE669=0,"VPD abaixo do mínimo",IF($AF669=0,"Denominador muito pequeno","VÁLIDO")))))))</f>
        <v/>
      </c>
    </row>
    <row r="670" customFormat="false" ht="15" hidden="false" customHeight="false" outlineLevel="0" collapsed="false">
      <c r="A670" s="45" t="str">
        <f aca="false">IF(02_Estacao!A670="","",02_Estacao!A670)</f>
        <v/>
      </c>
      <c r="B670" s="46" t="str">
        <f aca="false">IF(OR($A670="",02_Estacao!B670=""),"",IF(CFG_UT="°F",(02_Estacao!B670-32)*5/9,02_Estacao!B670))</f>
        <v/>
      </c>
      <c r="C670" s="47" t="str">
        <f aca="false">IF(OR($A670="",02_Estacao!C670=""),"",IF(CFG_UUR="fração (0-1)",02_Estacao!C670*100,02_Estacao!C670))</f>
        <v/>
      </c>
      <c r="D670" s="48" t="str">
        <f aca="false">IF(OR($A670="",02_Estacao!D670=""),"",IF(CFG_URS="MJ/m²/h",02_Estacao!D670*277.7778,IF(CFG_URS="kW/m²",02_Estacao!D670*1000,02_Estacao!D670)))</f>
        <v/>
      </c>
      <c r="E670" s="46" t="str">
        <f aca="false">IF(OR($A670="",02_Estacao!E670=""),"",IF(CFG_UVEL="km/h",02_Estacao!E670/3.6,02_Estacao!E670))</f>
        <v/>
      </c>
      <c r="F670" s="46" t="str">
        <f aca="false">IF($A670="","",IF(02_Estacao!F670="",CFG_P,IF(CFG_UP="hPa (mbar)",02_Estacao!F670/10,IF(CFG_UP="Pa",02_Estacao!F670/1000,02_Estacao!F670))))</f>
        <v/>
      </c>
      <c r="G670" s="48" t="str">
        <f aca="false">IF($A670="","",IF(02_Estacao!G670&lt;&gt;"",02_Estacao!G670,IF($D670="","",(1-CFG_ALBEDO)*$D670-CFG_RNL)))</f>
        <v/>
      </c>
      <c r="H670" s="46" t="str">
        <f aca="false">IF($A670="","",IFERROR(IF(ISNUMBER(INDEX(03_Dossel!$F$6:$F$1005,MATCH($A670,03_Dossel!$A$6:$A$1005,0))),INDEX(03_Dossel!$F$6:$F$1005,MATCH($A670,03_Dossel!$A$6:$A$1005,0)),""),""))</f>
        <v/>
      </c>
      <c r="I670" s="49" t="str">
        <f aca="false">IF($A670="","",IF($H670="","SEM PAR","OK"))</f>
        <v/>
      </c>
      <c r="J670" s="50" t="str">
        <f aca="false">IF($B670="","",0.6108*EXP(17.27*$B670/($B670+237.3)))</f>
        <v/>
      </c>
      <c r="K670" s="50" t="str">
        <f aca="false">IF(OR($J670="",$C670=""),"",$J670*$C670/100)</f>
        <v/>
      </c>
      <c r="L670" s="50" t="str">
        <f aca="false">IF(OR($J670="",$K670=""),"",$J670-$K670)</f>
        <v/>
      </c>
      <c r="M670" s="50" t="str">
        <f aca="false">IF($J670="","",4098*$J670/($B670+237.3)^2)</f>
        <v/>
      </c>
      <c r="N670" s="51" t="str">
        <f aca="false">IF($F670="","",0.000665*$F670)</f>
        <v/>
      </c>
      <c r="O670" s="46" t="str">
        <f aca="false">IF($E670="","",IFERROR($E670*4.87/LN(67.8*CFG_ZANEM-5.42),""))</f>
        <v/>
      </c>
      <c r="P670" s="46" t="str">
        <f aca="false">IF(OR($B670="",$H670=""),"",$H670-$B670)</f>
        <v/>
      </c>
      <c r="Q670" s="46" t="str">
        <f aca="false">IF($A670="","",IF(ISNUMBER(CFG_A),CFG_A,""))</f>
        <v/>
      </c>
      <c r="R670" s="46" t="str">
        <f aca="false">IF($A670="","",IF(ISNUMBER(CFG_B),CFG_B,""))</f>
        <v/>
      </c>
      <c r="S670" s="50" t="str">
        <f aca="false">IF(OR($B670="",$Q670=""),"",0.6108*EXP(17.27*$B670/($B670+237.3))-0.6108*EXP(17.27*($B670+$Q670)/($B670+$Q670+237.3)))</f>
        <v/>
      </c>
      <c r="T670" s="46" t="str">
        <f aca="false">IF(OR($Q670="",$R670="",$L670=""),"",$Q670+$R670*$L670)</f>
        <v/>
      </c>
      <c r="U670" s="46" t="str">
        <f aca="false">IF(OR($Q670="",$R670="",$S670=""),"",$Q670+$R670*$S670)</f>
        <v/>
      </c>
      <c r="V670" s="50" t="str">
        <f aca="false">IF(OR($P670="",$T670="",$U670=""),"",IF(ABS($U670-$T670)&lt;CFG_DENOMMIN,"",($P670-$T670)/($U670-$T670)))</f>
        <v/>
      </c>
      <c r="W670" s="47" t="str">
        <f aca="false">IF($E670="","",IFERROR(LN((CFG_ZANEM-0.67*CFG_HDOSSEL)/(0.123*CFG_HDOSSEL))*LN((CFG_ZAR-0.67*CFG_HDOSSEL)/(0.0123*CFG_HDOSSEL))/(CFG_K^2*$E670),""))</f>
        <v/>
      </c>
      <c r="X670" s="50" t="str">
        <f aca="false">IF(OR($N670="",$W670="",$W670=0),"",$N670*(1+CFG_RC/$W670))</f>
        <v/>
      </c>
      <c r="Y670" s="46" t="str">
        <f aca="false">IF(OR($X670="",$M670="",$G670="",$L670=""),"",($W670*$G670/CFG_RHOCP)*($X670/($M670+$X670))-$L670/($M670+$X670))</f>
        <v/>
      </c>
      <c r="Z670" s="46" t="str">
        <f aca="false">IF(OR($W670="",$G670=""),"",$W670*$G670/CFG_RHOCP)</f>
        <v/>
      </c>
      <c r="AA670" s="50" t="str">
        <f aca="false">IF(OR($P670="",$Y670="",$Z670=""),"",IF(ABS($Z670-$Y670)&lt;CFG_DENOMMIN,"",($P670-$Y670)/($Z670-$Y670)))</f>
        <v/>
      </c>
      <c r="AB670" s="48" t="str">
        <f aca="false">IF($A670="","",IF(AND(HOUR($A670)&gt;=CFG_HINI,HOUR($A670)&lt;CFG_HFIM),1,0))</f>
        <v/>
      </c>
      <c r="AC670" s="48" t="str">
        <f aca="false">IF($A670="","",IF($D670="",0,IF($D670&gt;=CFG_RSMIN,1,0)))</f>
        <v/>
      </c>
      <c r="AD670" s="48" t="str">
        <f aca="false">IF($A670="","",IF($E670="",0,IF(AND($E670&gt;=CFG_UMIN,$E670&lt;=CFG_UMAX),1,0)))</f>
        <v/>
      </c>
      <c r="AE670" s="48" t="str">
        <f aca="false">IF($A670="","",IF($L670="",0,IF($L670&gt;=CFG_VPDMIN,1,0)))</f>
        <v/>
      </c>
      <c r="AF670" s="48" t="str">
        <f aca="false">IF($A670="","",IF(CFG_METODO="Teórico (Jackson)",IF(OR($Y670="",$Z670=""),0,IF(ABS($Z670-$Y670)&gt;=CFG_DENOMMIN,1,0)),IF(OR($T670="",$U670=""),0,IF(ABS($U670-$T670)&gt;=CFG_DENOMMIN,1,0))))</f>
        <v/>
      </c>
      <c r="AG670" s="48" t="str">
        <f aca="false">IF($A670="","",IF(AND($B670&lt;&gt;"",$C670&lt;&gt;"",$H670&lt;&gt;""),1,0))</f>
        <v/>
      </c>
      <c r="AH670" s="48" t="str">
        <f aca="false">IF($A670="","",IF(AND($AB670=1,$AC670=1,$AD670=1,$AE670=1,$AF670=1,$AG670=1),1,0))</f>
        <v/>
      </c>
      <c r="AI670" s="50" t="str">
        <f aca="false">IF($A670="","",IF($AH670&lt;&gt;1,"",IF(CFG_METODO="Teórico (Jackson)",$AA670,$V670)))</f>
        <v/>
      </c>
      <c r="AJ670" s="50" t="str">
        <f aca="false">IF($AI670="","",MAX(0,MIN(1,$AI670)))</f>
        <v/>
      </c>
      <c r="AK670" s="52" t="str">
        <f aca="false">IF($A670="","",IF($AG670=0,"Dados incompletos"&amp;IF($I670="SEM PAR"," — sem Tc no mesmo horário",""),IF($AB670=0,"Fora da janela horária",IF($AC670=0,"Radiação abaixo do mínimo",IF($AD670=0,"Vento fora da faixa",IF($AE670=0,"VPD abaixo do mínimo",IF($AF670=0,"Denominador muito pequeno","VÁLIDO")))))))</f>
        <v/>
      </c>
    </row>
    <row r="671" customFormat="false" ht="15" hidden="false" customHeight="false" outlineLevel="0" collapsed="false">
      <c r="A671" s="45" t="str">
        <f aca="false">IF(02_Estacao!A671="","",02_Estacao!A671)</f>
        <v/>
      </c>
      <c r="B671" s="46" t="str">
        <f aca="false">IF(OR($A671="",02_Estacao!B671=""),"",IF(CFG_UT="°F",(02_Estacao!B671-32)*5/9,02_Estacao!B671))</f>
        <v/>
      </c>
      <c r="C671" s="47" t="str">
        <f aca="false">IF(OR($A671="",02_Estacao!C671=""),"",IF(CFG_UUR="fração (0-1)",02_Estacao!C671*100,02_Estacao!C671))</f>
        <v/>
      </c>
      <c r="D671" s="48" t="str">
        <f aca="false">IF(OR($A671="",02_Estacao!D671=""),"",IF(CFG_URS="MJ/m²/h",02_Estacao!D671*277.7778,IF(CFG_URS="kW/m²",02_Estacao!D671*1000,02_Estacao!D671)))</f>
        <v/>
      </c>
      <c r="E671" s="46" t="str">
        <f aca="false">IF(OR($A671="",02_Estacao!E671=""),"",IF(CFG_UVEL="km/h",02_Estacao!E671/3.6,02_Estacao!E671))</f>
        <v/>
      </c>
      <c r="F671" s="46" t="str">
        <f aca="false">IF($A671="","",IF(02_Estacao!F671="",CFG_P,IF(CFG_UP="hPa (mbar)",02_Estacao!F671/10,IF(CFG_UP="Pa",02_Estacao!F671/1000,02_Estacao!F671))))</f>
        <v/>
      </c>
      <c r="G671" s="48" t="str">
        <f aca="false">IF($A671="","",IF(02_Estacao!G671&lt;&gt;"",02_Estacao!G671,IF($D671="","",(1-CFG_ALBEDO)*$D671-CFG_RNL)))</f>
        <v/>
      </c>
      <c r="H671" s="46" t="str">
        <f aca="false">IF($A671="","",IFERROR(IF(ISNUMBER(INDEX(03_Dossel!$F$6:$F$1005,MATCH($A671,03_Dossel!$A$6:$A$1005,0))),INDEX(03_Dossel!$F$6:$F$1005,MATCH($A671,03_Dossel!$A$6:$A$1005,0)),""),""))</f>
        <v/>
      </c>
      <c r="I671" s="49" t="str">
        <f aca="false">IF($A671="","",IF($H671="","SEM PAR","OK"))</f>
        <v/>
      </c>
      <c r="J671" s="50" t="str">
        <f aca="false">IF($B671="","",0.6108*EXP(17.27*$B671/($B671+237.3)))</f>
        <v/>
      </c>
      <c r="K671" s="50" t="str">
        <f aca="false">IF(OR($J671="",$C671=""),"",$J671*$C671/100)</f>
        <v/>
      </c>
      <c r="L671" s="50" t="str">
        <f aca="false">IF(OR($J671="",$K671=""),"",$J671-$K671)</f>
        <v/>
      </c>
      <c r="M671" s="50" t="str">
        <f aca="false">IF($J671="","",4098*$J671/($B671+237.3)^2)</f>
        <v/>
      </c>
      <c r="N671" s="51" t="str">
        <f aca="false">IF($F671="","",0.000665*$F671)</f>
        <v/>
      </c>
      <c r="O671" s="46" t="str">
        <f aca="false">IF($E671="","",IFERROR($E671*4.87/LN(67.8*CFG_ZANEM-5.42),""))</f>
        <v/>
      </c>
      <c r="P671" s="46" t="str">
        <f aca="false">IF(OR($B671="",$H671=""),"",$H671-$B671)</f>
        <v/>
      </c>
      <c r="Q671" s="46" t="str">
        <f aca="false">IF($A671="","",IF(ISNUMBER(CFG_A),CFG_A,""))</f>
        <v/>
      </c>
      <c r="R671" s="46" t="str">
        <f aca="false">IF($A671="","",IF(ISNUMBER(CFG_B),CFG_B,""))</f>
        <v/>
      </c>
      <c r="S671" s="50" t="str">
        <f aca="false">IF(OR($B671="",$Q671=""),"",0.6108*EXP(17.27*$B671/($B671+237.3))-0.6108*EXP(17.27*($B671+$Q671)/($B671+$Q671+237.3)))</f>
        <v/>
      </c>
      <c r="T671" s="46" t="str">
        <f aca="false">IF(OR($Q671="",$R671="",$L671=""),"",$Q671+$R671*$L671)</f>
        <v/>
      </c>
      <c r="U671" s="46" t="str">
        <f aca="false">IF(OR($Q671="",$R671="",$S671=""),"",$Q671+$R671*$S671)</f>
        <v/>
      </c>
      <c r="V671" s="50" t="str">
        <f aca="false">IF(OR($P671="",$T671="",$U671=""),"",IF(ABS($U671-$T671)&lt;CFG_DENOMMIN,"",($P671-$T671)/($U671-$T671)))</f>
        <v/>
      </c>
      <c r="W671" s="47" t="str">
        <f aca="false">IF($E671="","",IFERROR(LN((CFG_ZANEM-0.67*CFG_HDOSSEL)/(0.123*CFG_HDOSSEL))*LN((CFG_ZAR-0.67*CFG_HDOSSEL)/(0.0123*CFG_HDOSSEL))/(CFG_K^2*$E671),""))</f>
        <v/>
      </c>
      <c r="X671" s="50" t="str">
        <f aca="false">IF(OR($N671="",$W671="",$W671=0),"",$N671*(1+CFG_RC/$W671))</f>
        <v/>
      </c>
      <c r="Y671" s="46" t="str">
        <f aca="false">IF(OR($X671="",$M671="",$G671="",$L671=""),"",($W671*$G671/CFG_RHOCP)*($X671/($M671+$X671))-$L671/($M671+$X671))</f>
        <v/>
      </c>
      <c r="Z671" s="46" t="str">
        <f aca="false">IF(OR($W671="",$G671=""),"",$W671*$G671/CFG_RHOCP)</f>
        <v/>
      </c>
      <c r="AA671" s="50" t="str">
        <f aca="false">IF(OR($P671="",$Y671="",$Z671=""),"",IF(ABS($Z671-$Y671)&lt;CFG_DENOMMIN,"",($P671-$Y671)/($Z671-$Y671)))</f>
        <v/>
      </c>
      <c r="AB671" s="48" t="str">
        <f aca="false">IF($A671="","",IF(AND(HOUR($A671)&gt;=CFG_HINI,HOUR($A671)&lt;CFG_HFIM),1,0))</f>
        <v/>
      </c>
      <c r="AC671" s="48" t="str">
        <f aca="false">IF($A671="","",IF($D671="",0,IF($D671&gt;=CFG_RSMIN,1,0)))</f>
        <v/>
      </c>
      <c r="AD671" s="48" t="str">
        <f aca="false">IF($A671="","",IF($E671="",0,IF(AND($E671&gt;=CFG_UMIN,$E671&lt;=CFG_UMAX),1,0)))</f>
        <v/>
      </c>
      <c r="AE671" s="48" t="str">
        <f aca="false">IF($A671="","",IF($L671="",0,IF($L671&gt;=CFG_VPDMIN,1,0)))</f>
        <v/>
      </c>
      <c r="AF671" s="48" t="str">
        <f aca="false">IF($A671="","",IF(CFG_METODO="Teórico (Jackson)",IF(OR($Y671="",$Z671=""),0,IF(ABS($Z671-$Y671)&gt;=CFG_DENOMMIN,1,0)),IF(OR($T671="",$U671=""),0,IF(ABS($U671-$T671)&gt;=CFG_DENOMMIN,1,0))))</f>
        <v/>
      </c>
      <c r="AG671" s="48" t="str">
        <f aca="false">IF($A671="","",IF(AND($B671&lt;&gt;"",$C671&lt;&gt;"",$H671&lt;&gt;""),1,0))</f>
        <v/>
      </c>
      <c r="AH671" s="48" t="str">
        <f aca="false">IF($A671="","",IF(AND($AB671=1,$AC671=1,$AD671=1,$AE671=1,$AF671=1,$AG671=1),1,0))</f>
        <v/>
      </c>
      <c r="AI671" s="50" t="str">
        <f aca="false">IF($A671="","",IF($AH671&lt;&gt;1,"",IF(CFG_METODO="Teórico (Jackson)",$AA671,$V671)))</f>
        <v/>
      </c>
      <c r="AJ671" s="50" t="str">
        <f aca="false">IF($AI671="","",MAX(0,MIN(1,$AI671)))</f>
        <v/>
      </c>
      <c r="AK671" s="52" t="str">
        <f aca="false">IF($A671="","",IF($AG671=0,"Dados incompletos"&amp;IF($I671="SEM PAR"," — sem Tc no mesmo horário",""),IF($AB671=0,"Fora da janela horária",IF($AC671=0,"Radiação abaixo do mínimo",IF($AD671=0,"Vento fora da faixa",IF($AE671=0,"VPD abaixo do mínimo",IF($AF671=0,"Denominador muito pequeno","VÁLIDO")))))))</f>
        <v/>
      </c>
    </row>
    <row r="672" customFormat="false" ht="15" hidden="false" customHeight="false" outlineLevel="0" collapsed="false">
      <c r="A672" s="45" t="str">
        <f aca="false">IF(02_Estacao!A672="","",02_Estacao!A672)</f>
        <v/>
      </c>
      <c r="B672" s="46" t="str">
        <f aca="false">IF(OR($A672="",02_Estacao!B672=""),"",IF(CFG_UT="°F",(02_Estacao!B672-32)*5/9,02_Estacao!B672))</f>
        <v/>
      </c>
      <c r="C672" s="47" t="str">
        <f aca="false">IF(OR($A672="",02_Estacao!C672=""),"",IF(CFG_UUR="fração (0-1)",02_Estacao!C672*100,02_Estacao!C672))</f>
        <v/>
      </c>
      <c r="D672" s="48" t="str">
        <f aca="false">IF(OR($A672="",02_Estacao!D672=""),"",IF(CFG_URS="MJ/m²/h",02_Estacao!D672*277.7778,IF(CFG_URS="kW/m²",02_Estacao!D672*1000,02_Estacao!D672)))</f>
        <v/>
      </c>
      <c r="E672" s="46" t="str">
        <f aca="false">IF(OR($A672="",02_Estacao!E672=""),"",IF(CFG_UVEL="km/h",02_Estacao!E672/3.6,02_Estacao!E672))</f>
        <v/>
      </c>
      <c r="F672" s="46" t="str">
        <f aca="false">IF($A672="","",IF(02_Estacao!F672="",CFG_P,IF(CFG_UP="hPa (mbar)",02_Estacao!F672/10,IF(CFG_UP="Pa",02_Estacao!F672/1000,02_Estacao!F672))))</f>
        <v/>
      </c>
      <c r="G672" s="48" t="str">
        <f aca="false">IF($A672="","",IF(02_Estacao!G672&lt;&gt;"",02_Estacao!G672,IF($D672="","",(1-CFG_ALBEDO)*$D672-CFG_RNL)))</f>
        <v/>
      </c>
      <c r="H672" s="46" t="str">
        <f aca="false">IF($A672="","",IFERROR(IF(ISNUMBER(INDEX(03_Dossel!$F$6:$F$1005,MATCH($A672,03_Dossel!$A$6:$A$1005,0))),INDEX(03_Dossel!$F$6:$F$1005,MATCH($A672,03_Dossel!$A$6:$A$1005,0)),""),""))</f>
        <v/>
      </c>
      <c r="I672" s="49" t="str">
        <f aca="false">IF($A672="","",IF($H672="","SEM PAR","OK"))</f>
        <v/>
      </c>
      <c r="J672" s="50" t="str">
        <f aca="false">IF($B672="","",0.6108*EXP(17.27*$B672/($B672+237.3)))</f>
        <v/>
      </c>
      <c r="K672" s="50" t="str">
        <f aca="false">IF(OR($J672="",$C672=""),"",$J672*$C672/100)</f>
        <v/>
      </c>
      <c r="L672" s="50" t="str">
        <f aca="false">IF(OR($J672="",$K672=""),"",$J672-$K672)</f>
        <v/>
      </c>
      <c r="M672" s="50" t="str">
        <f aca="false">IF($J672="","",4098*$J672/($B672+237.3)^2)</f>
        <v/>
      </c>
      <c r="N672" s="51" t="str">
        <f aca="false">IF($F672="","",0.000665*$F672)</f>
        <v/>
      </c>
      <c r="O672" s="46" t="str">
        <f aca="false">IF($E672="","",IFERROR($E672*4.87/LN(67.8*CFG_ZANEM-5.42),""))</f>
        <v/>
      </c>
      <c r="P672" s="46" t="str">
        <f aca="false">IF(OR($B672="",$H672=""),"",$H672-$B672)</f>
        <v/>
      </c>
      <c r="Q672" s="46" t="str">
        <f aca="false">IF($A672="","",IF(ISNUMBER(CFG_A),CFG_A,""))</f>
        <v/>
      </c>
      <c r="R672" s="46" t="str">
        <f aca="false">IF($A672="","",IF(ISNUMBER(CFG_B),CFG_B,""))</f>
        <v/>
      </c>
      <c r="S672" s="50" t="str">
        <f aca="false">IF(OR($B672="",$Q672=""),"",0.6108*EXP(17.27*$B672/($B672+237.3))-0.6108*EXP(17.27*($B672+$Q672)/($B672+$Q672+237.3)))</f>
        <v/>
      </c>
      <c r="T672" s="46" t="str">
        <f aca="false">IF(OR($Q672="",$R672="",$L672=""),"",$Q672+$R672*$L672)</f>
        <v/>
      </c>
      <c r="U672" s="46" t="str">
        <f aca="false">IF(OR($Q672="",$R672="",$S672=""),"",$Q672+$R672*$S672)</f>
        <v/>
      </c>
      <c r="V672" s="50" t="str">
        <f aca="false">IF(OR($P672="",$T672="",$U672=""),"",IF(ABS($U672-$T672)&lt;CFG_DENOMMIN,"",($P672-$T672)/($U672-$T672)))</f>
        <v/>
      </c>
      <c r="W672" s="47" t="str">
        <f aca="false">IF($E672="","",IFERROR(LN((CFG_ZANEM-0.67*CFG_HDOSSEL)/(0.123*CFG_HDOSSEL))*LN((CFG_ZAR-0.67*CFG_HDOSSEL)/(0.0123*CFG_HDOSSEL))/(CFG_K^2*$E672),""))</f>
        <v/>
      </c>
      <c r="X672" s="50" t="str">
        <f aca="false">IF(OR($N672="",$W672="",$W672=0),"",$N672*(1+CFG_RC/$W672))</f>
        <v/>
      </c>
      <c r="Y672" s="46" t="str">
        <f aca="false">IF(OR($X672="",$M672="",$G672="",$L672=""),"",($W672*$G672/CFG_RHOCP)*($X672/($M672+$X672))-$L672/($M672+$X672))</f>
        <v/>
      </c>
      <c r="Z672" s="46" t="str">
        <f aca="false">IF(OR($W672="",$G672=""),"",$W672*$G672/CFG_RHOCP)</f>
        <v/>
      </c>
      <c r="AA672" s="50" t="str">
        <f aca="false">IF(OR($P672="",$Y672="",$Z672=""),"",IF(ABS($Z672-$Y672)&lt;CFG_DENOMMIN,"",($P672-$Y672)/($Z672-$Y672)))</f>
        <v/>
      </c>
      <c r="AB672" s="48" t="str">
        <f aca="false">IF($A672="","",IF(AND(HOUR($A672)&gt;=CFG_HINI,HOUR($A672)&lt;CFG_HFIM),1,0))</f>
        <v/>
      </c>
      <c r="AC672" s="48" t="str">
        <f aca="false">IF($A672="","",IF($D672="",0,IF($D672&gt;=CFG_RSMIN,1,0)))</f>
        <v/>
      </c>
      <c r="AD672" s="48" t="str">
        <f aca="false">IF($A672="","",IF($E672="",0,IF(AND($E672&gt;=CFG_UMIN,$E672&lt;=CFG_UMAX),1,0)))</f>
        <v/>
      </c>
      <c r="AE672" s="48" t="str">
        <f aca="false">IF($A672="","",IF($L672="",0,IF($L672&gt;=CFG_VPDMIN,1,0)))</f>
        <v/>
      </c>
      <c r="AF672" s="48" t="str">
        <f aca="false">IF($A672="","",IF(CFG_METODO="Teórico (Jackson)",IF(OR($Y672="",$Z672=""),0,IF(ABS($Z672-$Y672)&gt;=CFG_DENOMMIN,1,0)),IF(OR($T672="",$U672=""),0,IF(ABS($U672-$T672)&gt;=CFG_DENOMMIN,1,0))))</f>
        <v/>
      </c>
      <c r="AG672" s="48" t="str">
        <f aca="false">IF($A672="","",IF(AND($B672&lt;&gt;"",$C672&lt;&gt;"",$H672&lt;&gt;""),1,0))</f>
        <v/>
      </c>
      <c r="AH672" s="48" t="str">
        <f aca="false">IF($A672="","",IF(AND($AB672=1,$AC672=1,$AD672=1,$AE672=1,$AF672=1,$AG672=1),1,0))</f>
        <v/>
      </c>
      <c r="AI672" s="50" t="str">
        <f aca="false">IF($A672="","",IF($AH672&lt;&gt;1,"",IF(CFG_METODO="Teórico (Jackson)",$AA672,$V672)))</f>
        <v/>
      </c>
      <c r="AJ672" s="50" t="str">
        <f aca="false">IF($AI672="","",MAX(0,MIN(1,$AI672)))</f>
        <v/>
      </c>
      <c r="AK672" s="52" t="str">
        <f aca="false">IF($A672="","",IF($AG672=0,"Dados incompletos"&amp;IF($I672="SEM PAR"," — sem Tc no mesmo horário",""),IF($AB672=0,"Fora da janela horária",IF($AC672=0,"Radiação abaixo do mínimo",IF($AD672=0,"Vento fora da faixa",IF($AE672=0,"VPD abaixo do mínimo",IF($AF672=0,"Denominador muito pequeno","VÁLIDO")))))))</f>
        <v/>
      </c>
    </row>
    <row r="673" customFormat="false" ht="15" hidden="false" customHeight="false" outlineLevel="0" collapsed="false">
      <c r="A673" s="45" t="str">
        <f aca="false">IF(02_Estacao!A673="","",02_Estacao!A673)</f>
        <v/>
      </c>
      <c r="B673" s="46" t="str">
        <f aca="false">IF(OR($A673="",02_Estacao!B673=""),"",IF(CFG_UT="°F",(02_Estacao!B673-32)*5/9,02_Estacao!B673))</f>
        <v/>
      </c>
      <c r="C673" s="47" t="str">
        <f aca="false">IF(OR($A673="",02_Estacao!C673=""),"",IF(CFG_UUR="fração (0-1)",02_Estacao!C673*100,02_Estacao!C673))</f>
        <v/>
      </c>
      <c r="D673" s="48" t="str">
        <f aca="false">IF(OR($A673="",02_Estacao!D673=""),"",IF(CFG_URS="MJ/m²/h",02_Estacao!D673*277.7778,IF(CFG_URS="kW/m²",02_Estacao!D673*1000,02_Estacao!D673)))</f>
        <v/>
      </c>
      <c r="E673" s="46" t="str">
        <f aca="false">IF(OR($A673="",02_Estacao!E673=""),"",IF(CFG_UVEL="km/h",02_Estacao!E673/3.6,02_Estacao!E673))</f>
        <v/>
      </c>
      <c r="F673" s="46" t="str">
        <f aca="false">IF($A673="","",IF(02_Estacao!F673="",CFG_P,IF(CFG_UP="hPa (mbar)",02_Estacao!F673/10,IF(CFG_UP="Pa",02_Estacao!F673/1000,02_Estacao!F673))))</f>
        <v/>
      </c>
      <c r="G673" s="48" t="str">
        <f aca="false">IF($A673="","",IF(02_Estacao!G673&lt;&gt;"",02_Estacao!G673,IF($D673="","",(1-CFG_ALBEDO)*$D673-CFG_RNL)))</f>
        <v/>
      </c>
      <c r="H673" s="46" t="str">
        <f aca="false">IF($A673="","",IFERROR(IF(ISNUMBER(INDEX(03_Dossel!$F$6:$F$1005,MATCH($A673,03_Dossel!$A$6:$A$1005,0))),INDEX(03_Dossel!$F$6:$F$1005,MATCH($A673,03_Dossel!$A$6:$A$1005,0)),""),""))</f>
        <v/>
      </c>
      <c r="I673" s="49" t="str">
        <f aca="false">IF($A673="","",IF($H673="","SEM PAR","OK"))</f>
        <v/>
      </c>
      <c r="J673" s="50" t="str">
        <f aca="false">IF($B673="","",0.6108*EXP(17.27*$B673/($B673+237.3)))</f>
        <v/>
      </c>
      <c r="K673" s="50" t="str">
        <f aca="false">IF(OR($J673="",$C673=""),"",$J673*$C673/100)</f>
        <v/>
      </c>
      <c r="L673" s="50" t="str">
        <f aca="false">IF(OR($J673="",$K673=""),"",$J673-$K673)</f>
        <v/>
      </c>
      <c r="M673" s="50" t="str">
        <f aca="false">IF($J673="","",4098*$J673/($B673+237.3)^2)</f>
        <v/>
      </c>
      <c r="N673" s="51" t="str">
        <f aca="false">IF($F673="","",0.000665*$F673)</f>
        <v/>
      </c>
      <c r="O673" s="46" t="str">
        <f aca="false">IF($E673="","",IFERROR($E673*4.87/LN(67.8*CFG_ZANEM-5.42),""))</f>
        <v/>
      </c>
      <c r="P673" s="46" t="str">
        <f aca="false">IF(OR($B673="",$H673=""),"",$H673-$B673)</f>
        <v/>
      </c>
      <c r="Q673" s="46" t="str">
        <f aca="false">IF($A673="","",IF(ISNUMBER(CFG_A),CFG_A,""))</f>
        <v/>
      </c>
      <c r="R673" s="46" t="str">
        <f aca="false">IF($A673="","",IF(ISNUMBER(CFG_B),CFG_B,""))</f>
        <v/>
      </c>
      <c r="S673" s="50" t="str">
        <f aca="false">IF(OR($B673="",$Q673=""),"",0.6108*EXP(17.27*$B673/($B673+237.3))-0.6108*EXP(17.27*($B673+$Q673)/($B673+$Q673+237.3)))</f>
        <v/>
      </c>
      <c r="T673" s="46" t="str">
        <f aca="false">IF(OR($Q673="",$R673="",$L673=""),"",$Q673+$R673*$L673)</f>
        <v/>
      </c>
      <c r="U673" s="46" t="str">
        <f aca="false">IF(OR($Q673="",$R673="",$S673=""),"",$Q673+$R673*$S673)</f>
        <v/>
      </c>
      <c r="V673" s="50" t="str">
        <f aca="false">IF(OR($P673="",$T673="",$U673=""),"",IF(ABS($U673-$T673)&lt;CFG_DENOMMIN,"",($P673-$T673)/($U673-$T673)))</f>
        <v/>
      </c>
      <c r="W673" s="47" t="str">
        <f aca="false">IF($E673="","",IFERROR(LN((CFG_ZANEM-0.67*CFG_HDOSSEL)/(0.123*CFG_HDOSSEL))*LN((CFG_ZAR-0.67*CFG_HDOSSEL)/(0.0123*CFG_HDOSSEL))/(CFG_K^2*$E673),""))</f>
        <v/>
      </c>
      <c r="X673" s="50" t="str">
        <f aca="false">IF(OR($N673="",$W673="",$W673=0),"",$N673*(1+CFG_RC/$W673))</f>
        <v/>
      </c>
      <c r="Y673" s="46" t="str">
        <f aca="false">IF(OR($X673="",$M673="",$G673="",$L673=""),"",($W673*$G673/CFG_RHOCP)*($X673/($M673+$X673))-$L673/($M673+$X673))</f>
        <v/>
      </c>
      <c r="Z673" s="46" t="str">
        <f aca="false">IF(OR($W673="",$G673=""),"",$W673*$G673/CFG_RHOCP)</f>
        <v/>
      </c>
      <c r="AA673" s="50" t="str">
        <f aca="false">IF(OR($P673="",$Y673="",$Z673=""),"",IF(ABS($Z673-$Y673)&lt;CFG_DENOMMIN,"",($P673-$Y673)/($Z673-$Y673)))</f>
        <v/>
      </c>
      <c r="AB673" s="48" t="str">
        <f aca="false">IF($A673="","",IF(AND(HOUR($A673)&gt;=CFG_HINI,HOUR($A673)&lt;CFG_HFIM),1,0))</f>
        <v/>
      </c>
      <c r="AC673" s="48" t="str">
        <f aca="false">IF($A673="","",IF($D673="",0,IF($D673&gt;=CFG_RSMIN,1,0)))</f>
        <v/>
      </c>
      <c r="AD673" s="48" t="str">
        <f aca="false">IF($A673="","",IF($E673="",0,IF(AND($E673&gt;=CFG_UMIN,$E673&lt;=CFG_UMAX),1,0)))</f>
        <v/>
      </c>
      <c r="AE673" s="48" t="str">
        <f aca="false">IF($A673="","",IF($L673="",0,IF($L673&gt;=CFG_VPDMIN,1,0)))</f>
        <v/>
      </c>
      <c r="AF673" s="48" t="str">
        <f aca="false">IF($A673="","",IF(CFG_METODO="Teórico (Jackson)",IF(OR($Y673="",$Z673=""),0,IF(ABS($Z673-$Y673)&gt;=CFG_DENOMMIN,1,0)),IF(OR($T673="",$U673=""),0,IF(ABS($U673-$T673)&gt;=CFG_DENOMMIN,1,0))))</f>
        <v/>
      </c>
      <c r="AG673" s="48" t="str">
        <f aca="false">IF($A673="","",IF(AND($B673&lt;&gt;"",$C673&lt;&gt;"",$H673&lt;&gt;""),1,0))</f>
        <v/>
      </c>
      <c r="AH673" s="48" t="str">
        <f aca="false">IF($A673="","",IF(AND($AB673=1,$AC673=1,$AD673=1,$AE673=1,$AF673=1,$AG673=1),1,0))</f>
        <v/>
      </c>
      <c r="AI673" s="50" t="str">
        <f aca="false">IF($A673="","",IF($AH673&lt;&gt;1,"",IF(CFG_METODO="Teórico (Jackson)",$AA673,$V673)))</f>
        <v/>
      </c>
      <c r="AJ673" s="50" t="str">
        <f aca="false">IF($AI673="","",MAX(0,MIN(1,$AI673)))</f>
        <v/>
      </c>
      <c r="AK673" s="52" t="str">
        <f aca="false">IF($A673="","",IF($AG673=0,"Dados incompletos"&amp;IF($I673="SEM PAR"," — sem Tc no mesmo horário",""),IF($AB673=0,"Fora da janela horária",IF($AC673=0,"Radiação abaixo do mínimo",IF($AD673=0,"Vento fora da faixa",IF($AE673=0,"VPD abaixo do mínimo",IF($AF673=0,"Denominador muito pequeno","VÁLIDO")))))))</f>
        <v/>
      </c>
    </row>
    <row r="674" customFormat="false" ht="15" hidden="false" customHeight="false" outlineLevel="0" collapsed="false">
      <c r="A674" s="45" t="str">
        <f aca="false">IF(02_Estacao!A674="","",02_Estacao!A674)</f>
        <v/>
      </c>
      <c r="B674" s="46" t="str">
        <f aca="false">IF(OR($A674="",02_Estacao!B674=""),"",IF(CFG_UT="°F",(02_Estacao!B674-32)*5/9,02_Estacao!B674))</f>
        <v/>
      </c>
      <c r="C674" s="47" t="str">
        <f aca="false">IF(OR($A674="",02_Estacao!C674=""),"",IF(CFG_UUR="fração (0-1)",02_Estacao!C674*100,02_Estacao!C674))</f>
        <v/>
      </c>
      <c r="D674" s="48" t="str">
        <f aca="false">IF(OR($A674="",02_Estacao!D674=""),"",IF(CFG_URS="MJ/m²/h",02_Estacao!D674*277.7778,IF(CFG_URS="kW/m²",02_Estacao!D674*1000,02_Estacao!D674)))</f>
        <v/>
      </c>
      <c r="E674" s="46" t="str">
        <f aca="false">IF(OR($A674="",02_Estacao!E674=""),"",IF(CFG_UVEL="km/h",02_Estacao!E674/3.6,02_Estacao!E674))</f>
        <v/>
      </c>
      <c r="F674" s="46" t="str">
        <f aca="false">IF($A674="","",IF(02_Estacao!F674="",CFG_P,IF(CFG_UP="hPa (mbar)",02_Estacao!F674/10,IF(CFG_UP="Pa",02_Estacao!F674/1000,02_Estacao!F674))))</f>
        <v/>
      </c>
      <c r="G674" s="48" t="str">
        <f aca="false">IF($A674="","",IF(02_Estacao!G674&lt;&gt;"",02_Estacao!G674,IF($D674="","",(1-CFG_ALBEDO)*$D674-CFG_RNL)))</f>
        <v/>
      </c>
      <c r="H674" s="46" t="str">
        <f aca="false">IF($A674="","",IFERROR(IF(ISNUMBER(INDEX(03_Dossel!$F$6:$F$1005,MATCH($A674,03_Dossel!$A$6:$A$1005,0))),INDEX(03_Dossel!$F$6:$F$1005,MATCH($A674,03_Dossel!$A$6:$A$1005,0)),""),""))</f>
        <v/>
      </c>
      <c r="I674" s="49" t="str">
        <f aca="false">IF($A674="","",IF($H674="","SEM PAR","OK"))</f>
        <v/>
      </c>
      <c r="J674" s="50" t="str">
        <f aca="false">IF($B674="","",0.6108*EXP(17.27*$B674/($B674+237.3)))</f>
        <v/>
      </c>
      <c r="K674" s="50" t="str">
        <f aca="false">IF(OR($J674="",$C674=""),"",$J674*$C674/100)</f>
        <v/>
      </c>
      <c r="L674" s="50" t="str">
        <f aca="false">IF(OR($J674="",$K674=""),"",$J674-$K674)</f>
        <v/>
      </c>
      <c r="M674" s="50" t="str">
        <f aca="false">IF($J674="","",4098*$J674/($B674+237.3)^2)</f>
        <v/>
      </c>
      <c r="N674" s="51" t="str">
        <f aca="false">IF($F674="","",0.000665*$F674)</f>
        <v/>
      </c>
      <c r="O674" s="46" t="str">
        <f aca="false">IF($E674="","",IFERROR($E674*4.87/LN(67.8*CFG_ZANEM-5.42),""))</f>
        <v/>
      </c>
      <c r="P674" s="46" t="str">
        <f aca="false">IF(OR($B674="",$H674=""),"",$H674-$B674)</f>
        <v/>
      </c>
      <c r="Q674" s="46" t="str">
        <f aca="false">IF($A674="","",IF(ISNUMBER(CFG_A),CFG_A,""))</f>
        <v/>
      </c>
      <c r="R674" s="46" t="str">
        <f aca="false">IF($A674="","",IF(ISNUMBER(CFG_B),CFG_B,""))</f>
        <v/>
      </c>
      <c r="S674" s="50" t="str">
        <f aca="false">IF(OR($B674="",$Q674=""),"",0.6108*EXP(17.27*$B674/($B674+237.3))-0.6108*EXP(17.27*($B674+$Q674)/($B674+$Q674+237.3)))</f>
        <v/>
      </c>
      <c r="T674" s="46" t="str">
        <f aca="false">IF(OR($Q674="",$R674="",$L674=""),"",$Q674+$R674*$L674)</f>
        <v/>
      </c>
      <c r="U674" s="46" t="str">
        <f aca="false">IF(OR($Q674="",$R674="",$S674=""),"",$Q674+$R674*$S674)</f>
        <v/>
      </c>
      <c r="V674" s="50" t="str">
        <f aca="false">IF(OR($P674="",$T674="",$U674=""),"",IF(ABS($U674-$T674)&lt;CFG_DENOMMIN,"",($P674-$T674)/($U674-$T674)))</f>
        <v/>
      </c>
      <c r="W674" s="47" t="str">
        <f aca="false">IF($E674="","",IFERROR(LN((CFG_ZANEM-0.67*CFG_HDOSSEL)/(0.123*CFG_HDOSSEL))*LN((CFG_ZAR-0.67*CFG_HDOSSEL)/(0.0123*CFG_HDOSSEL))/(CFG_K^2*$E674),""))</f>
        <v/>
      </c>
      <c r="X674" s="50" t="str">
        <f aca="false">IF(OR($N674="",$W674="",$W674=0),"",$N674*(1+CFG_RC/$W674))</f>
        <v/>
      </c>
      <c r="Y674" s="46" t="str">
        <f aca="false">IF(OR($X674="",$M674="",$G674="",$L674=""),"",($W674*$G674/CFG_RHOCP)*($X674/($M674+$X674))-$L674/($M674+$X674))</f>
        <v/>
      </c>
      <c r="Z674" s="46" t="str">
        <f aca="false">IF(OR($W674="",$G674=""),"",$W674*$G674/CFG_RHOCP)</f>
        <v/>
      </c>
      <c r="AA674" s="50" t="str">
        <f aca="false">IF(OR($P674="",$Y674="",$Z674=""),"",IF(ABS($Z674-$Y674)&lt;CFG_DENOMMIN,"",($P674-$Y674)/($Z674-$Y674)))</f>
        <v/>
      </c>
      <c r="AB674" s="48" t="str">
        <f aca="false">IF($A674="","",IF(AND(HOUR($A674)&gt;=CFG_HINI,HOUR($A674)&lt;CFG_HFIM),1,0))</f>
        <v/>
      </c>
      <c r="AC674" s="48" t="str">
        <f aca="false">IF($A674="","",IF($D674="",0,IF($D674&gt;=CFG_RSMIN,1,0)))</f>
        <v/>
      </c>
      <c r="AD674" s="48" t="str">
        <f aca="false">IF($A674="","",IF($E674="",0,IF(AND($E674&gt;=CFG_UMIN,$E674&lt;=CFG_UMAX),1,0)))</f>
        <v/>
      </c>
      <c r="AE674" s="48" t="str">
        <f aca="false">IF($A674="","",IF($L674="",0,IF($L674&gt;=CFG_VPDMIN,1,0)))</f>
        <v/>
      </c>
      <c r="AF674" s="48" t="str">
        <f aca="false">IF($A674="","",IF(CFG_METODO="Teórico (Jackson)",IF(OR($Y674="",$Z674=""),0,IF(ABS($Z674-$Y674)&gt;=CFG_DENOMMIN,1,0)),IF(OR($T674="",$U674=""),0,IF(ABS($U674-$T674)&gt;=CFG_DENOMMIN,1,0))))</f>
        <v/>
      </c>
      <c r="AG674" s="48" t="str">
        <f aca="false">IF($A674="","",IF(AND($B674&lt;&gt;"",$C674&lt;&gt;"",$H674&lt;&gt;""),1,0))</f>
        <v/>
      </c>
      <c r="AH674" s="48" t="str">
        <f aca="false">IF($A674="","",IF(AND($AB674=1,$AC674=1,$AD674=1,$AE674=1,$AF674=1,$AG674=1),1,0))</f>
        <v/>
      </c>
      <c r="AI674" s="50" t="str">
        <f aca="false">IF($A674="","",IF($AH674&lt;&gt;1,"",IF(CFG_METODO="Teórico (Jackson)",$AA674,$V674)))</f>
        <v/>
      </c>
      <c r="AJ674" s="50" t="str">
        <f aca="false">IF($AI674="","",MAX(0,MIN(1,$AI674)))</f>
        <v/>
      </c>
      <c r="AK674" s="52" t="str">
        <f aca="false">IF($A674="","",IF($AG674=0,"Dados incompletos"&amp;IF($I674="SEM PAR"," — sem Tc no mesmo horário",""),IF($AB674=0,"Fora da janela horária",IF($AC674=0,"Radiação abaixo do mínimo",IF($AD674=0,"Vento fora da faixa",IF($AE674=0,"VPD abaixo do mínimo",IF($AF674=0,"Denominador muito pequeno","VÁLIDO")))))))</f>
        <v/>
      </c>
    </row>
    <row r="675" customFormat="false" ht="15" hidden="false" customHeight="false" outlineLevel="0" collapsed="false">
      <c r="A675" s="45" t="str">
        <f aca="false">IF(02_Estacao!A675="","",02_Estacao!A675)</f>
        <v/>
      </c>
      <c r="B675" s="46" t="str">
        <f aca="false">IF(OR($A675="",02_Estacao!B675=""),"",IF(CFG_UT="°F",(02_Estacao!B675-32)*5/9,02_Estacao!B675))</f>
        <v/>
      </c>
      <c r="C675" s="47" t="str">
        <f aca="false">IF(OR($A675="",02_Estacao!C675=""),"",IF(CFG_UUR="fração (0-1)",02_Estacao!C675*100,02_Estacao!C675))</f>
        <v/>
      </c>
      <c r="D675" s="48" t="str">
        <f aca="false">IF(OR($A675="",02_Estacao!D675=""),"",IF(CFG_URS="MJ/m²/h",02_Estacao!D675*277.7778,IF(CFG_URS="kW/m²",02_Estacao!D675*1000,02_Estacao!D675)))</f>
        <v/>
      </c>
      <c r="E675" s="46" t="str">
        <f aca="false">IF(OR($A675="",02_Estacao!E675=""),"",IF(CFG_UVEL="km/h",02_Estacao!E675/3.6,02_Estacao!E675))</f>
        <v/>
      </c>
      <c r="F675" s="46" t="str">
        <f aca="false">IF($A675="","",IF(02_Estacao!F675="",CFG_P,IF(CFG_UP="hPa (mbar)",02_Estacao!F675/10,IF(CFG_UP="Pa",02_Estacao!F675/1000,02_Estacao!F675))))</f>
        <v/>
      </c>
      <c r="G675" s="48" t="str">
        <f aca="false">IF($A675="","",IF(02_Estacao!G675&lt;&gt;"",02_Estacao!G675,IF($D675="","",(1-CFG_ALBEDO)*$D675-CFG_RNL)))</f>
        <v/>
      </c>
      <c r="H675" s="46" t="str">
        <f aca="false">IF($A675="","",IFERROR(IF(ISNUMBER(INDEX(03_Dossel!$F$6:$F$1005,MATCH($A675,03_Dossel!$A$6:$A$1005,0))),INDEX(03_Dossel!$F$6:$F$1005,MATCH($A675,03_Dossel!$A$6:$A$1005,0)),""),""))</f>
        <v/>
      </c>
      <c r="I675" s="49" t="str">
        <f aca="false">IF($A675="","",IF($H675="","SEM PAR","OK"))</f>
        <v/>
      </c>
      <c r="J675" s="50" t="str">
        <f aca="false">IF($B675="","",0.6108*EXP(17.27*$B675/($B675+237.3)))</f>
        <v/>
      </c>
      <c r="K675" s="50" t="str">
        <f aca="false">IF(OR($J675="",$C675=""),"",$J675*$C675/100)</f>
        <v/>
      </c>
      <c r="L675" s="50" t="str">
        <f aca="false">IF(OR($J675="",$K675=""),"",$J675-$K675)</f>
        <v/>
      </c>
      <c r="M675" s="50" t="str">
        <f aca="false">IF($J675="","",4098*$J675/($B675+237.3)^2)</f>
        <v/>
      </c>
      <c r="N675" s="51" t="str">
        <f aca="false">IF($F675="","",0.000665*$F675)</f>
        <v/>
      </c>
      <c r="O675" s="46" t="str">
        <f aca="false">IF($E675="","",IFERROR($E675*4.87/LN(67.8*CFG_ZANEM-5.42),""))</f>
        <v/>
      </c>
      <c r="P675" s="46" t="str">
        <f aca="false">IF(OR($B675="",$H675=""),"",$H675-$B675)</f>
        <v/>
      </c>
      <c r="Q675" s="46" t="str">
        <f aca="false">IF($A675="","",IF(ISNUMBER(CFG_A),CFG_A,""))</f>
        <v/>
      </c>
      <c r="R675" s="46" t="str">
        <f aca="false">IF($A675="","",IF(ISNUMBER(CFG_B),CFG_B,""))</f>
        <v/>
      </c>
      <c r="S675" s="50" t="str">
        <f aca="false">IF(OR($B675="",$Q675=""),"",0.6108*EXP(17.27*$B675/($B675+237.3))-0.6108*EXP(17.27*($B675+$Q675)/($B675+$Q675+237.3)))</f>
        <v/>
      </c>
      <c r="T675" s="46" t="str">
        <f aca="false">IF(OR($Q675="",$R675="",$L675=""),"",$Q675+$R675*$L675)</f>
        <v/>
      </c>
      <c r="U675" s="46" t="str">
        <f aca="false">IF(OR($Q675="",$R675="",$S675=""),"",$Q675+$R675*$S675)</f>
        <v/>
      </c>
      <c r="V675" s="50" t="str">
        <f aca="false">IF(OR($P675="",$T675="",$U675=""),"",IF(ABS($U675-$T675)&lt;CFG_DENOMMIN,"",($P675-$T675)/($U675-$T675)))</f>
        <v/>
      </c>
      <c r="W675" s="47" t="str">
        <f aca="false">IF($E675="","",IFERROR(LN((CFG_ZANEM-0.67*CFG_HDOSSEL)/(0.123*CFG_HDOSSEL))*LN((CFG_ZAR-0.67*CFG_HDOSSEL)/(0.0123*CFG_HDOSSEL))/(CFG_K^2*$E675),""))</f>
        <v/>
      </c>
      <c r="X675" s="50" t="str">
        <f aca="false">IF(OR($N675="",$W675="",$W675=0),"",$N675*(1+CFG_RC/$W675))</f>
        <v/>
      </c>
      <c r="Y675" s="46" t="str">
        <f aca="false">IF(OR($X675="",$M675="",$G675="",$L675=""),"",($W675*$G675/CFG_RHOCP)*($X675/($M675+$X675))-$L675/($M675+$X675))</f>
        <v/>
      </c>
      <c r="Z675" s="46" t="str">
        <f aca="false">IF(OR($W675="",$G675=""),"",$W675*$G675/CFG_RHOCP)</f>
        <v/>
      </c>
      <c r="AA675" s="50" t="str">
        <f aca="false">IF(OR($P675="",$Y675="",$Z675=""),"",IF(ABS($Z675-$Y675)&lt;CFG_DENOMMIN,"",($P675-$Y675)/($Z675-$Y675)))</f>
        <v/>
      </c>
      <c r="AB675" s="48" t="str">
        <f aca="false">IF($A675="","",IF(AND(HOUR($A675)&gt;=CFG_HINI,HOUR($A675)&lt;CFG_HFIM),1,0))</f>
        <v/>
      </c>
      <c r="AC675" s="48" t="str">
        <f aca="false">IF($A675="","",IF($D675="",0,IF($D675&gt;=CFG_RSMIN,1,0)))</f>
        <v/>
      </c>
      <c r="AD675" s="48" t="str">
        <f aca="false">IF($A675="","",IF($E675="",0,IF(AND($E675&gt;=CFG_UMIN,$E675&lt;=CFG_UMAX),1,0)))</f>
        <v/>
      </c>
      <c r="AE675" s="48" t="str">
        <f aca="false">IF($A675="","",IF($L675="",0,IF($L675&gt;=CFG_VPDMIN,1,0)))</f>
        <v/>
      </c>
      <c r="AF675" s="48" t="str">
        <f aca="false">IF($A675="","",IF(CFG_METODO="Teórico (Jackson)",IF(OR($Y675="",$Z675=""),0,IF(ABS($Z675-$Y675)&gt;=CFG_DENOMMIN,1,0)),IF(OR($T675="",$U675=""),0,IF(ABS($U675-$T675)&gt;=CFG_DENOMMIN,1,0))))</f>
        <v/>
      </c>
      <c r="AG675" s="48" t="str">
        <f aca="false">IF($A675="","",IF(AND($B675&lt;&gt;"",$C675&lt;&gt;"",$H675&lt;&gt;""),1,0))</f>
        <v/>
      </c>
      <c r="AH675" s="48" t="str">
        <f aca="false">IF($A675="","",IF(AND($AB675=1,$AC675=1,$AD675=1,$AE675=1,$AF675=1,$AG675=1),1,0))</f>
        <v/>
      </c>
      <c r="AI675" s="50" t="str">
        <f aca="false">IF($A675="","",IF($AH675&lt;&gt;1,"",IF(CFG_METODO="Teórico (Jackson)",$AA675,$V675)))</f>
        <v/>
      </c>
      <c r="AJ675" s="50" t="str">
        <f aca="false">IF($AI675="","",MAX(0,MIN(1,$AI675)))</f>
        <v/>
      </c>
      <c r="AK675" s="52" t="str">
        <f aca="false">IF($A675="","",IF($AG675=0,"Dados incompletos"&amp;IF($I675="SEM PAR"," — sem Tc no mesmo horário",""),IF($AB675=0,"Fora da janela horária",IF($AC675=0,"Radiação abaixo do mínimo",IF($AD675=0,"Vento fora da faixa",IF($AE675=0,"VPD abaixo do mínimo",IF($AF675=0,"Denominador muito pequeno","VÁLIDO")))))))</f>
        <v/>
      </c>
    </row>
    <row r="676" customFormat="false" ht="15" hidden="false" customHeight="false" outlineLevel="0" collapsed="false">
      <c r="A676" s="45" t="str">
        <f aca="false">IF(02_Estacao!A676="","",02_Estacao!A676)</f>
        <v/>
      </c>
      <c r="B676" s="46" t="str">
        <f aca="false">IF(OR($A676="",02_Estacao!B676=""),"",IF(CFG_UT="°F",(02_Estacao!B676-32)*5/9,02_Estacao!B676))</f>
        <v/>
      </c>
      <c r="C676" s="47" t="str">
        <f aca="false">IF(OR($A676="",02_Estacao!C676=""),"",IF(CFG_UUR="fração (0-1)",02_Estacao!C676*100,02_Estacao!C676))</f>
        <v/>
      </c>
      <c r="D676" s="48" t="str">
        <f aca="false">IF(OR($A676="",02_Estacao!D676=""),"",IF(CFG_URS="MJ/m²/h",02_Estacao!D676*277.7778,IF(CFG_URS="kW/m²",02_Estacao!D676*1000,02_Estacao!D676)))</f>
        <v/>
      </c>
      <c r="E676" s="46" t="str">
        <f aca="false">IF(OR($A676="",02_Estacao!E676=""),"",IF(CFG_UVEL="km/h",02_Estacao!E676/3.6,02_Estacao!E676))</f>
        <v/>
      </c>
      <c r="F676" s="46" t="str">
        <f aca="false">IF($A676="","",IF(02_Estacao!F676="",CFG_P,IF(CFG_UP="hPa (mbar)",02_Estacao!F676/10,IF(CFG_UP="Pa",02_Estacao!F676/1000,02_Estacao!F676))))</f>
        <v/>
      </c>
      <c r="G676" s="48" t="str">
        <f aca="false">IF($A676="","",IF(02_Estacao!G676&lt;&gt;"",02_Estacao!G676,IF($D676="","",(1-CFG_ALBEDO)*$D676-CFG_RNL)))</f>
        <v/>
      </c>
      <c r="H676" s="46" t="str">
        <f aca="false">IF($A676="","",IFERROR(IF(ISNUMBER(INDEX(03_Dossel!$F$6:$F$1005,MATCH($A676,03_Dossel!$A$6:$A$1005,0))),INDEX(03_Dossel!$F$6:$F$1005,MATCH($A676,03_Dossel!$A$6:$A$1005,0)),""),""))</f>
        <v/>
      </c>
      <c r="I676" s="49" t="str">
        <f aca="false">IF($A676="","",IF($H676="","SEM PAR","OK"))</f>
        <v/>
      </c>
      <c r="J676" s="50" t="str">
        <f aca="false">IF($B676="","",0.6108*EXP(17.27*$B676/($B676+237.3)))</f>
        <v/>
      </c>
      <c r="K676" s="50" t="str">
        <f aca="false">IF(OR($J676="",$C676=""),"",$J676*$C676/100)</f>
        <v/>
      </c>
      <c r="L676" s="50" t="str">
        <f aca="false">IF(OR($J676="",$K676=""),"",$J676-$K676)</f>
        <v/>
      </c>
      <c r="M676" s="50" t="str">
        <f aca="false">IF($J676="","",4098*$J676/($B676+237.3)^2)</f>
        <v/>
      </c>
      <c r="N676" s="51" t="str">
        <f aca="false">IF($F676="","",0.000665*$F676)</f>
        <v/>
      </c>
      <c r="O676" s="46" t="str">
        <f aca="false">IF($E676="","",IFERROR($E676*4.87/LN(67.8*CFG_ZANEM-5.42),""))</f>
        <v/>
      </c>
      <c r="P676" s="46" t="str">
        <f aca="false">IF(OR($B676="",$H676=""),"",$H676-$B676)</f>
        <v/>
      </c>
      <c r="Q676" s="46" t="str">
        <f aca="false">IF($A676="","",IF(ISNUMBER(CFG_A),CFG_A,""))</f>
        <v/>
      </c>
      <c r="R676" s="46" t="str">
        <f aca="false">IF($A676="","",IF(ISNUMBER(CFG_B),CFG_B,""))</f>
        <v/>
      </c>
      <c r="S676" s="50" t="str">
        <f aca="false">IF(OR($B676="",$Q676=""),"",0.6108*EXP(17.27*$B676/($B676+237.3))-0.6108*EXP(17.27*($B676+$Q676)/($B676+$Q676+237.3)))</f>
        <v/>
      </c>
      <c r="T676" s="46" t="str">
        <f aca="false">IF(OR($Q676="",$R676="",$L676=""),"",$Q676+$R676*$L676)</f>
        <v/>
      </c>
      <c r="U676" s="46" t="str">
        <f aca="false">IF(OR($Q676="",$R676="",$S676=""),"",$Q676+$R676*$S676)</f>
        <v/>
      </c>
      <c r="V676" s="50" t="str">
        <f aca="false">IF(OR($P676="",$T676="",$U676=""),"",IF(ABS($U676-$T676)&lt;CFG_DENOMMIN,"",($P676-$T676)/($U676-$T676)))</f>
        <v/>
      </c>
      <c r="W676" s="47" t="str">
        <f aca="false">IF($E676="","",IFERROR(LN((CFG_ZANEM-0.67*CFG_HDOSSEL)/(0.123*CFG_HDOSSEL))*LN((CFG_ZAR-0.67*CFG_HDOSSEL)/(0.0123*CFG_HDOSSEL))/(CFG_K^2*$E676),""))</f>
        <v/>
      </c>
      <c r="X676" s="50" t="str">
        <f aca="false">IF(OR($N676="",$W676="",$W676=0),"",$N676*(1+CFG_RC/$W676))</f>
        <v/>
      </c>
      <c r="Y676" s="46" t="str">
        <f aca="false">IF(OR($X676="",$M676="",$G676="",$L676=""),"",($W676*$G676/CFG_RHOCP)*($X676/($M676+$X676))-$L676/($M676+$X676))</f>
        <v/>
      </c>
      <c r="Z676" s="46" t="str">
        <f aca="false">IF(OR($W676="",$G676=""),"",$W676*$G676/CFG_RHOCP)</f>
        <v/>
      </c>
      <c r="AA676" s="50" t="str">
        <f aca="false">IF(OR($P676="",$Y676="",$Z676=""),"",IF(ABS($Z676-$Y676)&lt;CFG_DENOMMIN,"",($P676-$Y676)/($Z676-$Y676)))</f>
        <v/>
      </c>
      <c r="AB676" s="48" t="str">
        <f aca="false">IF($A676="","",IF(AND(HOUR($A676)&gt;=CFG_HINI,HOUR($A676)&lt;CFG_HFIM),1,0))</f>
        <v/>
      </c>
      <c r="AC676" s="48" t="str">
        <f aca="false">IF($A676="","",IF($D676="",0,IF($D676&gt;=CFG_RSMIN,1,0)))</f>
        <v/>
      </c>
      <c r="AD676" s="48" t="str">
        <f aca="false">IF($A676="","",IF($E676="",0,IF(AND($E676&gt;=CFG_UMIN,$E676&lt;=CFG_UMAX),1,0)))</f>
        <v/>
      </c>
      <c r="AE676" s="48" t="str">
        <f aca="false">IF($A676="","",IF($L676="",0,IF($L676&gt;=CFG_VPDMIN,1,0)))</f>
        <v/>
      </c>
      <c r="AF676" s="48" t="str">
        <f aca="false">IF($A676="","",IF(CFG_METODO="Teórico (Jackson)",IF(OR($Y676="",$Z676=""),0,IF(ABS($Z676-$Y676)&gt;=CFG_DENOMMIN,1,0)),IF(OR($T676="",$U676=""),0,IF(ABS($U676-$T676)&gt;=CFG_DENOMMIN,1,0))))</f>
        <v/>
      </c>
      <c r="AG676" s="48" t="str">
        <f aca="false">IF($A676="","",IF(AND($B676&lt;&gt;"",$C676&lt;&gt;"",$H676&lt;&gt;""),1,0))</f>
        <v/>
      </c>
      <c r="AH676" s="48" t="str">
        <f aca="false">IF($A676="","",IF(AND($AB676=1,$AC676=1,$AD676=1,$AE676=1,$AF676=1,$AG676=1),1,0))</f>
        <v/>
      </c>
      <c r="AI676" s="50" t="str">
        <f aca="false">IF($A676="","",IF($AH676&lt;&gt;1,"",IF(CFG_METODO="Teórico (Jackson)",$AA676,$V676)))</f>
        <v/>
      </c>
      <c r="AJ676" s="50" t="str">
        <f aca="false">IF($AI676="","",MAX(0,MIN(1,$AI676)))</f>
        <v/>
      </c>
      <c r="AK676" s="52" t="str">
        <f aca="false">IF($A676="","",IF($AG676=0,"Dados incompletos"&amp;IF($I676="SEM PAR"," — sem Tc no mesmo horário",""),IF($AB676=0,"Fora da janela horária",IF($AC676=0,"Radiação abaixo do mínimo",IF($AD676=0,"Vento fora da faixa",IF($AE676=0,"VPD abaixo do mínimo",IF($AF676=0,"Denominador muito pequeno","VÁLIDO")))))))</f>
        <v/>
      </c>
    </row>
    <row r="677" customFormat="false" ht="15" hidden="false" customHeight="false" outlineLevel="0" collapsed="false">
      <c r="A677" s="45" t="str">
        <f aca="false">IF(02_Estacao!A677="","",02_Estacao!A677)</f>
        <v/>
      </c>
      <c r="B677" s="46" t="str">
        <f aca="false">IF(OR($A677="",02_Estacao!B677=""),"",IF(CFG_UT="°F",(02_Estacao!B677-32)*5/9,02_Estacao!B677))</f>
        <v/>
      </c>
      <c r="C677" s="47" t="str">
        <f aca="false">IF(OR($A677="",02_Estacao!C677=""),"",IF(CFG_UUR="fração (0-1)",02_Estacao!C677*100,02_Estacao!C677))</f>
        <v/>
      </c>
      <c r="D677" s="48" t="str">
        <f aca="false">IF(OR($A677="",02_Estacao!D677=""),"",IF(CFG_URS="MJ/m²/h",02_Estacao!D677*277.7778,IF(CFG_URS="kW/m²",02_Estacao!D677*1000,02_Estacao!D677)))</f>
        <v/>
      </c>
      <c r="E677" s="46" t="str">
        <f aca="false">IF(OR($A677="",02_Estacao!E677=""),"",IF(CFG_UVEL="km/h",02_Estacao!E677/3.6,02_Estacao!E677))</f>
        <v/>
      </c>
      <c r="F677" s="46" t="str">
        <f aca="false">IF($A677="","",IF(02_Estacao!F677="",CFG_P,IF(CFG_UP="hPa (mbar)",02_Estacao!F677/10,IF(CFG_UP="Pa",02_Estacao!F677/1000,02_Estacao!F677))))</f>
        <v/>
      </c>
      <c r="G677" s="48" t="str">
        <f aca="false">IF($A677="","",IF(02_Estacao!G677&lt;&gt;"",02_Estacao!G677,IF($D677="","",(1-CFG_ALBEDO)*$D677-CFG_RNL)))</f>
        <v/>
      </c>
      <c r="H677" s="46" t="str">
        <f aca="false">IF($A677="","",IFERROR(IF(ISNUMBER(INDEX(03_Dossel!$F$6:$F$1005,MATCH($A677,03_Dossel!$A$6:$A$1005,0))),INDEX(03_Dossel!$F$6:$F$1005,MATCH($A677,03_Dossel!$A$6:$A$1005,0)),""),""))</f>
        <v/>
      </c>
      <c r="I677" s="49" t="str">
        <f aca="false">IF($A677="","",IF($H677="","SEM PAR","OK"))</f>
        <v/>
      </c>
      <c r="J677" s="50" t="str">
        <f aca="false">IF($B677="","",0.6108*EXP(17.27*$B677/($B677+237.3)))</f>
        <v/>
      </c>
      <c r="K677" s="50" t="str">
        <f aca="false">IF(OR($J677="",$C677=""),"",$J677*$C677/100)</f>
        <v/>
      </c>
      <c r="L677" s="50" t="str">
        <f aca="false">IF(OR($J677="",$K677=""),"",$J677-$K677)</f>
        <v/>
      </c>
      <c r="M677" s="50" t="str">
        <f aca="false">IF($J677="","",4098*$J677/($B677+237.3)^2)</f>
        <v/>
      </c>
      <c r="N677" s="51" t="str">
        <f aca="false">IF($F677="","",0.000665*$F677)</f>
        <v/>
      </c>
      <c r="O677" s="46" t="str">
        <f aca="false">IF($E677="","",IFERROR($E677*4.87/LN(67.8*CFG_ZANEM-5.42),""))</f>
        <v/>
      </c>
      <c r="P677" s="46" t="str">
        <f aca="false">IF(OR($B677="",$H677=""),"",$H677-$B677)</f>
        <v/>
      </c>
      <c r="Q677" s="46" t="str">
        <f aca="false">IF($A677="","",IF(ISNUMBER(CFG_A),CFG_A,""))</f>
        <v/>
      </c>
      <c r="R677" s="46" t="str">
        <f aca="false">IF($A677="","",IF(ISNUMBER(CFG_B),CFG_B,""))</f>
        <v/>
      </c>
      <c r="S677" s="50" t="str">
        <f aca="false">IF(OR($B677="",$Q677=""),"",0.6108*EXP(17.27*$B677/($B677+237.3))-0.6108*EXP(17.27*($B677+$Q677)/($B677+$Q677+237.3)))</f>
        <v/>
      </c>
      <c r="T677" s="46" t="str">
        <f aca="false">IF(OR($Q677="",$R677="",$L677=""),"",$Q677+$R677*$L677)</f>
        <v/>
      </c>
      <c r="U677" s="46" t="str">
        <f aca="false">IF(OR($Q677="",$R677="",$S677=""),"",$Q677+$R677*$S677)</f>
        <v/>
      </c>
      <c r="V677" s="50" t="str">
        <f aca="false">IF(OR($P677="",$T677="",$U677=""),"",IF(ABS($U677-$T677)&lt;CFG_DENOMMIN,"",($P677-$T677)/($U677-$T677)))</f>
        <v/>
      </c>
      <c r="W677" s="47" t="str">
        <f aca="false">IF($E677="","",IFERROR(LN((CFG_ZANEM-0.67*CFG_HDOSSEL)/(0.123*CFG_HDOSSEL))*LN((CFG_ZAR-0.67*CFG_HDOSSEL)/(0.0123*CFG_HDOSSEL))/(CFG_K^2*$E677),""))</f>
        <v/>
      </c>
      <c r="X677" s="50" t="str">
        <f aca="false">IF(OR($N677="",$W677="",$W677=0),"",$N677*(1+CFG_RC/$W677))</f>
        <v/>
      </c>
      <c r="Y677" s="46" t="str">
        <f aca="false">IF(OR($X677="",$M677="",$G677="",$L677=""),"",($W677*$G677/CFG_RHOCP)*($X677/($M677+$X677))-$L677/($M677+$X677))</f>
        <v/>
      </c>
      <c r="Z677" s="46" t="str">
        <f aca="false">IF(OR($W677="",$G677=""),"",$W677*$G677/CFG_RHOCP)</f>
        <v/>
      </c>
      <c r="AA677" s="50" t="str">
        <f aca="false">IF(OR($P677="",$Y677="",$Z677=""),"",IF(ABS($Z677-$Y677)&lt;CFG_DENOMMIN,"",($P677-$Y677)/($Z677-$Y677)))</f>
        <v/>
      </c>
      <c r="AB677" s="48" t="str">
        <f aca="false">IF($A677="","",IF(AND(HOUR($A677)&gt;=CFG_HINI,HOUR($A677)&lt;CFG_HFIM),1,0))</f>
        <v/>
      </c>
      <c r="AC677" s="48" t="str">
        <f aca="false">IF($A677="","",IF($D677="",0,IF($D677&gt;=CFG_RSMIN,1,0)))</f>
        <v/>
      </c>
      <c r="AD677" s="48" t="str">
        <f aca="false">IF($A677="","",IF($E677="",0,IF(AND($E677&gt;=CFG_UMIN,$E677&lt;=CFG_UMAX),1,0)))</f>
        <v/>
      </c>
      <c r="AE677" s="48" t="str">
        <f aca="false">IF($A677="","",IF($L677="",0,IF($L677&gt;=CFG_VPDMIN,1,0)))</f>
        <v/>
      </c>
      <c r="AF677" s="48" t="str">
        <f aca="false">IF($A677="","",IF(CFG_METODO="Teórico (Jackson)",IF(OR($Y677="",$Z677=""),0,IF(ABS($Z677-$Y677)&gt;=CFG_DENOMMIN,1,0)),IF(OR($T677="",$U677=""),0,IF(ABS($U677-$T677)&gt;=CFG_DENOMMIN,1,0))))</f>
        <v/>
      </c>
      <c r="AG677" s="48" t="str">
        <f aca="false">IF($A677="","",IF(AND($B677&lt;&gt;"",$C677&lt;&gt;"",$H677&lt;&gt;""),1,0))</f>
        <v/>
      </c>
      <c r="AH677" s="48" t="str">
        <f aca="false">IF($A677="","",IF(AND($AB677=1,$AC677=1,$AD677=1,$AE677=1,$AF677=1,$AG677=1),1,0))</f>
        <v/>
      </c>
      <c r="AI677" s="50" t="str">
        <f aca="false">IF($A677="","",IF($AH677&lt;&gt;1,"",IF(CFG_METODO="Teórico (Jackson)",$AA677,$V677)))</f>
        <v/>
      </c>
      <c r="AJ677" s="50" t="str">
        <f aca="false">IF($AI677="","",MAX(0,MIN(1,$AI677)))</f>
        <v/>
      </c>
      <c r="AK677" s="52" t="str">
        <f aca="false">IF($A677="","",IF($AG677=0,"Dados incompletos"&amp;IF($I677="SEM PAR"," — sem Tc no mesmo horário",""),IF($AB677=0,"Fora da janela horária",IF($AC677=0,"Radiação abaixo do mínimo",IF($AD677=0,"Vento fora da faixa",IF($AE677=0,"VPD abaixo do mínimo",IF($AF677=0,"Denominador muito pequeno","VÁLIDO")))))))</f>
        <v/>
      </c>
    </row>
    <row r="678" customFormat="false" ht="15" hidden="false" customHeight="false" outlineLevel="0" collapsed="false">
      <c r="A678" s="45" t="str">
        <f aca="false">IF(02_Estacao!A678="","",02_Estacao!A678)</f>
        <v/>
      </c>
      <c r="B678" s="46" t="str">
        <f aca="false">IF(OR($A678="",02_Estacao!B678=""),"",IF(CFG_UT="°F",(02_Estacao!B678-32)*5/9,02_Estacao!B678))</f>
        <v/>
      </c>
      <c r="C678" s="47" t="str">
        <f aca="false">IF(OR($A678="",02_Estacao!C678=""),"",IF(CFG_UUR="fração (0-1)",02_Estacao!C678*100,02_Estacao!C678))</f>
        <v/>
      </c>
      <c r="D678" s="48" t="str">
        <f aca="false">IF(OR($A678="",02_Estacao!D678=""),"",IF(CFG_URS="MJ/m²/h",02_Estacao!D678*277.7778,IF(CFG_URS="kW/m²",02_Estacao!D678*1000,02_Estacao!D678)))</f>
        <v/>
      </c>
      <c r="E678" s="46" t="str">
        <f aca="false">IF(OR($A678="",02_Estacao!E678=""),"",IF(CFG_UVEL="km/h",02_Estacao!E678/3.6,02_Estacao!E678))</f>
        <v/>
      </c>
      <c r="F678" s="46" t="str">
        <f aca="false">IF($A678="","",IF(02_Estacao!F678="",CFG_P,IF(CFG_UP="hPa (mbar)",02_Estacao!F678/10,IF(CFG_UP="Pa",02_Estacao!F678/1000,02_Estacao!F678))))</f>
        <v/>
      </c>
      <c r="G678" s="48" t="str">
        <f aca="false">IF($A678="","",IF(02_Estacao!G678&lt;&gt;"",02_Estacao!G678,IF($D678="","",(1-CFG_ALBEDO)*$D678-CFG_RNL)))</f>
        <v/>
      </c>
      <c r="H678" s="46" t="str">
        <f aca="false">IF($A678="","",IFERROR(IF(ISNUMBER(INDEX(03_Dossel!$F$6:$F$1005,MATCH($A678,03_Dossel!$A$6:$A$1005,0))),INDEX(03_Dossel!$F$6:$F$1005,MATCH($A678,03_Dossel!$A$6:$A$1005,0)),""),""))</f>
        <v/>
      </c>
      <c r="I678" s="49" t="str">
        <f aca="false">IF($A678="","",IF($H678="","SEM PAR","OK"))</f>
        <v/>
      </c>
      <c r="J678" s="50" t="str">
        <f aca="false">IF($B678="","",0.6108*EXP(17.27*$B678/($B678+237.3)))</f>
        <v/>
      </c>
      <c r="K678" s="50" t="str">
        <f aca="false">IF(OR($J678="",$C678=""),"",$J678*$C678/100)</f>
        <v/>
      </c>
      <c r="L678" s="50" t="str">
        <f aca="false">IF(OR($J678="",$K678=""),"",$J678-$K678)</f>
        <v/>
      </c>
      <c r="M678" s="50" t="str">
        <f aca="false">IF($J678="","",4098*$J678/($B678+237.3)^2)</f>
        <v/>
      </c>
      <c r="N678" s="51" t="str">
        <f aca="false">IF($F678="","",0.000665*$F678)</f>
        <v/>
      </c>
      <c r="O678" s="46" t="str">
        <f aca="false">IF($E678="","",IFERROR($E678*4.87/LN(67.8*CFG_ZANEM-5.42),""))</f>
        <v/>
      </c>
      <c r="P678" s="46" t="str">
        <f aca="false">IF(OR($B678="",$H678=""),"",$H678-$B678)</f>
        <v/>
      </c>
      <c r="Q678" s="46" t="str">
        <f aca="false">IF($A678="","",IF(ISNUMBER(CFG_A),CFG_A,""))</f>
        <v/>
      </c>
      <c r="R678" s="46" t="str">
        <f aca="false">IF($A678="","",IF(ISNUMBER(CFG_B),CFG_B,""))</f>
        <v/>
      </c>
      <c r="S678" s="50" t="str">
        <f aca="false">IF(OR($B678="",$Q678=""),"",0.6108*EXP(17.27*$B678/($B678+237.3))-0.6108*EXP(17.27*($B678+$Q678)/($B678+$Q678+237.3)))</f>
        <v/>
      </c>
      <c r="T678" s="46" t="str">
        <f aca="false">IF(OR($Q678="",$R678="",$L678=""),"",$Q678+$R678*$L678)</f>
        <v/>
      </c>
      <c r="U678" s="46" t="str">
        <f aca="false">IF(OR($Q678="",$R678="",$S678=""),"",$Q678+$R678*$S678)</f>
        <v/>
      </c>
      <c r="V678" s="50" t="str">
        <f aca="false">IF(OR($P678="",$T678="",$U678=""),"",IF(ABS($U678-$T678)&lt;CFG_DENOMMIN,"",($P678-$T678)/($U678-$T678)))</f>
        <v/>
      </c>
      <c r="W678" s="47" t="str">
        <f aca="false">IF($E678="","",IFERROR(LN((CFG_ZANEM-0.67*CFG_HDOSSEL)/(0.123*CFG_HDOSSEL))*LN((CFG_ZAR-0.67*CFG_HDOSSEL)/(0.0123*CFG_HDOSSEL))/(CFG_K^2*$E678),""))</f>
        <v/>
      </c>
      <c r="X678" s="50" t="str">
        <f aca="false">IF(OR($N678="",$W678="",$W678=0),"",$N678*(1+CFG_RC/$W678))</f>
        <v/>
      </c>
      <c r="Y678" s="46" t="str">
        <f aca="false">IF(OR($X678="",$M678="",$G678="",$L678=""),"",($W678*$G678/CFG_RHOCP)*($X678/($M678+$X678))-$L678/($M678+$X678))</f>
        <v/>
      </c>
      <c r="Z678" s="46" t="str">
        <f aca="false">IF(OR($W678="",$G678=""),"",$W678*$G678/CFG_RHOCP)</f>
        <v/>
      </c>
      <c r="AA678" s="50" t="str">
        <f aca="false">IF(OR($P678="",$Y678="",$Z678=""),"",IF(ABS($Z678-$Y678)&lt;CFG_DENOMMIN,"",($P678-$Y678)/($Z678-$Y678)))</f>
        <v/>
      </c>
      <c r="AB678" s="48" t="str">
        <f aca="false">IF($A678="","",IF(AND(HOUR($A678)&gt;=CFG_HINI,HOUR($A678)&lt;CFG_HFIM),1,0))</f>
        <v/>
      </c>
      <c r="AC678" s="48" t="str">
        <f aca="false">IF($A678="","",IF($D678="",0,IF($D678&gt;=CFG_RSMIN,1,0)))</f>
        <v/>
      </c>
      <c r="AD678" s="48" t="str">
        <f aca="false">IF($A678="","",IF($E678="",0,IF(AND($E678&gt;=CFG_UMIN,$E678&lt;=CFG_UMAX),1,0)))</f>
        <v/>
      </c>
      <c r="AE678" s="48" t="str">
        <f aca="false">IF($A678="","",IF($L678="",0,IF($L678&gt;=CFG_VPDMIN,1,0)))</f>
        <v/>
      </c>
      <c r="AF678" s="48" t="str">
        <f aca="false">IF($A678="","",IF(CFG_METODO="Teórico (Jackson)",IF(OR($Y678="",$Z678=""),0,IF(ABS($Z678-$Y678)&gt;=CFG_DENOMMIN,1,0)),IF(OR($T678="",$U678=""),0,IF(ABS($U678-$T678)&gt;=CFG_DENOMMIN,1,0))))</f>
        <v/>
      </c>
      <c r="AG678" s="48" t="str">
        <f aca="false">IF($A678="","",IF(AND($B678&lt;&gt;"",$C678&lt;&gt;"",$H678&lt;&gt;""),1,0))</f>
        <v/>
      </c>
      <c r="AH678" s="48" t="str">
        <f aca="false">IF($A678="","",IF(AND($AB678=1,$AC678=1,$AD678=1,$AE678=1,$AF678=1,$AG678=1),1,0))</f>
        <v/>
      </c>
      <c r="AI678" s="50" t="str">
        <f aca="false">IF($A678="","",IF($AH678&lt;&gt;1,"",IF(CFG_METODO="Teórico (Jackson)",$AA678,$V678)))</f>
        <v/>
      </c>
      <c r="AJ678" s="50" t="str">
        <f aca="false">IF($AI678="","",MAX(0,MIN(1,$AI678)))</f>
        <v/>
      </c>
      <c r="AK678" s="52" t="str">
        <f aca="false">IF($A678="","",IF($AG678=0,"Dados incompletos"&amp;IF($I678="SEM PAR"," — sem Tc no mesmo horário",""),IF($AB678=0,"Fora da janela horária",IF($AC678=0,"Radiação abaixo do mínimo",IF($AD678=0,"Vento fora da faixa",IF($AE678=0,"VPD abaixo do mínimo",IF($AF678=0,"Denominador muito pequeno","VÁLIDO")))))))</f>
        <v/>
      </c>
    </row>
    <row r="679" customFormat="false" ht="15" hidden="false" customHeight="false" outlineLevel="0" collapsed="false">
      <c r="A679" s="45" t="str">
        <f aca="false">IF(02_Estacao!A679="","",02_Estacao!A679)</f>
        <v/>
      </c>
      <c r="B679" s="46" t="str">
        <f aca="false">IF(OR($A679="",02_Estacao!B679=""),"",IF(CFG_UT="°F",(02_Estacao!B679-32)*5/9,02_Estacao!B679))</f>
        <v/>
      </c>
      <c r="C679" s="47" t="str">
        <f aca="false">IF(OR($A679="",02_Estacao!C679=""),"",IF(CFG_UUR="fração (0-1)",02_Estacao!C679*100,02_Estacao!C679))</f>
        <v/>
      </c>
      <c r="D679" s="48" t="str">
        <f aca="false">IF(OR($A679="",02_Estacao!D679=""),"",IF(CFG_URS="MJ/m²/h",02_Estacao!D679*277.7778,IF(CFG_URS="kW/m²",02_Estacao!D679*1000,02_Estacao!D679)))</f>
        <v/>
      </c>
      <c r="E679" s="46" t="str">
        <f aca="false">IF(OR($A679="",02_Estacao!E679=""),"",IF(CFG_UVEL="km/h",02_Estacao!E679/3.6,02_Estacao!E679))</f>
        <v/>
      </c>
      <c r="F679" s="46" t="str">
        <f aca="false">IF($A679="","",IF(02_Estacao!F679="",CFG_P,IF(CFG_UP="hPa (mbar)",02_Estacao!F679/10,IF(CFG_UP="Pa",02_Estacao!F679/1000,02_Estacao!F679))))</f>
        <v/>
      </c>
      <c r="G679" s="48" t="str">
        <f aca="false">IF($A679="","",IF(02_Estacao!G679&lt;&gt;"",02_Estacao!G679,IF($D679="","",(1-CFG_ALBEDO)*$D679-CFG_RNL)))</f>
        <v/>
      </c>
      <c r="H679" s="46" t="str">
        <f aca="false">IF($A679="","",IFERROR(IF(ISNUMBER(INDEX(03_Dossel!$F$6:$F$1005,MATCH($A679,03_Dossel!$A$6:$A$1005,0))),INDEX(03_Dossel!$F$6:$F$1005,MATCH($A679,03_Dossel!$A$6:$A$1005,0)),""),""))</f>
        <v/>
      </c>
      <c r="I679" s="49" t="str">
        <f aca="false">IF($A679="","",IF($H679="","SEM PAR","OK"))</f>
        <v/>
      </c>
      <c r="J679" s="50" t="str">
        <f aca="false">IF($B679="","",0.6108*EXP(17.27*$B679/($B679+237.3)))</f>
        <v/>
      </c>
      <c r="K679" s="50" t="str">
        <f aca="false">IF(OR($J679="",$C679=""),"",$J679*$C679/100)</f>
        <v/>
      </c>
      <c r="L679" s="50" t="str">
        <f aca="false">IF(OR($J679="",$K679=""),"",$J679-$K679)</f>
        <v/>
      </c>
      <c r="M679" s="50" t="str">
        <f aca="false">IF($J679="","",4098*$J679/($B679+237.3)^2)</f>
        <v/>
      </c>
      <c r="N679" s="51" t="str">
        <f aca="false">IF($F679="","",0.000665*$F679)</f>
        <v/>
      </c>
      <c r="O679" s="46" t="str">
        <f aca="false">IF($E679="","",IFERROR($E679*4.87/LN(67.8*CFG_ZANEM-5.42),""))</f>
        <v/>
      </c>
      <c r="P679" s="46" t="str">
        <f aca="false">IF(OR($B679="",$H679=""),"",$H679-$B679)</f>
        <v/>
      </c>
      <c r="Q679" s="46" t="str">
        <f aca="false">IF($A679="","",IF(ISNUMBER(CFG_A),CFG_A,""))</f>
        <v/>
      </c>
      <c r="R679" s="46" t="str">
        <f aca="false">IF($A679="","",IF(ISNUMBER(CFG_B),CFG_B,""))</f>
        <v/>
      </c>
      <c r="S679" s="50" t="str">
        <f aca="false">IF(OR($B679="",$Q679=""),"",0.6108*EXP(17.27*$B679/($B679+237.3))-0.6108*EXP(17.27*($B679+$Q679)/($B679+$Q679+237.3)))</f>
        <v/>
      </c>
      <c r="T679" s="46" t="str">
        <f aca="false">IF(OR($Q679="",$R679="",$L679=""),"",$Q679+$R679*$L679)</f>
        <v/>
      </c>
      <c r="U679" s="46" t="str">
        <f aca="false">IF(OR($Q679="",$R679="",$S679=""),"",$Q679+$R679*$S679)</f>
        <v/>
      </c>
      <c r="V679" s="50" t="str">
        <f aca="false">IF(OR($P679="",$T679="",$U679=""),"",IF(ABS($U679-$T679)&lt;CFG_DENOMMIN,"",($P679-$T679)/($U679-$T679)))</f>
        <v/>
      </c>
      <c r="W679" s="47" t="str">
        <f aca="false">IF($E679="","",IFERROR(LN((CFG_ZANEM-0.67*CFG_HDOSSEL)/(0.123*CFG_HDOSSEL))*LN((CFG_ZAR-0.67*CFG_HDOSSEL)/(0.0123*CFG_HDOSSEL))/(CFG_K^2*$E679),""))</f>
        <v/>
      </c>
      <c r="X679" s="50" t="str">
        <f aca="false">IF(OR($N679="",$W679="",$W679=0),"",$N679*(1+CFG_RC/$W679))</f>
        <v/>
      </c>
      <c r="Y679" s="46" t="str">
        <f aca="false">IF(OR($X679="",$M679="",$G679="",$L679=""),"",($W679*$G679/CFG_RHOCP)*($X679/($M679+$X679))-$L679/($M679+$X679))</f>
        <v/>
      </c>
      <c r="Z679" s="46" t="str">
        <f aca="false">IF(OR($W679="",$G679=""),"",$W679*$G679/CFG_RHOCP)</f>
        <v/>
      </c>
      <c r="AA679" s="50" t="str">
        <f aca="false">IF(OR($P679="",$Y679="",$Z679=""),"",IF(ABS($Z679-$Y679)&lt;CFG_DENOMMIN,"",($P679-$Y679)/($Z679-$Y679)))</f>
        <v/>
      </c>
      <c r="AB679" s="48" t="str">
        <f aca="false">IF($A679="","",IF(AND(HOUR($A679)&gt;=CFG_HINI,HOUR($A679)&lt;CFG_HFIM),1,0))</f>
        <v/>
      </c>
      <c r="AC679" s="48" t="str">
        <f aca="false">IF($A679="","",IF($D679="",0,IF($D679&gt;=CFG_RSMIN,1,0)))</f>
        <v/>
      </c>
      <c r="AD679" s="48" t="str">
        <f aca="false">IF($A679="","",IF($E679="",0,IF(AND($E679&gt;=CFG_UMIN,$E679&lt;=CFG_UMAX),1,0)))</f>
        <v/>
      </c>
      <c r="AE679" s="48" t="str">
        <f aca="false">IF($A679="","",IF($L679="",0,IF($L679&gt;=CFG_VPDMIN,1,0)))</f>
        <v/>
      </c>
      <c r="AF679" s="48" t="str">
        <f aca="false">IF($A679="","",IF(CFG_METODO="Teórico (Jackson)",IF(OR($Y679="",$Z679=""),0,IF(ABS($Z679-$Y679)&gt;=CFG_DENOMMIN,1,0)),IF(OR($T679="",$U679=""),0,IF(ABS($U679-$T679)&gt;=CFG_DENOMMIN,1,0))))</f>
        <v/>
      </c>
      <c r="AG679" s="48" t="str">
        <f aca="false">IF($A679="","",IF(AND($B679&lt;&gt;"",$C679&lt;&gt;"",$H679&lt;&gt;""),1,0))</f>
        <v/>
      </c>
      <c r="AH679" s="48" t="str">
        <f aca="false">IF($A679="","",IF(AND($AB679=1,$AC679=1,$AD679=1,$AE679=1,$AF679=1,$AG679=1),1,0))</f>
        <v/>
      </c>
      <c r="AI679" s="50" t="str">
        <f aca="false">IF($A679="","",IF($AH679&lt;&gt;1,"",IF(CFG_METODO="Teórico (Jackson)",$AA679,$V679)))</f>
        <v/>
      </c>
      <c r="AJ679" s="50" t="str">
        <f aca="false">IF($AI679="","",MAX(0,MIN(1,$AI679)))</f>
        <v/>
      </c>
      <c r="AK679" s="52" t="str">
        <f aca="false">IF($A679="","",IF($AG679=0,"Dados incompletos"&amp;IF($I679="SEM PAR"," — sem Tc no mesmo horário",""),IF($AB679=0,"Fora da janela horária",IF($AC679=0,"Radiação abaixo do mínimo",IF($AD679=0,"Vento fora da faixa",IF($AE679=0,"VPD abaixo do mínimo",IF($AF679=0,"Denominador muito pequeno","VÁLIDO")))))))</f>
        <v/>
      </c>
    </row>
    <row r="680" customFormat="false" ht="15" hidden="false" customHeight="false" outlineLevel="0" collapsed="false">
      <c r="A680" s="45" t="str">
        <f aca="false">IF(02_Estacao!A680="","",02_Estacao!A680)</f>
        <v/>
      </c>
      <c r="B680" s="46" t="str">
        <f aca="false">IF(OR($A680="",02_Estacao!B680=""),"",IF(CFG_UT="°F",(02_Estacao!B680-32)*5/9,02_Estacao!B680))</f>
        <v/>
      </c>
      <c r="C680" s="47" t="str">
        <f aca="false">IF(OR($A680="",02_Estacao!C680=""),"",IF(CFG_UUR="fração (0-1)",02_Estacao!C680*100,02_Estacao!C680))</f>
        <v/>
      </c>
      <c r="D680" s="48" t="str">
        <f aca="false">IF(OR($A680="",02_Estacao!D680=""),"",IF(CFG_URS="MJ/m²/h",02_Estacao!D680*277.7778,IF(CFG_URS="kW/m²",02_Estacao!D680*1000,02_Estacao!D680)))</f>
        <v/>
      </c>
      <c r="E680" s="46" t="str">
        <f aca="false">IF(OR($A680="",02_Estacao!E680=""),"",IF(CFG_UVEL="km/h",02_Estacao!E680/3.6,02_Estacao!E680))</f>
        <v/>
      </c>
      <c r="F680" s="46" t="str">
        <f aca="false">IF($A680="","",IF(02_Estacao!F680="",CFG_P,IF(CFG_UP="hPa (mbar)",02_Estacao!F680/10,IF(CFG_UP="Pa",02_Estacao!F680/1000,02_Estacao!F680))))</f>
        <v/>
      </c>
      <c r="G680" s="48" t="str">
        <f aca="false">IF($A680="","",IF(02_Estacao!G680&lt;&gt;"",02_Estacao!G680,IF($D680="","",(1-CFG_ALBEDO)*$D680-CFG_RNL)))</f>
        <v/>
      </c>
      <c r="H680" s="46" t="str">
        <f aca="false">IF($A680="","",IFERROR(IF(ISNUMBER(INDEX(03_Dossel!$F$6:$F$1005,MATCH($A680,03_Dossel!$A$6:$A$1005,0))),INDEX(03_Dossel!$F$6:$F$1005,MATCH($A680,03_Dossel!$A$6:$A$1005,0)),""),""))</f>
        <v/>
      </c>
      <c r="I680" s="49" t="str">
        <f aca="false">IF($A680="","",IF($H680="","SEM PAR","OK"))</f>
        <v/>
      </c>
      <c r="J680" s="50" t="str">
        <f aca="false">IF($B680="","",0.6108*EXP(17.27*$B680/($B680+237.3)))</f>
        <v/>
      </c>
      <c r="K680" s="50" t="str">
        <f aca="false">IF(OR($J680="",$C680=""),"",$J680*$C680/100)</f>
        <v/>
      </c>
      <c r="L680" s="50" t="str">
        <f aca="false">IF(OR($J680="",$K680=""),"",$J680-$K680)</f>
        <v/>
      </c>
      <c r="M680" s="50" t="str">
        <f aca="false">IF($J680="","",4098*$J680/($B680+237.3)^2)</f>
        <v/>
      </c>
      <c r="N680" s="51" t="str">
        <f aca="false">IF($F680="","",0.000665*$F680)</f>
        <v/>
      </c>
      <c r="O680" s="46" t="str">
        <f aca="false">IF($E680="","",IFERROR($E680*4.87/LN(67.8*CFG_ZANEM-5.42),""))</f>
        <v/>
      </c>
      <c r="P680" s="46" t="str">
        <f aca="false">IF(OR($B680="",$H680=""),"",$H680-$B680)</f>
        <v/>
      </c>
      <c r="Q680" s="46" t="str">
        <f aca="false">IF($A680="","",IF(ISNUMBER(CFG_A),CFG_A,""))</f>
        <v/>
      </c>
      <c r="R680" s="46" t="str">
        <f aca="false">IF($A680="","",IF(ISNUMBER(CFG_B),CFG_B,""))</f>
        <v/>
      </c>
      <c r="S680" s="50" t="str">
        <f aca="false">IF(OR($B680="",$Q680=""),"",0.6108*EXP(17.27*$B680/($B680+237.3))-0.6108*EXP(17.27*($B680+$Q680)/($B680+$Q680+237.3)))</f>
        <v/>
      </c>
      <c r="T680" s="46" t="str">
        <f aca="false">IF(OR($Q680="",$R680="",$L680=""),"",$Q680+$R680*$L680)</f>
        <v/>
      </c>
      <c r="U680" s="46" t="str">
        <f aca="false">IF(OR($Q680="",$R680="",$S680=""),"",$Q680+$R680*$S680)</f>
        <v/>
      </c>
      <c r="V680" s="50" t="str">
        <f aca="false">IF(OR($P680="",$T680="",$U680=""),"",IF(ABS($U680-$T680)&lt;CFG_DENOMMIN,"",($P680-$T680)/($U680-$T680)))</f>
        <v/>
      </c>
      <c r="W680" s="47" t="str">
        <f aca="false">IF($E680="","",IFERROR(LN((CFG_ZANEM-0.67*CFG_HDOSSEL)/(0.123*CFG_HDOSSEL))*LN((CFG_ZAR-0.67*CFG_HDOSSEL)/(0.0123*CFG_HDOSSEL))/(CFG_K^2*$E680),""))</f>
        <v/>
      </c>
      <c r="X680" s="50" t="str">
        <f aca="false">IF(OR($N680="",$W680="",$W680=0),"",$N680*(1+CFG_RC/$W680))</f>
        <v/>
      </c>
      <c r="Y680" s="46" t="str">
        <f aca="false">IF(OR($X680="",$M680="",$G680="",$L680=""),"",($W680*$G680/CFG_RHOCP)*($X680/($M680+$X680))-$L680/($M680+$X680))</f>
        <v/>
      </c>
      <c r="Z680" s="46" t="str">
        <f aca="false">IF(OR($W680="",$G680=""),"",$W680*$G680/CFG_RHOCP)</f>
        <v/>
      </c>
      <c r="AA680" s="50" t="str">
        <f aca="false">IF(OR($P680="",$Y680="",$Z680=""),"",IF(ABS($Z680-$Y680)&lt;CFG_DENOMMIN,"",($P680-$Y680)/($Z680-$Y680)))</f>
        <v/>
      </c>
      <c r="AB680" s="48" t="str">
        <f aca="false">IF($A680="","",IF(AND(HOUR($A680)&gt;=CFG_HINI,HOUR($A680)&lt;CFG_HFIM),1,0))</f>
        <v/>
      </c>
      <c r="AC680" s="48" t="str">
        <f aca="false">IF($A680="","",IF($D680="",0,IF($D680&gt;=CFG_RSMIN,1,0)))</f>
        <v/>
      </c>
      <c r="AD680" s="48" t="str">
        <f aca="false">IF($A680="","",IF($E680="",0,IF(AND($E680&gt;=CFG_UMIN,$E680&lt;=CFG_UMAX),1,0)))</f>
        <v/>
      </c>
      <c r="AE680" s="48" t="str">
        <f aca="false">IF($A680="","",IF($L680="",0,IF($L680&gt;=CFG_VPDMIN,1,0)))</f>
        <v/>
      </c>
      <c r="AF680" s="48" t="str">
        <f aca="false">IF($A680="","",IF(CFG_METODO="Teórico (Jackson)",IF(OR($Y680="",$Z680=""),0,IF(ABS($Z680-$Y680)&gt;=CFG_DENOMMIN,1,0)),IF(OR($T680="",$U680=""),0,IF(ABS($U680-$T680)&gt;=CFG_DENOMMIN,1,0))))</f>
        <v/>
      </c>
      <c r="AG680" s="48" t="str">
        <f aca="false">IF($A680="","",IF(AND($B680&lt;&gt;"",$C680&lt;&gt;"",$H680&lt;&gt;""),1,0))</f>
        <v/>
      </c>
      <c r="AH680" s="48" t="str">
        <f aca="false">IF($A680="","",IF(AND($AB680=1,$AC680=1,$AD680=1,$AE680=1,$AF680=1,$AG680=1),1,0))</f>
        <v/>
      </c>
      <c r="AI680" s="50" t="str">
        <f aca="false">IF($A680="","",IF($AH680&lt;&gt;1,"",IF(CFG_METODO="Teórico (Jackson)",$AA680,$V680)))</f>
        <v/>
      </c>
      <c r="AJ680" s="50" t="str">
        <f aca="false">IF($AI680="","",MAX(0,MIN(1,$AI680)))</f>
        <v/>
      </c>
      <c r="AK680" s="52" t="str">
        <f aca="false">IF($A680="","",IF($AG680=0,"Dados incompletos"&amp;IF($I680="SEM PAR"," — sem Tc no mesmo horário",""),IF($AB680=0,"Fora da janela horária",IF($AC680=0,"Radiação abaixo do mínimo",IF($AD680=0,"Vento fora da faixa",IF($AE680=0,"VPD abaixo do mínimo",IF($AF680=0,"Denominador muito pequeno","VÁLIDO")))))))</f>
        <v/>
      </c>
    </row>
    <row r="681" customFormat="false" ht="15" hidden="false" customHeight="false" outlineLevel="0" collapsed="false">
      <c r="A681" s="45" t="str">
        <f aca="false">IF(02_Estacao!A681="","",02_Estacao!A681)</f>
        <v/>
      </c>
      <c r="B681" s="46" t="str">
        <f aca="false">IF(OR($A681="",02_Estacao!B681=""),"",IF(CFG_UT="°F",(02_Estacao!B681-32)*5/9,02_Estacao!B681))</f>
        <v/>
      </c>
      <c r="C681" s="47" t="str">
        <f aca="false">IF(OR($A681="",02_Estacao!C681=""),"",IF(CFG_UUR="fração (0-1)",02_Estacao!C681*100,02_Estacao!C681))</f>
        <v/>
      </c>
      <c r="D681" s="48" t="str">
        <f aca="false">IF(OR($A681="",02_Estacao!D681=""),"",IF(CFG_URS="MJ/m²/h",02_Estacao!D681*277.7778,IF(CFG_URS="kW/m²",02_Estacao!D681*1000,02_Estacao!D681)))</f>
        <v/>
      </c>
      <c r="E681" s="46" t="str">
        <f aca="false">IF(OR($A681="",02_Estacao!E681=""),"",IF(CFG_UVEL="km/h",02_Estacao!E681/3.6,02_Estacao!E681))</f>
        <v/>
      </c>
      <c r="F681" s="46" t="str">
        <f aca="false">IF($A681="","",IF(02_Estacao!F681="",CFG_P,IF(CFG_UP="hPa (mbar)",02_Estacao!F681/10,IF(CFG_UP="Pa",02_Estacao!F681/1000,02_Estacao!F681))))</f>
        <v/>
      </c>
      <c r="G681" s="48" t="str">
        <f aca="false">IF($A681="","",IF(02_Estacao!G681&lt;&gt;"",02_Estacao!G681,IF($D681="","",(1-CFG_ALBEDO)*$D681-CFG_RNL)))</f>
        <v/>
      </c>
      <c r="H681" s="46" t="str">
        <f aca="false">IF($A681="","",IFERROR(IF(ISNUMBER(INDEX(03_Dossel!$F$6:$F$1005,MATCH($A681,03_Dossel!$A$6:$A$1005,0))),INDEX(03_Dossel!$F$6:$F$1005,MATCH($A681,03_Dossel!$A$6:$A$1005,0)),""),""))</f>
        <v/>
      </c>
      <c r="I681" s="49" t="str">
        <f aca="false">IF($A681="","",IF($H681="","SEM PAR","OK"))</f>
        <v/>
      </c>
      <c r="J681" s="50" t="str">
        <f aca="false">IF($B681="","",0.6108*EXP(17.27*$B681/($B681+237.3)))</f>
        <v/>
      </c>
      <c r="K681" s="50" t="str">
        <f aca="false">IF(OR($J681="",$C681=""),"",$J681*$C681/100)</f>
        <v/>
      </c>
      <c r="L681" s="50" t="str">
        <f aca="false">IF(OR($J681="",$K681=""),"",$J681-$K681)</f>
        <v/>
      </c>
      <c r="M681" s="50" t="str">
        <f aca="false">IF($J681="","",4098*$J681/($B681+237.3)^2)</f>
        <v/>
      </c>
      <c r="N681" s="51" t="str">
        <f aca="false">IF($F681="","",0.000665*$F681)</f>
        <v/>
      </c>
      <c r="O681" s="46" t="str">
        <f aca="false">IF($E681="","",IFERROR($E681*4.87/LN(67.8*CFG_ZANEM-5.42),""))</f>
        <v/>
      </c>
      <c r="P681" s="46" t="str">
        <f aca="false">IF(OR($B681="",$H681=""),"",$H681-$B681)</f>
        <v/>
      </c>
      <c r="Q681" s="46" t="str">
        <f aca="false">IF($A681="","",IF(ISNUMBER(CFG_A),CFG_A,""))</f>
        <v/>
      </c>
      <c r="R681" s="46" t="str">
        <f aca="false">IF($A681="","",IF(ISNUMBER(CFG_B),CFG_B,""))</f>
        <v/>
      </c>
      <c r="S681" s="50" t="str">
        <f aca="false">IF(OR($B681="",$Q681=""),"",0.6108*EXP(17.27*$B681/($B681+237.3))-0.6108*EXP(17.27*($B681+$Q681)/($B681+$Q681+237.3)))</f>
        <v/>
      </c>
      <c r="T681" s="46" t="str">
        <f aca="false">IF(OR($Q681="",$R681="",$L681=""),"",$Q681+$R681*$L681)</f>
        <v/>
      </c>
      <c r="U681" s="46" t="str">
        <f aca="false">IF(OR($Q681="",$R681="",$S681=""),"",$Q681+$R681*$S681)</f>
        <v/>
      </c>
      <c r="V681" s="50" t="str">
        <f aca="false">IF(OR($P681="",$T681="",$U681=""),"",IF(ABS($U681-$T681)&lt;CFG_DENOMMIN,"",($P681-$T681)/($U681-$T681)))</f>
        <v/>
      </c>
      <c r="W681" s="47" t="str">
        <f aca="false">IF($E681="","",IFERROR(LN((CFG_ZANEM-0.67*CFG_HDOSSEL)/(0.123*CFG_HDOSSEL))*LN((CFG_ZAR-0.67*CFG_HDOSSEL)/(0.0123*CFG_HDOSSEL))/(CFG_K^2*$E681),""))</f>
        <v/>
      </c>
      <c r="X681" s="50" t="str">
        <f aca="false">IF(OR($N681="",$W681="",$W681=0),"",$N681*(1+CFG_RC/$W681))</f>
        <v/>
      </c>
      <c r="Y681" s="46" t="str">
        <f aca="false">IF(OR($X681="",$M681="",$G681="",$L681=""),"",($W681*$G681/CFG_RHOCP)*($X681/($M681+$X681))-$L681/($M681+$X681))</f>
        <v/>
      </c>
      <c r="Z681" s="46" t="str">
        <f aca="false">IF(OR($W681="",$G681=""),"",$W681*$G681/CFG_RHOCP)</f>
        <v/>
      </c>
      <c r="AA681" s="50" t="str">
        <f aca="false">IF(OR($P681="",$Y681="",$Z681=""),"",IF(ABS($Z681-$Y681)&lt;CFG_DENOMMIN,"",($P681-$Y681)/($Z681-$Y681)))</f>
        <v/>
      </c>
      <c r="AB681" s="48" t="str">
        <f aca="false">IF($A681="","",IF(AND(HOUR($A681)&gt;=CFG_HINI,HOUR($A681)&lt;CFG_HFIM),1,0))</f>
        <v/>
      </c>
      <c r="AC681" s="48" t="str">
        <f aca="false">IF($A681="","",IF($D681="",0,IF($D681&gt;=CFG_RSMIN,1,0)))</f>
        <v/>
      </c>
      <c r="AD681" s="48" t="str">
        <f aca="false">IF($A681="","",IF($E681="",0,IF(AND($E681&gt;=CFG_UMIN,$E681&lt;=CFG_UMAX),1,0)))</f>
        <v/>
      </c>
      <c r="AE681" s="48" t="str">
        <f aca="false">IF($A681="","",IF($L681="",0,IF($L681&gt;=CFG_VPDMIN,1,0)))</f>
        <v/>
      </c>
      <c r="AF681" s="48" t="str">
        <f aca="false">IF($A681="","",IF(CFG_METODO="Teórico (Jackson)",IF(OR($Y681="",$Z681=""),0,IF(ABS($Z681-$Y681)&gt;=CFG_DENOMMIN,1,0)),IF(OR($T681="",$U681=""),0,IF(ABS($U681-$T681)&gt;=CFG_DENOMMIN,1,0))))</f>
        <v/>
      </c>
      <c r="AG681" s="48" t="str">
        <f aca="false">IF($A681="","",IF(AND($B681&lt;&gt;"",$C681&lt;&gt;"",$H681&lt;&gt;""),1,0))</f>
        <v/>
      </c>
      <c r="AH681" s="48" t="str">
        <f aca="false">IF($A681="","",IF(AND($AB681=1,$AC681=1,$AD681=1,$AE681=1,$AF681=1,$AG681=1),1,0))</f>
        <v/>
      </c>
      <c r="AI681" s="50" t="str">
        <f aca="false">IF($A681="","",IF($AH681&lt;&gt;1,"",IF(CFG_METODO="Teórico (Jackson)",$AA681,$V681)))</f>
        <v/>
      </c>
      <c r="AJ681" s="50" t="str">
        <f aca="false">IF($AI681="","",MAX(0,MIN(1,$AI681)))</f>
        <v/>
      </c>
      <c r="AK681" s="52" t="str">
        <f aca="false">IF($A681="","",IF($AG681=0,"Dados incompletos"&amp;IF($I681="SEM PAR"," — sem Tc no mesmo horário",""),IF($AB681=0,"Fora da janela horária",IF($AC681=0,"Radiação abaixo do mínimo",IF($AD681=0,"Vento fora da faixa",IF($AE681=0,"VPD abaixo do mínimo",IF($AF681=0,"Denominador muito pequeno","VÁLIDO")))))))</f>
        <v/>
      </c>
    </row>
    <row r="682" customFormat="false" ht="15" hidden="false" customHeight="false" outlineLevel="0" collapsed="false">
      <c r="A682" s="45" t="str">
        <f aca="false">IF(02_Estacao!A682="","",02_Estacao!A682)</f>
        <v/>
      </c>
      <c r="B682" s="46" t="str">
        <f aca="false">IF(OR($A682="",02_Estacao!B682=""),"",IF(CFG_UT="°F",(02_Estacao!B682-32)*5/9,02_Estacao!B682))</f>
        <v/>
      </c>
      <c r="C682" s="47" t="str">
        <f aca="false">IF(OR($A682="",02_Estacao!C682=""),"",IF(CFG_UUR="fração (0-1)",02_Estacao!C682*100,02_Estacao!C682))</f>
        <v/>
      </c>
      <c r="D682" s="48" t="str">
        <f aca="false">IF(OR($A682="",02_Estacao!D682=""),"",IF(CFG_URS="MJ/m²/h",02_Estacao!D682*277.7778,IF(CFG_URS="kW/m²",02_Estacao!D682*1000,02_Estacao!D682)))</f>
        <v/>
      </c>
      <c r="E682" s="46" t="str">
        <f aca="false">IF(OR($A682="",02_Estacao!E682=""),"",IF(CFG_UVEL="km/h",02_Estacao!E682/3.6,02_Estacao!E682))</f>
        <v/>
      </c>
      <c r="F682" s="46" t="str">
        <f aca="false">IF($A682="","",IF(02_Estacao!F682="",CFG_P,IF(CFG_UP="hPa (mbar)",02_Estacao!F682/10,IF(CFG_UP="Pa",02_Estacao!F682/1000,02_Estacao!F682))))</f>
        <v/>
      </c>
      <c r="G682" s="48" t="str">
        <f aca="false">IF($A682="","",IF(02_Estacao!G682&lt;&gt;"",02_Estacao!G682,IF($D682="","",(1-CFG_ALBEDO)*$D682-CFG_RNL)))</f>
        <v/>
      </c>
      <c r="H682" s="46" t="str">
        <f aca="false">IF($A682="","",IFERROR(IF(ISNUMBER(INDEX(03_Dossel!$F$6:$F$1005,MATCH($A682,03_Dossel!$A$6:$A$1005,0))),INDEX(03_Dossel!$F$6:$F$1005,MATCH($A682,03_Dossel!$A$6:$A$1005,0)),""),""))</f>
        <v/>
      </c>
      <c r="I682" s="49" t="str">
        <f aca="false">IF($A682="","",IF($H682="","SEM PAR","OK"))</f>
        <v/>
      </c>
      <c r="J682" s="50" t="str">
        <f aca="false">IF($B682="","",0.6108*EXP(17.27*$B682/($B682+237.3)))</f>
        <v/>
      </c>
      <c r="K682" s="50" t="str">
        <f aca="false">IF(OR($J682="",$C682=""),"",$J682*$C682/100)</f>
        <v/>
      </c>
      <c r="L682" s="50" t="str">
        <f aca="false">IF(OR($J682="",$K682=""),"",$J682-$K682)</f>
        <v/>
      </c>
      <c r="M682" s="50" t="str">
        <f aca="false">IF($J682="","",4098*$J682/($B682+237.3)^2)</f>
        <v/>
      </c>
      <c r="N682" s="51" t="str">
        <f aca="false">IF($F682="","",0.000665*$F682)</f>
        <v/>
      </c>
      <c r="O682" s="46" t="str">
        <f aca="false">IF($E682="","",IFERROR($E682*4.87/LN(67.8*CFG_ZANEM-5.42),""))</f>
        <v/>
      </c>
      <c r="P682" s="46" t="str">
        <f aca="false">IF(OR($B682="",$H682=""),"",$H682-$B682)</f>
        <v/>
      </c>
      <c r="Q682" s="46" t="str">
        <f aca="false">IF($A682="","",IF(ISNUMBER(CFG_A),CFG_A,""))</f>
        <v/>
      </c>
      <c r="R682" s="46" t="str">
        <f aca="false">IF($A682="","",IF(ISNUMBER(CFG_B),CFG_B,""))</f>
        <v/>
      </c>
      <c r="S682" s="50" t="str">
        <f aca="false">IF(OR($B682="",$Q682=""),"",0.6108*EXP(17.27*$B682/($B682+237.3))-0.6108*EXP(17.27*($B682+$Q682)/($B682+$Q682+237.3)))</f>
        <v/>
      </c>
      <c r="T682" s="46" t="str">
        <f aca="false">IF(OR($Q682="",$R682="",$L682=""),"",$Q682+$R682*$L682)</f>
        <v/>
      </c>
      <c r="U682" s="46" t="str">
        <f aca="false">IF(OR($Q682="",$R682="",$S682=""),"",$Q682+$R682*$S682)</f>
        <v/>
      </c>
      <c r="V682" s="50" t="str">
        <f aca="false">IF(OR($P682="",$T682="",$U682=""),"",IF(ABS($U682-$T682)&lt;CFG_DENOMMIN,"",($P682-$T682)/($U682-$T682)))</f>
        <v/>
      </c>
      <c r="W682" s="47" t="str">
        <f aca="false">IF($E682="","",IFERROR(LN((CFG_ZANEM-0.67*CFG_HDOSSEL)/(0.123*CFG_HDOSSEL))*LN((CFG_ZAR-0.67*CFG_HDOSSEL)/(0.0123*CFG_HDOSSEL))/(CFG_K^2*$E682),""))</f>
        <v/>
      </c>
      <c r="X682" s="50" t="str">
        <f aca="false">IF(OR($N682="",$W682="",$W682=0),"",$N682*(1+CFG_RC/$W682))</f>
        <v/>
      </c>
      <c r="Y682" s="46" t="str">
        <f aca="false">IF(OR($X682="",$M682="",$G682="",$L682=""),"",($W682*$G682/CFG_RHOCP)*($X682/($M682+$X682))-$L682/($M682+$X682))</f>
        <v/>
      </c>
      <c r="Z682" s="46" t="str">
        <f aca="false">IF(OR($W682="",$G682=""),"",$W682*$G682/CFG_RHOCP)</f>
        <v/>
      </c>
      <c r="AA682" s="50" t="str">
        <f aca="false">IF(OR($P682="",$Y682="",$Z682=""),"",IF(ABS($Z682-$Y682)&lt;CFG_DENOMMIN,"",($P682-$Y682)/($Z682-$Y682)))</f>
        <v/>
      </c>
      <c r="AB682" s="48" t="str">
        <f aca="false">IF($A682="","",IF(AND(HOUR($A682)&gt;=CFG_HINI,HOUR($A682)&lt;CFG_HFIM),1,0))</f>
        <v/>
      </c>
      <c r="AC682" s="48" t="str">
        <f aca="false">IF($A682="","",IF($D682="",0,IF($D682&gt;=CFG_RSMIN,1,0)))</f>
        <v/>
      </c>
      <c r="AD682" s="48" t="str">
        <f aca="false">IF($A682="","",IF($E682="",0,IF(AND($E682&gt;=CFG_UMIN,$E682&lt;=CFG_UMAX),1,0)))</f>
        <v/>
      </c>
      <c r="AE682" s="48" t="str">
        <f aca="false">IF($A682="","",IF($L682="",0,IF($L682&gt;=CFG_VPDMIN,1,0)))</f>
        <v/>
      </c>
      <c r="AF682" s="48" t="str">
        <f aca="false">IF($A682="","",IF(CFG_METODO="Teórico (Jackson)",IF(OR($Y682="",$Z682=""),0,IF(ABS($Z682-$Y682)&gt;=CFG_DENOMMIN,1,0)),IF(OR($T682="",$U682=""),0,IF(ABS($U682-$T682)&gt;=CFG_DENOMMIN,1,0))))</f>
        <v/>
      </c>
      <c r="AG682" s="48" t="str">
        <f aca="false">IF($A682="","",IF(AND($B682&lt;&gt;"",$C682&lt;&gt;"",$H682&lt;&gt;""),1,0))</f>
        <v/>
      </c>
      <c r="AH682" s="48" t="str">
        <f aca="false">IF($A682="","",IF(AND($AB682=1,$AC682=1,$AD682=1,$AE682=1,$AF682=1,$AG682=1),1,0))</f>
        <v/>
      </c>
      <c r="AI682" s="50" t="str">
        <f aca="false">IF($A682="","",IF($AH682&lt;&gt;1,"",IF(CFG_METODO="Teórico (Jackson)",$AA682,$V682)))</f>
        <v/>
      </c>
      <c r="AJ682" s="50" t="str">
        <f aca="false">IF($AI682="","",MAX(0,MIN(1,$AI682)))</f>
        <v/>
      </c>
      <c r="AK682" s="52" t="str">
        <f aca="false">IF($A682="","",IF($AG682=0,"Dados incompletos"&amp;IF($I682="SEM PAR"," — sem Tc no mesmo horário",""),IF($AB682=0,"Fora da janela horária",IF($AC682=0,"Radiação abaixo do mínimo",IF($AD682=0,"Vento fora da faixa",IF($AE682=0,"VPD abaixo do mínimo",IF($AF682=0,"Denominador muito pequeno","VÁLIDO")))))))</f>
        <v/>
      </c>
    </row>
    <row r="683" customFormat="false" ht="15" hidden="false" customHeight="false" outlineLevel="0" collapsed="false">
      <c r="A683" s="45" t="str">
        <f aca="false">IF(02_Estacao!A683="","",02_Estacao!A683)</f>
        <v/>
      </c>
      <c r="B683" s="46" t="str">
        <f aca="false">IF(OR($A683="",02_Estacao!B683=""),"",IF(CFG_UT="°F",(02_Estacao!B683-32)*5/9,02_Estacao!B683))</f>
        <v/>
      </c>
      <c r="C683" s="47" t="str">
        <f aca="false">IF(OR($A683="",02_Estacao!C683=""),"",IF(CFG_UUR="fração (0-1)",02_Estacao!C683*100,02_Estacao!C683))</f>
        <v/>
      </c>
      <c r="D683" s="48" t="str">
        <f aca="false">IF(OR($A683="",02_Estacao!D683=""),"",IF(CFG_URS="MJ/m²/h",02_Estacao!D683*277.7778,IF(CFG_URS="kW/m²",02_Estacao!D683*1000,02_Estacao!D683)))</f>
        <v/>
      </c>
      <c r="E683" s="46" t="str">
        <f aca="false">IF(OR($A683="",02_Estacao!E683=""),"",IF(CFG_UVEL="km/h",02_Estacao!E683/3.6,02_Estacao!E683))</f>
        <v/>
      </c>
      <c r="F683" s="46" t="str">
        <f aca="false">IF($A683="","",IF(02_Estacao!F683="",CFG_P,IF(CFG_UP="hPa (mbar)",02_Estacao!F683/10,IF(CFG_UP="Pa",02_Estacao!F683/1000,02_Estacao!F683))))</f>
        <v/>
      </c>
      <c r="G683" s="48" t="str">
        <f aca="false">IF($A683="","",IF(02_Estacao!G683&lt;&gt;"",02_Estacao!G683,IF($D683="","",(1-CFG_ALBEDO)*$D683-CFG_RNL)))</f>
        <v/>
      </c>
      <c r="H683" s="46" t="str">
        <f aca="false">IF($A683="","",IFERROR(IF(ISNUMBER(INDEX(03_Dossel!$F$6:$F$1005,MATCH($A683,03_Dossel!$A$6:$A$1005,0))),INDEX(03_Dossel!$F$6:$F$1005,MATCH($A683,03_Dossel!$A$6:$A$1005,0)),""),""))</f>
        <v/>
      </c>
      <c r="I683" s="49" t="str">
        <f aca="false">IF($A683="","",IF($H683="","SEM PAR","OK"))</f>
        <v/>
      </c>
      <c r="J683" s="50" t="str">
        <f aca="false">IF($B683="","",0.6108*EXP(17.27*$B683/($B683+237.3)))</f>
        <v/>
      </c>
      <c r="K683" s="50" t="str">
        <f aca="false">IF(OR($J683="",$C683=""),"",$J683*$C683/100)</f>
        <v/>
      </c>
      <c r="L683" s="50" t="str">
        <f aca="false">IF(OR($J683="",$K683=""),"",$J683-$K683)</f>
        <v/>
      </c>
      <c r="M683" s="50" t="str">
        <f aca="false">IF($J683="","",4098*$J683/($B683+237.3)^2)</f>
        <v/>
      </c>
      <c r="N683" s="51" t="str">
        <f aca="false">IF($F683="","",0.000665*$F683)</f>
        <v/>
      </c>
      <c r="O683" s="46" t="str">
        <f aca="false">IF($E683="","",IFERROR($E683*4.87/LN(67.8*CFG_ZANEM-5.42),""))</f>
        <v/>
      </c>
      <c r="P683" s="46" t="str">
        <f aca="false">IF(OR($B683="",$H683=""),"",$H683-$B683)</f>
        <v/>
      </c>
      <c r="Q683" s="46" t="str">
        <f aca="false">IF($A683="","",IF(ISNUMBER(CFG_A),CFG_A,""))</f>
        <v/>
      </c>
      <c r="R683" s="46" t="str">
        <f aca="false">IF($A683="","",IF(ISNUMBER(CFG_B),CFG_B,""))</f>
        <v/>
      </c>
      <c r="S683" s="50" t="str">
        <f aca="false">IF(OR($B683="",$Q683=""),"",0.6108*EXP(17.27*$B683/($B683+237.3))-0.6108*EXP(17.27*($B683+$Q683)/($B683+$Q683+237.3)))</f>
        <v/>
      </c>
      <c r="T683" s="46" t="str">
        <f aca="false">IF(OR($Q683="",$R683="",$L683=""),"",$Q683+$R683*$L683)</f>
        <v/>
      </c>
      <c r="U683" s="46" t="str">
        <f aca="false">IF(OR($Q683="",$R683="",$S683=""),"",$Q683+$R683*$S683)</f>
        <v/>
      </c>
      <c r="V683" s="50" t="str">
        <f aca="false">IF(OR($P683="",$T683="",$U683=""),"",IF(ABS($U683-$T683)&lt;CFG_DENOMMIN,"",($P683-$T683)/($U683-$T683)))</f>
        <v/>
      </c>
      <c r="W683" s="47" t="str">
        <f aca="false">IF($E683="","",IFERROR(LN((CFG_ZANEM-0.67*CFG_HDOSSEL)/(0.123*CFG_HDOSSEL))*LN((CFG_ZAR-0.67*CFG_HDOSSEL)/(0.0123*CFG_HDOSSEL))/(CFG_K^2*$E683),""))</f>
        <v/>
      </c>
      <c r="X683" s="50" t="str">
        <f aca="false">IF(OR($N683="",$W683="",$W683=0),"",$N683*(1+CFG_RC/$W683))</f>
        <v/>
      </c>
      <c r="Y683" s="46" t="str">
        <f aca="false">IF(OR($X683="",$M683="",$G683="",$L683=""),"",($W683*$G683/CFG_RHOCP)*($X683/($M683+$X683))-$L683/($M683+$X683))</f>
        <v/>
      </c>
      <c r="Z683" s="46" t="str">
        <f aca="false">IF(OR($W683="",$G683=""),"",$W683*$G683/CFG_RHOCP)</f>
        <v/>
      </c>
      <c r="AA683" s="50" t="str">
        <f aca="false">IF(OR($P683="",$Y683="",$Z683=""),"",IF(ABS($Z683-$Y683)&lt;CFG_DENOMMIN,"",($P683-$Y683)/($Z683-$Y683)))</f>
        <v/>
      </c>
      <c r="AB683" s="48" t="str">
        <f aca="false">IF($A683="","",IF(AND(HOUR($A683)&gt;=CFG_HINI,HOUR($A683)&lt;CFG_HFIM),1,0))</f>
        <v/>
      </c>
      <c r="AC683" s="48" t="str">
        <f aca="false">IF($A683="","",IF($D683="",0,IF($D683&gt;=CFG_RSMIN,1,0)))</f>
        <v/>
      </c>
      <c r="AD683" s="48" t="str">
        <f aca="false">IF($A683="","",IF($E683="",0,IF(AND($E683&gt;=CFG_UMIN,$E683&lt;=CFG_UMAX),1,0)))</f>
        <v/>
      </c>
      <c r="AE683" s="48" t="str">
        <f aca="false">IF($A683="","",IF($L683="",0,IF($L683&gt;=CFG_VPDMIN,1,0)))</f>
        <v/>
      </c>
      <c r="AF683" s="48" t="str">
        <f aca="false">IF($A683="","",IF(CFG_METODO="Teórico (Jackson)",IF(OR($Y683="",$Z683=""),0,IF(ABS($Z683-$Y683)&gt;=CFG_DENOMMIN,1,0)),IF(OR($T683="",$U683=""),0,IF(ABS($U683-$T683)&gt;=CFG_DENOMMIN,1,0))))</f>
        <v/>
      </c>
      <c r="AG683" s="48" t="str">
        <f aca="false">IF($A683="","",IF(AND($B683&lt;&gt;"",$C683&lt;&gt;"",$H683&lt;&gt;""),1,0))</f>
        <v/>
      </c>
      <c r="AH683" s="48" t="str">
        <f aca="false">IF($A683="","",IF(AND($AB683=1,$AC683=1,$AD683=1,$AE683=1,$AF683=1,$AG683=1),1,0))</f>
        <v/>
      </c>
      <c r="AI683" s="50" t="str">
        <f aca="false">IF($A683="","",IF($AH683&lt;&gt;1,"",IF(CFG_METODO="Teórico (Jackson)",$AA683,$V683)))</f>
        <v/>
      </c>
      <c r="AJ683" s="50" t="str">
        <f aca="false">IF($AI683="","",MAX(0,MIN(1,$AI683)))</f>
        <v/>
      </c>
      <c r="AK683" s="52" t="str">
        <f aca="false">IF($A683="","",IF($AG683=0,"Dados incompletos"&amp;IF($I683="SEM PAR"," — sem Tc no mesmo horário",""),IF($AB683=0,"Fora da janela horária",IF($AC683=0,"Radiação abaixo do mínimo",IF($AD683=0,"Vento fora da faixa",IF($AE683=0,"VPD abaixo do mínimo",IF($AF683=0,"Denominador muito pequeno","VÁLIDO")))))))</f>
        <v/>
      </c>
    </row>
    <row r="684" customFormat="false" ht="15" hidden="false" customHeight="false" outlineLevel="0" collapsed="false">
      <c r="A684" s="45" t="str">
        <f aca="false">IF(02_Estacao!A684="","",02_Estacao!A684)</f>
        <v/>
      </c>
      <c r="B684" s="46" t="str">
        <f aca="false">IF(OR($A684="",02_Estacao!B684=""),"",IF(CFG_UT="°F",(02_Estacao!B684-32)*5/9,02_Estacao!B684))</f>
        <v/>
      </c>
      <c r="C684" s="47" t="str">
        <f aca="false">IF(OR($A684="",02_Estacao!C684=""),"",IF(CFG_UUR="fração (0-1)",02_Estacao!C684*100,02_Estacao!C684))</f>
        <v/>
      </c>
      <c r="D684" s="48" t="str">
        <f aca="false">IF(OR($A684="",02_Estacao!D684=""),"",IF(CFG_URS="MJ/m²/h",02_Estacao!D684*277.7778,IF(CFG_URS="kW/m²",02_Estacao!D684*1000,02_Estacao!D684)))</f>
        <v/>
      </c>
      <c r="E684" s="46" t="str">
        <f aca="false">IF(OR($A684="",02_Estacao!E684=""),"",IF(CFG_UVEL="km/h",02_Estacao!E684/3.6,02_Estacao!E684))</f>
        <v/>
      </c>
      <c r="F684" s="46" t="str">
        <f aca="false">IF($A684="","",IF(02_Estacao!F684="",CFG_P,IF(CFG_UP="hPa (mbar)",02_Estacao!F684/10,IF(CFG_UP="Pa",02_Estacao!F684/1000,02_Estacao!F684))))</f>
        <v/>
      </c>
      <c r="G684" s="48" t="str">
        <f aca="false">IF($A684="","",IF(02_Estacao!G684&lt;&gt;"",02_Estacao!G684,IF($D684="","",(1-CFG_ALBEDO)*$D684-CFG_RNL)))</f>
        <v/>
      </c>
      <c r="H684" s="46" t="str">
        <f aca="false">IF($A684="","",IFERROR(IF(ISNUMBER(INDEX(03_Dossel!$F$6:$F$1005,MATCH($A684,03_Dossel!$A$6:$A$1005,0))),INDEX(03_Dossel!$F$6:$F$1005,MATCH($A684,03_Dossel!$A$6:$A$1005,0)),""),""))</f>
        <v/>
      </c>
      <c r="I684" s="49" t="str">
        <f aca="false">IF($A684="","",IF($H684="","SEM PAR","OK"))</f>
        <v/>
      </c>
      <c r="J684" s="50" t="str">
        <f aca="false">IF($B684="","",0.6108*EXP(17.27*$B684/($B684+237.3)))</f>
        <v/>
      </c>
      <c r="K684" s="50" t="str">
        <f aca="false">IF(OR($J684="",$C684=""),"",$J684*$C684/100)</f>
        <v/>
      </c>
      <c r="L684" s="50" t="str">
        <f aca="false">IF(OR($J684="",$K684=""),"",$J684-$K684)</f>
        <v/>
      </c>
      <c r="M684" s="50" t="str">
        <f aca="false">IF($J684="","",4098*$J684/($B684+237.3)^2)</f>
        <v/>
      </c>
      <c r="N684" s="51" t="str">
        <f aca="false">IF($F684="","",0.000665*$F684)</f>
        <v/>
      </c>
      <c r="O684" s="46" t="str">
        <f aca="false">IF($E684="","",IFERROR($E684*4.87/LN(67.8*CFG_ZANEM-5.42),""))</f>
        <v/>
      </c>
      <c r="P684" s="46" t="str">
        <f aca="false">IF(OR($B684="",$H684=""),"",$H684-$B684)</f>
        <v/>
      </c>
      <c r="Q684" s="46" t="str">
        <f aca="false">IF($A684="","",IF(ISNUMBER(CFG_A),CFG_A,""))</f>
        <v/>
      </c>
      <c r="R684" s="46" t="str">
        <f aca="false">IF($A684="","",IF(ISNUMBER(CFG_B),CFG_B,""))</f>
        <v/>
      </c>
      <c r="S684" s="50" t="str">
        <f aca="false">IF(OR($B684="",$Q684=""),"",0.6108*EXP(17.27*$B684/($B684+237.3))-0.6108*EXP(17.27*($B684+$Q684)/($B684+$Q684+237.3)))</f>
        <v/>
      </c>
      <c r="T684" s="46" t="str">
        <f aca="false">IF(OR($Q684="",$R684="",$L684=""),"",$Q684+$R684*$L684)</f>
        <v/>
      </c>
      <c r="U684" s="46" t="str">
        <f aca="false">IF(OR($Q684="",$R684="",$S684=""),"",$Q684+$R684*$S684)</f>
        <v/>
      </c>
      <c r="V684" s="50" t="str">
        <f aca="false">IF(OR($P684="",$T684="",$U684=""),"",IF(ABS($U684-$T684)&lt;CFG_DENOMMIN,"",($P684-$T684)/($U684-$T684)))</f>
        <v/>
      </c>
      <c r="W684" s="47" t="str">
        <f aca="false">IF($E684="","",IFERROR(LN((CFG_ZANEM-0.67*CFG_HDOSSEL)/(0.123*CFG_HDOSSEL))*LN((CFG_ZAR-0.67*CFG_HDOSSEL)/(0.0123*CFG_HDOSSEL))/(CFG_K^2*$E684),""))</f>
        <v/>
      </c>
      <c r="X684" s="50" t="str">
        <f aca="false">IF(OR($N684="",$W684="",$W684=0),"",$N684*(1+CFG_RC/$W684))</f>
        <v/>
      </c>
      <c r="Y684" s="46" t="str">
        <f aca="false">IF(OR($X684="",$M684="",$G684="",$L684=""),"",($W684*$G684/CFG_RHOCP)*($X684/($M684+$X684))-$L684/($M684+$X684))</f>
        <v/>
      </c>
      <c r="Z684" s="46" t="str">
        <f aca="false">IF(OR($W684="",$G684=""),"",$W684*$G684/CFG_RHOCP)</f>
        <v/>
      </c>
      <c r="AA684" s="50" t="str">
        <f aca="false">IF(OR($P684="",$Y684="",$Z684=""),"",IF(ABS($Z684-$Y684)&lt;CFG_DENOMMIN,"",($P684-$Y684)/($Z684-$Y684)))</f>
        <v/>
      </c>
      <c r="AB684" s="48" t="str">
        <f aca="false">IF($A684="","",IF(AND(HOUR($A684)&gt;=CFG_HINI,HOUR($A684)&lt;CFG_HFIM),1,0))</f>
        <v/>
      </c>
      <c r="AC684" s="48" t="str">
        <f aca="false">IF($A684="","",IF($D684="",0,IF($D684&gt;=CFG_RSMIN,1,0)))</f>
        <v/>
      </c>
      <c r="AD684" s="48" t="str">
        <f aca="false">IF($A684="","",IF($E684="",0,IF(AND($E684&gt;=CFG_UMIN,$E684&lt;=CFG_UMAX),1,0)))</f>
        <v/>
      </c>
      <c r="AE684" s="48" t="str">
        <f aca="false">IF($A684="","",IF($L684="",0,IF($L684&gt;=CFG_VPDMIN,1,0)))</f>
        <v/>
      </c>
      <c r="AF684" s="48" t="str">
        <f aca="false">IF($A684="","",IF(CFG_METODO="Teórico (Jackson)",IF(OR($Y684="",$Z684=""),0,IF(ABS($Z684-$Y684)&gt;=CFG_DENOMMIN,1,0)),IF(OR($T684="",$U684=""),0,IF(ABS($U684-$T684)&gt;=CFG_DENOMMIN,1,0))))</f>
        <v/>
      </c>
      <c r="AG684" s="48" t="str">
        <f aca="false">IF($A684="","",IF(AND($B684&lt;&gt;"",$C684&lt;&gt;"",$H684&lt;&gt;""),1,0))</f>
        <v/>
      </c>
      <c r="AH684" s="48" t="str">
        <f aca="false">IF($A684="","",IF(AND($AB684=1,$AC684=1,$AD684=1,$AE684=1,$AF684=1,$AG684=1),1,0))</f>
        <v/>
      </c>
      <c r="AI684" s="50" t="str">
        <f aca="false">IF($A684="","",IF($AH684&lt;&gt;1,"",IF(CFG_METODO="Teórico (Jackson)",$AA684,$V684)))</f>
        <v/>
      </c>
      <c r="AJ684" s="50" t="str">
        <f aca="false">IF($AI684="","",MAX(0,MIN(1,$AI684)))</f>
        <v/>
      </c>
      <c r="AK684" s="52" t="str">
        <f aca="false">IF($A684="","",IF($AG684=0,"Dados incompletos"&amp;IF($I684="SEM PAR"," — sem Tc no mesmo horário",""),IF($AB684=0,"Fora da janela horária",IF($AC684=0,"Radiação abaixo do mínimo",IF($AD684=0,"Vento fora da faixa",IF($AE684=0,"VPD abaixo do mínimo",IF($AF684=0,"Denominador muito pequeno","VÁLIDO")))))))</f>
        <v/>
      </c>
    </row>
    <row r="685" customFormat="false" ht="15" hidden="false" customHeight="false" outlineLevel="0" collapsed="false">
      <c r="A685" s="45" t="str">
        <f aca="false">IF(02_Estacao!A685="","",02_Estacao!A685)</f>
        <v/>
      </c>
      <c r="B685" s="46" t="str">
        <f aca="false">IF(OR($A685="",02_Estacao!B685=""),"",IF(CFG_UT="°F",(02_Estacao!B685-32)*5/9,02_Estacao!B685))</f>
        <v/>
      </c>
      <c r="C685" s="47" t="str">
        <f aca="false">IF(OR($A685="",02_Estacao!C685=""),"",IF(CFG_UUR="fração (0-1)",02_Estacao!C685*100,02_Estacao!C685))</f>
        <v/>
      </c>
      <c r="D685" s="48" t="str">
        <f aca="false">IF(OR($A685="",02_Estacao!D685=""),"",IF(CFG_URS="MJ/m²/h",02_Estacao!D685*277.7778,IF(CFG_URS="kW/m²",02_Estacao!D685*1000,02_Estacao!D685)))</f>
        <v/>
      </c>
      <c r="E685" s="46" t="str">
        <f aca="false">IF(OR($A685="",02_Estacao!E685=""),"",IF(CFG_UVEL="km/h",02_Estacao!E685/3.6,02_Estacao!E685))</f>
        <v/>
      </c>
      <c r="F685" s="46" t="str">
        <f aca="false">IF($A685="","",IF(02_Estacao!F685="",CFG_P,IF(CFG_UP="hPa (mbar)",02_Estacao!F685/10,IF(CFG_UP="Pa",02_Estacao!F685/1000,02_Estacao!F685))))</f>
        <v/>
      </c>
      <c r="G685" s="48" t="str">
        <f aca="false">IF($A685="","",IF(02_Estacao!G685&lt;&gt;"",02_Estacao!G685,IF($D685="","",(1-CFG_ALBEDO)*$D685-CFG_RNL)))</f>
        <v/>
      </c>
      <c r="H685" s="46" t="str">
        <f aca="false">IF($A685="","",IFERROR(IF(ISNUMBER(INDEX(03_Dossel!$F$6:$F$1005,MATCH($A685,03_Dossel!$A$6:$A$1005,0))),INDEX(03_Dossel!$F$6:$F$1005,MATCH($A685,03_Dossel!$A$6:$A$1005,0)),""),""))</f>
        <v/>
      </c>
      <c r="I685" s="49" t="str">
        <f aca="false">IF($A685="","",IF($H685="","SEM PAR","OK"))</f>
        <v/>
      </c>
      <c r="J685" s="50" t="str">
        <f aca="false">IF($B685="","",0.6108*EXP(17.27*$B685/($B685+237.3)))</f>
        <v/>
      </c>
      <c r="K685" s="50" t="str">
        <f aca="false">IF(OR($J685="",$C685=""),"",$J685*$C685/100)</f>
        <v/>
      </c>
      <c r="L685" s="50" t="str">
        <f aca="false">IF(OR($J685="",$K685=""),"",$J685-$K685)</f>
        <v/>
      </c>
      <c r="M685" s="50" t="str">
        <f aca="false">IF($J685="","",4098*$J685/($B685+237.3)^2)</f>
        <v/>
      </c>
      <c r="N685" s="51" t="str">
        <f aca="false">IF($F685="","",0.000665*$F685)</f>
        <v/>
      </c>
      <c r="O685" s="46" t="str">
        <f aca="false">IF($E685="","",IFERROR($E685*4.87/LN(67.8*CFG_ZANEM-5.42),""))</f>
        <v/>
      </c>
      <c r="P685" s="46" t="str">
        <f aca="false">IF(OR($B685="",$H685=""),"",$H685-$B685)</f>
        <v/>
      </c>
      <c r="Q685" s="46" t="str">
        <f aca="false">IF($A685="","",IF(ISNUMBER(CFG_A),CFG_A,""))</f>
        <v/>
      </c>
      <c r="R685" s="46" t="str">
        <f aca="false">IF($A685="","",IF(ISNUMBER(CFG_B),CFG_B,""))</f>
        <v/>
      </c>
      <c r="S685" s="50" t="str">
        <f aca="false">IF(OR($B685="",$Q685=""),"",0.6108*EXP(17.27*$B685/($B685+237.3))-0.6108*EXP(17.27*($B685+$Q685)/($B685+$Q685+237.3)))</f>
        <v/>
      </c>
      <c r="T685" s="46" t="str">
        <f aca="false">IF(OR($Q685="",$R685="",$L685=""),"",$Q685+$R685*$L685)</f>
        <v/>
      </c>
      <c r="U685" s="46" t="str">
        <f aca="false">IF(OR($Q685="",$R685="",$S685=""),"",$Q685+$R685*$S685)</f>
        <v/>
      </c>
      <c r="V685" s="50" t="str">
        <f aca="false">IF(OR($P685="",$T685="",$U685=""),"",IF(ABS($U685-$T685)&lt;CFG_DENOMMIN,"",($P685-$T685)/($U685-$T685)))</f>
        <v/>
      </c>
      <c r="W685" s="47" t="str">
        <f aca="false">IF($E685="","",IFERROR(LN((CFG_ZANEM-0.67*CFG_HDOSSEL)/(0.123*CFG_HDOSSEL))*LN((CFG_ZAR-0.67*CFG_HDOSSEL)/(0.0123*CFG_HDOSSEL))/(CFG_K^2*$E685),""))</f>
        <v/>
      </c>
      <c r="X685" s="50" t="str">
        <f aca="false">IF(OR($N685="",$W685="",$W685=0),"",$N685*(1+CFG_RC/$W685))</f>
        <v/>
      </c>
      <c r="Y685" s="46" t="str">
        <f aca="false">IF(OR($X685="",$M685="",$G685="",$L685=""),"",($W685*$G685/CFG_RHOCP)*($X685/($M685+$X685))-$L685/($M685+$X685))</f>
        <v/>
      </c>
      <c r="Z685" s="46" t="str">
        <f aca="false">IF(OR($W685="",$G685=""),"",$W685*$G685/CFG_RHOCP)</f>
        <v/>
      </c>
      <c r="AA685" s="50" t="str">
        <f aca="false">IF(OR($P685="",$Y685="",$Z685=""),"",IF(ABS($Z685-$Y685)&lt;CFG_DENOMMIN,"",($P685-$Y685)/($Z685-$Y685)))</f>
        <v/>
      </c>
      <c r="AB685" s="48" t="str">
        <f aca="false">IF($A685="","",IF(AND(HOUR($A685)&gt;=CFG_HINI,HOUR($A685)&lt;CFG_HFIM),1,0))</f>
        <v/>
      </c>
      <c r="AC685" s="48" t="str">
        <f aca="false">IF($A685="","",IF($D685="",0,IF($D685&gt;=CFG_RSMIN,1,0)))</f>
        <v/>
      </c>
      <c r="AD685" s="48" t="str">
        <f aca="false">IF($A685="","",IF($E685="",0,IF(AND($E685&gt;=CFG_UMIN,$E685&lt;=CFG_UMAX),1,0)))</f>
        <v/>
      </c>
      <c r="AE685" s="48" t="str">
        <f aca="false">IF($A685="","",IF($L685="",0,IF($L685&gt;=CFG_VPDMIN,1,0)))</f>
        <v/>
      </c>
      <c r="AF685" s="48" t="str">
        <f aca="false">IF($A685="","",IF(CFG_METODO="Teórico (Jackson)",IF(OR($Y685="",$Z685=""),0,IF(ABS($Z685-$Y685)&gt;=CFG_DENOMMIN,1,0)),IF(OR($T685="",$U685=""),0,IF(ABS($U685-$T685)&gt;=CFG_DENOMMIN,1,0))))</f>
        <v/>
      </c>
      <c r="AG685" s="48" t="str">
        <f aca="false">IF($A685="","",IF(AND($B685&lt;&gt;"",$C685&lt;&gt;"",$H685&lt;&gt;""),1,0))</f>
        <v/>
      </c>
      <c r="AH685" s="48" t="str">
        <f aca="false">IF($A685="","",IF(AND($AB685=1,$AC685=1,$AD685=1,$AE685=1,$AF685=1,$AG685=1),1,0))</f>
        <v/>
      </c>
      <c r="AI685" s="50" t="str">
        <f aca="false">IF($A685="","",IF($AH685&lt;&gt;1,"",IF(CFG_METODO="Teórico (Jackson)",$AA685,$V685)))</f>
        <v/>
      </c>
      <c r="AJ685" s="50" t="str">
        <f aca="false">IF($AI685="","",MAX(0,MIN(1,$AI685)))</f>
        <v/>
      </c>
      <c r="AK685" s="52" t="str">
        <f aca="false">IF($A685="","",IF($AG685=0,"Dados incompletos"&amp;IF($I685="SEM PAR"," — sem Tc no mesmo horário",""),IF($AB685=0,"Fora da janela horária",IF($AC685=0,"Radiação abaixo do mínimo",IF($AD685=0,"Vento fora da faixa",IF($AE685=0,"VPD abaixo do mínimo",IF($AF685=0,"Denominador muito pequeno","VÁLIDO")))))))</f>
        <v/>
      </c>
    </row>
    <row r="686" customFormat="false" ht="15" hidden="false" customHeight="false" outlineLevel="0" collapsed="false">
      <c r="A686" s="45" t="str">
        <f aca="false">IF(02_Estacao!A686="","",02_Estacao!A686)</f>
        <v/>
      </c>
      <c r="B686" s="46" t="str">
        <f aca="false">IF(OR($A686="",02_Estacao!B686=""),"",IF(CFG_UT="°F",(02_Estacao!B686-32)*5/9,02_Estacao!B686))</f>
        <v/>
      </c>
      <c r="C686" s="47" t="str">
        <f aca="false">IF(OR($A686="",02_Estacao!C686=""),"",IF(CFG_UUR="fração (0-1)",02_Estacao!C686*100,02_Estacao!C686))</f>
        <v/>
      </c>
      <c r="D686" s="48" t="str">
        <f aca="false">IF(OR($A686="",02_Estacao!D686=""),"",IF(CFG_URS="MJ/m²/h",02_Estacao!D686*277.7778,IF(CFG_URS="kW/m²",02_Estacao!D686*1000,02_Estacao!D686)))</f>
        <v/>
      </c>
      <c r="E686" s="46" t="str">
        <f aca="false">IF(OR($A686="",02_Estacao!E686=""),"",IF(CFG_UVEL="km/h",02_Estacao!E686/3.6,02_Estacao!E686))</f>
        <v/>
      </c>
      <c r="F686" s="46" t="str">
        <f aca="false">IF($A686="","",IF(02_Estacao!F686="",CFG_P,IF(CFG_UP="hPa (mbar)",02_Estacao!F686/10,IF(CFG_UP="Pa",02_Estacao!F686/1000,02_Estacao!F686))))</f>
        <v/>
      </c>
      <c r="G686" s="48" t="str">
        <f aca="false">IF($A686="","",IF(02_Estacao!G686&lt;&gt;"",02_Estacao!G686,IF($D686="","",(1-CFG_ALBEDO)*$D686-CFG_RNL)))</f>
        <v/>
      </c>
      <c r="H686" s="46" t="str">
        <f aca="false">IF($A686="","",IFERROR(IF(ISNUMBER(INDEX(03_Dossel!$F$6:$F$1005,MATCH($A686,03_Dossel!$A$6:$A$1005,0))),INDEX(03_Dossel!$F$6:$F$1005,MATCH($A686,03_Dossel!$A$6:$A$1005,0)),""),""))</f>
        <v/>
      </c>
      <c r="I686" s="49" t="str">
        <f aca="false">IF($A686="","",IF($H686="","SEM PAR","OK"))</f>
        <v/>
      </c>
      <c r="J686" s="50" t="str">
        <f aca="false">IF($B686="","",0.6108*EXP(17.27*$B686/($B686+237.3)))</f>
        <v/>
      </c>
      <c r="K686" s="50" t="str">
        <f aca="false">IF(OR($J686="",$C686=""),"",$J686*$C686/100)</f>
        <v/>
      </c>
      <c r="L686" s="50" t="str">
        <f aca="false">IF(OR($J686="",$K686=""),"",$J686-$K686)</f>
        <v/>
      </c>
      <c r="M686" s="50" t="str">
        <f aca="false">IF($J686="","",4098*$J686/($B686+237.3)^2)</f>
        <v/>
      </c>
      <c r="N686" s="51" t="str">
        <f aca="false">IF($F686="","",0.000665*$F686)</f>
        <v/>
      </c>
      <c r="O686" s="46" t="str">
        <f aca="false">IF($E686="","",IFERROR($E686*4.87/LN(67.8*CFG_ZANEM-5.42),""))</f>
        <v/>
      </c>
      <c r="P686" s="46" t="str">
        <f aca="false">IF(OR($B686="",$H686=""),"",$H686-$B686)</f>
        <v/>
      </c>
      <c r="Q686" s="46" t="str">
        <f aca="false">IF($A686="","",IF(ISNUMBER(CFG_A),CFG_A,""))</f>
        <v/>
      </c>
      <c r="R686" s="46" t="str">
        <f aca="false">IF($A686="","",IF(ISNUMBER(CFG_B),CFG_B,""))</f>
        <v/>
      </c>
      <c r="S686" s="50" t="str">
        <f aca="false">IF(OR($B686="",$Q686=""),"",0.6108*EXP(17.27*$B686/($B686+237.3))-0.6108*EXP(17.27*($B686+$Q686)/($B686+$Q686+237.3)))</f>
        <v/>
      </c>
      <c r="T686" s="46" t="str">
        <f aca="false">IF(OR($Q686="",$R686="",$L686=""),"",$Q686+$R686*$L686)</f>
        <v/>
      </c>
      <c r="U686" s="46" t="str">
        <f aca="false">IF(OR($Q686="",$R686="",$S686=""),"",$Q686+$R686*$S686)</f>
        <v/>
      </c>
      <c r="V686" s="50" t="str">
        <f aca="false">IF(OR($P686="",$T686="",$U686=""),"",IF(ABS($U686-$T686)&lt;CFG_DENOMMIN,"",($P686-$T686)/($U686-$T686)))</f>
        <v/>
      </c>
      <c r="W686" s="47" t="str">
        <f aca="false">IF($E686="","",IFERROR(LN((CFG_ZANEM-0.67*CFG_HDOSSEL)/(0.123*CFG_HDOSSEL))*LN((CFG_ZAR-0.67*CFG_HDOSSEL)/(0.0123*CFG_HDOSSEL))/(CFG_K^2*$E686),""))</f>
        <v/>
      </c>
      <c r="X686" s="50" t="str">
        <f aca="false">IF(OR($N686="",$W686="",$W686=0),"",$N686*(1+CFG_RC/$W686))</f>
        <v/>
      </c>
      <c r="Y686" s="46" t="str">
        <f aca="false">IF(OR($X686="",$M686="",$G686="",$L686=""),"",($W686*$G686/CFG_RHOCP)*($X686/($M686+$X686))-$L686/($M686+$X686))</f>
        <v/>
      </c>
      <c r="Z686" s="46" t="str">
        <f aca="false">IF(OR($W686="",$G686=""),"",$W686*$G686/CFG_RHOCP)</f>
        <v/>
      </c>
      <c r="AA686" s="50" t="str">
        <f aca="false">IF(OR($P686="",$Y686="",$Z686=""),"",IF(ABS($Z686-$Y686)&lt;CFG_DENOMMIN,"",($P686-$Y686)/($Z686-$Y686)))</f>
        <v/>
      </c>
      <c r="AB686" s="48" t="str">
        <f aca="false">IF($A686="","",IF(AND(HOUR($A686)&gt;=CFG_HINI,HOUR($A686)&lt;CFG_HFIM),1,0))</f>
        <v/>
      </c>
      <c r="AC686" s="48" t="str">
        <f aca="false">IF($A686="","",IF($D686="",0,IF($D686&gt;=CFG_RSMIN,1,0)))</f>
        <v/>
      </c>
      <c r="AD686" s="48" t="str">
        <f aca="false">IF($A686="","",IF($E686="",0,IF(AND($E686&gt;=CFG_UMIN,$E686&lt;=CFG_UMAX),1,0)))</f>
        <v/>
      </c>
      <c r="AE686" s="48" t="str">
        <f aca="false">IF($A686="","",IF($L686="",0,IF($L686&gt;=CFG_VPDMIN,1,0)))</f>
        <v/>
      </c>
      <c r="AF686" s="48" t="str">
        <f aca="false">IF($A686="","",IF(CFG_METODO="Teórico (Jackson)",IF(OR($Y686="",$Z686=""),0,IF(ABS($Z686-$Y686)&gt;=CFG_DENOMMIN,1,0)),IF(OR($T686="",$U686=""),0,IF(ABS($U686-$T686)&gt;=CFG_DENOMMIN,1,0))))</f>
        <v/>
      </c>
      <c r="AG686" s="48" t="str">
        <f aca="false">IF($A686="","",IF(AND($B686&lt;&gt;"",$C686&lt;&gt;"",$H686&lt;&gt;""),1,0))</f>
        <v/>
      </c>
      <c r="AH686" s="48" t="str">
        <f aca="false">IF($A686="","",IF(AND($AB686=1,$AC686=1,$AD686=1,$AE686=1,$AF686=1,$AG686=1),1,0))</f>
        <v/>
      </c>
      <c r="AI686" s="50" t="str">
        <f aca="false">IF($A686="","",IF($AH686&lt;&gt;1,"",IF(CFG_METODO="Teórico (Jackson)",$AA686,$V686)))</f>
        <v/>
      </c>
      <c r="AJ686" s="50" t="str">
        <f aca="false">IF($AI686="","",MAX(0,MIN(1,$AI686)))</f>
        <v/>
      </c>
      <c r="AK686" s="52" t="str">
        <f aca="false">IF($A686="","",IF($AG686=0,"Dados incompletos"&amp;IF($I686="SEM PAR"," — sem Tc no mesmo horário",""),IF($AB686=0,"Fora da janela horária",IF($AC686=0,"Radiação abaixo do mínimo",IF($AD686=0,"Vento fora da faixa",IF($AE686=0,"VPD abaixo do mínimo",IF($AF686=0,"Denominador muito pequeno","VÁLIDO")))))))</f>
        <v/>
      </c>
    </row>
    <row r="687" customFormat="false" ht="15" hidden="false" customHeight="false" outlineLevel="0" collapsed="false">
      <c r="A687" s="45" t="str">
        <f aca="false">IF(02_Estacao!A687="","",02_Estacao!A687)</f>
        <v/>
      </c>
      <c r="B687" s="46" t="str">
        <f aca="false">IF(OR($A687="",02_Estacao!B687=""),"",IF(CFG_UT="°F",(02_Estacao!B687-32)*5/9,02_Estacao!B687))</f>
        <v/>
      </c>
      <c r="C687" s="47" t="str">
        <f aca="false">IF(OR($A687="",02_Estacao!C687=""),"",IF(CFG_UUR="fração (0-1)",02_Estacao!C687*100,02_Estacao!C687))</f>
        <v/>
      </c>
      <c r="D687" s="48" t="str">
        <f aca="false">IF(OR($A687="",02_Estacao!D687=""),"",IF(CFG_URS="MJ/m²/h",02_Estacao!D687*277.7778,IF(CFG_URS="kW/m²",02_Estacao!D687*1000,02_Estacao!D687)))</f>
        <v/>
      </c>
      <c r="E687" s="46" t="str">
        <f aca="false">IF(OR($A687="",02_Estacao!E687=""),"",IF(CFG_UVEL="km/h",02_Estacao!E687/3.6,02_Estacao!E687))</f>
        <v/>
      </c>
      <c r="F687" s="46" t="str">
        <f aca="false">IF($A687="","",IF(02_Estacao!F687="",CFG_P,IF(CFG_UP="hPa (mbar)",02_Estacao!F687/10,IF(CFG_UP="Pa",02_Estacao!F687/1000,02_Estacao!F687))))</f>
        <v/>
      </c>
      <c r="G687" s="48" t="str">
        <f aca="false">IF($A687="","",IF(02_Estacao!G687&lt;&gt;"",02_Estacao!G687,IF($D687="","",(1-CFG_ALBEDO)*$D687-CFG_RNL)))</f>
        <v/>
      </c>
      <c r="H687" s="46" t="str">
        <f aca="false">IF($A687="","",IFERROR(IF(ISNUMBER(INDEX(03_Dossel!$F$6:$F$1005,MATCH($A687,03_Dossel!$A$6:$A$1005,0))),INDEX(03_Dossel!$F$6:$F$1005,MATCH($A687,03_Dossel!$A$6:$A$1005,0)),""),""))</f>
        <v/>
      </c>
      <c r="I687" s="49" t="str">
        <f aca="false">IF($A687="","",IF($H687="","SEM PAR","OK"))</f>
        <v/>
      </c>
      <c r="J687" s="50" t="str">
        <f aca="false">IF($B687="","",0.6108*EXP(17.27*$B687/($B687+237.3)))</f>
        <v/>
      </c>
      <c r="K687" s="50" t="str">
        <f aca="false">IF(OR($J687="",$C687=""),"",$J687*$C687/100)</f>
        <v/>
      </c>
      <c r="L687" s="50" t="str">
        <f aca="false">IF(OR($J687="",$K687=""),"",$J687-$K687)</f>
        <v/>
      </c>
      <c r="M687" s="50" t="str">
        <f aca="false">IF($J687="","",4098*$J687/($B687+237.3)^2)</f>
        <v/>
      </c>
      <c r="N687" s="51" t="str">
        <f aca="false">IF($F687="","",0.000665*$F687)</f>
        <v/>
      </c>
      <c r="O687" s="46" t="str">
        <f aca="false">IF($E687="","",IFERROR($E687*4.87/LN(67.8*CFG_ZANEM-5.42),""))</f>
        <v/>
      </c>
      <c r="P687" s="46" t="str">
        <f aca="false">IF(OR($B687="",$H687=""),"",$H687-$B687)</f>
        <v/>
      </c>
      <c r="Q687" s="46" t="str">
        <f aca="false">IF($A687="","",IF(ISNUMBER(CFG_A),CFG_A,""))</f>
        <v/>
      </c>
      <c r="R687" s="46" t="str">
        <f aca="false">IF($A687="","",IF(ISNUMBER(CFG_B),CFG_B,""))</f>
        <v/>
      </c>
      <c r="S687" s="50" t="str">
        <f aca="false">IF(OR($B687="",$Q687=""),"",0.6108*EXP(17.27*$B687/($B687+237.3))-0.6108*EXP(17.27*($B687+$Q687)/($B687+$Q687+237.3)))</f>
        <v/>
      </c>
      <c r="T687" s="46" t="str">
        <f aca="false">IF(OR($Q687="",$R687="",$L687=""),"",$Q687+$R687*$L687)</f>
        <v/>
      </c>
      <c r="U687" s="46" t="str">
        <f aca="false">IF(OR($Q687="",$R687="",$S687=""),"",$Q687+$R687*$S687)</f>
        <v/>
      </c>
      <c r="V687" s="50" t="str">
        <f aca="false">IF(OR($P687="",$T687="",$U687=""),"",IF(ABS($U687-$T687)&lt;CFG_DENOMMIN,"",($P687-$T687)/($U687-$T687)))</f>
        <v/>
      </c>
      <c r="W687" s="47" t="str">
        <f aca="false">IF($E687="","",IFERROR(LN((CFG_ZANEM-0.67*CFG_HDOSSEL)/(0.123*CFG_HDOSSEL))*LN((CFG_ZAR-0.67*CFG_HDOSSEL)/(0.0123*CFG_HDOSSEL))/(CFG_K^2*$E687),""))</f>
        <v/>
      </c>
      <c r="X687" s="50" t="str">
        <f aca="false">IF(OR($N687="",$W687="",$W687=0),"",$N687*(1+CFG_RC/$W687))</f>
        <v/>
      </c>
      <c r="Y687" s="46" t="str">
        <f aca="false">IF(OR($X687="",$M687="",$G687="",$L687=""),"",($W687*$G687/CFG_RHOCP)*($X687/($M687+$X687))-$L687/($M687+$X687))</f>
        <v/>
      </c>
      <c r="Z687" s="46" t="str">
        <f aca="false">IF(OR($W687="",$G687=""),"",$W687*$G687/CFG_RHOCP)</f>
        <v/>
      </c>
      <c r="AA687" s="50" t="str">
        <f aca="false">IF(OR($P687="",$Y687="",$Z687=""),"",IF(ABS($Z687-$Y687)&lt;CFG_DENOMMIN,"",($P687-$Y687)/($Z687-$Y687)))</f>
        <v/>
      </c>
      <c r="AB687" s="48" t="str">
        <f aca="false">IF($A687="","",IF(AND(HOUR($A687)&gt;=CFG_HINI,HOUR($A687)&lt;CFG_HFIM),1,0))</f>
        <v/>
      </c>
      <c r="AC687" s="48" t="str">
        <f aca="false">IF($A687="","",IF($D687="",0,IF($D687&gt;=CFG_RSMIN,1,0)))</f>
        <v/>
      </c>
      <c r="AD687" s="48" t="str">
        <f aca="false">IF($A687="","",IF($E687="",0,IF(AND($E687&gt;=CFG_UMIN,$E687&lt;=CFG_UMAX),1,0)))</f>
        <v/>
      </c>
      <c r="AE687" s="48" t="str">
        <f aca="false">IF($A687="","",IF($L687="",0,IF($L687&gt;=CFG_VPDMIN,1,0)))</f>
        <v/>
      </c>
      <c r="AF687" s="48" t="str">
        <f aca="false">IF($A687="","",IF(CFG_METODO="Teórico (Jackson)",IF(OR($Y687="",$Z687=""),0,IF(ABS($Z687-$Y687)&gt;=CFG_DENOMMIN,1,0)),IF(OR($T687="",$U687=""),0,IF(ABS($U687-$T687)&gt;=CFG_DENOMMIN,1,0))))</f>
        <v/>
      </c>
      <c r="AG687" s="48" t="str">
        <f aca="false">IF($A687="","",IF(AND($B687&lt;&gt;"",$C687&lt;&gt;"",$H687&lt;&gt;""),1,0))</f>
        <v/>
      </c>
      <c r="AH687" s="48" t="str">
        <f aca="false">IF($A687="","",IF(AND($AB687=1,$AC687=1,$AD687=1,$AE687=1,$AF687=1,$AG687=1),1,0))</f>
        <v/>
      </c>
      <c r="AI687" s="50" t="str">
        <f aca="false">IF($A687="","",IF($AH687&lt;&gt;1,"",IF(CFG_METODO="Teórico (Jackson)",$AA687,$V687)))</f>
        <v/>
      </c>
      <c r="AJ687" s="50" t="str">
        <f aca="false">IF($AI687="","",MAX(0,MIN(1,$AI687)))</f>
        <v/>
      </c>
      <c r="AK687" s="52" t="str">
        <f aca="false">IF($A687="","",IF($AG687=0,"Dados incompletos"&amp;IF($I687="SEM PAR"," — sem Tc no mesmo horário",""),IF($AB687=0,"Fora da janela horária",IF($AC687=0,"Radiação abaixo do mínimo",IF($AD687=0,"Vento fora da faixa",IF($AE687=0,"VPD abaixo do mínimo",IF($AF687=0,"Denominador muito pequeno","VÁLIDO")))))))</f>
        <v/>
      </c>
    </row>
    <row r="688" customFormat="false" ht="15" hidden="false" customHeight="false" outlineLevel="0" collapsed="false">
      <c r="A688" s="45" t="str">
        <f aca="false">IF(02_Estacao!A688="","",02_Estacao!A688)</f>
        <v/>
      </c>
      <c r="B688" s="46" t="str">
        <f aca="false">IF(OR($A688="",02_Estacao!B688=""),"",IF(CFG_UT="°F",(02_Estacao!B688-32)*5/9,02_Estacao!B688))</f>
        <v/>
      </c>
      <c r="C688" s="47" t="str">
        <f aca="false">IF(OR($A688="",02_Estacao!C688=""),"",IF(CFG_UUR="fração (0-1)",02_Estacao!C688*100,02_Estacao!C688))</f>
        <v/>
      </c>
      <c r="D688" s="48" t="str">
        <f aca="false">IF(OR($A688="",02_Estacao!D688=""),"",IF(CFG_URS="MJ/m²/h",02_Estacao!D688*277.7778,IF(CFG_URS="kW/m²",02_Estacao!D688*1000,02_Estacao!D688)))</f>
        <v/>
      </c>
      <c r="E688" s="46" t="str">
        <f aca="false">IF(OR($A688="",02_Estacao!E688=""),"",IF(CFG_UVEL="km/h",02_Estacao!E688/3.6,02_Estacao!E688))</f>
        <v/>
      </c>
      <c r="F688" s="46" t="str">
        <f aca="false">IF($A688="","",IF(02_Estacao!F688="",CFG_P,IF(CFG_UP="hPa (mbar)",02_Estacao!F688/10,IF(CFG_UP="Pa",02_Estacao!F688/1000,02_Estacao!F688))))</f>
        <v/>
      </c>
      <c r="G688" s="48" t="str">
        <f aca="false">IF($A688="","",IF(02_Estacao!G688&lt;&gt;"",02_Estacao!G688,IF($D688="","",(1-CFG_ALBEDO)*$D688-CFG_RNL)))</f>
        <v/>
      </c>
      <c r="H688" s="46" t="str">
        <f aca="false">IF($A688="","",IFERROR(IF(ISNUMBER(INDEX(03_Dossel!$F$6:$F$1005,MATCH($A688,03_Dossel!$A$6:$A$1005,0))),INDEX(03_Dossel!$F$6:$F$1005,MATCH($A688,03_Dossel!$A$6:$A$1005,0)),""),""))</f>
        <v/>
      </c>
      <c r="I688" s="49" t="str">
        <f aca="false">IF($A688="","",IF($H688="","SEM PAR","OK"))</f>
        <v/>
      </c>
      <c r="J688" s="50" t="str">
        <f aca="false">IF($B688="","",0.6108*EXP(17.27*$B688/($B688+237.3)))</f>
        <v/>
      </c>
      <c r="K688" s="50" t="str">
        <f aca="false">IF(OR($J688="",$C688=""),"",$J688*$C688/100)</f>
        <v/>
      </c>
      <c r="L688" s="50" t="str">
        <f aca="false">IF(OR($J688="",$K688=""),"",$J688-$K688)</f>
        <v/>
      </c>
      <c r="M688" s="50" t="str">
        <f aca="false">IF($J688="","",4098*$J688/($B688+237.3)^2)</f>
        <v/>
      </c>
      <c r="N688" s="51" t="str">
        <f aca="false">IF($F688="","",0.000665*$F688)</f>
        <v/>
      </c>
      <c r="O688" s="46" t="str">
        <f aca="false">IF($E688="","",IFERROR($E688*4.87/LN(67.8*CFG_ZANEM-5.42),""))</f>
        <v/>
      </c>
      <c r="P688" s="46" t="str">
        <f aca="false">IF(OR($B688="",$H688=""),"",$H688-$B688)</f>
        <v/>
      </c>
      <c r="Q688" s="46" t="str">
        <f aca="false">IF($A688="","",IF(ISNUMBER(CFG_A),CFG_A,""))</f>
        <v/>
      </c>
      <c r="R688" s="46" t="str">
        <f aca="false">IF($A688="","",IF(ISNUMBER(CFG_B),CFG_B,""))</f>
        <v/>
      </c>
      <c r="S688" s="50" t="str">
        <f aca="false">IF(OR($B688="",$Q688=""),"",0.6108*EXP(17.27*$B688/($B688+237.3))-0.6108*EXP(17.27*($B688+$Q688)/($B688+$Q688+237.3)))</f>
        <v/>
      </c>
      <c r="T688" s="46" t="str">
        <f aca="false">IF(OR($Q688="",$R688="",$L688=""),"",$Q688+$R688*$L688)</f>
        <v/>
      </c>
      <c r="U688" s="46" t="str">
        <f aca="false">IF(OR($Q688="",$R688="",$S688=""),"",$Q688+$R688*$S688)</f>
        <v/>
      </c>
      <c r="V688" s="50" t="str">
        <f aca="false">IF(OR($P688="",$T688="",$U688=""),"",IF(ABS($U688-$T688)&lt;CFG_DENOMMIN,"",($P688-$T688)/($U688-$T688)))</f>
        <v/>
      </c>
      <c r="W688" s="47" t="str">
        <f aca="false">IF($E688="","",IFERROR(LN((CFG_ZANEM-0.67*CFG_HDOSSEL)/(0.123*CFG_HDOSSEL))*LN((CFG_ZAR-0.67*CFG_HDOSSEL)/(0.0123*CFG_HDOSSEL))/(CFG_K^2*$E688),""))</f>
        <v/>
      </c>
      <c r="X688" s="50" t="str">
        <f aca="false">IF(OR($N688="",$W688="",$W688=0),"",$N688*(1+CFG_RC/$W688))</f>
        <v/>
      </c>
      <c r="Y688" s="46" t="str">
        <f aca="false">IF(OR($X688="",$M688="",$G688="",$L688=""),"",($W688*$G688/CFG_RHOCP)*($X688/($M688+$X688))-$L688/($M688+$X688))</f>
        <v/>
      </c>
      <c r="Z688" s="46" t="str">
        <f aca="false">IF(OR($W688="",$G688=""),"",$W688*$G688/CFG_RHOCP)</f>
        <v/>
      </c>
      <c r="AA688" s="50" t="str">
        <f aca="false">IF(OR($P688="",$Y688="",$Z688=""),"",IF(ABS($Z688-$Y688)&lt;CFG_DENOMMIN,"",($P688-$Y688)/($Z688-$Y688)))</f>
        <v/>
      </c>
      <c r="AB688" s="48" t="str">
        <f aca="false">IF($A688="","",IF(AND(HOUR($A688)&gt;=CFG_HINI,HOUR($A688)&lt;CFG_HFIM),1,0))</f>
        <v/>
      </c>
      <c r="AC688" s="48" t="str">
        <f aca="false">IF($A688="","",IF($D688="",0,IF($D688&gt;=CFG_RSMIN,1,0)))</f>
        <v/>
      </c>
      <c r="AD688" s="48" t="str">
        <f aca="false">IF($A688="","",IF($E688="",0,IF(AND($E688&gt;=CFG_UMIN,$E688&lt;=CFG_UMAX),1,0)))</f>
        <v/>
      </c>
      <c r="AE688" s="48" t="str">
        <f aca="false">IF($A688="","",IF($L688="",0,IF($L688&gt;=CFG_VPDMIN,1,0)))</f>
        <v/>
      </c>
      <c r="AF688" s="48" t="str">
        <f aca="false">IF($A688="","",IF(CFG_METODO="Teórico (Jackson)",IF(OR($Y688="",$Z688=""),0,IF(ABS($Z688-$Y688)&gt;=CFG_DENOMMIN,1,0)),IF(OR($T688="",$U688=""),0,IF(ABS($U688-$T688)&gt;=CFG_DENOMMIN,1,0))))</f>
        <v/>
      </c>
      <c r="AG688" s="48" t="str">
        <f aca="false">IF($A688="","",IF(AND($B688&lt;&gt;"",$C688&lt;&gt;"",$H688&lt;&gt;""),1,0))</f>
        <v/>
      </c>
      <c r="AH688" s="48" t="str">
        <f aca="false">IF($A688="","",IF(AND($AB688=1,$AC688=1,$AD688=1,$AE688=1,$AF688=1,$AG688=1),1,0))</f>
        <v/>
      </c>
      <c r="AI688" s="50" t="str">
        <f aca="false">IF($A688="","",IF($AH688&lt;&gt;1,"",IF(CFG_METODO="Teórico (Jackson)",$AA688,$V688)))</f>
        <v/>
      </c>
      <c r="AJ688" s="50" t="str">
        <f aca="false">IF($AI688="","",MAX(0,MIN(1,$AI688)))</f>
        <v/>
      </c>
      <c r="AK688" s="52" t="str">
        <f aca="false">IF($A688="","",IF($AG688=0,"Dados incompletos"&amp;IF($I688="SEM PAR"," — sem Tc no mesmo horário",""),IF($AB688=0,"Fora da janela horária",IF($AC688=0,"Radiação abaixo do mínimo",IF($AD688=0,"Vento fora da faixa",IF($AE688=0,"VPD abaixo do mínimo",IF($AF688=0,"Denominador muito pequeno","VÁLIDO")))))))</f>
        <v/>
      </c>
    </row>
    <row r="689" customFormat="false" ht="15" hidden="false" customHeight="false" outlineLevel="0" collapsed="false">
      <c r="A689" s="45" t="str">
        <f aca="false">IF(02_Estacao!A689="","",02_Estacao!A689)</f>
        <v/>
      </c>
      <c r="B689" s="46" t="str">
        <f aca="false">IF(OR($A689="",02_Estacao!B689=""),"",IF(CFG_UT="°F",(02_Estacao!B689-32)*5/9,02_Estacao!B689))</f>
        <v/>
      </c>
      <c r="C689" s="47" t="str">
        <f aca="false">IF(OR($A689="",02_Estacao!C689=""),"",IF(CFG_UUR="fração (0-1)",02_Estacao!C689*100,02_Estacao!C689))</f>
        <v/>
      </c>
      <c r="D689" s="48" t="str">
        <f aca="false">IF(OR($A689="",02_Estacao!D689=""),"",IF(CFG_URS="MJ/m²/h",02_Estacao!D689*277.7778,IF(CFG_URS="kW/m²",02_Estacao!D689*1000,02_Estacao!D689)))</f>
        <v/>
      </c>
      <c r="E689" s="46" t="str">
        <f aca="false">IF(OR($A689="",02_Estacao!E689=""),"",IF(CFG_UVEL="km/h",02_Estacao!E689/3.6,02_Estacao!E689))</f>
        <v/>
      </c>
      <c r="F689" s="46" t="str">
        <f aca="false">IF($A689="","",IF(02_Estacao!F689="",CFG_P,IF(CFG_UP="hPa (mbar)",02_Estacao!F689/10,IF(CFG_UP="Pa",02_Estacao!F689/1000,02_Estacao!F689))))</f>
        <v/>
      </c>
      <c r="G689" s="48" t="str">
        <f aca="false">IF($A689="","",IF(02_Estacao!G689&lt;&gt;"",02_Estacao!G689,IF($D689="","",(1-CFG_ALBEDO)*$D689-CFG_RNL)))</f>
        <v/>
      </c>
      <c r="H689" s="46" t="str">
        <f aca="false">IF($A689="","",IFERROR(IF(ISNUMBER(INDEX(03_Dossel!$F$6:$F$1005,MATCH($A689,03_Dossel!$A$6:$A$1005,0))),INDEX(03_Dossel!$F$6:$F$1005,MATCH($A689,03_Dossel!$A$6:$A$1005,0)),""),""))</f>
        <v/>
      </c>
      <c r="I689" s="49" t="str">
        <f aca="false">IF($A689="","",IF($H689="","SEM PAR","OK"))</f>
        <v/>
      </c>
      <c r="J689" s="50" t="str">
        <f aca="false">IF($B689="","",0.6108*EXP(17.27*$B689/($B689+237.3)))</f>
        <v/>
      </c>
      <c r="K689" s="50" t="str">
        <f aca="false">IF(OR($J689="",$C689=""),"",$J689*$C689/100)</f>
        <v/>
      </c>
      <c r="L689" s="50" t="str">
        <f aca="false">IF(OR($J689="",$K689=""),"",$J689-$K689)</f>
        <v/>
      </c>
      <c r="M689" s="50" t="str">
        <f aca="false">IF($J689="","",4098*$J689/($B689+237.3)^2)</f>
        <v/>
      </c>
      <c r="N689" s="51" t="str">
        <f aca="false">IF($F689="","",0.000665*$F689)</f>
        <v/>
      </c>
      <c r="O689" s="46" t="str">
        <f aca="false">IF($E689="","",IFERROR($E689*4.87/LN(67.8*CFG_ZANEM-5.42),""))</f>
        <v/>
      </c>
      <c r="P689" s="46" t="str">
        <f aca="false">IF(OR($B689="",$H689=""),"",$H689-$B689)</f>
        <v/>
      </c>
      <c r="Q689" s="46" t="str">
        <f aca="false">IF($A689="","",IF(ISNUMBER(CFG_A),CFG_A,""))</f>
        <v/>
      </c>
      <c r="R689" s="46" t="str">
        <f aca="false">IF($A689="","",IF(ISNUMBER(CFG_B),CFG_B,""))</f>
        <v/>
      </c>
      <c r="S689" s="50" t="str">
        <f aca="false">IF(OR($B689="",$Q689=""),"",0.6108*EXP(17.27*$B689/($B689+237.3))-0.6108*EXP(17.27*($B689+$Q689)/($B689+$Q689+237.3)))</f>
        <v/>
      </c>
      <c r="T689" s="46" t="str">
        <f aca="false">IF(OR($Q689="",$R689="",$L689=""),"",$Q689+$R689*$L689)</f>
        <v/>
      </c>
      <c r="U689" s="46" t="str">
        <f aca="false">IF(OR($Q689="",$R689="",$S689=""),"",$Q689+$R689*$S689)</f>
        <v/>
      </c>
      <c r="V689" s="50" t="str">
        <f aca="false">IF(OR($P689="",$T689="",$U689=""),"",IF(ABS($U689-$T689)&lt;CFG_DENOMMIN,"",($P689-$T689)/($U689-$T689)))</f>
        <v/>
      </c>
      <c r="W689" s="47" t="str">
        <f aca="false">IF($E689="","",IFERROR(LN((CFG_ZANEM-0.67*CFG_HDOSSEL)/(0.123*CFG_HDOSSEL))*LN((CFG_ZAR-0.67*CFG_HDOSSEL)/(0.0123*CFG_HDOSSEL))/(CFG_K^2*$E689),""))</f>
        <v/>
      </c>
      <c r="X689" s="50" t="str">
        <f aca="false">IF(OR($N689="",$W689="",$W689=0),"",$N689*(1+CFG_RC/$W689))</f>
        <v/>
      </c>
      <c r="Y689" s="46" t="str">
        <f aca="false">IF(OR($X689="",$M689="",$G689="",$L689=""),"",($W689*$G689/CFG_RHOCP)*($X689/($M689+$X689))-$L689/($M689+$X689))</f>
        <v/>
      </c>
      <c r="Z689" s="46" t="str">
        <f aca="false">IF(OR($W689="",$G689=""),"",$W689*$G689/CFG_RHOCP)</f>
        <v/>
      </c>
      <c r="AA689" s="50" t="str">
        <f aca="false">IF(OR($P689="",$Y689="",$Z689=""),"",IF(ABS($Z689-$Y689)&lt;CFG_DENOMMIN,"",($P689-$Y689)/($Z689-$Y689)))</f>
        <v/>
      </c>
      <c r="AB689" s="48" t="str">
        <f aca="false">IF($A689="","",IF(AND(HOUR($A689)&gt;=CFG_HINI,HOUR($A689)&lt;CFG_HFIM),1,0))</f>
        <v/>
      </c>
      <c r="AC689" s="48" t="str">
        <f aca="false">IF($A689="","",IF($D689="",0,IF($D689&gt;=CFG_RSMIN,1,0)))</f>
        <v/>
      </c>
      <c r="AD689" s="48" t="str">
        <f aca="false">IF($A689="","",IF($E689="",0,IF(AND($E689&gt;=CFG_UMIN,$E689&lt;=CFG_UMAX),1,0)))</f>
        <v/>
      </c>
      <c r="AE689" s="48" t="str">
        <f aca="false">IF($A689="","",IF($L689="",0,IF($L689&gt;=CFG_VPDMIN,1,0)))</f>
        <v/>
      </c>
      <c r="AF689" s="48" t="str">
        <f aca="false">IF($A689="","",IF(CFG_METODO="Teórico (Jackson)",IF(OR($Y689="",$Z689=""),0,IF(ABS($Z689-$Y689)&gt;=CFG_DENOMMIN,1,0)),IF(OR($T689="",$U689=""),0,IF(ABS($U689-$T689)&gt;=CFG_DENOMMIN,1,0))))</f>
        <v/>
      </c>
      <c r="AG689" s="48" t="str">
        <f aca="false">IF($A689="","",IF(AND($B689&lt;&gt;"",$C689&lt;&gt;"",$H689&lt;&gt;""),1,0))</f>
        <v/>
      </c>
      <c r="AH689" s="48" t="str">
        <f aca="false">IF($A689="","",IF(AND($AB689=1,$AC689=1,$AD689=1,$AE689=1,$AF689=1,$AG689=1),1,0))</f>
        <v/>
      </c>
      <c r="AI689" s="50" t="str">
        <f aca="false">IF($A689="","",IF($AH689&lt;&gt;1,"",IF(CFG_METODO="Teórico (Jackson)",$AA689,$V689)))</f>
        <v/>
      </c>
      <c r="AJ689" s="50" t="str">
        <f aca="false">IF($AI689="","",MAX(0,MIN(1,$AI689)))</f>
        <v/>
      </c>
      <c r="AK689" s="52" t="str">
        <f aca="false">IF($A689="","",IF($AG689=0,"Dados incompletos"&amp;IF($I689="SEM PAR"," — sem Tc no mesmo horário",""),IF($AB689=0,"Fora da janela horária",IF($AC689=0,"Radiação abaixo do mínimo",IF($AD689=0,"Vento fora da faixa",IF($AE689=0,"VPD abaixo do mínimo",IF($AF689=0,"Denominador muito pequeno","VÁLIDO")))))))</f>
        <v/>
      </c>
    </row>
    <row r="690" customFormat="false" ht="15" hidden="false" customHeight="false" outlineLevel="0" collapsed="false">
      <c r="A690" s="45" t="str">
        <f aca="false">IF(02_Estacao!A690="","",02_Estacao!A690)</f>
        <v/>
      </c>
      <c r="B690" s="46" t="str">
        <f aca="false">IF(OR($A690="",02_Estacao!B690=""),"",IF(CFG_UT="°F",(02_Estacao!B690-32)*5/9,02_Estacao!B690))</f>
        <v/>
      </c>
      <c r="C690" s="47" t="str">
        <f aca="false">IF(OR($A690="",02_Estacao!C690=""),"",IF(CFG_UUR="fração (0-1)",02_Estacao!C690*100,02_Estacao!C690))</f>
        <v/>
      </c>
      <c r="D690" s="48" t="str">
        <f aca="false">IF(OR($A690="",02_Estacao!D690=""),"",IF(CFG_URS="MJ/m²/h",02_Estacao!D690*277.7778,IF(CFG_URS="kW/m²",02_Estacao!D690*1000,02_Estacao!D690)))</f>
        <v/>
      </c>
      <c r="E690" s="46" t="str">
        <f aca="false">IF(OR($A690="",02_Estacao!E690=""),"",IF(CFG_UVEL="km/h",02_Estacao!E690/3.6,02_Estacao!E690))</f>
        <v/>
      </c>
      <c r="F690" s="46" t="str">
        <f aca="false">IF($A690="","",IF(02_Estacao!F690="",CFG_P,IF(CFG_UP="hPa (mbar)",02_Estacao!F690/10,IF(CFG_UP="Pa",02_Estacao!F690/1000,02_Estacao!F690))))</f>
        <v/>
      </c>
      <c r="G690" s="48" t="str">
        <f aca="false">IF($A690="","",IF(02_Estacao!G690&lt;&gt;"",02_Estacao!G690,IF($D690="","",(1-CFG_ALBEDO)*$D690-CFG_RNL)))</f>
        <v/>
      </c>
      <c r="H690" s="46" t="str">
        <f aca="false">IF($A690="","",IFERROR(IF(ISNUMBER(INDEX(03_Dossel!$F$6:$F$1005,MATCH($A690,03_Dossel!$A$6:$A$1005,0))),INDEX(03_Dossel!$F$6:$F$1005,MATCH($A690,03_Dossel!$A$6:$A$1005,0)),""),""))</f>
        <v/>
      </c>
      <c r="I690" s="49" t="str">
        <f aca="false">IF($A690="","",IF($H690="","SEM PAR","OK"))</f>
        <v/>
      </c>
      <c r="J690" s="50" t="str">
        <f aca="false">IF($B690="","",0.6108*EXP(17.27*$B690/($B690+237.3)))</f>
        <v/>
      </c>
      <c r="K690" s="50" t="str">
        <f aca="false">IF(OR($J690="",$C690=""),"",$J690*$C690/100)</f>
        <v/>
      </c>
      <c r="L690" s="50" t="str">
        <f aca="false">IF(OR($J690="",$K690=""),"",$J690-$K690)</f>
        <v/>
      </c>
      <c r="M690" s="50" t="str">
        <f aca="false">IF($J690="","",4098*$J690/($B690+237.3)^2)</f>
        <v/>
      </c>
      <c r="N690" s="51" t="str">
        <f aca="false">IF($F690="","",0.000665*$F690)</f>
        <v/>
      </c>
      <c r="O690" s="46" t="str">
        <f aca="false">IF($E690="","",IFERROR($E690*4.87/LN(67.8*CFG_ZANEM-5.42),""))</f>
        <v/>
      </c>
      <c r="P690" s="46" t="str">
        <f aca="false">IF(OR($B690="",$H690=""),"",$H690-$B690)</f>
        <v/>
      </c>
      <c r="Q690" s="46" t="str">
        <f aca="false">IF($A690="","",IF(ISNUMBER(CFG_A),CFG_A,""))</f>
        <v/>
      </c>
      <c r="R690" s="46" t="str">
        <f aca="false">IF($A690="","",IF(ISNUMBER(CFG_B),CFG_B,""))</f>
        <v/>
      </c>
      <c r="S690" s="50" t="str">
        <f aca="false">IF(OR($B690="",$Q690=""),"",0.6108*EXP(17.27*$B690/($B690+237.3))-0.6108*EXP(17.27*($B690+$Q690)/($B690+$Q690+237.3)))</f>
        <v/>
      </c>
      <c r="T690" s="46" t="str">
        <f aca="false">IF(OR($Q690="",$R690="",$L690=""),"",$Q690+$R690*$L690)</f>
        <v/>
      </c>
      <c r="U690" s="46" t="str">
        <f aca="false">IF(OR($Q690="",$R690="",$S690=""),"",$Q690+$R690*$S690)</f>
        <v/>
      </c>
      <c r="V690" s="50" t="str">
        <f aca="false">IF(OR($P690="",$T690="",$U690=""),"",IF(ABS($U690-$T690)&lt;CFG_DENOMMIN,"",($P690-$T690)/($U690-$T690)))</f>
        <v/>
      </c>
      <c r="W690" s="47" t="str">
        <f aca="false">IF($E690="","",IFERROR(LN((CFG_ZANEM-0.67*CFG_HDOSSEL)/(0.123*CFG_HDOSSEL))*LN((CFG_ZAR-0.67*CFG_HDOSSEL)/(0.0123*CFG_HDOSSEL))/(CFG_K^2*$E690),""))</f>
        <v/>
      </c>
      <c r="X690" s="50" t="str">
        <f aca="false">IF(OR($N690="",$W690="",$W690=0),"",$N690*(1+CFG_RC/$W690))</f>
        <v/>
      </c>
      <c r="Y690" s="46" t="str">
        <f aca="false">IF(OR($X690="",$M690="",$G690="",$L690=""),"",($W690*$G690/CFG_RHOCP)*($X690/($M690+$X690))-$L690/($M690+$X690))</f>
        <v/>
      </c>
      <c r="Z690" s="46" t="str">
        <f aca="false">IF(OR($W690="",$G690=""),"",$W690*$G690/CFG_RHOCP)</f>
        <v/>
      </c>
      <c r="AA690" s="50" t="str">
        <f aca="false">IF(OR($P690="",$Y690="",$Z690=""),"",IF(ABS($Z690-$Y690)&lt;CFG_DENOMMIN,"",($P690-$Y690)/($Z690-$Y690)))</f>
        <v/>
      </c>
      <c r="AB690" s="48" t="str">
        <f aca="false">IF($A690="","",IF(AND(HOUR($A690)&gt;=CFG_HINI,HOUR($A690)&lt;CFG_HFIM),1,0))</f>
        <v/>
      </c>
      <c r="AC690" s="48" t="str">
        <f aca="false">IF($A690="","",IF($D690="",0,IF($D690&gt;=CFG_RSMIN,1,0)))</f>
        <v/>
      </c>
      <c r="AD690" s="48" t="str">
        <f aca="false">IF($A690="","",IF($E690="",0,IF(AND($E690&gt;=CFG_UMIN,$E690&lt;=CFG_UMAX),1,0)))</f>
        <v/>
      </c>
      <c r="AE690" s="48" t="str">
        <f aca="false">IF($A690="","",IF($L690="",0,IF($L690&gt;=CFG_VPDMIN,1,0)))</f>
        <v/>
      </c>
      <c r="AF690" s="48" t="str">
        <f aca="false">IF($A690="","",IF(CFG_METODO="Teórico (Jackson)",IF(OR($Y690="",$Z690=""),0,IF(ABS($Z690-$Y690)&gt;=CFG_DENOMMIN,1,0)),IF(OR($T690="",$U690=""),0,IF(ABS($U690-$T690)&gt;=CFG_DENOMMIN,1,0))))</f>
        <v/>
      </c>
      <c r="AG690" s="48" t="str">
        <f aca="false">IF($A690="","",IF(AND($B690&lt;&gt;"",$C690&lt;&gt;"",$H690&lt;&gt;""),1,0))</f>
        <v/>
      </c>
      <c r="AH690" s="48" t="str">
        <f aca="false">IF($A690="","",IF(AND($AB690=1,$AC690=1,$AD690=1,$AE690=1,$AF690=1,$AG690=1),1,0))</f>
        <v/>
      </c>
      <c r="AI690" s="50" t="str">
        <f aca="false">IF($A690="","",IF($AH690&lt;&gt;1,"",IF(CFG_METODO="Teórico (Jackson)",$AA690,$V690)))</f>
        <v/>
      </c>
      <c r="AJ690" s="50" t="str">
        <f aca="false">IF($AI690="","",MAX(0,MIN(1,$AI690)))</f>
        <v/>
      </c>
      <c r="AK690" s="52" t="str">
        <f aca="false">IF($A690="","",IF($AG690=0,"Dados incompletos"&amp;IF($I690="SEM PAR"," — sem Tc no mesmo horário",""),IF($AB690=0,"Fora da janela horária",IF($AC690=0,"Radiação abaixo do mínimo",IF($AD690=0,"Vento fora da faixa",IF($AE690=0,"VPD abaixo do mínimo",IF($AF690=0,"Denominador muito pequeno","VÁLIDO")))))))</f>
        <v/>
      </c>
    </row>
    <row r="691" customFormat="false" ht="15" hidden="false" customHeight="false" outlineLevel="0" collapsed="false">
      <c r="A691" s="45" t="str">
        <f aca="false">IF(02_Estacao!A691="","",02_Estacao!A691)</f>
        <v/>
      </c>
      <c r="B691" s="46" t="str">
        <f aca="false">IF(OR($A691="",02_Estacao!B691=""),"",IF(CFG_UT="°F",(02_Estacao!B691-32)*5/9,02_Estacao!B691))</f>
        <v/>
      </c>
      <c r="C691" s="47" t="str">
        <f aca="false">IF(OR($A691="",02_Estacao!C691=""),"",IF(CFG_UUR="fração (0-1)",02_Estacao!C691*100,02_Estacao!C691))</f>
        <v/>
      </c>
      <c r="D691" s="48" t="str">
        <f aca="false">IF(OR($A691="",02_Estacao!D691=""),"",IF(CFG_URS="MJ/m²/h",02_Estacao!D691*277.7778,IF(CFG_URS="kW/m²",02_Estacao!D691*1000,02_Estacao!D691)))</f>
        <v/>
      </c>
      <c r="E691" s="46" t="str">
        <f aca="false">IF(OR($A691="",02_Estacao!E691=""),"",IF(CFG_UVEL="km/h",02_Estacao!E691/3.6,02_Estacao!E691))</f>
        <v/>
      </c>
      <c r="F691" s="46" t="str">
        <f aca="false">IF($A691="","",IF(02_Estacao!F691="",CFG_P,IF(CFG_UP="hPa (mbar)",02_Estacao!F691/10,IF(CFG_UP="Pa",02_Estacao!F691/1000,02_Estacao!F691))))</f>
        <v/>
      </c>
      <c r="G691" s="48" t="str">
        <f aca="false">IF($A691="","",IF(02_Estacao!G691&lt;&gt;"",02_Estacao!G691,IF($D691="","",(1-CFG_ALBEDO)*$D691-CFG_RNL)))</f>
        <v/>
      </c>
      <c r="H691" s="46" t="str">
        <f aca="false">IF($A691="","",IFERROR(IF(ISNUMBER(INDEX(03_Dossel!$F$6:$F$1005,MATCH($A691,03_Dossel!$A$6:$A$1005,0))),INDEX(03_Dossel!$F$6:$F$1005,MATCH($A691,03_Dossel!$A$6:$A$1005,0)),""),""))</f>
        <v/>
      </c>
      <c r="I691" s="49" t="str">
        <f aca="false">IF($A691="","",IF($H691="","SEM PAR","OK"))</f>
        <v/>
      </c>
      <c r="J691" s="50" t="str">
        <f aca="false">IF($B691="","",0.6108*EXP(17.27*$B691/($B691+237.3)))</f>
        <v/>
      </c>
      <c r="K691" s="50" t="str">
        <f aca="false">IF(OR($J691="",$C691=""),"",$J691*$C691/100)</f>
        <v/>
      </c>
      <c r="L691" s="50" t="str">
        <f aca="false">IF(OR($J691="",$K691=""),"",$J691-$K691)</f>
        <v/>
      </c>
      <c r="M691" s="50" t="str">
        <f aca="false">IF($J691="","",4098*$J691/($B691+237.3)^2)</f>
        <v/>
      </c>
      <c r="N691" s="51" t="str">
        <f aca="false">IF($F691="","",0.000665*$F691)</f>
        <v/>
      </c>
      <c r="O691" s="46" t="str">
        <f aca="false">IF($E691="","",IFERROR($E691*4.87/LN(67.8*CFG_ZANEM-5.42),""))</f>
        <v/>
      </c>
      <c r="P691" s="46" t="str">
        <f aca="false">IF(OR($B691="",$H691=""),"",$H691-$B691)</f>
        <v/>
      </c>
      <c r="Q691" s="46" t="str">
        <f aca="false">IF($A691="","",IF(ISNUMBER(CFG_A),CFG_A,""))</f>
        <v/>
      </c>
      <c r="R691" s="46" t="str">
        <f aca="false">IF($A691="","",IF(ISNUMBER(CFG_B),CFG_B,""))</f>
        <v/>
      </c>
      <c r="S691" s="50" t="str">
        <f aca="false">IF(OR($B691="",$Q691=""),"",0.6108*EXP(17.27*$B691/($B691+237.3))-0.6108*EXP(17.27*($B691+$Q691)/($B691+$Q691+237.3)))</f>
        <v/>
      </c>
      <c r="T691" s="46" t="str">
        <f aca="false">IF(OR($Q691="",$R691="",$L691=""),"",$Q691+$R691*$L691)</f>
        <v/>
      </c>
      <c r="U691" s="46" t="str">
        <f aca="false">IF(OR($Q691="",$R691="",$S691=""),"",$Q691+$R691*$S691)</f>
        <v/>
      </c>
      <c r="V691" s="50" t="str">
        <f aca="false">IF(OR($P691="",$T691="",$U691=""),"",IF(ABS($U691-$T691)&lt;CFG_DENOMMIN,"",($P691-$T691)/($U691-$T691)))</f>
        <v/>
      </c>
      <c r="W691" s="47" t="str">
        <f aca="false">IF($E691="","",IFERROR(LN((CFG_ZANEM-0.67*CFG_HDOSSEL)/(0.123*CFG_HDOSSEL))*LN((CFG_ZAR-0.67*CFG_HDOSSEL)/(0.0123*CFG_HDOSSEL))/(CFG_K^2*$E691),""))</f>
        <v/>
      </c>
      <c r="X691" s="50" t="str">
        <f aca="false">IF(OR($N691="",$W691="",$W691=0),"",$N691*(1+CFG_RC/$W691))</f>
        <v/>
      </c>
      <c r="Y691" s="46" t="str">
        <f aca="false">IF(OR($X691="",$M691="",$G691="",$L691=""),"",($W691*$G691/CFG_RHOCP)*($X691/($M691+$X691))-$L691/($M691+$X691))</f>
        <v/>
      </c>
      <c r="Z691" s="46" t="str">
        <f aca="false">IF(OR($W691="",$G691=""),"",$W691*$G691/CFG_RHOCP)</f>
        <v/>
      </c>
      <c r="AA691" s="50" t="str">
        <f aca="false">IF(OR($P691="",$Y691="",$Z691=""),"",IF(ABS($Z691-$Y691)&lt;CFG_DENOMMIN,"",($P691-$Y691)/($Z691-$Y691)))</f>
        <v/>
      </c>
      <c r="AB691" s="48" t="str">
        <f aca="false">IF($A691="","",IF(AND(HOUR($A691)&gt;=CFG_HINI,HOUR($A691)&lt;CFG_HFIM),1,0))</f>
        <v/>
      </c>
      <c r="AC691" s="48" t="str">
        <f aca="false">IF($A691="","",IF($D691="",0,IF($D691&gt;=CFG_RSMIN,1,0)))</f>
        <v/>
      </c>
      <c r="AD691" s="48" t="str">
        <f aca="false">IF($A691="","",IF($E691="",0,IF(AND($E691&gt;=CFG_UMIN,$E691&lt;=CFG_UMAX),1,0)))</f>
        <v/>
      </c>
      <c r="AE691" s="48" t="str">
        <f aca="false">IF($A691="","",IF($L691="",0,IF($L691&gt;=CFG_VPDMIN,1,0)))</f>
        <v/>
      </c>
      <c r="AF691" s="48" t="str">
        <f aca="false">IF($A691="","",IF(CFG_METODO="Teórico (Jackson)",IF(OR($Y691="",$Z691=""),0,IF(ABS($Z691-$Y691)&gt;=CFG_DENOMMIN,1,0)),IF(OR($T691="",$U691=""),0,IF(ABS($U691-$T691)&gt;=CFG_DENOMMIN,1,0))))</f>
        <v/>
      </c>
      <c r="AG691" s="48" t="str">
        <f aca="false">IF($A691="","",IF(AND($B691&lt;&gt;"",$C691&lt;&gt;"",$H691&lt;&gt;""),1,0))</f>
        <v/>
      </c>
      <c r="AH691" s="48" t="str">
        <f aca="false">IF($A691="","",IF(AND($AB691=1,$AC691=1,$AD691=1,$AE691=1,$AF691=1,$AG691=1),1,0))</f>
        <v/>
      </c>
      <c r="AI691" s="50" t="str">
        <f aca="false">IF($A691="","",IF($AH691&lt;&gt;1,"",IF(CFG_METODO="Teórico (Jackson)",$AA691,$V691)))</f>
        <v/>
      </c>
      <c r="AJ691" s="50" t="str">
        <f aca="false">IF($AI691="","",MAX(0,MIN(1,$AI691)))</f>
        <v/>
      </c>
      <c r="AK691" s="52" t="str">
        <f aca="false">IF($A691="","",IF($AG691=0,"Dados incompletos"&amp;IF($I691="SEM PAR"," — sem Tc no mesmo horário",""),IF($AB691=0,"Fora da janela horária",IF($AC691=0,"Radiação abaixo do mínimo",IF($AD691=0,"Vento fora da faixa",IF($AE691=0,"VPD abaixo do mínimo",IF($AF691=0,"Denominador muito pequeno","VÁLIDO")))))))</f>
        <v/>
      </c>
    </row>
    <row r="692" customFormat="false" ht="15" hidden="false" customHeight="false" outlineLevel="0" collapsed="false">
      <c r="A692" s="45" t="str">
        <f aca="false">IF(02_Estacao!A692="","",02_Estacao!A692)</f>
        <v/>
      </c>
      <c r="B692" s="46" t="str">
        <f aca="false">IF(OR($A692="",02_Estacao!B692=""),"",IF(CFG_UT="°F",(02_Estacao!B692-32)*5/9,02_Estacao!B692))</f>
        <v/>
      </c>
      <c r="C692" s="47" t="str">
        <f aca="false">IF(OR($A692="",02_Estacao!C692=""),"",IF(CFG_UUR="fração (0-1)",02_Estacao!C692*100,02_Estacao!C692))</f>
        <v/>
      </c>
      <c r="D692" s="48" t="str">
        <f aca="false">IF(OR($A692="",02_Estacao!D692=""),"",IF(CFG_URS="MJ/m²/h",02_Estacao!D692*277.7778,IF(CFG_URS="kW/m²",02_Estacao!D692*1000,02_Estacao!D692)))</f>
        <v/>
      </c>
      <c r="E692" s="46" t="str">
        <f aca="false">IF(OR($A692="",02_Estacao!E692=""),"",IF(CFG_UVEL="km/h",02_Estacao!E692/3.6,02_Estacao!E692))</f>
        <v/>
      </c>
      <c r="F692" s="46" t="str">
        <f aca="false">IF($A692="","",IF(02_Estacao!F692="",CFG_P,IF(CFG_UP="hPa (mbar)",02_Estacao!F692/10,IF(CFG_UP="Pa",02_Estacao!F692/1000,02_Estacao!F692))))</f>
        <v/>
      </c>
      <c r="G692" s="48" t="str">
        <f aca="false">IF($A692="","",IF(02_Estacao!G692&lt;&gt;"",02_Estacao!G692,IF($D692="","",(1-CFG_ALBEDO)*$D692-CFG_RNL)))</f>
        <v/>
      </c>
      <c r="H692" s="46" t="str">
        <f aca="false">IF($A692="","",IFERROR(IF(ISNUMBER(INDEX(03_Dossel!$F$6:$F$1005,MATCH($A692,03_Dossel!$A$6:$A$1005,0))),INDEX(03_Dossel!$F$6:$F$1005,MATCH($A692,03_Dossel!$A$6:$A$1005,0)),""),""))</f>
        <v/>
      </c>
      <c r="I692" s="49" t="str">
        <f aca="false">IF($A692="","",IF($H692="","SEM PAR","OK"))</f>
        <v/>
      </c>
      <c r="J692" s="50" t="str">
        <f aca="false">IF($B692="","",0.6108*EXP(17.27*$B692/($B692+237.3)))</f>
        <v/>
      </c>
      <c r="K692" s="50" t="str">
        <f aca="false">IF(OR($J692="",$C692=""),"",$J692*$C692/100)</f>
        <v/>
      </c>
      <c r="L692" s="50" t="str">
        <f aca="false">IF(OR($J692="",$K692=""),"",$J692-$K692)</f>
        <v/>
      </c>
      <c r="M692" s="50" t="str">
        <f aca="false">IF($J692="","",4098*$J692/($B692+237.3)^2)</f>
        <v/>
      </c>
      <c r="N692" s="51" t="str">
        <f aca="false">IF($F692="","",0.000665*$F692)</f>
        <v/>
      </c>
      <c r="O692" s="46" t="str">
        <f aca="false">IF($E692="","",IFERROR($E692*4.87/LN(67.8*CFG_ZANEM-5.42),""))</f>
        <v/>
      </c>
      <c r="P692" s="46" t="str">
        <f aca="false">IF(OR($B692="",$H692=""),"",$H692-$B692)</f>
        <v/>
      </c>
      <c r="Q692" s="46" t="str">
        <f aca="false">IF($A692="","",IF(ISNUMBER(CFG_A),CFG_A,""))</f>
        <v/>
      </c>
      <c r="R692" s="46" t="str">
        <f aca="false">IF($A692="","",IF(ISNUMBER(CFG_B),CFG_B,""))</f>
        <v/>
      </c>
      <c r="S692" s="50" t="str">
        <f aca="false">IF(OR($B692="",$Q692=""),"",0.6108*EXP(17.27*$B692/($B692+237.3))-0.6108*EXP(17.27*($B692+$Q692)/($B692+$Q692+237.3)))</f>
        <v/>
      </c>
      <c r="T692" s="46" t="str">
        <f aca="false">IF(OR($Q692="",$R692="",$L692=""),"",$Q692+$R692*$L692)</f>
        <v/>
      </c>
      <c r="U692" s="46" t="str">
        <f aca="false">IF(OR($Q692="",$R692="",$S692=""),"",$Q692+$R692*$S692)</f>
        <v/>
      </c>
      <c r="V692" s="50" t="str">
        <f aca="false">IF(OR($P692="",$T692="",$U692=""),"",IF(ABS($U692-$T692)&lt;CFG_DENOMMIN,"",($P692-$T692)/($U692-$T692)))</f>
        <v/>
      </c>
      <c r="W692" s="47" t="str">
        <f aca="false">IF($E692="","",IFERROR(LN((CFG_ZANEM-0.67*CFG_HDOSSEL)/(0.123*CFG_HDOSSEL))*LN((CFG_ZAR-0.67*CFG_HDOSSEL)/(0.0123*CFG_HDOSSEL))/(CFG_K^2*$E692),""))</f>
        <v/>
      </c>
      <c r="X692" s="50" t="str">
        <f aca="false">IF(OR($N692="",$W692="",$W692=0),"",$N692*(1+CFG_RC/$W692))</f>
        <v/>
      </c>
      <c r="Y692" s="46" t="str">
        <f aca="false">IF(OR($X692="",$M692="",$G692="",$L692=""),"",($W692*$G692/CFG_RHOCP)*($X692/($M692+$X692))-$L692/($M692+$X692))</f>
        <v/>
      </c>
      <c r="Z692" s="46" t="str">
        <f aca="false">IF(OR($W692="",$G692=""),"",$W692*$G692/CFG_RHOCP)</f>
        <v/>
      </c>
      <c r="AA692" s="50" t="str">
        <f aca="false">IF(OR($P692="",$Y692="",$Z692=""),"",IF(ABS($Z692-$Y692)&lt;CFG_DENOMMIN,"",($P692-$Y692)/($Z692-$Y692)))</f>
        <v/>
      </c>
      <c r="AB692" s="48" t="str">
        <f aca="false">IF($A692="","",IF(AND(HOUR($A692)&gt;=CFG_HINI,HOUR($A692)&lt;CFG_HFIM),1,0))</f>
        <v/>
      </c>
      <c r="AC692" s="48" t="str">
        <f aca="false">IF($A692="","",IF($D692="",0,IF($D692&gt;=CFG_RSMIN,1,0)))</f>
        <v/>
      </c>
      <c r="AD692" s="48" t="str">
        <f aca="false">IF($A692="","",IF($E692="",0,IF(AND($E692&gt;=CFG_UMIN,$E692&lt;=CFG_UMAX),1,0)))</f>
        <v/>
      </c>
      <c r="AE692" s="48" t="str">
        <f aca="false">IF($A692="","",IF($L692="",0,IF($L692&gt;=CFG_VPDMIN,1,0)))</f>
        <v/>
      </c>
      <c r="AF692" s="48" t="str">
        <f aca="false">IF($A692="","",IF(CFG_METODO="Teórico (Jackson)",IF(OR($Y692="",$Z692=""),0,IF(ABS($Z692-$Y692)&gt;=CFG_DENOMMIN,1,0)),IF(OR($T692="",$U692=""),0,IF(ABS($U692-$T692)&gt;=CFG_DENOMMIN,1,0))))</f>
        <v/>
      </c>
      <c r="AG692" s="48" t="str">
        <f aca="false">IF($A692="","",IF(AND($B692&lt;&gt;"",$C692&lt;&gt;"",$H692&lt;&gt;""),1,0))</f>
        <v/>
      </c>
      <c r="AH692" s="48" t="str">
        <f aca="false">IF($A692="","",IF(AND($AB692=1,$AC692=1,$AD692=1,$AE692=1,$AF692=1,$AG692=1),1,0))</f>
        <v/>
      </c>
      <c r="AI692" s="50" t="str">
        <f aca="false">IF($A692="","",IF($AH692&lt;&gt;1,"",IF(CFG_METODO="Teórico (Jackson)",$AA692,$V692)))</f>
        <v/>
      </c>
      <c r="AJ692" s="50" t="str">
        <f aca="false">IF($AI692="","",MAX(0,MIN(1,$AI692)))</f>
        <v/>
      </c>
      <c r="AK692" s="52" t="str">
        <f aca="false">IF($A692="","",IF($AG692=0,"Dados incompletos"&amp;IF($I692="SEM PAR"," — sem Tc no mesmo horário",""),IF($AB692=0,"Fora da janela horária",IF($AC692=0,"Radiação abaixo do mínimo",IF($AD692=0,"Vento fora da faixa",IF($AE692=0,"VPD abaixo do mínimo",IF($AF692=0,"Denominador muito pequeno","VÁLIDO")))))))</f>
        <v/>
      </c>
    </row>
    <row r="693" customFormat="false" ht="15" hidden="false" customHeight="false" outlineLevel="0" collapsed="false">
      <c r="A693" s="45" t="str">
        <f aca="false">IF(02_Estacao!A693="","",02_Estacao!A693)</f>
        <v/>
      </c>
      <c r="B693" s="46" t="str">
        <f aca="false">IF(OR($A693="",02_Estacao!B693=""),"",IF(CFG_UT="°F",(02_Estacao!B693-32)*5/9,02_Estacao!B693))</f>
        <v/>
      </c>
      <c r="C693" s="47" t="str">
        <f aca="false">IF(OR($A693="",02_Estacao!C693=""),"",IF(CFG_UUR="fração (0-1)",02_Estacao!C693*100,02_Estacao!C693))</f>
        <v/>
      </c>
      <c r="D693" s="48" t="str">
        <f aca="false">IF(OR($A693="",02_Estacao!D693=""),"",IF(CFG_URS="MJ/m²/h",02_Estacao!D693*277.7778,IF(CFG_URS="kW/m²",02_Estacao!D693*1000,02_Estacao!D693)))</f>
        <v/>
      </c>
      <c r="E693" s="46" t="str">
        <f aca="false">IF(OR($A693="",02_Estacao!E693=""),"",IF(CFG_UVEL="km/h",02_Estacao!E693/3.6,02_Estacao!E693))</f>
        <v/>
      </c>
      <c r="F693" s="46" t="str">
        <f aca="false">IF($A693="","",IF(02_Estacao!F693="",CFG_P,IF(CFG_UP="hPa (mbar)",02_Estacao!F693/10,IF(CFG_UP="Pa",02_Estacao!F693/1000,02_Estacao!F693))))</f>
        <v/>
      </c>
      <c r="G693" s="48" t="str">
        <f aca="false">IF($A693="","",IF(02_Estacao!G693&lt;&gt;"",02_Estacao!G693,IF($D693="","",(1-CFG_ALBEDO)*$D693-CFG_RNL)))</f>
        <v/>
      </c>
      <c r="H693" s="46" t="str">
        <f aca="false">IF($A693="","",IFERROR(IF(ISNUMBER(INDEX(03_Dossel!$F$6:$F$1005,MATCH($A693,03_Dossel!$A$6:$A$1005,0))),INDEX(03_Dossel!$F$6:$F$1005,MATCH($A693,03_Dossel!$A$6:$A$1005,0)),""),""))</f>
        <v/>
      </c>
      <c r="I693" s="49" t="str">
        <f aca="false">IF($A693="","",IF($H693="","SEM PAR","OK"))</f>
        <v/>
      </c>
      <c r="J693" s="50" t="str">
        <f aca="false">IF($B693="","",0.6108*EXP(17.27*$B693/($B693+237.3)))</f>
        <v/>
      </c>
      <c r="K693" s="50" t="str">
        <f aca="false">IF(OR($J693="",$C693=""),"",$J693*$C693/100)</f>
        <v/>
      </c>
      <c r="L693" s="50" t="str">
        <f aca="false">IF(OR($J693="",$K693=""),"",$J693-$K693)</f>
        <v/>
      </c>
      <c r="M693" s="50" t="str">
        <f aca="false">IF($J693="","",4098*$J693/($B693+237.3)^2)</f>
        <v/>
      </c>
      <c r="N693" s="51" t="str">
        <f aca="false">IF($F693="","",0.000665*$F693)</f>
        <v/>
      </c>
      <c r="O693" s="46" t="str">
        <f aca="false">IF($E693="","",IFERROR($E693*4.87/LN(67.8*CFG_ZANEM-5.42),""))</f>
        <v/>
      </c>
      <c r="P693" s="46" t="str">
        <f aca="false">IF(OR($B693="",$H693=""),"",$H693-$B693)</f>
        <v/>
      </c>
      <c r="Q693" s="46" t="str">
        <f aca="false">IF($A693="","",IF(ISNUMBER(CFG_A),CFG_A,""))</f>
        <v/>
      </c>
      <c r="R693" s="46" t="str">
        <f aca="false">IF($A693="","",IF(ISNUMBER(CFG_B),CFG_B,""))</f>
        <v/>
      </c>
      <c r="S693" s="50" t="str">
        <f aca="false">IF(OR($B693="",$Q693=""),"",0.6108*EXP(17.27*$B693/($B693+237.3))-0.6108*EXP(17.27*($B693+$Q693)/($B693+$Q693+237.3)))</f>
        <v/>
      </c>
      <c r="T693" s="46" t="str">
        <f aca="false">IF(OR($Q693="",$R693="",$L693=""),"",$Q693+$R693*$L693)</f>
        <v/>
      </c>
      <c r="U693" s="46" t="str">
        <f aca="false">IF(OR($Q693="",$R693="",$S693=""),"",$Q693+$R693*$S693)</f>
        <v/>
      </c>
      <c r="V693" s="50" t="str">
        <f aca="false">IF(OR($P693="",$T693="",$U693=""),"",IF(ABS($U693-$T693)&lt;CFG_DENOMMIN,"",($P693-$T693)/($U693-$T693)))</f>
        <v/>
      </c>
      <c r="W693" s="47" t="str">
        <f aca="false">IF($E693="","",IFERROR(LN((CFG_ZANEM-0.67*CFG_HDOSSEL)/(0.123*CFG_HDOSSEL))*LN((CFG_ZAR-0.67*CFG_HDOSSEL)/(0.0123*CFG_HDOSSEL))/(CFG_K^2*$E693),""))</f>
        <v/>
      </c>
      <c r="X693" s="50" t="str">
        <f aca="false">IF(OR($N693="",$W693="",$W693=0),"",$N693*(1+CFG_RC/$W693))</f>
        <v/>
      </c>
      <c r="Y693" s="46" t="str">
        <f aca="false">IF(OR($X693="",$M693="",$G693="",$L693=""),"",($W693*$G693/CFG_RHOCP)*($X693/($M693+$X693))-$L693/($M693+$X693))</f>
        <v/>
      </c>
      <c r="Z693" s="46" t="str">
        <f aca="false">IF(OR($W693="",$G693=""),"",$W693*$G693/CFG_RHOCP)</f>
        <v/>
      </c>
      <c r="AA693" s="50" t="str">
        <f aca="false">IF(OR($P693="",$Y693="",$Z693=""),"",IF(ABS($Z693-$Y693)&lt;CFG_DENOMMIN,"",($P693-$Y693)/($Z693-$Y693)))</f>
        <v/>
      </c>
      <c r="AB693" s="48" t="str">
        <f aca="false">IF($A693="","",IF(AND(HOUR($A693)&gt;=CFG_HINI,HOUR($A693)&lt;CFG_HFIM),1,0))</f>
        <v/>
      </c>
      <c r="AC693" s="48" t="str">
        <f aca="false">IF($A693="","",IF($D693="",0,IF($D693&gt;=CFG_RSMIN,1,0)))</f>
        <v/>
      </c>
      <c r="AD693" s="48" t="str">
        <f aca="false">IF($A693="","",IF($E693="",0,IF(AND($E693&gt;=CFG_UMIN,$E693&lt;=CFG_UMAX),1,0)))</f>
        <v/>
      </c>
      <c r="AE693" s="48" t="str">
        <f aca="false">IF($A693="","",IF($L693="",0,IF($L693&gt;=CFG_VPDMIN,1,0)))</f>
        <v/>
      </c>
      <c r="AF693" s="48" t="str">
        <f aca="false">IF($A693="","",IF(CFG_METODO="Teórico (Jackson)",IF(OR($Y693="",$Z693=""),0,IF(ABS($Z693-$Y693)&gt;=CFG_DENOMMIN,1,0)),IF(OR($T693="",$U693=""),0,IF(ABS($U693-$T693)&gt;=CFG_DENOMMIN,1,0))))</f>
        <v/>
      </c>
      <c r="AG693" s="48" t="str">
        <f aca="false">IF($A693="","",IF(AND($B693&lt;&gt;"",$C693&lt;&gt;"",$H693&lt;&gt;""),1,0))</f>
        <v/>
      </c>
      <c r="AH693" s="48" t="str">
        <f aca="false">IF($A693="","",IF(AND($AB693=1,$AC693=1,$AD693=1,$AE693=1,$AF693=1,$AG693=1),1,0))</f>
        <v/>
      </c>
      <c r="AI693" s="50" t="str">
        <f aca="false">IF($A693="","",IF($AH693&lt;&gt;1,"",IF(CFG_METODO="Teórico (Jackson)",$AA693,$V693)))</f>
        <v/>
      </c>
      <c r="AJ693" s="50" t="str">
        <f aca="false">IF($AI693="","",MAX(0,MIN(1,$AI693)))</f>
        <v/>
      </c>
      <c r="AK693" s="52" t="str">
        <f aca="false">IF($A693="","",IF($AG693=0,"Dados incompletos"&amp;IF($I693="SEM PAR"," — sem Tc no mesmo horário",""),IF($AB693=0,"Fora da janela horária",IF($AC693=0,"Radiação abaixo do mínimo",IF($AD693=0,"Vento fora da faixa",IF($AE693=0,"VPD abaixo do mínimo",IF($AF693=0,"Denominador muito pequeno","VÁLIDO")))))))</f>
        <v/>
      </c>
    </row>
    <row r="694" customFormat="false" ht="15" hidden="false" customHeight="false" outlineLevel="0" collapsed="false">
      <c r="A694" s="45" t="str">
        <f aca="false">IF(02_Estacao!A694="","",02_Estacao!A694)</f>
        <v/>
      </c>
      <c r="B694" s="46" t="str">
        <f aca="false">IF(OR($A694="",02_Estacao!B694=""),"",IF(CFG_UT="°F",(02_Estacao!B694-32)*5/9,02_Estacao!B694))</f>
        <v/>
      </c>
      <c r="C694" s="47" t="str">
        <f aca="false">IF(OR($A694="",02_Estacao!C694=""),"",IF(CFG_UUR="fração (0-1)",02_Estacao!C694*100,02_Estacao!C694))</f>
        <v/>
      </c>
      <c r="D694" s="48" t="str">
        <f aca="false">IF(OR($A694="",02_Estacao!D694=""),"",IF(CFG_URS="MJ/m²/h",02_Estacao!D694*277.7778,IF(CFG_URS="kW/m²",02_Estacao!D694*1000,02_Estacao!D694)))</f>
        <v/>
      </c>
      <c r="E694" s="46" t="str">
        <f aca="false">IF(OR($A694="",02_Estacao!E694=""),"",IF(CFG_UVEL="km/h",02_Estacao!E694/3.6,02_Estacao!E694))</f>
        <v/>
      </c>
      <c r="F694" s="46" t="str">
        <f aca="false">IF($A694="","",IF(02_Estacao!F694="",CFG_P,IF(CFG_UP="hPa (mbar)",02_Estacao!F694/10,IF(CFG_UP="Pa",02_Estacao!F694/1000,02_Estacao!F694))))</f>
        <v/>
      </c>
      <c r="G694" s="48" t="str">
        <f aca="false">IF($A694="","",IF(02_Estacao!G694&lt;&gt;"",02_Estacao!G694,IF($D694="","",(1-CFG_ALBEDO)*$D694-CFG_RNL)))</f>
        <v/>
      </c>
      <c r="H694" s="46" t="str">
        <f aca="false">IF($A694="","",IFERROR(IF(ISNUMBER(INDEX(03_Dossel!$F$6:$F$1005,MATCH($A694,03_Dossel!$A$6:$A$1005,0))),INDEX(03_Dossel!$F$6:$F$1005,MATCH($A694,03_Dossel!$A$6:$A$1005,0)),""),""))</f>
        <v/>
      </c>
      <c r="I694" s="49" t="str">
        <f aca="false">IF($A694="","",IF($H694="","SEM PAR","OK"))</f>
        <v/>
      </c>
      <c r="J694" s="50" t="str">
        <f aca="false">IF($B694="","",0.6108*EXP(17.27*$B694/($B694+237.3)))</f>
        <v/>
      </c>
      <c r="K694" s="50" t="str">
        <f aca="false">IF(OR($J694="",$C694=""),"",$J694*$C694/100)</f>
        <v/>
      </c>
      <c r="L694" s="50" t="str">
        <f aca="false">IF(OR($J694="",$K694=""),"",$J694-$K694)</f>
        <v/>
      </c>
      <c r="M694" s="50" t="str">
        <f aca="false">IF($J694="","",4098*$J694/($B694+237.3)^2)</f>
        <v/>
      </c>
      <c r="N694" s="51" t="str">
        <f aca="false">IF($F694="","",0.000665*$F694)</f>
        <v/>
      </c>
      <c r="O694" s="46" t="str">
        <f aca="false">IF($E694="","",IFERROR($E694*4.87/LN(67.8*CFG_ZANEM-5.42),""))</f>
        <v/>
      </c>
      <c r="P694" s="46" t="str">
        <f aca="false">IF(OR($B694="",$H694=""),"",$H694-$B694)</f>
        <v/>
      </c>
      <c r="Q694" s="46" t="str">
        <f aca="false">IF($A694="","",IF(ISNUMBER(CFG_A),CFG_A,""))</f>
        <v/>
      </c>
      <c r="R694" s="46" t="str">
        <f aca="false">IF($A694="","",IF(ISNUMBER(CFG_B),CFG_B,""))</f>
        <v/>
      </c>
      <c r="S694" s="50" t="str">
        <f aca="false">IF(OR($B694="",$Q694=""),"",0.6108*EXP(17.27*$B694/($B694+237.3))-0.6108*EXP(17.27*($B694+$Q694)/($B694+$Q694+237.3)))</f>
        <v/>
      </c>
      <c r="T694" s="46" t="str">
        <f aca="false">IF(OR($Q694="",$R694="",$L694=""),"",$Q694+$R694*$L694)</f>
        <v/>
      </c>
      <c r="U694" s="46" t="str">
        <f aca="false">IF(OR($Q694="",$R694="",$S694=""),"",$Q694+$R694*$S694)</f>
        <v/>
      </c>
      <c r="V694" s="50" t="str">
        <f aca="false">IF(OR($P694="",$T694="",$U694=""),"",IF(ABS($U694-$T694)&lt;CFG_DENOMMIN,"",($P694-$T694)/($U694-$T694)))</f>
        <v/>
      </c>
      <c r="W694" s="47" t="str">
        <f aca="false">IF($E694="","",IFERROR(LN((CFG_ZANEM-0.67*CFG_HDOSSEL)/(0.123*CFG_HDOSSEL))*LN((CFG_ZAR-0.67*CFG_HDOSSEL)/(0.0123*CFG_HDOSSEL))/(CFG_K^2*$E694),""))</f>
        <v/>
      </c>
      <c r="X694" s="50" t="str">
        <f aca="false">IF(OR($N694="",$W694="",$W694=0),"",$N694*(1+CFG_RC/$W694))</f>
        <v/>
      </c>
      <c r="Y694" s="46" t="str">
        <f aca="false">IF(OR($X694="",$M694="",$G694="",$L694=""),"",($W694*$G694/CFG_RHOCP)*($X694/($M694+$X694))-$L694/($M694+$X694))</f>
        <v/>
      </c>
      <c r="Z694" s="46" t="str">
        <f aca="false">IF(OR($W694="",$G694=""),"",$W694*$G694/CFG_RHOCP)</f>
        <v/>
      </c>
      <c r="AA694" s="50" t="str">
        <f aca="false">IF(OR($P694="",$Y694="",$Z694=""),"",IF(ABS($Z694-$Y694)&lt;CFG_DENOMMIN,"",($P694-$Y694)/($Z694-$Y694)))</f>
        <v/>
      </c>
      <c r="AB694" s="48" t="str">
        <f aca="false">IF($A694="","",IF(AND(HOUR($A694)&gt;=CFG_HINI,HOUR($A694)&lt;CFG_HFIM),1,0))</f>
        <v/>
      </c>
      <c r="AC694" s="48" t="str">
        <f aca="false">IF($A694="","",IF($D694="",0,IF($D694&gt;=CFG_RSMIN,1,0)))</f>
        <v/>
      </c>
      <c r="AD694" s="48" t="str">
        <f aca="false">IF($A694="","",IF($E694="",0,IF(AND($E694&gt;=CFG_UMIN,$E694&lt;=CFG_UMAX),1,0)))</f>
        <v/>
      </c>
      <c r="AE694" s="48" t="str">
        <f aca="false">IF($A694="","",IF($L694="",0,IF($L694&gt;=CFG_VPDMIN,1,0)))</f>
        <v/>
      </c>
      <c r="AF694" s="48" t="str">
        <f aca="false">IF($A694="","",IF(CFG_METODO="Teórico (Jackson)",IF(OR($Y694="",$Z694=""),0,IF(ABS($Z694-$Y694)&gt;=CFG_DENOMMIN,1,0)),IF(OR($T694="",$U694=""),0,IF(ABS($U694-$T694)&gt;=CFG_DENOMMIN,1,0))))</f>
        <v/>
      </c>
      <c r="AG694" s="48" t="str">
        <f aca="false">IF($A694="","",IF(AND($B694&lt;&gt;"",$C694&lt;&gt;"",$H694&lt;&gt;""),1,0))</f>
        <v/>
      </c>
      <c r="AH694" s="48" t="str">
        <f aca="false">IF($A694="","",IF(AND($AB694=1,$AC694=1,$AD694=1,$AE694=1,$AF694=1,$AG694=1),1,0))</f>
        <v/>
      </c>
      <c r="AI694" s="50" t="str">
        <f aca="false">IF($A694="","",IF($AH694&lt;&gt;1,"",IF(CFG_METODO="Teórico (Jackson)",$AA694,$V694)))</f>
        <v/>
      </c>
      <c r="AJ694" s="50" t="str">
        <f aca="false">IF($AI694="","",MAX(0,MIN(1,$AI694)))</f>
        <v/>
      </c>
      <c r="AK694" s="52" t="str">
        <f aca="false">IF($A694="","",IF($AG694=0,"Dados incompletos"&amp;IF($I694="SEM PAR"," — sem Tc no mesmo horário",""),IF($AB694=0,"Fora da janela horária",IF($AC694=0,"Radiação abaixo do mínimo",IF($AD694=0,"Vento fora da faixa",IF($AE694=0,"VPD abaixo do mínimo",IF($AF694=0,"Denominador muito pequeno","VÁLIDO")))))))</f>
        <v/>
      </c>
    </row>
    <row r="695" customFormat="false" ht="15" hidden="false" customHeight="false" outlineLevel="0" collapsed="false">
      <c r="A695" s="45" t="str">
        <f aca="false">IF(02_Estacao!A695="","",02_Estacao!A695)</f>
        <v/>
      </c>
      <c r="B695" s="46" t="str">
        <f aca="false">IF(OR($A695="",02_Estacao!B695=""),"",IF(CFG_UT="°F",(02_Estacao!B695-32)*5/9,02_Estacao!B695))</f>
        <v/>
      </c>
      <c r="C695" s="47" t="str">
        <f aca="false">IF(OR($A695="",02_Estacao!C695=""),"",IF(CFG_UUR="fração (0-1)",02_Estacao!C695*100,02_Estacao!C695))</f>
        <v/>
      </c>
      <c r="D695" s="48" t="str">
        <f aca="false">IF(OR($A695="",02_Estacao!D695=""),"",IF(CFG_URS="MJ/m²/h",02_Estacao!D695*277.7778,IF(CFG_URS="kW/m²",02_Estacao!D695*1000,02_Estacao!D695)))</f>
        <v/>
      </c>
      <c r="E695" s="46" t="str">
        <f aca="false">IF(OR($A695="",02_Estacao!E695=""),"",IF(CFG_UVEL="km/h",02_Estacao!E695/3.6,02_Estacao!E695))</f>
        <v/>
      </c>
      <c r="F695" s="46" t="str">
        <f aca="false">IF($A695="","",IF(02_Estacao!F695="",CFG_P,IF(CFG_UP="hPa (mbar)",02_Estacao!F695/10,IF(CFG_UP="Pa",02_Estacao!F695/1000,02_Estacao!F695))))</f>
        <v/>
      </c>
      <c r="G695" s="48" t="str">
        <f aca="false">IF($A695="","",IF(02_Estacao!G695&lt;&gt;"",02_Estacao!G695,IF($D695="","",(1-CFG_ALBEDO)*$D695-CFG_RNL)))</f>
        <v/>
      </c>
      <c r="H695" s="46" t="str">
        <f aca="false">IF($A695="","",IFERROR(IF(ISNUMBER(INDEX(03_Dossel!$F$6:$F$1005,MATCH($A695,03_Dossel!$A$6:$A$1005,0))),INDEX(03_Dossel!$F$6:$F$1005,MATCH($A695,03_Dossel!$A$6:$A$1005,0)),""),""))</f>
        <v/>
      </c>
      <c r="I695" s="49" t="str">
        <f aca="false">IF($A695="","",IF($H695="","SEM PAR","OK"))</f>
        <v/>
      </c>
      <c r="J695" s="50" t="str">
        <f aca="false">IF($B695="","",0.6108*EXP(17.27*$B695/($B695+237.3)))</f>
        <v/>
      </c>
      <c r="K695" s="50" t="str">
        <f aca="false">IF(OR($J695="",$C695=""),"",$J695*$C695/100)</f>
        <v/>
      </c>
      <c r="L695" s="50" t="str">
        <f aca="false">IF(OR($J695="",$K695=""),"",$J695-$K695)</f>
        <v/>
      </c>
      <c r="M695" s="50" t="str">
        <f aca="false">IF($J695="","",4098*$J695/($B695+237.3)^2)</f>
        <v/>
      </c>
      <c r="N695" s="51" t="str">
        <f aca="false">IF($F695="","",0.000665*$F695)</f>
        <v/>
      </c>
      <c r="O695" s="46" t="str">
        <f aca="false">IF($E695="","",IFERROR($E695*4.87/LN(67.8*CFG_ZANEM-5.42),""))</f>
        <v/>
      </c>
      <c r="P695" s="46" t="str">
        <f aca="false">IF(OR($B695="",$H695=""),"",$H695-$B695)</f>
        <v/>
      </c>
      <c r="Q695" s="46" t="str">
        <f aca="false">IF($A695="","",IF(ISNUMBER(CFG_A),CFG_A,""))</f>
        <v/>
      </c>
      <c r="R695" s="46" t="str">
        <f aca="false">IF($A695="","",IF(ISNUMBER(CFG_B),CFG_B,""))</f>
        <v/>
      </c>
      <c r="S695" s="50" t="str">
        <f aca="false">IF(OR($B695="",$Q695=""),"",0.6108*EXP(17.27*$B695/($B695+237.3))-0.6108*EXP(17.27*($B695+$Q695)/($B695+$Q695+237.3)))</f>
        <v/>
      </c>
      <c r="T695" s="46" t="str">
        <f aca="false">IF(OR($Q695="",$R695="",$L695=""),"",$Q695+$R695*$L695)</f>
        <v/>
      </c>
      <c r="U695" s="46" t="str">
        <f aca="false">IF(OR($Q695="",$R695="",$S695=""),"",$Q695+$R695*$S695)</f>
        <v/>
      </c>
      <c r="V695" s="50" t="str">
        <f aca="false">IF(OR($P695="",$T695="",$U695=""),"",IF(ABS($U695-$T695)&lt;CFG_DENOMMIN,"",($P695-$T695)/($U695-$T695)))</f>
        <v/>
      </c>
      <c r="W695" s="47" t="str">
        <f aca="false">IF($E695="","",IFERROR(LN((CFG_ZANEM-0.67*CFG_HDOSSEL)/(0.123*CFG_HDOSSEL))*LN((CFG_ZAR-0.67*CFG_HDOSSEL)/(0.0123*CFG_HDOSSEL))/(CFG_K^2*$E695),""))</f>
        <v/>
      </c>
      <c r="X695" s="50" t="str">
        <f aca="false">IF(OR($N695="",$W695="",$W695=0),"",$N695*(1+CFG_RC/$W695))</f>
        <v/>
      </c>
      <c r="Y695" s="46" t="str">
        <f aca="false">IF(OR($X695="",$M695="",$G695="",$L695=""),"",($W695*$G695/CFG_RHOCP)*($X695/($M695+$X695))-$L695/($M695+$X695))</f>
        <v/>
      </c>
      <c r="Z695" s="46" t="str">
        <f aca="false">IF(OR($W695="",$G695=""),"",$W695*$G695/CFG_RHOCP)</f>
        <v/>
      </c>
      <c r="AA695" s="50" t="str">
        <f aca="false">IF(OR($P695="",$Y695="",$Z695=""),"",IF(ABS($Z695-$Y695)&lt;CFG_DENOMMIN,"",($P695-$Y695)/($Z695-$Y695)))</f>
        <v/>
      </c>
      <c r="AB695" s="48" t="str">
        <f aca="false">IF($A695="","",IF(AND(HOUR($A695)&gt;=CFG_HINI,HOUR($A695)&lt;CFG_HFIM),1,0))</f>
        <v/>
      </c>
      <c r="AC695" s="48" t="str">
        <f aca="false">IF($A695="","",IF($D695="",0,IF($D695&gt;=CFG_RSMIN,1,0)))</f>
        <v/>
      </c>
      <c r="AD695" s="48" t="str">
        <f aca="false">IF($A695="","",IF($E695="",0,IF(AND($E695&gt;=CFG_UMIN,$E695&lt;=CFG_UMAX),1,0)))</f>
        <v/>
      </c>
      <c r="AE695" s="48" t="str">
        <f aca="false">IF($A695="","",IF($L695="",0,IF($L695&gt;=CFG_VPDMIN,1,0)))</f>
        <v/>
      </c>
      <c r="AF695" s="48" t="str">
        <f aca="false">IF($A695="","",IF(CFG_METODO="Teórico (Jackson)",IF(OR($Y695="",$Z695=""),0,IF(ABS($Z695-$Y695)&gt;=CFG_DENOMMIN,1,0)),IF(OR($T695="",$U695=""),0,IF(ABS($U695-$T695)&gt;=CFG_DENOMMIN,1,0))))</f>
        <v/>
      </c>
      <c r="AG695" s="48" t="str">
        <f aca="false">IF($A695="","",IF(AND($B695&lt;&gt;"",$C695&lt;&gt;"",$H695&lt;&gt;""),1,0))</f>
        <v/>
      </c>
      <c r="AH695" s="48" t="str">
        <f aca="false">IF($A695="","",IF(AND($AB695=1,$AC695=1,$AD695=1,$AE695=1,$AF695=1,$AG695=1),1,0))</f>
        <v/>
      </c>
      <c r="AI695" s="50" t="str">
        <f aca="false">IF($A695="","",IF($AH695&lt;&gt;1,"",IF(CFG_METODO="Teórico (Jackson)",$AA695,$V695)))</f>
        <v/>
      </c>
      <c r="AJ695" s="50" t="str">
        <f aca="false">IF($AI695="","",MAX(0,MIN(1,$AI695)))</f>
        <v/>
      </c>
      <c r="AK695" s="52" t="str">
        <f aca="false">IF($A695="","",IF($AG695=0,"Dados incompletos"&amp;IF($I695="SEM PAR"," — sem Tc no mesmo horário",""),IF($AB695=0,"Fora da janela horária",IF($AC695=0,"Radiação abaixo do mínimo",IF($AD695=0,"Vento fora da faixa",IF($AE695=0,"VPD abaixo do mínimo",IF($AF695=0,"Denominador muito pequeno","VÁLIDO")))))))</f>
        <v/>
      </c>
    </row>
    <row r="696" customFormat="false" ht="15" hidden="false" customHeight="false" outlineLevel="0" collapsed="false">
      <c r="A696" s="45" t="str">
        <f aca="false">IF(02_Estacao!A696="","",02_Estacao!A696)</f>
        <v/>
      </c>
      <c r="B696" s="46" t="str">
        <f aca="false">IF(OR($A696="",02_Estacao!B696=""),"",IF(CFG_UT="°F",(02_Estacao!B696-32)*5/9,02_Estacao!B696))</f>
        <v/>
      </c>
      <c r="C696" s="47" t="str">
        <f aca="false">IF(OR($A696="",02_Estacao!C696=""),"",IF(CFG_UUR="fração (0-1)",02_Estacao!C696*100,02_Estacao!C696))</f>
        <v/>
      </c>
      <c r="D696" s="48" t="str">
        <f aca="false">IF(OR($A696="",02_Estacao!D696=""),"",IF(CFG_URS="MJ/m²/h",02_Estacao!D696*277.7778,IF(CFG_URS="kW/m²",02_Estacao!D696*1000,02_Estacao!D696)))</f>
        <v/>
      </c>
      <c r="E696" s="46" t="str">
        <f aca="false">IF(OR($A696="",02_Estacao!E696=""),"",IF(CFG_UVEL="km/h",02_Estacao!E696/3.6,02_Estacao!E696))</f>
        <v/>
      </c>
      <c r="F696" s="46" t="str">
        <f aca="false">IF($A696="","",IF(02_Estacao!F696="",CFG_P,IF(CFG_UP="hPa (mbar)",02_Estacao!F696/10,IF(CFG_UP="Pa",02_Estacao!F696/1000,02_Estacao!F696))))</f>
        <v/>
      </c>
      <c r="G696" s="48" t="str">
        <f aca="false">IF($A696="","",IF(02_Estacao!G696&lt;&gt;"",02_Estacao!G696,IF($D696="","",(1-CFG_ALBEDO)*$D696-CFG_RNL)))</f>
        <v/>
      </c>
      <c r="H696" s="46" t="str">
        <f aca="false">IF($A696="","",IFERROR(IF(ISNUMBER(INDEX(03_Dossel!$F$6:$F$1005,MATCH($A696,03_Dossel!$A$6:$A$1005,0))),INDEX(03_Dossel!$F$6:$F$1005,MATCH($A696,03_Dossel!$A$6:$A$1005,0)),""),""))</f>
        <v/>
      </c>
      <c r="I696" s="49" t="str">
        <f aca="false">IF($A696="","",IF($H696="","SEM PAR","OK"))</f>
        <v/>
      </c>
      <c r="J696" s="50" t="str">
        <f aca="false">IF($B696="","",0.6108*EXP(17.27*$B696/($B696+237.3)))</f>
        <v/>
      </c>
      <c r="K696" s="50" t="str">
        <f aca="false">IF(OR($J696="",$C696=""),"",$J696*$C696/100)</f>
        <v/>
      </c>
      <c r="L696" s="50" t="str">
        <f aca="false">IF(OR($J696="",$K696=""),"",$J696-$K696)</f>
        <v/>
      </c>
      <c r="M696" s="50" t="str">
        <f aca="false">IF($J696="","",4098*$J696/($B696+237.3)^2)</f>
        <v/>
      </c>
      <c r="N696" s="51" t="str">
        <f aca="false">IF($F696="","",0.000665*$F696)</f>
        <v/>
      </c>
      <c r="O696" s="46" t="str">
        <f aca="false">IF($E696="","",IFERROR($E696*4.87/LN(67.8*CFG_ZANEM-5.42),""))</f>
        <v/>
      </c>
      <c r="P696" s="46" t="str">
        <f aca="false">IF(OR($B696="",$H696=""),"",$H696-$B696)</f>
        <v/>
      </c>
      <c r="Q696" s="46" t="str">
        <f aca="false">IF($A696="","",IF(ISNUMBER(CFG_A),CFG_A,""))</f>
        <v/>
      </c>
      <c r="R696" s="46" t="str">
        <f aca="false">IF($A696="","",IF(ISNUMBER(CFG_B),CFG_B,""))</f>
        <v/>
      </c>
      <c r="S696" s="50" t="str">
        <f aca="false">IF(OR($B696="",$Q696=""),"",0.6108*EXP(17.27*$B696/($B696+237.3))-0.6108*EXP(17.27*($B696+$Q696)/($B696+$Q696+237.3)))</f>
        <v/>
      </c>
      <c r="T696" s="46" t="str">
        <f aca="false">IF(OR($Q696="",$R696="",$L696=""),"",$Q696+$R696*$L696)</f>
        <v/>
      </c>
      <c r="U696" s="46" t="str">
        <f aca="false">IF(OR($Q696="",$R696="",$S696=""),"",$Q696+$R696*$S696)</f>
        <v/>
      </c>
      <c r="V696" s="50" t="str">
        <f aca="false">IF(OR($P696="",$T696="",$U696=""),"",IF(ABS($U696-$T696)&lt;CFG_DENOMMIN,"",($P696-$T696)/($U696-$T696)))</f>
        <v/>
      </c>
      <c r="W696" s="47" t="str">
        <f aca="false">IF($E696="","",IFERROR(LN((CFG_ZANEM-0.67*CFG_HDOSSEL)/(0.123*CFG_HDOSSEL))*LN((CFG_ZAR-0.67*CFG_HDOSSEL)/(0.0123*CFG_HDOSSEL))/(CFG_K^2*$E696),""))</f>
        <v/>
      </c>
      <c r="X696" s="50" t="str">
        <f aca="false">IF(OR($N696="",$W696="",$W696=0),"",$N696*(1+CFG_RC/$W696))</f>
        <v/>
      </c>
      <c r="Y696" s="46" t="str">
        <f aca="false">IF(OR($X696="",$M696="",$G696="",$L696=""),"",($W696*$G696/CFG_RHOCP)*($X696/($M696+$X696))-$L696/($M696+$X696))</f>
        <v/>
      </c>
      <c r="Z696" s="46" t="str">
        <f aca="false">IF(OR($W696="",$G696=""),"",$W696*$G696/CFG_RHOCP)</f>
        <v/>
      </c>
      <c r="AA696" s="50" t="str">
        <f aca="false">IF(OR($P696="",$Y696="",$Z696=""),"",IF(ABS($Z696-$Y696)&lt;CFG_DENOMMIN,"",($P696-$Y696)/($Z696-$Y696)))</f>
        <v/>
      </c>
      <c r="AB696" s="48" t="str">
        <f aca="false">IF($A696="","",IF(AND(HOUR($A696)&gt;=CFG_HINI,HOUR($A696)&lt;CFG_HFIM),1,0))</f>
        <v/>
      </c>
      <c r="AC696" s="48" t="str">
        <f aca="false">IF($A696="","",IF($D696="",0,IF($D696&gt;=CFG_RSMIN,1,0)))</f>
        <v/>
      </c>
      <c r="AD696" s="48" t="str">
        <f aca="false">IF($A696="","",IF($E696="",0,IF(AND($E696&gt;=CFG_UMIN,$E696&lt;=CFG_UMAX),1,0)))</f>
        <v/>
      </c>
      <c r="AE696" s="48" t="str">
        <f aca="false">IF($A696="","",IF($L696="",0,IF($L696&gt;=CFG_VPDMIN,1,0)))</f>
        <v/>
      </c>
      <c r="AF696" s="48" t="str">
        <f aca="false">IF($A696="","",IF(CFG_METODO="Teórico (Jackson)",IF(OR($Y696="",$Z696=""),0,IF(ABS($Z696-$Y696)&gt;=CFG_DENOMMIN,1,0)),IF(OR($T696="",$U696=""),0,IF(ABS($U696-$T696)&gt;=CFG_DENOMMIN,1,0))))</f>
        <v/>
      </c>
      <c r="AG696" s="48" t="str">
        <f aca="false">IF($A696="","",IF(AND($B696&lt;&gt;"",$C696&lt;&gt;"",$H696&lt;&gt;""),1,0))</f>
        <v/>
      </c>
      <c r="AH696" s="48" t="str">
        <f aca="false">IF($A696="","",IF(AND($AB696=1,$AC696=1,$AD696=1,$AE696=1,$AF696=1,$AG696=1),1,0))</f>
        <v/>
      </c>
      <c r="AI696" s="50" t="str">
        <f aca="false">IF($A696="","",IF($AH696&lt;&gt;1,"",IF(CFG_METODO="Teórico (Jackson)",$AA696,$V696)))</f>
        <v/>
      </c>
      <c r="AJ696" s="50" t="str">
        <f aca="false">IF($AI696="","",MAX(0,MIN(1,$AI696)))</f>
        <v/>
      </c>
      <c r="AK696" s="52" t="str">
        <f aca="false">IF($A696="","",IF($AG696=0,"Dados incompletos"&amp;IF($I696="SEM PAR"," — sem Tc no mesmo horário",""),IF($AB696=0,"Fora da janela horária",IF($AC696=0,"Radiação abaixo do mínimo",IF($AD696=0,"Vento fora da faixa",IF($AE696=0,"VPD abaixo do mínimo",IF($AF696=0,"Denominador muito pequeno","VÁLIDO")))))))</f>
        <v/>
      </c>
    </row>
    <row r="697" customFormat="false" ht="15" hidden="false" customHeight="false" outlineLevel="0" collapsed="false">
      <c r="A697" s="45" t="str">
        <f aca="false">IF(02_Estacao!A697="","",02_Estacao!A697)</f>
        <v/>
      </c>
      <c r="B697" s="46" t="str">
        <f aca="false">IF(OR($A697="",02_Estacao!B697=""),"",IF(CFG_UT="°F",(02_Estacao!B697-32)*5/9,02_Estacao!B697))</f>
        <v/>
      </c>
      <c r="C697" s="47" t="str">
        <f aca="false">IF(OR($A697="",02_Estacao!C697=""),"",IF(CFG_UUR="fração (0-1)",02_Estacao!C697*100,02_Estacao!C697))</f>
        <v/>
      </c>
      <c r="D697" s="48" t="str">
        <f aca="false">IF(OR($A697="",02_Estacao!D697=""),"",IF(CFG_URS="MJ/m²/h",02_Estacao!D697*277.7778,IF(CFG_URS="kW/m²",02_Estacao!D697*1000,02_Estacao!D697)))</f>
        <v/>
      </c>
      <c r="E697" s="46" t="str">
        <f aca="false">IF(OR($A697="",02_Estacao!E697=""),"",IF(CFG_UVEL="km/h",02_Estacao!E697/3.6,02_Estacao!E697))</f>
        <v/>
      </c>
      <c r="F697" s="46" t="str">
        <f aca="false">IF($A697="","",IF(02_Estacao!F697="",CFG_P,IF(CFG_UP="hPa (mbar)",02_Estacao!F697/10,IF(CFG_UP="Pa",02_Estacao!F697/1000,02_Estacao!F697))))</f>
        <v/>
      </c>
      <c r="G697" s="48" t="str">
        <f aca="false">IF($A697="","",IF(02_Estacao!G697&lt;&gt;"",02_Estacao!G697,IF($D697="","",(1-CFG_ALBEDO)*$D697-CFG_RNL)))</f>
        <v/>
      </c>
      <c r="H697" s="46" t="str">
        <f aca="false">IF($A697="","",IFERROR(IF(ISNUMBER(INDEX(03_Dossel!$F$6:$F$1005,MATCH($A697,03_Dossel!$A$6:$A$1005,0))),INDEX(03_Dossel!$F$6:$F$1005,MATCH($A697,03_Dossel!$A$6:$A$1005,0)),""),""))</f>
        <v/>
      </c>
      <c r="I697" s="49" t="str">
        <f aca="false">IF($A697="","",IF($H697="","SEM PAR","OK"))</f>
        <v/>
      </c>
      <c r="J697" s="50" t="str">
        <f aca="false">IF($B697="","",0.6108*EXP(17.27*$B697/($B697+237.3)))</f>
        <v/>
      </c>
      <c r="K697" s="50" t="str">
        <f aca="false">IF(OR($J697="",$C697=""),"",$J697*$C697/100)</f>
        <v/>
      </c>
      <c r="L697" s="50" t="str">
        <f aca="false">IF(OR($J697="",$K697=""),"",$J697-$K697)</f>
        <v/>
      </c>
      <c r="M697" s="50" t="str">
        <f aca="false">IF($J697="","",4098*$J697/($B697+237.3)^2)</f>
        <v/>
      </c>
      <c r="N697" s="51" t="str">
        <f aca="false">IF($F697="","",0.000665*$F697)</f>
        <v/>
      </c>
      <c r="O697" s="46" t="str">
        <f aca="false">IF($E697="","",IFERROR($E697*4.87/LN(67.8*CFG_ZANEM-5.42),""))</f>
        <v/>
      </c>
      <c r="P697" s="46" t="str">
        <f aca="false">IF(OR($B697="",$H697=""),"",$H697-$B697)</f>
        <v/>
      </c>
      <c r="Q697" s="46" t="str">
        <f aca="false">IF($A697="","",IF(ISNUMBER(CFG_A),CFG_A,""))</f>
        <v/>
      </c>
      <c r="R697" s="46" t="str">
        <f aca="false">IF($A697="","",IF(ISNUMBER(CFG_B),CFG_B,""))</f>
        <v/>
      </c>
      <c r="S697" s="50" t="str">
        <f aca="false">IF(OR($B697="",$Q697=""),"",0.6108*EXP(17.27*$B697/($B697+237.3))-0.6108*EXP(17.27*($B697+$Q697)/($B697+$Q697+237.3)))</f>
        <v/>
      </c>
      <c r="T697" s="46" t="str">
        <f aca="false">IF(OR($Q697="",$R697="",$L697=""),"",$Q697+$R697*$L697)</f>
        <v/>
      </c>
      <c r="U697" s="46" t="str">
        <f aca="false">IF(OR($Q697="",$R697="",$S697=""),"",$Q697+$R697*$S697)</f>
        <v/>
      </c>
      <c r="V697" s="50" t="str">
        <f aca="false">IF(OR($P697="",$T697="",$U697=""),"",IF(ABS($U697-$T697)&lt;CFG_DENOMMIN,"",($P697-$T697)/($U697-$T697)))</f>
        <v/>
      </c>
      <c r="W697" s="47" t="str">
        <f aca="false">IF($E697="","",IFERROR(LN((CFG_ZANEM-0.67*CFG_HDOSSEL)/(0.123*CFG_HDOSSEL))*LN((CFG_ZAR-0.67*CFG_HDOSSEL)/(0.0123*CFG_HDOSSEL))/(CFG_K^2*$E697),""))</f>
        <v/>
      </c>
      <c r="X697" s="50" t="str">
        <f aca="false">IF(OR($N697="",$W697="",$W697=0),"",$N697*(1+CFG_RC/$W697))</f>
        <v/>
      </c>
      <c r="Y697" s="46" t="str">
        <f aca="false">IF(OR($X697="",$M697="",$G697="",$L697=""),"",($W697*$G697/CFG_RHOCP)*($X697/($M697+$X697))-$L697/($M697+$X697))</f>
        <v/>
      </c>
      <c r="Z697" s="46" t="str">
        <f aca="false">IF(OR($W697="",$G697=""),"",$W697*$G697/CFG_RHOCP)</f>
        <v/>
      </c>
      <c r="AA697" s="50" t="str">
        <f aca="false">IF(OR($P697="",$Y697="",$Z697=""),"",IF(ABS($Z697-$Y697)&lt;CFG_DENOMMIN,"",($P697-$Y697)/($Z697-$Y697)))</f>
        <v/>
      </c>
      <c r="AB697" s="48" t="str">
        <f aca="false">IF($A697="","",IF(AND(HOUR($A697)&gt;=CFG_HINI,HOUR($A697)&lt;CFG_HFIM),1,0))</f>
        <v/>
      </c>
      <c r="AC697" s="48" t="str">
        <f aca="false">IF($A697="","",IF($D697="",0,IF($D697&gt;=CFG_RSMIN,1,0)))</f>
        <v/>
      </c>
      <c r="AD697" s="48" t="str">
        <f aca="false">IF($A697="","",IF($E697="",0,IF(AND($E697&gt;=CFG_UMIN,$E697&lt;=CFG_UMAX),1,0)))</f>
        <v/>
      </c>
      <c r="AE697" s="48" t="str">
        <f aca="false">IF($A697="","",IF($L697="",0,IF($L697&gt;=CFG_VPDMIN,1,0)))</f>
        <v/>
      </c>
      <c r="AF697" s="48" t="str">
        <f aca="false">IF($A697="","",IF(CFG_METODO="Teórico (Jackson)",IF(OR($Y697="",$Z697=""),0,IF(ABS($Z697-$Y697)&gt;=CFG_DENOMMIN,1,0)),IF(OR($T697="",$U697=""),0,IF(ABS($U697-$T697)&gt;=CFG_DENOMMIN,1,0))))</f>
        <v/>
      </c>
      <c r="AG697" s="48" t="str">
        <f aca="false">IF($A697="","",IF(AND($B697&lt;&gt;"",$C697&lt;&gt;"",$H697&lt;&gt;""),1,0))</f>
        <v/>
      </c>
      <c r="AH697" s="48" t="str">
        <f aca="false">IF($A697="","",IF(AND($AB697=1,$AC697=1,$AD697=1,$AE697=1,$AF697=1,$AG697=1),1,0))</f>
        <v/>
      </c>
      <c r="AI697" s="50" t="str">
        <f aca="false">IF($A697="","",IF($AH697&lt;&gt;1,"",IF(CFG_METODO="Teórico (Jackson)",$AA697,$V697)))</f>
        <v/>
      </c>
      <c r="AJ697" s="50" t="str">
        <f aca="false">IF($AI697="","",MAX(0,MIN(1,$AI697)))</f>
        <v/>
      </c>
      <c r="AK697" s="52" t="str">
        <f aca="false">IF($A697="","",IF($AG697=0,"Dados incompletos"&amp;IF($I697="SEM PAR"," — sem Tc no mesmo horário",""),IF($AB697=0,"Fora da janela horária",IF($AC697=0,"Radiação abaixo do mínimo",IF($AD697=0,"Vento fora da faixa",IF($AE697=0,"VPD abaixo do mínimo",IF($AF697=0,"Denominador muito pequeno","VÁLIDO")))))))</f>
        <v/>
      </c>
    </row>
    <row r="698" customFormat="false" ht="15" hidden="false" customHeight="false" outlineLevel="0" collapsed="false">
      <c r="A698" s="45" t="str">
        <f aca="false">IF(02_Estacao!A698="","",02_Estacao!A698)</f>
        <v/>
      </c>
      <c r="B698" s="46" t="str">
        <f aca="false">IF(OR($A698="",02_Estacao!B698=""),"",IF(CFG_UT="°F",(02_Estacao!B698-32)*5/9,02_Estacao!B698))</f>
        <v/>
      </c>
      <c r="C698" s="47" t="str">
        <f aca="false">IF(OR($A698="",02_Estacao!C698=""),"",IF(CFG_UUR="fração (0-1)",02_Estacao!C698*100,02_Estacao!C698))</f>
        <v/>
      </c>
      <c r="D698" s="48" t="str">
        <f aca="false">IF(OR($A698="",02_Estacao!D698=""),"",IF(CFG_URS="MJ/m²/h",02_Estacao!D698*277.7778,IF(CFG_URS="kW/m²",02_Estacao!D698*1000,02_Estacao!D698)))</f>
        <v/>
      </c>
      <c r="E698" s="46" t="str">
        <f aca="false">IF(OR($A698="",02_Estacao!E698=""),"",IF(CFG_UVEL="km/h",02_Estacao!E698/3.6,02_Estacao!E698))</f>
        <v/>
      </c>
      <c r="F698" s="46" t="str">
        <f aca="false">IF($A698="","",IF(02_Estacao!F698="",CFG_P,IF(CFG_UP="hPa (mbar)",02_Estacao!F698/10,IF(CFG_UP="Pa",02_Estacao!F698/1000,02_Estacao!F698))))</f>
        <v/>
      </c>
      <c r="G698" s="48" t="str">
        <f aca="false">IF($A698="","",IF(02_Estacao!G698&lt;&gt;"",02_Estacao!G698,IF($D698="","",(1-CFG_ALBEDO)*$D698-CFG_RNL)))</f>
        <v/>
      </c>
      <c r="H698" s="46" t="str">
        <f aca="false">IF($A698="","",IFERROR(IF(ISNUMBER(INDEX(03_Dossel!$F$6:$F$1005,MATCH($A698,03_Dossel!$A$6:$A$1005,0))),INDEX(03_Dossel!$F$6:$F$1005,MATCH($A698,03_Dossel!$A$6:$A$1005,0)),""),""))</f>
        <v/>
      </c>
      <c r="I698" s="49" t="str">
        <f aca="false">IF($A698="","",IF($H698="","SEM PAR","OK"))</f>
        <v/>
      </c>
      <c r="J698" s="50" t="str">
        <f aca="false">IF($B698="","",0.6108*EXP(17.27*$B698/($B698+237.3)))</f>
        <v/>
      </c>
      <c r="K698" s="50" t="str">
        <f aca="false">IF(OR($J698="",$C698=""),"",$J698*$C698/100)</f>
        <v/>
      </c>
      <c r="L698" s="50" t="str">
        <f aca="false">IF(OR($J698="",$K698=""),"",$J698-$K698)</f>
        <v/>
      </c>
      <c r="M698" s="50" t="str">
        <f aca="false">IF($J698="","",4098*$J698/($B698+237.3)^2)</f>
        <v/>
      </c>
      <c r="N698" s="51" t="str">
        <f aca="false">IF($F698="","",0.000665*$F698)</f>
        <v/>
      </c>
      <c r="O698" s="46" t="str">
        <f aca="false">IF($E698="","",IFERROR($E698*4.87/LN(67.8*CFG_ZANEM-5.42),""))</f>
        <v/>
      </c>
      <c r="P698" s="46" t="str">
        <f aca="false">IF(OR($B698="",$H698=""),"",$H698-$B698)</f>
        <v/>
      </c>
      <c r="Q698" s="46" t="str">
        <f aca="false">IF($A698="","",IF(ISNUMBER(CFG_A),CFG_A,""))</f>
        <v/>
      </c>
      <c r="R698" s="46" t="str">
        <f aca="false">IF($A698="","",IF(ISNUMBER(CFG_B),CFG_B,""))</f>
        <v/>
      </c>
      <c r="S698" s="50" t="str">
        <f aca="false">IF(OR($B698="",$Q698=""),"",0.6108*EXP(17.27*$B698/($B698+237.3))-0.6108*EXP(17.27*($B698+$Q698)/($B698+$Q698+237.3)))</f>
        <v/>
      </c>
      <c r="T698" s="46" t="str">
        <f aca="false">IF(OR($Q698="",$R698="",$L698=""),"",$Q698+$R698*$L698)</f>
        <v/>
      </c>
      <c r="U698" s="46" t="str">
        <f aca="false">IF(OR($Q698="",$R698="",$S698=""),"",$Q698+$R698*$S698)</f>
        <v/>
      </c>
      <c r="V698" s="50" t="str">
        <f aca="false">IF(OR($P698="",$T698="",$U698=""),"",IF(ABS($U698-$T698)&lt;CFG_DENOMMIN,"",($P698-$T698)/($U698-$T698)))</f>
        <v/>
      </c>
      <c r="W698" s="47" t="str">
        <f aca="false">IF($E698="","",IFERROR(LN((CFG_ZANEM-0.67*CFG_HDOSSEL)/(0.123*CFG_HDOSSEL))*LN((CFG_ZAR-0.67*CFG_HDOSSEL)/(0.0123*CFG_HDOSSEL))/(CFG_K^2*$E698),""))</f>
        <v/>
      </c>
      <c r="X698" s="50" t="str">
        <f aca="false">IF(OR($N698="",$W698="",$W698=0),"",$N698*(1+CFG_RC/$W698))</f>
        <v/>
      </c>
      <c r="Y698" s="46" t="str">
        <f aca="false">IF(OR($X698="",$M698="",$G698="",$L698=""),"",($W698*$G698/CFG_RHOCP)*($X698/($M698+$X698))-$L698/($M698+$X698))</f>
        <v/>
      </c>
      <c r="Z698" s="46" t="str">
        <f aca="false">IF(OR($W698="",$G698=""),"",$W698*$G698/CFG_RHOCP)</f>
        <v/>
      </c>
      <c r="AA698" s="50" t="str">
        <f aca="false">IF(OR($P698="",$Y698="",$Z698=""),"",IF(ABS($Z698-$Y698)&lt;CFG_DENOMMIN,"",($P698-$Y698)/($Z698-$Y698)))</f>
        <v/>
      </c>
      <c r="AB698" s="48" t="str">
        <f aca="false">IF($A698="","",IF(AND(HOUR($A698)&gt;=CFG_HINI,HOUR($A698)&lt;CFG_HFIM),1,0))</f>
        <v/>
      </c>
      <c r="AC698" s="48" t="str">
        <f aca="false">IF($A698="","",IF($D698="",0,IF($D698&gt;=CFG_RSMIN,1,0)))</f>
        <v/>
      </c>
      <c r="AD698" s="48" t="str">
        <f aca="false">IF($A698="","",IF($E698="",0,IF(AND($E698&gt;=CFG_UMIN,$E698&lt;=CFG_UMAX),1,0)))</f>
        <v/>
      </c>
      <c r="AE698" s="48" t="str">
        <f aca="false">IF($A698="","",IF($L698="",0,IF($L698&gt;=CFG_VPDMIN,1,0)))</f>
        <v/>
      </c>
      <c r="AF698" s="48" t="str">
        <f aca="false">IF($A698="","",IF(CFG_METODO="Teórico (Jackson)",IF(OR($Y698="",$Z698=""),0,IF(ABS($Z698-$Y698)&gt;=CFG_DENOMMIN,1,0)),IF(OR($T698="",$U698=""),0,IF(ABS($U698-$T698)&gt;=CFG_DENOMMIN,1,0))))</f>
        <v/>
      </c>
      <c r="AG698" s="48" t="str">
        <f aca="false">IF($A698="","",IF(AND($B698&lt;&gt;"",$C698&lt;&gt;"",$H698&lt;&gt;""),1,0))</f>
        <v/>
      </c>
      <c r="AH698" s="48" t="str">
        <f aca="false">IF($A698="","",IF(AND($AB698=1,$AC698=1,$AD698=1,$AE698=1,$AF698=1,$AG698=1),1,0))</f>
        <v/>
      </c>
      <c r="AI698" s="50" t="str">
        <f aca="false">IF($A698="","",IF($AH698&lt;&gt;1,"",IF(CFG_METODO="Teórico (Jackson)",$AA698,$V698)))</f>
        <v/>
      </c>
      <c r="AJ698" s="50" t="str">
        <f aca="false">IF($AI698="","",MAX(0,MIN(1,$AI698)))</f>
        <v/>
      </c>
      <c r="AK698" s="52" t="str">
        <f aca="false">IF($A698="","",IF($AG698=0,"Dados incompletos"&amp;IF($I698="SEM PAR"," — sem Tc no mesmo horário",""),IF($AB698=0,"Fora da janela horária",IF($AC698=0,"Radiação abaixo do mínimo",IF($AD698=0,"Vento fora da faixa",IF($AE698=0,"VPD abaixo do mínimo",IF($AF698=0,"Denominador muito pequeno","VÁLIDO")))))))</f>
        <v/>
      </c>
    </row>
    <row r="699" customFormat="false" ht="15" hidden="false" customHeight="false" outlineLevel="0" collapsed="false">
      <c r="A699" s="45" t="str">
        <f aca="false">IF(02_Estacao!A699="","",02_Estacao!A699)</f>
        <v/>
      </c>
      <c r="B699" s="46" t="str">
        <f aca="false">IF(OR($A699="",02_Estacao!B699=""),"",IF(CFG_UT="°F",(02_Estacao!B699-32)*5/9,02_Estacao!B699))</f>
        <v/>
      </c>
      <c r="C699" s="47" t="str">
        <f aca="false">IF(OR($A699="",02_Estacao!C699=""),"",IF(CFG_UUR="fração (0-1)",02_Estacao!C699*100,02_Estacao!C699))</f>
        <v/>
      </c>
      <c r="D699" s="48" t="str">
        <f aca="false">IF(OR($A699="",02_Estacao!D699=""),"",IF(CFG_URS="MJ/m²/h",02_Estacao!D699*277.7778,IF(CFG_URS="kW/m²",02_Estacao!D699*1000,02_Estacao!D699)))</f>
        <v/>
      </c>
      <c r="E699" s="46" t="str">
        <f aca="false">IF(OR($A699="",02_Estacao!E699=""),"",IF(CFG_UVEL="km/h",02_Estacao!E699/3.6,02_Estacao!E699))</f>
        <v/>
      </c>
      <c r="F699" s="46" t="str">
        <f aca="false">IF($A699="","",IF(02_Estacao!F699="",CFG_P,IF(CFG_UP="hPa (mbar)",02_Estacao!F699/10,IF(CFG_UP="Pa",02_Estacao!F699/1000,02_Estacao!F699))))</f>
        <v/>
      </c>
      <c r="G699" s="48" t="str">
        <f aca="false">IF($A699="","",IF(02_Estacao!G699&lt;&gt;"",02_Estacao!G699,IF($D699="","",(1-CFG_ALBEDO)*$D699-CFG_RNL)))</f>
        <v/>
      </c>
      <c r="H699" s="46" t="str">
        <f aca="false">IF($A699="","",IFERROR(IF(ISNUMBER(INDEX(03_Dossel!$F$6:$F$1005,MATCH($A699,03_Dossel!$A$6:$A$1005,0))),INDEX(03_Dossel!$F$6:$F$1005,MATCH($A699,03_Dossel!$A$6:$A$1005,0)),""),""))</f>
        <v/>
      </c>
      <c r="I699" s="49" t="str">
        <f aca="false">IF($A699="","",IF($H699="","SEM PAR","OK"))</f>
        <v/>
      </c>
      <c r="J699" s="50" t="str">
        <f aca="false">IF($B699="","",0.6108*EXP(17.27*$B699/($B699+237.3)))</f>
        <v/>
      </c>
      <c r="K699" s="50" t="str">
        <f aca="false">IF(OR($J699="",$C699=""),"",$J699*$C699/100)</f>
        <v/>
      </c>
      <c r="L699" s="50" t="str">
        <f aca="false">IF(OR($J699="",$K699=""),"",$J699-$K699)</f>
        <v/>
      </c>
      <c r="M699" s="50" t="str">
        <f aca="false">IF($J699="","",4098*$J699/($B699+237.3)^2)</f>
        <v/>
      </c>
      <c r="N699" s="51" t="str">
        <f aca="false">IF($F699="","",0.000665*$F699)</f>
        <v/>
      </c>
      <c r="O699" s="46" t="str">
        <f aca="false">IF($E699="","",IFERROR($E699*4.87/LN(67.8*CFG_ZANEM-5.42),""))</f>
        <v/>
      </c>
      <c r="P699" s="46" t="str">
        <f aca="false">IF(OR($B699="",$H699=""),"",$H699-$B699)</f>
        <v/>
      </c>
      <c r="Q699" s="46" t="str">
        <f aca="false">IF($A699="","",IF(ISNUMBER(CFG_A),CFG_A,""))</f>
        <v/>
      </c>
      <c r="R699" s="46" t="str">
        <f aca="false">IF($A699="","",IF(ISNUMBER(CFG_B),CFG_B,""))</f>
        <v/>
      </c>
      <c r="S699" s="50" t="str">
        <f aca="false">IF(OR($B699="",$Q699=""),"",0.6108*EXP(17.27*$B699/($B699+237.3))-0.6108*EXP(17.27*($B699+$Q699)/($B699+$Q699+237.3)))</f>
        <v/>
      </c>
      <c r="T699" s="46" t="str">
        <f aca="false">IF(OR($Q699="",$R699="",$L699=""),"",$Q699+$R699*$L699)</f>
        <v/>
      </c>
      <c r="U699" s="46" t="str">
        <f aca="false">IF(OR($Q699="",$R699="",$S699=""),"",$Q699+$R699*$S699)</f>
        <v/>
      </c>
      <c r="V699" s="50" t="str">
        <f aca="false">IF(OR($P699="",$T699="",$U699=""),"",IF(ABS($U699-$T699)&lt;CFG_DENOMMIN,"",($P699-$T699)/($U699-$T699)))</f>
        <v/>
      </c>
      <c r="W699" s="47" t="str">
        <f aca="false">IF($E699="","",IFERROR(LN((CFG_ZANEM-0.67*CFG_HDOSSEL)/(0.123*CFG_HDOSSEL))*LN((CFG_ZAR-0.67*CFG_HDOSSEL)/(0.0123*CFG_HDOSSEL))/(CFG_K^2*$E699),""))</f>
        <v/>
      </c>
      <c r="X699" s="50" t="str">
        <f aca="false">IF(OR($N699="",$W699="",$W699=0),"",$N699*(1+CFG_RC/$W699))</f>
        <v/>
      </c>
      <c r="Y699" s="46" t="str">
        <f aca="false">IF(OR($X699="",$M699="",$G699="",$L699=""),"",($W699*$G699/CFG_RHOCP)*($X699/($M699+$X699))-$L699/($M699+$X699))</f>
        <v/>
      </c>
      <c r="Z699" s="46" t="str">
        <f aca="false">IF(OR($W699="",$G699=""),"",$W699*$G699/CFG_RHOCP)</f>
        <v/>
      </c>
      <c r="AA699" s="50" t="str">
        <f aca="false">IF(OR($P699="",$Y699="",$Z699=""),"",IF(ABS($Z699-$Y699)&lt;CFG_DENOMMIN,"",($P699-$Y699)/($Z699-$Y699)))</f>
        <v/>
      </c>
      <c r="AB699" s="48" t="str">
        <f aca="false">IF($A699="","",IF(AND(HOUR($A699)&gt;=CFG_HINI,HOUR($A699)&lt;CFG_HFIM),1,0))</f>
        <v/>
      </c>
      <c r="AC699" s="48" t="str">
        <f aca="false">IF($A699="","",IF($D699="",0,IF($D699&gt;=CFG_RSMIN,1,0)))</f>
        <v/>
      </c>
      <c r="AD699" s="48" t="str">
        <f aca="false">IF($A699="","",IF($E699="",0,IF(AND($E699&gt;=CFG_UMIN,$E699&lt;=CFG_UMAX),1,0)))</f>
        <v/>
      </c>
      <c r="AE699" s="48" t="str">
        <f aca="false">IF($A699="","",IF($L699="",0,IF($L699&gt;=CFG_VPDMIN,1,0)))</f>
        <v/>
      </c>
      <c r="AF699" s="48" t="str">
        <f aca="false">IF($A699="","",IF(CFG_METODO="Teórico (Jackson)",IF(OR($Y699="",$Z699=""),0,IF(ABS($Z699-$Y699)&gt;=CFG_DENOMMIN,1,0)),IF(OR($T699="",$U699=""),0,IF(ABS($U699-$T699)&gt;=CFG_DENOMMIN,1,0))))</f>
        <v/>
      </c>
      <c r="AG699" s="48" t="str">
        <f aca="false">IF($A699="","",IF(AND($B699&lt;&gt;"",$C699&lt;&gt;"",$H699&lt;&gt;""),1,0))</f>
        <v/>
      </c>
      <c r="AH699" s="48" t="str">
        <f aca="false">IF($A699="","",IF(AND($AB699=1,$AC699=1,$AD699=1,$AE699=1,$AF699=1,$AG699=1),1,0))</f>
        <v/>
      </c>
      <c r="AI699" s="50" t="str">
        <f aca="false">IF($A699="","",IF($AH699&lt;&gt;1,"",IF(CFG_METODO="Teórico (Jackson)",$AA699,$V699)))</f>
        <v/>
      </c>
      <c r="AJ699" s="50" t="str">
        <f aca="false">IF($AI699="","",MAX(0,MIN(1,$AI699)))</f>
        <v/>
      </c>
      <c r="AK699" s="52" t="str">
        <f aca="false">IF($A699="","",IF($AG699=0,"Dados incompletos"&amp;IF($I699="SEM PAR"," — sem Tc no mesmo horário",""),IF($AB699=0,"Fora da janela horária",IF($AC699=0,"Radiação abaixo do mínimo",IF($AD699=0,"Vento fora da faixa",IF($AE699=0,"VPD abaixo do mínimo",IF($AF699=0,"Denominador muito pequeno","VÁLIDO")))))))</f>
        <v/>
      </c>
    </row>
    <row r="700" customFormat="false" ht="15" hidden="false" customHeight="false" outlineLevel="0" collapsed="false">
      <c r="A700" s="45" t="str">
        <f aca="false">IF(02_Estacao!A700="","",02_Estacao!A700)</f>
        <v/>
      </c>
      <c r="B700" s="46" t="str">
        <f aca="false">IF(OR($A700="",02_Estacao!B700=""),"",IF(CFG_UT="°F",(02_Estacao!B700-32)*5/9,02_Estacao!B700))</f>
        <v/>
      </c>
      <c r="C700" s="47" t="str">
        <f aca="false">IF(OR($A700="",02_Estacao!C700=""),"",IF(CFG_UUR="fração (0-1)",02_Estacao!C700*100,02_Estacao!C700))</f>
        <v/>
      </c>
      <c r="D700" s="48" t="str">
        <f aca="false">IF(OR($A700="",02_Estacao!D700=""),"",IF(CFG_URS="MJ/m²/h",02_Estacao!D700*277.7778,IF(CFG_URS="kW/m²",02_Estacao!D700*1000,02_Estacao!D700)))</f>
        <v/>
      </c>
      <c r="E700" s="46" t="str">
        <f aca="false">IF(OR($A700="",02_Estacao!E700=""),"",IF(CFG_UVEL="km/h",02_Estacao!E700/3.6,02_Estacao!E700))</f>
        <v/>
      </c>
      <c r="F700" s="46" t="str">
        <f aca="false">IF($A700="","",IF(02_Estacao!F700="",CFG_P,IF(CFG_UP="hPa (mbar)",02_Estacao!F700/10,IF(CFG_UP="Pa",02_Estacao!F700/1000,02_Estacao!F700))))</f>
        <v/>
      </c>
      <c r="G700" s="48" t="str">
        <f aca="false">IF($A700="","",IF(02_Estacao!G700&lt;&gt;"",02_Estacao!G700,IF($D700="","",(1-CFG_ALBEDO)*$D700-CFG_RNL)))</f>
        <v/>
      </c>
      <c r="H700" s="46" t="str">
        <f aca="false">IF($A700="","",IFERROR(IF(ISNUMBER(INDEX(03_Dossel!$F$6:$F$1005,MATCH($A700,03_Dossel!$A$6:$A$1005,0))),INDEX(03_Dossel!$F$6:$F$1005,MATCH($A700,03_Dossel!$A$6:$A$1005,0)),""),""))</f>
        <v/>
      </c>
      <c r="I700" s="49" t="str">
        <f aca="false">IF($A700="","",IF($H700="","SEM PAR","OK"))</f>
        <v/>
      </c>
      <c r="J700" s="50" t="str">
        <f aca="false">IF($B700="","",0.6108*EXP(17.27*$B700/($B700+237.3)))</f>
        <v/>
      </c>
      <c r="K700" s="50" t="str">
        <f aca="false">IF(OR($J700="",$C700=""),"",$J700*$C700/100)</f>
        <v/>
      </c>
      <c r="L700" s="50" t="str">
        <f aca="false">IF(OR($J700="",$K700=""),"",$J700-$K700)</f>
        <v/>
      </c>
      <c r="M700" s="50" t="str">
        <f aca="false">IF($J700="","",4098*$J700/($B700+237.3)^2)</f>
        <v/>
      </c>
      <c r="N700" s="51" t="str">
        <f aca="false">IF($F700="","",0.000665*$F700)</f>
        <v/>
      </c>
      <c r="O700" s="46" t="str">
        <f aca="false">IF($E700="","",IFERROR($E700*4.87/LN(67.8*CFG_ZANEM-5.42),""))</f>
        <v/>
      </c>
      <c r="P700" s="46" t="str">
        <f aca="false">IF(OR($B700="",$H700=""),"",$H700-$B700)</f>
        <v/>
      </c>
      <c r="Q700" s="46" t="str">
        <f aca="false">IF($A700="","",IF(ISNUMBER(CFG_A),CFG_A,""))</f>
        <v/>
      </c>
      <c r="R700" s="46" t="str">
        <f aca="false">IF($A700="","",IF(ISNUMBER(CFG_B),CFG_B,""))</f>
        <v/>
      </c>
      <c r="S700" s="50" t="str">
        <f aca="false">IF(OR($B700="",$Q700=""),"",0.6108*EXP(17.27*$B700/($B700+237.3))-0.6108*EXP(17.27*($B700+$Q700)/($B700+$Q700+237.3)))</f>
        <v/>
      </c>
      <c r="T700" s="46" t="str">
        <f aca="false">IF(OR($Q700="",$R700="",$L700=""),"",$Q700+$R700*$L700)</f>
        <v/>
      </c>
      <c r="U700" s="46" t="str">
        <f aca="false">IF(OR($Q700="",$R700="",$S700=""),"",$Q700+$R700*$S700)</f>
        <v/>
      </c>
      <c r="V700" s="50" t="str">
        <f aca="false">IF(OR($P700="",$T700="",$U700=""),"",IF(ABS($U700-$T700)&lt;CFG_DENOMMIN,"",($P700-$T700)/($U700-$T700)))</f>
        <v/>
      </c>
      <c r="W700" s="47" t="str">
        <f aca="false">IF($E700="","",IFERROR(LN((CFG_ZANEM-0.67*CFG_HDOSSEL)/(0.123*CFG_HDOSSEL))*LN((CFG_ZAR-0.67*CFG_HDOSSEL)/(0.0123*CFG_HDOSSEL))/(CFG_K^2*$E700),""))</f>
        <v/>
      </c>
      <c r="X700" s="50" t="str">
        <f aca="false">IF(OR($N700="",$W700="",$W700=0),"",$N700*(1+CFG_RC/$W700))</f>
        <v/>
      </c>
      <c r="Y700" s="46" t="str">
        <f aca="false">IF(OR($X700="",$M700="",$G700="",$L700=""),"",($W700*$G700/CFG_RHOCP)*($X700/($M700+$X700))-$L700/($M700+$X700))</f>
        <v/>
      </c>
      <c r="Z700" s="46" t="str">
        <f aca="false">IF(OR($W700="",$G700=""),"",$W700*$G700/CFG_RHOCP)</f>
        <v/>
      </c>
      <c r="AA700" s="50" t="str">
        <f aca="false">IF(OR($P700="",$Y700="",$Z700=""),"",IF(ABS($Z700-$Y700)&lt;CFG_DENOMMIN,"",($P700-$Y700)/($Z700-$Y700)))</f>
        <v/>
      </c>
      <c r="AB700" s="48" t="str">
        <f aca="false">IF($A700="","",IF(AND(HOUR($A700)&gt;=CFG_HINI,HOUR($A700)&lt;CFG_HFIM),1,0))</f>
        <v/>
      </c>
      <c r="AC700" s="48" t="str">
        <f aca="false">IF($A700="","",IF($D700="",0,IF($D700&gt;=CFG_RSMIN,1,0)))</f>
        <v/>
      </c>
      <c r="AD700" s="48" t="str">
        <f aca="false">IF($A700="","",IF($E700="",0,IF(AND($E700&gt;=CFG_UMIN,$E700&lt;=CFG_UMAX),1,0)))</f>
        <v/>
      </c>
      <c r="AE700" s="48" t="str">
        <f aca="false">IF($A700="","",IF($L700="",0,IF($L700&gt;=CFG_VPDMIN,1,0)))</f>
        <v/>
      </c>
      <c r="AF700" s="48" t="str">
        <f aca="false">IF($A700="","",IF(CFG_METODO="Teórico (Jackson)",IF(OR($Y700="",$Z700=""),0,IF(ABS($Z700-$Y700)&gt;=CFG_DENOMMIN,1,0)),IF(OR($T700="",$U700=""),0,IF(ABS($U700-$T700)&gt;=CFG_DENOMMIN,1,0))))</f>
        <v/>
      </c>
      <c r="AG700" s="48" t="str">
        <f aca="false">IF($A700="","",IF(AND($B700&lt;&gt;"",$C700&lt;&gt;"",$H700&lt;&gt;""),1,0))</f>
        <v/>
      </c>
      <c r="AH700" s="48" t="str">
        <f aca="false">IF($A700="","",IF(AND($AB700=1,$AC700=1,$AD700=1,$AE700=1,$AF700=1,$AG700=1),1,0))</f>
        <v/>
      </c>
      <c r="AI700" s="50" t="str">
        <f aca="false">IF($A700="","",IF($AH700&lt;&gt;1,"",IF(CFG_METODO="Teórico (Jackson)",$AA700,$V700)))</f>
        <v/>
      </c>
      <c r="AJ700" s="50" t="str">
        <f aca="false">IF($AI700="","",MAX(0,MIN(1,$AI700)))</f>
        <v/>
      </c>
      <c r="AK700" s="52" t="str">
        <f aca="false">IF($A700="","",IF($AG700=0,"Dados incompletos"&amp;IF($I700="SEM PAR"," — sem Tc no mesmo horário",""),IF($AB700=0,"Fora da janela horária",IF($AC700=0,"Radiação abaixo do mínimo",IF($AD700=0,"Vento fora da faixa",IF($AE700=0,"VPD abaixo do mínimo",IF($AF700=0,"Denominador muito pequeno","VÁLIDO")))))))</f>
        <v/>
      </c>
    </row>
    <row r="701" customFormat="false" ht="15" hidden="false" customHeight="false" outlineLevel="0" collapsed="false">
      <c r="A701" s="45" t="str">
        <f aca="false">IF(02_Estacao!A701="","",02_Estacao!A701)</f>
        <v/>
      </c>
      <c r="B701" s="46" t="str">
        <f aca="false">IF(OR($A701="",02_Estacao!B701=""),"",IF(CFG_UT="°F",(02_Estacao!B701-32)*5/9,02_Estacao!B701))</f>
        <v/>
      </c>
      <c r="C701" s="47" t="str">
        <f aca="false">IF(OR($A701="",02_Estacao!C701=""),"",IF(CFG_UUR="fração (0-1)",02_Estacao!C701*100,02_Estacao!C701))</f>
        <v/>
      </c>
      <c r="D701" s="48" t="str">
        <f aca="false">IF(OR($A701="",02_Estacao!D701=""),"",IF(CFG_URS="MJ/m²/h",02_Estacao!D701*277.7778,IF(CFG_URS="kW/m²",02_Estacao!D701*1000,02_Estacao!D701)))</f>
        <v/>
      </c>
      <c r="E701" s="46" t="str">
        <f aca="false">IF(OR($A701="",02_Estacao!E701=""),"",IF(CFG_UVEL="km/h",02_Estacao!E701/3.6,02_Estacao!E701))</f>
        <v/>
      </c>
      <c r="F701" s="46" t="str">
        <f aca="false">IF($A701="","",IF(02_Estacao!F701="",CFG_P,IF(CFG_UP="hPa (mbar)",02_Estacao!F701/10,IF(CFG_UP="Pa",02_Estacao!F701/1000,02_Estacao!F701))))</f>
        <v/>
      </c>
      <c r="G701" s="48" t="str">
        <f aca="false">IF($A701="","",IF(02_Estacao!G701&lt;&gt;"",02_Estacao!G701,IF($D701="","",(1-CFG_ALBEDO)*$D701-CFG_RNL)))</f>
        <v/>
      </c>
      <c r="H701" s="46" t="str">
        <f aca="false">IF($A701="","",IFERROR(IF(ISNUMBER(INDEX(03_Dossel!$F$6:$F$1005,MATCH($A701,03_Dossel!$A$6:$A$1005,0))),INDEX(03_Dossel!$F$6:$F$1005,MATCH($A701,03_Dossel!$A$6:$A$1005,0)),""),""))</f>
        <v/>
      </c>
      <c r="I701" s="49" t="str">
        <f aca="false">IF($A701="","",IF($H701="","SEM PAR","OK"))</f>
        <v/>
      </c>
      <c r="J701" s="50" t="str">
        <f aca="false">IF($B701="","",0.6108*EXP(17.27*$B701/($B701+237.3)))</f>
        <v/>
      </c>
      <c r="K701" s="50" t="str">
        <f aca="false">IF(OR($J701="",$C701=""),"",$J701*$C701/100)</f>
        <v/>
      </c>
      <c r="L701" s="50" t="str">
        <f aca="false">IF(OR($J701="",$K701=""),"",$J701-$K701)</f>
        <v/>
      </c>
      <c r="M701" s="50" t="str">
        <f aca="false">IF($J701="","",4098*$J701/($B701+237.3)^2)</f>
        <v/>
      </c>
      <c r="N701" s="51" t="str">
        <f aca="false">IF($F701="","",0.000665*$F701)</f>
        <v/>
      </c>
      <c r="O701" s="46" t="str">
        <f aca="false">IF($E701="","",IFERROR($E701*4.87/LN(67.8*CFG_ZANEM-5.42),""))</f>
        <v/>
      </c>
      <c r="P701" s="46" t="str">
        <f aca="false">IF(OR($B701="",$H701=""),"",$H701-$B701)</f>
        <v/>
      </c>
      <c r="Q701" s="46" t="str">
        <f aca="false">IF($A701="","",IF(ISNUMBER(CFG_A),CFG_A,""))</f>
        <v/>
      </c>
      <c r="R701" s="46" t="str">
        <f aca="false">IF($A701="","",IF(ISNUMBER(CFG_B),CFG_B,""))</f>
        <v/>
      </c>
      <c r="S701" s="50" t="str">
        <f aca="false">IF(OR($B701="",$Q701=""),"",0.6108*EXP(17.27*$B701/($B701+237.3))-0.6108*EXP(17.27*($B701+$Q701)/($B701+$Q701+237.3)))</f>
        <v/>
      </c>
      <c r="T701" s="46" t="str">
        <f aca="false">IF(OR($Q701="",$R701="",$L701=""),"",$Q701+$R701*$L701)</f>
        <v/>
      </c>
      <c r="U701" s="46" t="str">
        <f aca="false">IF(OR($Q701="",$R701="",$S701=""),"",$Q701+$R701*$S701)</f>
        <v/>
      </c>
      <c r="V701" s="50" t="str">
        <f aca="false">IF(OR($P701="",$T701="",$U701=""),"",IF(ABS($U701-$T701)&lt;CFG_DENOMMIN,"",($P701-$T701)/($U701-$T701)))</f>
        <v/>
      </c>
      <c r="W701" s="47" t="str">
        <f aca="false">IF($E701="","",IFERROR(LN((CFG_ZANEM-0.67*CFG_HDOSSEL)/(0.123*CFG_HDOSSEL))*LN((CFG_ZAR-0.67*CFG_HDOSSEL)/(0.0123*CFG_HDOSSEL))/(CFG_K^2*$E701),""))</f>
        <v/>
      </c>
      <c r="X701" s="50" t="str">
        <f aca="false">IF(OR($N701="",$W701="",$W701=0),"",$N701*(1+CFG_RC/$W701))</f>
        <v/>
      </c>
      <c r="Y701" s="46" t="str">
        <f aca="false">IF(OR($X701="",$M701="",$G701="",$L701=""),"",($W701*$G701/CFG_RHOCP)*($X701/($M701+$X701))-$L701/($M701+$X701))</f>
        <v/>
      </c>
      <c r="Z701" s="46" t="str">
        <f aca="false">IF(OR($W701="",$G701=""),"",$W701*$G701/CFG_RHOCP)</f>
        <v/>
      </c>
      <c r="AA701" s="50" t="str">
        <f aca="false">IF(OR($P701="",$Y701="",$Z701=""),"",IF(ABS($Z701-$Y701)&lt;CFG_DENOMMIN,"",($P701-$Y701)/($Z701-$Y701)))</f>
        <v/>
      </c>
      <c r="AB701" s="48" t="str">
        <f aca="false">IF($A701="","",IF(AND(HOUR($A701)&gt;=CFG_HINI,HOUR($A701)&lt;CFG_HFIM),1,0))</f>
        <v/>
      </c>
      <c r="AC701" s="48" t="str">
        <f aca="false">IF($A701="","",IF($D701="",0,IF($D701&gt;=CFG_RSMIN,1,0)))</f>
        <v/>
      </c>
      <c r="AD701" s="48" t="str">
        <f aca="false">IF($A701="","",IF($E701="",0,IF(AND($E701&gt;=CFG_UMIN,$E701&lt;=CFG_UMAX),1,0)))</f>
        <v/>
      </c>
      <c r="AE701" s="48" t="str">
        <f aca="false">IF($A701="","",IF($L701="",0,IF($L701&gt;=CFG_VPDMIN,1,0)))</f>
        <v/>
      </c>
      <c r="AF701" s="48" t="str">
        <f aca="false">IF($A701="","",IF(CFG_METODO="Teórico (Jackson)",IF(OR($Y701="",$Z701=""),0,IF(ABS($Z701-$Y701)&gt;=CFG_DENOMMIN,1,0)),IF(OR($T701="",$U701=""),0,IF(ABS($U701-$T701)&gt;=CFG_DENOMMIN,1,0))))</f>
        <v/>
      </c>
      <c r="AG701" s="48" t="str">
        <f aca="false">IF($A701="","",IF(AND($B701&lt;&gt;"",$C701&lt;&gt;"",$H701&lt;&gt;""),1,0))</f>
        <v/>
      </c>
      <c r="AH701" s="48" t="str">
        <f aca="false">IF($A701="","",IF(AND($AB701=1,$AC701=1,$AD701=1,$AE701=1,$AF701=1,$AG701=1),1,0))</f>
        <v/>
      </c>
      <c r="AI701" s="50" t="str">
        <f aca="false">IF($A701="","",IF($AH701&lt;&gt;1,"",IF(CFG_METODO="Teórico (Jackson)",$AA701,$V701)))</f>
        <v/>
      </c>
      <c r="AJ701" s="50" t="str">
        <f aca="false">IF($AI701="","",MAX(0,MIN(1,$AI701)))</f>
        <v/>
      </c>
      <c r="AK701" s="52" t="str">
        <f aca="false">IF($A701="","",IF($AG701=0,"Dados incompletos"&amp;IF($I701="SEM PAR"," — sem Tc no mesmo horário",""),IF($AB701=0,"Fora da janela horária",IF($AC701=0,"Radiação abaixo do mínimo",IF($AD701=0,"Vento fora da faixa",IF($AE701=0,"VPD abaixo do mínimo",IF($AF701=0,"Denominador muito pequeno","VÁLIDO")))))))</f>
        <v/>
      </c>
    </row>
    <row r="702" customFormat="false" ht="15" hidden="false" customHeight="false" outlineLevel="0" collapsed="false">
      <c r="A702" s="45" t="str">
        <f aca="false">IF(02_Estacao!A702="","",02_Estacao!A702)</f>
        <v/>
      </c>
      <c r="B702" s="46" t="str">
        <f aca="false">IF(OR($A702="",02_Estacao!B702=""),"",IF(CFG_UT="°F",(02_Estacao!B702-32)*5/9,02_Estacao!B702))</f>
        <v/>
      </c>
      <c r="C702" s="47" t="str">
        <f aca="false">IF(OR($A702="",02_Estacao!C702=""),"",IF(CFG_UUR="fração (0-1)",02_Estacao!C702*100,02_Estacao!C702))</f>
        <v/>
      </c>
      <c r="D702" s="48" t="str">
        <f aca="false">IF(OR($A702="",02_Estacao!D702=""),"",IF(CFG_URS="MJ/m²/h",02_Estacao!D702*277.7778,IF(CFG_URS="kW/m²",02_Estacao!D702*1000,02_Estacao!D702)))</f>
        <v/>
      </c>
      <c r="E702" s="46" t="str">
        <f aca="false">IF(OR($A702="",02_Estacao!E702=""),"",IF(CFG_UVEL="km/h",02_Estacao!E702/3.6,02_Estacao!E702))</f>
        <v/>
      </c>
      <c r="F702" s="46" t="str">
        <f aca="false">IF($A702="","",IF(02_Estacao!F702="",CFG_P,IF(CFG_UP="hPa (mbar)",02_Estacao!F702/10,IF(CFG_UP="Pa",02_Estacao!F702/1000,02_Estacao!F702))))</f>
        <v/>
      </c>
      <c r="G702" s="48" t="str">
        <f aca="false">IF($A702="","",IF(02_Estacao!G702&lt;&gt;"",02_Estacao!G702,IF($D702="","",(1-CFG_ALBEDO)*$D702-CFG_RNL)))</f>
        <v/>
      </c>
      <c r="H702" s="46" t="str">
        <f aca="false">IF($A702="","",IFERROR(IF(ISNUMBER(INDEX(03_Dossel!$F$6:$F$1005,MATCH($A702,03_Dossel!$A$6:$A$1005,0))),INDEX(03_Dossel!$F$6:$F$1005,MATCH($A702,03_Dossel!$A$6:$A$1005,0)),""),""))</f>
        <v/>
      </c>
      <c r="I702" s="49" t="str">
        <f aca="false">IF($A702="","",IF($H702="","SEM PAR","OK"))</f>
        <v/>
      </c>
      <c r="J702" s="50" t="str">
        <f aca="false">IF($B702="","",0.6108*EXP(17.27*$B702/($B702+237.3)))</f>
        <v/>
      </c>
      <c r="K702" s="50" t="str">
        <f aca="false">IF(OR($J702="",$C702=""),"",$J702*$C702/100)</f>
        <v/>
      </c>
      <c r="L702" s="50" t="str">
        <f aca="false">IF(OR($J702="",$K702=""),"",$J702-$K702)</f>
        <v/>
      </c>
      <c r="M702" s="50" t="str">
        <f aca="false">IF($J702="","",4098*$J702/($B702+237.3)^2)</f>
        <v/>
      </c>
      <c r="N702" s="51" t="str">
        <f aca="false">IF($F702="","",0.000665*$F702)</f>
        <v/>
      </c>
      <c r="O702" s="46" t="str">
        <f aca="false">IF($E702="","",IFERROR($E702*4.87/LN(67.8*CFG_ZANEM-5.42),""))</f>
        <v/>
      </c>
      <c r="P702" s="46" t="str">
        <f aca="false">IF(OR($B702="",$H702=""),"",$H702-$B702)</f>
        <v/>
      </c>
      <c r="Q702" s="46" t="str">
        <f aca="false">IF($A702="","",IF(ISNUMBER(CFG_A),CFG_A,""))</f>
        <v/>
      </c>
      <c r="R702" s="46" t="str">
        <f aca="false">IF($A702="","",IF(ISNUMBER(CFG_B),CFG_B,""))</f>
        <v/>
      </c>
      <c r="S702" s="50" t="str">
        <f aca="false">IF(OR($B702="",$Q702=""),"",0.6108*EXP(17.27*$B702/($B702+237.3))-0.6108*EXP(17.27*($B702+$Q702)/($B702+$Q702+237.3)))</f>
        <v/>
      </c>
      <c r="T702" s="46" t="str">
        <f aca="false">IF(OR($Q702="",$R702="",$L702=""),"",$Q702+$R702*$L702)</f>
        <v/>
      </c>
      <c r="U702" s="46" t="str">
        <f aca="false">IF(OR($Q702="",$R702="",$S702=""),"",$Q702+$R702*$S702)</f>
        <v/>
      </c>
      <c r="V702" s="50" t="str">
        <f aca="false">IF(OR($P702="",$T702="",$U702=""),"",IF(ABS($U702-$T702)&lt;CFG_DENOMMIN,"",($P702-$T702)/($U702-$T702)))</f>
        <v/>
      </c>
      <c r="W702" s="47" t="str">
        <f aca="false">IF($E702="","",IFERROR(LN((CFG_ZANEM-0.67*CFG_HDOSSEL)/(0.123*CFG_HDOSSEL))*LN((CFG_ZAR-0.67*CFG_HDOSSEL)/(0.0123*CFG_HDOSSEL))/(CFG_K^2*$E702),""))</f>
        <v/>
      </c>
      <c r="X702" s="50" t="str">
        <f aca="false">IF(OR($N702="",$W702="",$W702=0),"",$N702*(1+CFG_RC/$W702))</f>
        <v/>
      </c>
      <c r="Y702" s="46" t="str">
        <f aca="false">IF(OR($X702="",$M702="",$G702="",$L702=""),"",($W702*$G702/CFG_RHOCP)*($X702/($M702+$X702))-$L702/($M702+$X702))</f>
        <v/>
      </c>
      <c r="Z702" s="46" t="str">
        <f aca="false">IF(OR($W702="",$G702=""),"",$W702*$G702/CFG_RHOCP)</f>
        <v/>
      </c>
      <c r="AA702" s="50" t="str">
        <f aca="false">IF(OR($P702="",$Y702="",$Z702=""),"",IF(ABS($Z702-$Y702)&lt;CFG_DENOMMIN,"",($P702-$Y702)/($Z702-$Y702)))</f>
        <v/>
      </c>
      <c r="AB702" s="48" t="str">
        <f aca="false">IF($A702="","",IF(AND(HOUR($A702)&gt;=CFG_HINI,HOUR($A702)&lt;CFG_HFIM),1,0))</f>
        <v/>
      </c>
      <c r="AC702" s="48" t="str">
        <f aca="false">IF($A702="","",IF($D702="",0,IF($D702&gt;=CFG_RSMIN,1,0)))</f>
        <v/>
      </c>
      <c r="AD702" s="48" t="str">
        <f aca="false">IF($A702="","",IF($E702="",0,IF(AND($E702&gt;=CFG_UMIN,$E702&lt;=CFG_UMAX),1,0)))</f>
        <v/>
      </c>
      <c r="AE702" s="48" t="str">
        <f aca="false">IF($A702="","",IF($L702="",0,IF($L702&gt;=CFG_VPDMIN,1,0)))</f>
        <v/>
      </c>
      <c r="AF702" s="48" t="str">
        <f aca="false">IF($A702="","",IF(CFG_METODO="Teórico (Jackson)",IF(OR($Y702="",$Z702=""),0,IF(ABS($Z702-$Y702)&gt;=CFG_DENOMMIN,1,0)),IF(OR($T702="",$U702=""),0,IF(ABS($U702-$T702)&gt;=CFG_DENOMMIN,1,0))))</f>
        <v/>
      </c>
      <c r="AG702" s="48" t="str">
        <f aca="false">IF($A702="","",IF(AND($B702&lt;&gt;"",$C702&lt;&gt;"",$H702&lt;&gt;""),1,0))</f>
        <v/>
      </c>
      <c r="AH702" s="48" t="str">
        <f aca="false">IF($A702="","",IF(AND($AB702=1,$AC702=1,$AD702=1,$AE702=1,$AF702=1,$AG702=1),1,0))</f>
        <v/>
      </c>
      <c r="AI702" s="50" t="str">
        <f aca="false">IF($A702="","",IF($AH702&lt;&gt;1,"",IF(CFG_METODO="Teórico (Jackson)",$AA702,$V702)))</f>
        <v/>
      </c>
      <c r="AJ702" s="50" t="str">
        <f aca="false">IF($AI702="","",MAX(0,MIN(1,$AI702)))</f>
        <v/>
      </c>
      <c r="AK702" s="52" t="str">
        <f aca="false">IF($A702="","",IF($AG702=0,"Dados incompletos"&amp;IF($I702="SEM PAR"," — sem Tc no mesmo horário",""),IF($AB702=0,"Fora da janela horária",IF($AC702=0,"Radiação abaixo do mínimo",IF($AD702=0,"Vento fora da faixa",IF($AE702=0,"VPD abaixo do mínimo",IF($AF702=0,"Denominador muito pequeno","VÁLIDO")))))))</f>
        <v/>
      </c>
    </row>
    <row r="703" customFormat="false" ht="15" hidden="false" customHeight="false" outlineLevel="0" collapsed="false">
      <c r="A703" s="45" t="str">
        <f aca="false">IF(02_Estacao!A703="","",02_Estacao!A703)</f>
        <v/>
      </c>
      <c r="B703" s="46" t="str">
        <f aca="false">IF(OR($A703="",02_Estacao!B703=""),"",IF(CFG_UT="°F",(02_Estacao!B703-32)*5/9,02_Estacao!B703))</f>
        <v/>
      </c>
      <c r="C703" s="47" t="str">
        <f aca="false">IF(OR($A703="",02_Estacao!C703=""),"",IF(CFG_UUR="fração (0-1)",02_Estacao!C703*100,02_Estacao!C703))</f>
        <v/>
      </c>
      <c r="D703" s="48" t="str">
        <f aca="false">IF(OR($A703="",02_Estacao!D703=""),"",IF(CFG_URS="MJ/m²/h",02_Estacao!D703*277.7778,IF(CFG_URS="kW/m²",02_Estacao!D703*1000,02_Estacao!D703)))</f>
        <v/>
      </c>
      <c r="E703" s="46" t="str">
        <f aca="false">IF(OR($A703="",02_Estacao!E703=""),"",IF(CFG_UVEL="km/h",02_Estacao!E703/3.6,02_Estacao!E703))</f>
        <v/>
      </c>
      <c r="F703" s="46" t="str">
        <f aca="false">IF($A703="","",IF(02_Estacao!F703="",CFG_P,IF(CFG_UP="hPa (mbar)",02_Estacao!F703/10,IF(CFG_UP="Pa",02_Estacao!F703/1000,02_Estacao!F703))))</f>
        <v/>
      </c>
      <c r="G703" s="48" t="str">
        <f aca="false">IF($A703="","",IF(02_Estacao!G703&lt;&gt;"",02_Estacao!G703,IF($D703="","",(1-CFG_ALBEDO)*$D703-CFG_RNL)))</f>
        <v/>
      </c>
      <c r="H703" s="46" t="str">
        <f aca="false">IF($A703="","",IFERROR(IF(ISNUMBER(INDEX(03_Dossel!$F$6:$F$1005,MATCH($A703,03_Dossel!$A$6:$A$1005,0))),INDEX(03_Dossel!$F$6:$F$1005,MATCH($A703,03_Dossel!$A$6:$A$1005,0)),""),""))</f>
        <v/>
      </c>
      <c r="I703" s="49" t="str">
        <f aca="false">IF($A703="","",IF($H703="","SEM PAR","OK"))</f>
        <v/>
      </c>
      <c r="J703" s="50" t="str">
        <f aca="false">IF($B703="","",0.6108*EXP(17.27*$B703/($B703+237.3)))</f>
        <v/>
      </c>
      <c r="K703" s="50" t="str">
        <f aca="false">IF(OR($J703="",$C703=""),"",$J703*$C703/100)</f>
        <v/>
      </c>
      <c r="L703" s="50" t="str">
        <f aca="false">IF(OR($J703="",$K703=""),"",$J703-$K703)</f>
        <v/>
      </c>
      <c r="M703" s="50" t="str">
        <f aca="false">IF($J703="","",4098*$J703/($B703+237.3)^2)</f>
        <v/>
      </c>
      <c r="N703" s="51" t="str">
        <f aca="false">IF($F703="","",0.000665*$F703)</f>
        <v/>
      </c>
      <c r="O703" s="46" t="str">
        <f aca="false">IF($E703="","",IFERROR($E703*4.87/LN(67.8*CFG_ZANEM-5.42),""))</f>
        <v/>
      </c>
      <c r="P703" s="46" t="str">
        <f aca="false">IF(OR($B703="",$H703=""),"",$H703-$B703)</f>
        <v/>
      </c>
      <c r="Q703" s="46" t="str">
        <f aca="false">IF($A703="","",IF(ISNUMBER(CFG_A),CFG_A,""))</f>
        <v/>
      </c>
      <c r="R703" s="46" t="str">
        <f aca="false">IF($A703="","",IF(ISNUMBER(CFG_B),CFG_B,""))</f>
        <v/>
      </c>
      <c r="S703" s="50" t="str">
        <f aca="false">IF(OR($B703="",$Q703=""),"",0.6108*EXP(17.27*$B703/($B703+237.3))-0.6108*EXP(17.27*($B703+$Q703)/($B703+$Q703+237.3)))</f>
        <v/>
      </c>
      <c r="T703" s="46" t="str">
        <f aca="false">IF(OR($Q703="",$R703="",$L703=""),"",$Q703+$R703*$L703)</f>
        <v/>
      </c>
      <c r="U703" s="46" t="str">
        <f aca="false">IF(OR($Q703="",$R703="",$S703=""),"",$Q703+$R703*$S703)</f>
        <v/>
      </c>
      <c r="V703" s="50" t="str">
        <f aca="false">IF(OR($P703="",$T703="",$U703=""),"",IF(ABS($U703-$T703)&lt;CFG_DENOMMIN,"",($P703-$T703)/($U703-$T703)))</f>
        <v/>
      </c>
      <c r="W703" s="47" t="str">
        <f aca="false">IF($E703="","",IFERROR(LN((CFG_ZANEM-0.67*CFG_HDOSSEL)/(0.123*CFG_HDOSSEL))*LN((CFG_ZAR-0.67*CFG_HDOSSEL)/(0.0123*CFG_HDOSSEL))/(CFG_K^2*$E703),""))</f>
        <v/>
      </c>
      <c r="X703" s="50" t="str">
        <f aca="false">IF(OR($N703="",$W703="",$W703=0),"",$N703*(1+CFG_RC/$W703))</f>
        <v/>
      </c>
      <c r="Y703" s="46" t="str">
        <f aca="false">IF(OR($X703="",$M703="",$G703="",$L703=""),"",($W703*$G703/CFG_RHOCP)*($X703/($M703+$X703))-$L703/($M703+$X703))</f>
        <v/>
      </c>
      <c r="Z703" s="46" t="str">
        <f aca="false">IF(OR($W703="",$G703=""),"",$W703*$G703/CFG_RHOCP)</f>
        <v/>
      </c>
      <c r="AA703" s="50" t="str">
        <f aca="false">IF(OR($P703="",$Y703="",$Z703=""),"",IF(ABS($Z703-$Y703)&lt;CFG_DENOMMIN,"",($P703-$Y703)/($Z703-$Y703)))</f>
        <v/>
      </c>
      <c r="AB703" s="48" t="str">
        <f aca="false">IF($A703="","",IF(AND(HOUR($A703)&gt;=CFG_HINI,HOUR($A703)&lt;CFG_HFIM),1,0))</f>
        <v/>
      </c>
      <c r="AC703" s="48" t="str">
        <f aca="false">IF($A703="","",IF($D703="",0,IF($D703&gt;=CFG_RSMIN,1,0)))</f>
        <v/>
      </c>
      <c r="AD703" s="48" t="str">
        <f aca="false">IF($A703="","",IF($E703="",0,IF(AND($E703&gt;=CFG_UMIN,$E703&lt;=CFG_UMAX),1,0)))</f>
        <v/>
      </c>
      <c r="AE703" s="48" t="str">
        <f aca="false">IF($A703="","",IF($L703="",0,IF($L703&gt;=CFG_VPDMIN,1,0)))</f>
        <v/>
      </c>
      <c r="AF703" s="48" t="str">
        <f aca="false">IF($A703="","",IF(CFG_METODO="Teórico (Jackson)",IF(OR($Y703="",$Z703=""),0,IF(ABS($Z703-$Y703)&gt;=CFG_DENOMMIN,1,0)),IF(OR($T703="",$U703=""),0,IF(ABS($U703-$T703)&gt;=CFG_DENOMMIN,1,0))))</f>
        <v/>
      </c>
      <c r="AG703" s="48" t="str">
        <f aca="false">IF($A703="","",IF(AND($B703&lt;&gt;"",$C703&lt;&gt;"",$H703&lt;&gt;""),1,0))</f>
        <v/>
      </c>
      <c r="AH703" s="48" t="str">
        <f aca="false">IF($A703="","",IF(AND($AB703=1,$AC703=1,$AD703=1,$AE703=1,$AF703=1,$AG703=1),1,0))</f>
        <v/>
      </c>
      <c r="AI703" s="50" t="str">
        <f aca="false">IF($A703="","",IF($AH703&lt;&gt;1,"",IF(CFG_METODO="Teórico (Jackson)",$AA703,$V703)))</f>
        <v/>
      </c>
      <c r="AJ703" s="50" t="str">
        <f aca="false">IF($AI703="","",MAX(0,MIN(1,$AI703)))</f>
        <v/>
      </c>
      <c r="AK703" s="52" t="str">
        <f aca="false">IF($A703="","",IF($AG703=0,"Dados incompletos"&amp;IF($I703="SEM PAR"," — sem Tc no mesmo horário",""),IF($AB703=0,"Fora da janela horária",IF($AC703=0,"Radiação abaixo do mínimo",IF($AD703=0,"Vento fora da faixa",IF($AE703=0,"VPD abaixo do mínimo",IF($AF703=0,"Denominador muito pequeno","VÁLIDO")))))))</f>
        <v/>
      </c>
    </row>
    <row r="704" customFormat="false" ht="15" hidden="false" customHeight="false" outlineLevel="0" collapsed="false">
      <c r="A704" s="45" t="str">
        <f aca="false">IF(02_Estacao!A704="","",02_Estacao!A704)</f>
        <v/>
      </c>
      <c r="B704" s="46" t="str">
        <f aca="false">IF(OR($A704="",02_Estacao!B704=""),"",IF(CFG_UT="°F",(02_Estacao!B704-32)*5/9,02_Estacao!B704))</f>
        <v/>
      </c>
      <c r="C704" s="47" t="str">
        <f aca="false">IF(OR($A704="",02_Estacao!C704=""),"",IF(CFG_UUR="fração (0-1)",02_Estacao!C704*100,02_Estacao!C704))</f>
        <v/>
      </c>
      <c r="D704" s="48" t="str">
        <f aca="false">IF(OR($A704="",02_Estacao!D704=""),"",IF(CFG_URS="MJ/m²/h",02_Estacao!D704*277.7778,IF(CFG_URS="kW/m²",02_Estacao!D704*1000,02_Estacao!D704)))</f>
        <v/>
      </c>
      <c r="E704" s="46" t="str">
        <f aca="false">IF(OR($A704="",02_Estacao!E704=""),"",IF(CFG_UVEL="km/h",02_Estacao!E704/3.6,02_Estacao!E704))</f>
        <v/>
      </c>
      <c r="F704" s="46" t="str">
        <f aca="false">IF($A704="","",IF(02_Estacao!F704="",CFG_P,IF(CFG_UP="hPa (mbar)",02_Estacao!F704/10,IF(CFG_UP="Pa",02_Estacao!F704/1000,02_Estacao!F704))))</f>
        <v/>
      </c>
      <c r="G704" s="48" t="str">
        <f aca="false">IF($A704="","",IF(02_Estacao!G704&lt;&gt;"",02_Estacao!G704,IF($D704="","",(1-CFG_ALBEDO)*$D704-CFG_RNL)))</f>
        <v/>
      </c>
      <c r="H704" s="46" t="str">
        <f aca="false">IF($A704="","",IFERROR(IF(ISNUMBER(INDEX(03_Dossel!$F$6:$F$1005,MATCH($A704,03_Dossel!$A$6:$A$1005,0))),INDEX(03_Dossel!$F$6:$F$1005,MATCH($A704,03_Dossel!$A$6:$A$1005,0)),""),""))</f>
        <v/>
      </c>
      <c r="I704" s="49" t="str">
        <f aca="false">IF($A704="","",IF($H704="","SEM PAR","OK"))</f>
        <v/>
      </c>
      <c r="J704" s="50" t="str">
        <f aca="false">IF($B704="","",0.6108*EXP(17.27*$B704/($B704+237.3)))</f>
        <v/>
      </c>
      <c r="K704" s="50" t="str">
        <f aca="false">IF(OR($J704="",$C704=""),"",$J704*$C704/100)</f>
        <v/>
      </c>
      <c r="L704" s="50" t="str">
        <f aca="false">IF(OR($J704="",$K704=""),"",$J704-$K704)</f>
        <v/>
      </c>
      <c r="M704" s="50" t="str">
        <f aca="false">IF($J704="","",4098*$J704/($B704+237.3)^2)</f>
        <v/>
      </c>
      <c r="N704" s="51" t="str">
        <f aca="false">IF($F704="","",0.000665*$F704)</f>
        <v/>
      </c>
      <c r="O704" s="46" t="str">
        <f aca="false">IF($E704="","",IFERROR($E704*4.87/LN(67.8*CFG_ZANEM-5.42),""))</f>
        <v/>
      </c>
      <c r="P704" s="46" t="str">
        <f aca="false">IF(OR($B704="",$H704=""),"",$H704-$B704)</f>
        <v/>
      </c>
      <c r="Q704" s="46" t="str">
        <f aca="false">IF($A704="","",IF(ISNUMBER(CFG_A),CFG_A,""))</f>
        <v/>
      </c>
      <c r="R704" s="46" t="str">
        <f aca="false">IF($A704="","",IF(ISNUMBER(CFG_B),CFG_B,""))</f>
        <v/>
      </c>
      <c r="S704" s="50" t="str">
        <f aca="false">IF(OR($B704="",$Q704=""),"",0.6108*EXP(17.27*$B704/($B704+237.3))-0.6108*EXP(17.27*($B704+$Q704)/($B704+$Q704+237.3)))</f>
        <v/>
      </c>
      <c r="T704" s="46" t="str">
        <f aca="false">IF(OR($Q704="",$R704="",$L704=""),"",$Q704+$R704*$L704)</f>
        <v/>
      </c>
      <c r="U704" s="46" t="str">
        <f aca="false">IF(OR($Q704="",$R704="",$S704=""),"",$Q704+$R704*$S704)</f>
        <v/>
      </c>
      <c r="V704" s="50" t="str">
        <f aca="false">IF(OR($P704="",$T704="",$U704=""),"",IF(ABS($U704-$T704)&lt;CFG_DENOMMIN,"",($P704-$T704)/($U704-$T704)))</f>
        <v/>
      </c>
      <c r="W704" s="47" t="str">
        <f aca="false">IF($E704="","",IFERROR(LN((CFG_ZANEM-0.67*CFG_HDOSSEL)/(0.123*CFG_HDOSSEL))*LN((CFG_ZAR-0.67*CFG_HDOSSEL)/(0.0123*CFG_HDOSSEL))/(CFG_K^2*$E704),""))</f>
        <v/>
      </c>
      <c r="X704" s="50" t="str">
        <f aca="false">IF(OR($N704="",$W704="",$W704=0),"",$N704*(1+CFG_RC/$W704))</f>
        <v/>
      </c>
      <c r="Y704" s="46" t="str">
        <f aca="false">IF(OR($X704="",$M704="",$G704="",$L704=""),"",($W704*$G704/CFG_RHOCP)*($X704/($M704+$X704))-$L704/($M704+$X704))</f>
        <v/>
      </c>
      <c r="Z704" s="46" t="str">
        <f aca="false">IF(OR($W704="",$G704=""),"",$W704*$G704/CFG_RHOCP)</f>
        <v/>
      </c>
      <c r="AA704" s="50" t="str">
        <f aca="false">IF(OR($P704="",$Y704="",$Z704=""),"",IF(ABS($Z704-$Y704)&lt;CFG_DENOMMIN,"",($P704-$Y704)/($Z704-$Y704)))</f>
        <v/>
      </c>
      <c r="AB704" s="48" t="str">
        <f aca="false">IF($A704="","",IF(AND(HOUR($A704)&gt;=CFG_HINI,HOUR($A704)&lt;CFG_HFIM),1,0))</f>
        <v/>
      </c>
      <c r="AC704" s="48" t="str">
        <f aca="false">IF($A704="","",IF($D704="",0,IF($D704&gt;=CFG_RSMIN,1,0)))</f>
        <v/>
      </c>
      <c r="AD704" s="48" t="str">
        <f aca="false">IF($A704="","",IF($E704="",0,IF(AND($E704&gt;=CFG_UMIN,$E704&lt;=CFG_UMAX),1,0)))</f>
        <v/>
      </c>
      <c r="AE704" s="48" t="str">
        <f aca="false">IF($A704="","",IF($L704="",0,IF($L704&gt;=CFG_VPDMIN,1,0)))</f>
        <v/>
      </c>
      <c r="AF704" s="48" t="str">
        <f aca="false">IF($A704="","",IF(CFG_METODO="Teórico (Jackson)",IF(OR($Y704="",$Z704=""),0,IF(ABS($Z704-$Y704)&gt;=CFG_DENOMMIN,1,0)),IF(OR($T704="",$U704=""),0,IF(ABS($U704-$T704)&gt;=CFG_DENOMMIN,1,0))))</f>
        <v/>
      </c>
      <c r="AG704" s="48" t="str">
        <f aca="false">IF($A704="","",IF(AND($B704&lt;&gt;"",$C704&lt;&gt;"",$H704&lt;&gt;""),1,0))</f>
        <v/>
      </c>
      <c r="AH704" s="48" t="str">
        <f aca="false">IF($A704="","",IF(AND($AB704=1,$AC704=1,$AD704=1,$AE704=1,$AF704=1,$AG704=1),1,0))</f>
        <v/>
      </c>
      <c r="AI704" s="50" t="str">
        <f aca="false">IF($A704="","",IF($AH704&lt;&gt;1,"",IF(CFG_METODO="Teórico (Jackson)",$AA704,$V704)))</f>
        <v/>
      </c>
      <c r="AJ704" s="50" t="str">
        <f aca="false">IF($AI704="","",MAX(0,MIN(1,$AI704)))</f>
        <v/>
      </c>
      <c r="AK704" s="52" t="str">
        <f aca="false">IF($A704="","",IF($AG704=0,"Dados incompletos"&amp;IF($I704="SEM PAR"," — sem Tc no mesmo horário",""),IF($AB704=0,"Fora da janela horária",IF($AC704=0,"Radiação abaixo do mínimo",IF($AD704=0,"Vento fora da faixa",IF($AE704=0,"VPD abaixo do mínimo",IF($AF704=0,"Denominador muito pequeno","VÁLIDO")))))))</f>
        <v/>
      </c>
    </row>
    <row r="705" customFormat="false" ht="15" hidden="false" customHeight="false" outlineLevel="0" collapsed="false">
      <c r="A705" s="45" t="str">
        <f aca="false">IF(02_Estacao!A705="","",02_Estacao!A705)</f>
        <v/>
      </c>
      <c r="B705" s="46" t="str">
        <f aca="false">IF(OR($A705="",02_Estacao!B705=""),"",IF(CFG_UT="°F",(02_Estacao!B705-32)*5/9,02_Estacao!B705))</f>
        <v/>
      </c>
      <c r="C705" s="47" t="str">
        <f aca="false">IF(OR($A705="",02_Estacao!C705=""),"",IF(CFG_UUR="fração (0-1)",02_Estacao!C705*100,02_Estacao!C705))</f>
        <v/>
      </c>
      <c r="D705" s="48" t="str">
        <f aca="false">IF(OR($A705="",02_Estacao!D705=""),"",IF(CFG_URS="MJ/m²/h",02_Estacao!D705*277.7778,IF(CFG_URS="kW/m²",02_Estacao!D705*1000,02_Estacao!D705)))</f>
        <v/>
      </c>
      <c r="E705" s="46" t="str">
        <f aca="false">IF(OR($A705="",02_Estacao!E705=""),"",IF(CFG_UVEL="km/h",02_Estacao!E705/3.6,02_Estacao!E705))</f>
        <v/>
      </c>
      <c r="F705" s="46" t="str">
        <f aca="false">IF($A705="","",IF(02_Estacao!F705="",CFG_P,IF(CFG_UP="hPa (mbar)",02_Estacao!F705/10,IF(CFG_UP="Pa",02_Estacao!F705/1000,02_Estacao!F705))))</f>
        <v/>
      </c>
      <c r="G705" s="48" t="str">
        <f aca="false">IF($A705="","",IF(02_Estacao!G705&lt;&gt;"",02_Estacao!G705,IF($D705="","",(1-CFG_ALBEDO)*$D705-CFG_RNL)))</f>
        <v/>
      </c>
      <c r="H705" s="46" t="str">
        <f aca="false">IF($A705="","",IFERROR(IF(ISNUMBER(INDEX(03_Dossel!$F$6:$F$1005,MATCH($A705,03_Dossel!$A$6:$A$1005,0))),INDEX(03_Dossel!$F$6:$F$1005,MATCH($A705,03_Dossel!$A$6:$A$1005,0)),""),""))</f>
        <v/>
      </c>
      <c r="I705" s="49" t="str">
        <f aca="false">IF($A705="","",IF($H705="","SEM PAR","OK"))</f>
        <v/>
      </c>
      <c r="J705" s="50" t="str">
        <f aca="false">IF($B705="","",0.6108*EXP(17.27*$B705/($B705+237.3)))</f>
        <v/>
      </c>
      <c r="K705" s="50" t="str">
        <f aca="false">IF(OR($J705="",$C705=""),"",$J705*$C705/100)</f>
        <v/>
      </c>
      <c r="L705" s="50" t="str">
        <f aca="false">IF(OR($J705="",$K705=""),"",$J705-$K705)</f>
        <v/>
      </c>
      <c r="M705" s="50" t="str">
        <f aca="false">IF($J705="","",4098*$J705/($B705+237.3)^2)</f>
        <v/>
      </c>
      <c r="N705" s="51" t="str">
        <f aca="false">IF($F705="","",0.000665*$F705)</f>
        <v/>
      </c>
      <c r="O705" s="46" t="str">
        <f aca="false">IF($E705="","",IFERROR($E705*4.87/LN(67.8*CFG_ZANEM-5.42),""))</f>
        <v/>
      </c>
      <c r="P705" s="46" t="str">
        <f aca="false">IF(OR($B705="",$H705=""),"",$H705-$B705)</f>
        <v/>
      </c>
      <c r="Q705" s="46" t="str">
        <f aca="false">IF($A705="","",IF(ISNUMBER(CFG_A),CFG_A,""))</f>
        <v/>
      </c>
      <c r="R705" s="46" t="str">
        <f aca="false">IF($A705="","",IF(ISNUMBER(CFG_B),CFG_B,""))</f>
        <v/>
      </c>
      <c r="S705" s="50" t="str">
        <f aca="false">IF(OR($B705="",$Q705=""),"",0.6108*EXP(17.27*$B705/($B705+237.3))-0.6108*EXP(17.27*($B705+$Q705)/($B705+$Q705+237.3)))</f>
        <v/>
      </c>
      <c r="T705" s="46" t="str">
        <f aca="false">IF(OR($Q705="",$R705="",$L705=""),"",$Q705+$R705*$L705)</f>
        <v/>
      </c>
      <c r="U705" s="46" t="str">
        <f aca="false">IF(OR($Q705="",$R705="",$S705=""),"",$Q705+$R705*$S705)</f>
        <v/>
      </c>
      <c r="V705" s="50" t="str">
        <f aca="false">IF(OR($P705="",$T705="",$U705=""),"",IF(ABS($U705-$T705)&lt;CFG_DENOMMIN,"",($P705-$T705)/($U705-$T705)))</f>
        <v/>
      </c>
      <c r="W705" s="47" t="str">
        <f aca="false">IF($E705="","",IFERROR(LN((CFG_ZANEM-0.67*CFG_HDOSSEL)/(0.123*CFG_HDOSSEL))*LN((CFG_ZAR-0.67*CFG_HDOSSEL)/(0.0123*CFG_HDOSSEL))/(CFG_K^2*$E705),""))</f>
        <v/>
      </c>
      <c r="X705" s="50" t="str">
        <f aca="false">IF(OR($N705="",$W705="",$W705=0),"",$N705*(1+CFG_RC/$W705))</f>
        <v/>
      </c>
      <c r="Y705" s="46" t="str">
        <f aca="false">IF(OR($X705="",$M705="",$G705="",$L705=""),"",($W705*$G705/CFG_RHOCP)*($X705/($M705+$X705))-$L705/($M705+$X705))</f>
        <v/>
      </c>
      <c r="Z705" s="46" t="str">
        <f aca="false">IF(OR($W705="",$G705=""),"",$W705*$G705/CFG_RHOCP)</f>
        <v/>
      </c>
      <c r="AA705" s="50" t="str">
        <f aca="false">IF(OR($P705="",$Y705="",$Z705=""),"",IF(ABS($Z705-$Y705)&lt;CFG_DENOMMIN,"",($P705-$Y705)/($Z705-$Y705)))</f>
        <v/>
      </c>
      <c r="AB705" s="48" t="str">
        <f aca="false">IF($A705="","",IF(AND(HOUR($A705)&gt;=CFG_HINI,HOUR($A705)&lt;CFG_HFIM),1,0))</f>
        <v/>
      </c>
      <c r="AC705" s="48" t="str">
        <f aca="false">IF($A705="","",IF($D705="",0,IF($D705&gt;=CFG_RSMIN,1,0)))</f>
        <v/>
      </c>
      <c r="AD705" s="48" t="str">
        <f aca="false">IF($A705="","",IF($E705="",0,IF(AND($E705&gt;=CFG_UMIN,$E705&lt;=CFG_UMAX),1,0)))</f>
        <v/>
      </c>
      <c r="AE705" s="48" t="str">
        <f aca="false">IF($A705="","",IF($L705="",0,IF($L705&gt;=CFG_VPDMIN,1,0)))</f>
        <v/>
      </c>
      <c r="AF705" s="48" t="str">
        <f aca="false">IF($A705="","",IF(CFG_METODO="Teórico (Jackson)",IF(OR($Y705="",$Z705=""),0,IF(ABS($Z705-$Y705)&gt;=CFG_DENOMMIN,1,0)),IF(OR($T705="",$U705=""),0,IF(ABS($U705-$T705)&gt;=CFG_DENOMMIN,1,0))))</f>
        <v/>
      </c>
      <c r="AG705" s="48" t="str">
        <f aca="false">IF($A705="","",IF(AND($B705&lt;&gt;"",$C705&lt;&gt;"",$H705&lt;&gt;""),1,0))</f>
        <v/>
      </c>
      <c r="AH705" s="48" t="str">
        <f aca="false">IF($A705="","",IF(AND($AB705=1,$AC705=1,$AD705=1,$AE705=1,$AF705=1,$AG705=1),1,0))</f>
        <v/>
      </c>
      <c r="AI705" s="50" t="str">
        <f aca="false">IF($A705="","",IF($AH705&lt;&gt;1,"",IF(CFG_METODO="Teórico (Jackson)",$AA705,$V705)))</f>
        <v/>
      </c>
      <c r="AJ705" s="50" t="str">
        <f aca="false">IF($AI705="","",MAX(0,MIN(1,$AI705)))</f>
        <v/>
      </c>
      <c r="AK705" s="52" t="str">
        <f aca="false">IF($A705="","",IF($AG705=0,"Dados incompletos"&amp;IF($I705="SEM PAR"," — sem Tc no mesmo horário",""),IF($AB705=0,"Fora da janela horária",IF($AC705=0,"Radiação abaixo do mínimo",IF($AD705=0,"Vento fora da faixa",IF($AE705=0,"VPD abaixo do mínimo",IF($AF705=0,"Denominador muito pequeno","VÁLIDO")))))))</f>
        <v/>
      </c>
    </row>
    <row r="706" customFormat="false" ht="15" hidden="false" customHeight="false" outlineLevel="0" collapsed="false">
      <c r="A706" s="45" t="str">
        <f aca="false">IF(02_Estacao!A706="","",02_Estacao!A706)</f>
        <v/>
      </c>
      <c r="B706" s="46" t="str">
        <f aca="false">IF(OR($A706="",02_Estacao!B706=""),"",IF(CFG_UT="°F",(02_Estacao!B706-32)*5/9,02_Estacao!B706))</f>
        <v/>
      </c>
      <c r="C706" s="47" t="str">
        <f aca="false">IF(OR($A706="",02_Estacao!C706=""),"",IF(CFG_UUR="fração (0-1)",02_Estacao!C706*100,02_Estacao!C706))</f>
        <v/>
      </c>
      <c r="D706" s="48" t="str">
        <f aca="false">IF(OR($A706="",02_Estacao!D706=""),"",IF(CFG_URS="MJ/m²/h",02_Estacao!D706*277.7778,IF(CFG_URS="kW/m²",02_Estacao!D706*1000,02_Estacao!D706)))</f>
        <v/>
      </c>
      <c r="E706" s="46" t="str">
        <f aca="false">IF(OR($A706="",02_Estacao!E706=""),"",IF(CFG_UVEL="km/h",02_Estacao!E706/3.6,02_Estacao!E706))</f>
        <v/>
      </c>
      <c r="F706" s="46" t="str">
        <f aca="false">IF($A706="","",IF(02_Estacao!F706="",CFG_P,IF(CFG_UP="hPa (mbar)",02_Estacao!F706/10,IF(CFG_UP="Pa",02_Estacao!F706/1000,02_Estacao!F706))))</f>
        <v/>
      </c>
      <c r="G706" s="48" t="str">
        <f aca="false">IF($A706="","",IF(02_Estacao!G706&lt;&gt;"",02_Estacao!G706,IF($D706="","",(1-CFG_ALBEDO)*$D706-CFG_RNL)))</f>
        <v/>
      </c>
      <c r="H706" s="46" t="str">
        <f aca="false">IF($A706="","",IFERROR(IF(ISNUMBER(INDEX(03_Dossel!$F$6:$F$1005,MATCH($A706,03_Dossel!$A$6:$A$1005,0))),INDEX(03_Dossel!$F$6:$F$1005,MATCH($A706,03_Dossel!$A$6:$A$1005,0)),""),""))</f>
        <v/>
      </c>
      <c r="I706" s="49" t="str">
        <f aca="false">IF($A706="","",IF($H706="","SEM PAR","OK"))</f>
        <v/>
      </c>
      <c r="J706" s="50" t="str">
        <f aca="false">IF($B706="","",0.6108*EXP(17.27*$B706/($B706+237.3)))</f>
        <v/>
      </c>
      <c r="K706" s="50" t="str">
        <f aca="false">IF(OR($J706="",$C706=""),"",$J706*$C706/100)</f>
        <v/>
      </c>
      <c r="L706" s="50" t="str">
        <f aca="false">IF(OR($J706="",$K706=""),"",$J706-$K706)</f>
        <v/>
      </c>
      <c r="M706" s="50" t="str">
        <f aca="false">IF($J706="","",4098*$J706/($B706+237.3)^2)</f>
        <v/>
      </c>
      <c r="N706" s="51" t="str">
        <f aca="false">IF($F706="","",0.000665*$F706)</f>
        <v/>
      </c>
      <c r="O706" s="46" t="str">
        <f aca="false">IF($E706="","",IFERROR($E706*4.87/LN(67.8*CFG_ZANEM-5.42),""))</f>
        <v/>
      </c>
      <c r="P706" s="46" t="str">
        <f aca="false">IF(OR($B706="",$H706=""),"",$H706-$B706)</f>
        <v/>
      </c>
      <c r="Q706" s="46" t="str">
        <f aca="false">IF($A706="","",IF(ISNUMBER(CFG_A),CFG_A,""))</f>
        <v/>
      </c>
      <c r="R706" s="46" t="str">
        <f aca="false">IF($A706="","",IF(ISNUMBER(CFG_B),CFG_B,""))</f>
        <v/>
      </c>
      <c r="S706" s="50" t="str">
        <f aca="false">IF(OR($B706="",$Q706=""),"",0.6108*EXP(17.27*$B706/($B706+237.3))-0.6108*EXP(17.27*($B706+$Q706)/($B706+$Q706+237.3)))</f>
        <v/>
      </c>
      <c r="T706" s="46" t="str">
        <f aca="false">IF(OR($Q706="",$R706="",$L706=""),"",$Q706+$R706*$L706)</f>
        <v/>
      </c>
      <c r="U706" s="46" t="str">
        <f aca="false">IF(OR($Q706="",$R706="",$S706=""),"",$Q706+$R706*$S706)</f>
        <v/>
      </c>
      <c r="V706" s="50" t="str">
        <f aca="false">IF(OR($P706="",$T706="",$U706=""),"",IF(ABS($U706-$T706)&lt;CFG_DENOMMIN,"",($P706-$T706)/($U706-$T706)))</f>
        <v/>
      </c>
      <c r="W706" s="47" t="str">
        <f aca="false">IF($E706="","",IFERROR(LN((CFG_ZANEM-0.67*CFG_HDOSSEL)/(0.123*CFG_HDOSSEL))*LN((CFG_ZAR-0.67*CFG_HDOSSEL)/(0.0123*CFG_HDOSSEL))/(CFG_K^2*$E706),""))</f>
        <v/>
      </c>
      <c r="X706" s="50" t="str">
        <f aca="false">IF(OR($N706="",$W706="",$W706=0),"",$N706*(1+CFG_RC/$W706))</f>
        <v/>
      </c>
      <c r="Y706" s="46" t="str">
        <f aca="false">IF(OR($X706="",$M706="",$G706="",$L706=""),"",($W706*$G706/CFG_RHOCP)*($X706/($M706+$X706))-$L706/($M706+$X706))</f>
        <v/>
      </c>
      <c r="Z706" s="46" t="str">
        <f aca="false">IF(OR($W706="",$G706=""),"",$W706*$G706/CFG_RHOCP)</f>
        <v/>
      </c>
      <c r="AA706" s="50" t="str">
        <f aca="false">IF(OR($P706="",$Y706="",$Z706=""),"",IF(ABS($Z706-$Y706)&lt;CFG_DENOMMIN,"",($P706-$Y706)/($Z706-$Y706)))</f>
        <v/>
      </c>
      <c r="AB706" s="48" t="str">
        <f aca="false">IF($A706="","",IF(AND(HOUR($A706)&gt;=CFG_HINI,HOUR($A706)&lt;CFG_HFIM),1,0))</f>
        <v/>
      </c>
      <c r="AC706" s="48" t="str">
        <f aca="false">IF($A706="","",IF($D706="",0,IF($D706&gt;=CFG_RSMIN,1,0)))</f>
        <v/>
      </c>
      <c r="AD706" s="48" t="str">
        <f aca="false">IF($A706="","",IF($E706="",0,IF(AND($E706&gt;=CFG_UMIN,$E706&lt;=CFG_UMAX),1,0)))</f>
        <v/>
      </c>
      <c r="AE706" s="48" t="str">
        <f aca="false">IF($A706="","",IF($L706="",0,IF($L706&gt;=CFG_VPDMIN,1,0)))</f>
        <v/>
      </c>
      <c r="AF706" s="48" t="str">
        <f aca="false">IF($A706="","",IF(CFG_METODO="Teórico (Jackson)",IF(OR($Y706="",$Z706=""),0,IF(ABS($Z706-$Y706)&gt;=CFG_DENOMMIN,1,0)),IF(OR($T706="",$U706=""),0,IF(ABS($U706-$T706)&gt;=CFG_DENOMMIN,1,0))))</f>
        <v/>
      </c>
      <c r="AG706" s="48" t="str">
        <f aca="false">IF($A706="","",IF(AND($B706&lt;&gt;"",$C706&lt;&gt;"",$H706&lt;&gt;""),1,0))</f>
        <v/>
      </c>
      <c r="AH706" s="48" t="str">
        <f aca="false">IF($A706="","",IF(AND($AB706=1,$AC706=1,$AD706=1,$AE706=1,$AF706=1,$AG706=1),1,0))</f>
        <v/>
      </c>
      <c r="AI706" s="50" t="str">
        <f aca="false">IF($A706="","",IF($AH706&lt;&gt;1,"",IF(CFG_METODO="Teórico (Jackson)",$AA706,$V706)))</f>
        <v/>
      </c>
      <c r="AJ706" s="50" t="str">
        <f aca="false">IF($AI706="","",MAX(0,MIN(1,$AI706)))</f>
        <v/>
      </c>
      <c r="AK706" s="52" t="str">
        <f aca="false">IF($A706="","",IF($AG706=0,"Dados incompletos"&amp;IF($I706="SEM PAR"," — sem Tc no mesmo horário",""),IF($AB706=0,"Fora da janela horária",IF($AC706=0,"Radiação abaixo do mínimo",IF($AD706=0,"Vento fora da faixa",IF($AE706=0,"VPD abaixo do mínimo",IF($AF706=0,"Denominador muito pequeno","VÁLIDO")))))))</f>
        <v/>
      </c>
    </row>
    <row r="707" customFormat="false" ht="15" hidden="false" customHeight="false" outlineLevel="0" collapsed="false">
      <c r="A707" s="45" t="str">
        <f aca="false">IF(02_Estacao!A707="","",02_Estacao!A707)</f>
        <v/>
      </c>
      <c r="B707" s="46" t="str">
        <f aca="false">IF(OR($A707="",02_Estacao!B707=""),"",IF(CFG_UT="°F",(02_Estacao!B707-32)*5/9,02_Estacao!B707))</f>
        <v/>
      </c>
      <c r="C707" s="47" t="str">
        <f aca="false">IF(OR($A707="",02_Estacao!C707=""),"",IF(CFG_UUR="fração (0-1)",02_Estacao!C707*100,02_Estacao!C707))</f>
        <v/>
      </c>
      <c r="D707" s="48" t="str">
        <f aca="false">IF(OR($A707="",02_Estacao!D707=""),"",IF(CFG_URS="MJ/m²/h",02_Estacao!D707*277.7778,IF(CFG_URS="kW/m²",02_Estacao!D707*1000,02_Estacao!D707)))</f>
        <v/>
      </c>
      <c r="E707" s="46" t="str">
        <f aca="false">IF(OR($A707="",02_Estacao!E707=""),"",IF(CFG_UVEL="km/h",02_Estacao!E707/3.6,02_Estacao!E707))</f>
        <v/>
      </c>
      <c r="F707" s="46" t="str">
        <f aca="false">IF($A707="","",IF(02_Estacao!F707="",CFG_P,IF(CFG_UP="hPa (mbar)",02_Estacao!F707/10,IF(CFG_UP="Pa",02_Estacao!F707/1000,02_Estacao!F707))))</f>
        <v/>
      </c>
      <c r="G707" s="48" t="str">
        <f aca="false">IF($A707="","",IF(02_Estacao!G707&lt;&gt;"",02_Estacao!G707,IF($D707="","",(1-CFG_ALBEDO)*$D707-CFG_RNL)))</f>
        <v/>
      </c>
      <c r="H707" s="46" t="str">
        <f aca="false">IF($A707="","",IFERROR(IF(ISNUMBER(INDEX(03_Dossel!$F$6:$F$1005,MATCH($A707,03_Dossel!$A$6:$A$1005,0))),INDEX(03_Dossel!$F$6:$F$1005,MATCH($A707,03_Dossel!$A$6:$A$1005,0)),""),""))</f>
        <v/>
      </c>
      <c r="I707" s="49" t="str">
        <f aca="false">IF($A707="","",IF($H707="","SEM PAR","OK"))</f>
        <v/>
      </c>
      <c r="J707" s="50" t="str">
        <f aca="false">IF($B707="","",0.6108*EXP(17.27*$B707/($B707+237.3)))</f>
        <v/>
      </c>
      <c r="K707" s="50" t="str">
        <f aca="false">IF(OR($J707="",$C707=""),"",$J707*$C707/100)</f>
        <v/>
      </c>
      <c r="L707" s="50" t="str">
        <f aca="false">IF(OR($J707="",$K707=""),"",$J707-$K707)</f>
        <v/>
      </c>
      <c r="M707" s="50" t="str">
        <f aca="false">IF($J707="","",4098*$J707/($B707+237.3)^2)</f>
        <v/>
      </c>
      <c r="N707" s="51" t="str">
        <f aca="false">IF($F707="","",0.000665*$F707)</f>
        <v/>
      </c>
      <c r="O707" s="46" t="str">
        <f aca="false">IF($E707="","",IFERROR($E707*4.87/LN(67.8*CFG_ZANEM-5.42),""))</f>
        <v/>
      </c>
      <c r="P707" s="46" t="str">
        <f aca="false">IF(OR($B707="",$H707=""),"",$H707-$B707)</f>
        <v/>
      </c>
      <c r="Q707" s="46" t="str">
        <f aca="false">IF($A707="","",IF(ISNUMBER(CFG_A),CFG_A,""))</f>
        <v/>
      </c>
      <c r="R707" s="46" t="str">
        <f aca="false">IF($A707="","",IF(ISNUMBER(CFG_B),CFG_B,""))</f>
        <v/>
      </c>
      <c r="S707" s="50" t="str">
        <f aca="false">IF(OR($B707="",$Q707=""),"",0.6108*EXP(17.27*$B707/($B707+237.3))-0.6108*EXP(17.27*($B707+$Q707)/($B707+$Q707+237.3)))</f>
        <v/>
      </c>
      <c r="T707" s="46" t="str">
        <f aca="false">IF(OR($Q707="",$R707="",$L707=""),"",$Q707+$R707*$L707)</f>
        <v/>
      </c>
      <c r="U707" s="46" t="str">
        <f aca="false">IF(OR($Q707="",$R707="",$S707=""),"",$Q707+$R707*$S707)</f>
        <v/>
      </c>
      <c r="V707" s="50" t="str">
        <f aca="false">IF(OR($P707="",$T707="",$U707=""),"",IF(ABS($U707-$T707)&lt;CFG_DENOMMIN,"",($P707-$T707)/($U707-$T707)))</f>
        <v/>
      </c>
      <c r="W707" s="47" t="str">
        <f aca="false">IF($E707="","",IFERROR(LN((CFG_ZANEM-0.67*CFG_HDOSSEL)/(0.123*CFG_HDOSSEL))*LN((CFG_ZAR-0.67*CFG_HDOSSEL)/(0.0123*CFG_HDOSSEL))/(CFG_K^2*$E707),""))</f>
        <v/>
      </c>
      <c r="X707" s="50" t="str">
        <f aca="false">IF(OR($N707="",$W707="",$W707=0),"",$N707*(1+CFG_RC/$W707))</f>
        <v/>
      </c>
      <c r="Y707" s="46" t="str">
        <f aca="false">IF(OR($X707="",$M707="",$G707="",$L707=""),"",($W707*$G707/CFG_RHOCP)*($X707/($M707+$X707))-$L707/($M707+$X707))</f>
        <v/>
      </c>
      <c r="Z707" s="46" t="str">
        <f aca="false">IF(OR($W707="",$G707=""),"",$W707*$G707/CFG_RHOCP)</f>
        <v/>
      </c>
      <c r="AA707" s="50" t="str">
        <f aca="false">IF(OR($P707="",$Y707="",$Z707=""),"",IF(ABS($Z707-$Y707)&lt;CFG_DENOMMIN,"",($P707-$Y707)/($Z707-$Y707)))</f>
        <v/>
      </c>
      <c r="AB707" s="48" t="str">
        <f aca="false">IF($A707="","",IF(AND(HOUR($A707)&gt;=CFG_HINI,HOUR($A707)&lt;CFG_HFIM),1,0))</f>
        <v/>
      </c>
      <c r="AC707" s="48" t="str">
        <f aca="false">IF($A707="","",IF($D707="",0,IF($D707&gt;=CFG_RSMIN,1,0)))</f>
        <v/>
      </c>
      <c r="AD707" s="48" t="str">
        <f aca="false">IF($A707="","",IF($E707="",0,IF(AND($E707&gt;=CFG_UMIN,$E707&lt;=CFG_UMAX),1,0)))</f>
        <v/>
      </c>
      <c r="AE707" s="48" t="str">
        <f aca="false">IF($A707="","",IF($L707="",0,IF($L707&gt;=CFG_VPDMIN,1,0)))</f>
        <v/>
      </c>
      <c r="AF707" s="48" t="str">
        <f aca="false">IF($A707="","",IF(CFG_METODO="Teórico (Jackson)",IF(OR($Y707="",$Z707=""),0,IF(ABS($Z707-$Y707)&gt;=CFG_DENOMMIN,1,0)),IF(OR($T707="",$U707=""),0,IF(ABS($U707-$T707)&gt;=CFG_DENOMMIN,1,0))))</f>
        <v/>
      </c>
      <c r="AG707" s="48" t="str">
        <f aca="false">IF($A707="","",IF(AND($B707&lt;&gt;"",$C707&lt;&gt;"",$H707&lt;&gt;""),1,0))</f>
        <v/>
      </c>
      <c r="AH707" s="48" t="str">
        <f aca="false">IF($A707="","",IF(AND($AB707=1,$AC707=1,$AD707=1,$AE707=1,$AF707=1,$AG707=1),1,0))</f>
        <v/>
      </c>
      <c r="AI707" s="50" t="str">
        <f aca="false">IF($A707="","",IF($AH707&lt;&gt;1,"",IF(CFG_METODO="Teórico (Jackson)",$AA707,$V707)))</f>
        <v/>
      </c>
      <c r="AJ707" s="50" t="str">
        <f aca="false">IF($AI707="","",MAX(0,MIN(1,$AI707)))</f>
        <v/>
      </c>
      <c r="AK707" s="52" t="str">
        <f aca="false">IF($A707="","",IF($AG707=0,"Dados incompletos"&amp;IF($I707="SEM PAR"," — sem Tc no mesmo horário",""),IF($AB707=0,"Fora da janela horária",IF($AC707=0,"Radiação abaixo do mínimo",IF($AD707=0,"Vento fora da faixa",IF($AE707=0,"VPD abaixo do mínimo",IF($AF707=0,"Denominador muito pequeno","VÁLIDO")))))))</f>
        <v/>
      </c>
    </row>
    <row r="708" customFormat="false" ht="15" hidden="false" customHeight="false" outlineLevel="0" collapsed="false">
      <c r="A708" s="45" t="str">
        <f aca="false">IF(02_Estacao!A708="","",02_Estacao!A708)</f>
        <v/>
      </c>
      <c r="B708" s="46" t="str">
        <f aca="false">IF(OR($A708="",02_Estacao!B708=""),"",IF(CFG_UT="°F",(02_Estacao!B708-32)*5/9,02_Estacao!B708))</f>
        <v/>
      </c>
      <c r="C708" s="47" t="str">
        <f aca="false">IF(OR($A708="",02_Estacao!C708=""),"",IF(CFG_UUR="fração (0-1)",02_Estacao!C708*100,02_Estacao!C708))</f>
        <v/>
      </c>
      <c r="D708" s="48" t="str">
        <f aca="false">IF(OR($A708="",02_Estacao!D708=""),"",IF(CFG_URS="MJ/m²/h",02_Estacao!D708*277.7778,IF(CFG_URS="kW/m²",02_Estacao!D708*1000,02_Estacao!D708)))</f>
        <v/>
      </c>
      <c r="E708" s="46" t="str">
        <f aca="false">IF(OR($A708="",02_Estacao!E708=""),"",IF(CFG_UVEL="km/h",02_Estacao!E708/3.6,02_Estacao!E708))</f>
        <v/>
      </c>
      <c r="F708" s="46" t="str">
        <f aca="false">IF($A708="","",IF(02_Estacao!F708="",CFG_P,IF(CFG_UP="hPa (mbar)",02_Estacao!F708/10,IF(CFG_UP="Pa",02_Estacao!F708/1000,02_Estacao!F708))))</f>
        <v/>
      </c>
      <c r="G708" s="48" t="str">
        <f aca="false">IF($A708="","",IF(02_Estacao!G708&lt;&gt;"",02_Estacao!G708,IF($D708="","",(1-CFG_ALBEDO)*$D708-CFG_RNL)))</f>
        <v/>
      </c>
      <c r="H708" s="46" t="str">
        <f aca="false">IF($A708="","",IFERROR(IF(ISNUMBER(INDEX(03_Dossel!$F$6:$F$1005,MATCH($A708,03_Dossel!$A$6:$A$1005,0))),INDEX(03_Dossel!$F$6:$F$1005,MATCH($A708,03_Dossel!$A$6:$A$1005,0)),""),""))</f>
        <v/>
      </c>
      <c r="I708" s="49" t="str">
        <f aca="false">IF($A708="","",IF($H708="","SEM PAR","OK"))</f>
        <v/>
      </c>
      <c r="J708" s="50" t="str">
        <f aca="false">IF($B708="","",0.6108*EXP(17.27*$B708/($B708+237.3)))</f>
        <v/>
      </c>
      <c r="K708" s="50" t="str">
        <f aca="false">IF(OR($J708="",$C708=""),"",$J708*$C708/100)</f>
        <v/>
      </c>
      <c r="L708" s="50" t="str">
        <f aca="false">IF(OR($J708="",$K708=""),"",$J708-$K708)</f>
        <v/>
      </c>
      <c r="M708" s="50" t="str">
        <f aca="false">IF($J708="","",4098*$J708/($B708+237.3)^2)</f>
        <v/>
      </c>
      <c r="N708" s="51" t="str">
        <f aca="false">IF($F708="","",0.000665*$F708)</f>
        <v/>
      </c>
      <c r="O708" s="46" t="str">
        <f aca="false">IF($E708="","",IFERROR($E708*4.87/LN(67.8*CFG_ZANEM-5.42),""))</f>
        <v/>
      </c>
      <c r="P708" s="46" t="str">
        <f aca="false">IF(OR($B708="",$H708=""),"",$H708-$B708)</f>
        <v/>
      </c>
      <c r="Q708" s="46" t="str">
        <f aca="false">IF($A708="","",IF(ISNUMBER(CFG_A),CFG_A,""))</f>
        <v/>
      </c>
      <c r="R708" s="46" t="str">
        <f aca="false">IF($A708="","",IF(ISNUMBER(CFG_B),CFG_B,""))</f>
        <v/>
      </c>
      <c r="S708" s="50" t="str">
        <f aca="false">IF(OR($B708="",$Q708=""),"",0.6108*EXP(17.27*$B708/($B708+237.3))-0.6108*EXP(17.27*($B708+$Q708)/($B708+$Q708+237.3)))</f>
        <v/>
      </c>
      <c r="T708" s="46" t="str">
        <f aca="false">IF(OR($Q708="",$R708="",$L708=""),"",$Q708+$R708*$L708)</f>
        <v/>
      </c>
      <c r="U708" s="46" t="str">
        <f aca="false">IF(OR($Q708="",$R708="",$S708=""),"",$Q708+$R708*$S708)</f>
        <v/>
      </c>
      <c r="V708" s="50" t="str">
        <f aca="false">IF(OR($P708="",$T708="",$U708=""),"",IF(ABS($U708-$T708)&lt;CFG_DENOMMIN,"",($P708-$T708)/($U708-$T708)))</f>
        <v/>
      </c>
      <c r="W708" s="47" t="str">
        <f aca="false">IF($E708="","",IFERROR(LN((CFG_ZANEM-0.67*CFG_HDOSSEL)/(0.123*CFG_HDOSSEL))*LN((CFG_ZAR-0.67*CFG_HDOSSEL)/(0.0123*CFG_HDOSSEL))/(CFG_K^2*$E708),""))</f>
        <v/>
      </c>
      <c r="X708" s="50" t="str">
        <f aca="false">IF(OR($N708="",$W708="",$W708=0),"",$N708*(1+CFG_RC/$W708))</f>
        <v/>
      </c>
      <c r="Y708" s="46" t="str">
        <f aca="false">IF(OR($X708="",$M708="",$G708="",$L708=""),"",($W708*$G708/CFG_RHOCP)*($X708/($M708+$X708))-$L708/($M708+$X708))</f>
        <v/>
      </c>
      <c r="Z708" s="46" t="str">
        <f aca="false">IF(OR($W708="",$G708=""),"",$W708*$G708/CFG_RHOCP)</f>
        <v/>
      </c>
      <c r="AA708" s="50" t="str">
        <f aca="false">IF(OR($P708="",$Y708="",$Z708=""),"",IF(ABS($Z708-$Y708)&lt;CFG_DENOMMIN,"",($P708-$Y708)/($Z708-$Y708)))</f>
        <v/>
      </c>
      <c r="AB708" s="48" t="str">
        <f aca="false">IF($A708="","",IF(AND(HOUR($A708)&gt;=CFG_HINI,HOUR($A708)&lt;CFG_HFIM),1,0))</f>
        <v/>
      </c>
      <c r="AC708" s="48" t="str">
        <f aca="false">IF($A708="","",IF($D708="",0,IF($D708&gt;=CFG_RSMIN,1,0)))</f>
        <v/>
      </c>
      <c r="AD708" s="48" t="str">
        <f aca="false">IF($A708="","",IF($E708="",0,IF(AND($E708&gt;=CFG_UMIN,$E708&lt;=CFG_UMAX),1,0)))</f>
        <v/>
      </c>
      <c r="AE708" s="48" t="str">
        <f aca="false">IF($A708="","",IF($L708="",0,IF($L708&gt;=CFG_VPDMIN,1,0)))</f>
        <v/>
      </c>
      <c r="AF708" s="48" t="str">
        <f aca="false">IF($A708="","",IF(CFG_METODO="Teórico (Jackson)",IF(OR($Y708="",$Z708=""),0,IF(ABS($Z708-$Y708)&gt;=CFG_DENOMMIN,1,0)),IF(OR($T708="",$U708=""),0,IF(ABS($U708-$T708)&gt;=CFG_DENOMMIN,1,0))))</f>
        <v/>
      </c>
      <c r="AG708" s="48" t="str">
        <f aca="false">IF($A708="","",IF(AND($B708&lt;&gt;"",$C708&lt;&gt;"",$H708&lt;&gt;""),1,0))</f>
        <v/>
      </c>
      <c r="AH708" s="48" t="str">
        <f aca="false">IF($A708="","",IF(AND($AB708=1,$AC708=1,$AD708=1,$AE708=1,$AF708=1,$AG708=1),1,0))</f>
        <v/>
      </c>
      <c r="AI708" s="50" t="str">
        <f aca="false">IF($A708="","",IF($AH708&lt;&gt;1,"",IF(CFG_METODO="Teórico (Jackson)",$AA708,$V708)))</f>
        <v/>
      </c>
      <c r="AJ708" s="50" t="str">
        <f aca="false">IF($AI708="","",MAX(0,MIN(1,$AI708)))</f>
        <v/>
      </c>
      <c r="AK708" s="52" t="str">
        <f aca="false">IF($A708="","",IF($AG708=0,"Dados incompletos"&amp;IF($I708="SEM PAR"," — sem Tc no mesmo horário",""),IF($AB708=0,"Fora da janela horária",IF($AC708=0,"Radiação abaixo do mínimo",IF($AD708=0,"Vento fora da faixa",IF($AE708=0,"VPD abaixo do mínimo",IF($AF708=0,"Denominador muito pequeno","VÁLIDO")))))))</f>
        <v/>
      </c>
    </row>
    <row r="709" customFormat="false" ht="15" hidden="false" customHeight="false" outlineLevel="0" collapsed="false">
      <c r="A709" s="45" t="str">
        <f aca="false">IF(02_Estacao!A709="","",02_Estacao!A709)</f>
        <v/>
      </c>
      <c r="B709" s="46" t="str">
        <f aca="false">IF(OR($A709="",02_Estacao!B709=""),"",IF(CFG_UT="°F",(02_Estacao!B709-32)*5/9,02_Estacao!B709))</f>
        <v/>
      </c>
      <c r="C709" s="47" t="str">
        <f aca="false">IF(OR($A709="",02_Estacao!C709=""),"",IF(CFG_UUR="fração (0-1)",02_Estacao!C709*100,02_Estacao!C709))</f>
        <v/>
      </c>
      <c r="D709" s="48" t="str">
        <f aca="false">IF(OR($A709="",02_Estacao!D709=""),"",IF(CFG_URS="MJ/m²/h",02_Estacao!D709*277.7778,IF(CFG_URS="kW/m²",02_Estacao!D709*1000,02_Estacao!D709)))</f>
        <v/>
      </c>
      <c r="E709" s="46" t="str">
        <f aca="false">IF(OR($A709="",02_Estacao!E709=""),"",IF(CFG_UVEL="km/h",02_Estacao!E709/3.6,02_Estacao!E709))</f>
        <v/>
      </c>
      <c r="F709" s="46" t="str">
        <f aca="false">IF($A709="","",IF(02_Estacao!F709="",CFG_P,IF(CFG_UP="hPa (mbar)",02_Estacao!F709/10,IF(CFG_UP="Pa",02_Estacao!F709/1000,02_Estacao!F709))))</f>
        <v/>
      </c>
      <c r="G709" s="48" t="str">
        <f aca="false">IF($A709="","",IF(02_Estacao!G709&lt;&gt;"",02_Estacao!G709,IF($D709="","",(1-CFG_ALBEDO)*$D709-CFG_RNL)))</f>
        <v/>
      </c>
      <c r="H709" s="46" t="str">
        <f aca="false">IF($A709="","",IFERROR(IF(ISNUMBER(INDEX(03_Dossel!$F$6:$F$1005,MATCH($A709,03_Dossel!$A$6:$A$1005,0))),INDEX(03_Dossel!$F$6:$F$1005,MATCH($A709,03_Dossel!$A$6:$A$1005,0)),""),""))</f>
        <v/>
      </c>
      <c r="I709" s="49" t="str">
        <f aca="false">IF($A709="","",IF($H709="","SEM PAR","OK"))</f>
        <v/>
      </c>
      <c r="J709" s="50" t="str">
        <f aca="false">IF($B709="","",0.6108*EXP(17.27*$B709/($B709+237.3)))</f>
        <v/>
      </c>
      <c r="K709" s="50" t="str">
        <f aca="false">IF(OR($J709="",$C709=""),"",$J709*$C709/100)</f>
        <v/>
      </c>
      <c r="L709" s="50" t="str">
        <f aca="false">IF(OR($J709="",$K709=""),"",$J709-$K709)</f>
        <v/>
      </c>
      <c r="M709" s="50" t="str">
        <f aca="false">IF($J709="","",4098*$J709/($B709+237.3)^2)</f>
        <v/>
      </c>
      <c r="N709" s="51" t="str">
        <f aca="false">IF($F709="","",0.000665*$F709)</f>
        <v/>
      </c>
      <c r="O709" s="46" t="str">
        <f aca="false">IF($E709="","",IFERROR($E709*4.87/LN(67.8*CFG_ZANEM-5.42),""))</f>
        <v/>
      </c>
      <c r="P709" s="46" t="str">
        <f aca="false">IF(OR($B709="",$H709=""),"",$H709-$B709)</f>
        <v/>
      </c>
      <c r="Q709" s="46" t="str">
        <f aca="false">IF($A709="","",IF(ISNUMBER(CFG_A),CFG_A,""))</f>
        <v/>
      </c>
      <c r="R709" s="46" t="str">
        <f aca="false">IF($A709="","",IF(ISNUMBER(CFG_B),CFG_B,""))</f>
        <v/>
      </c>
      <c r="S709" s="50" t="str">
        <f aca="false">IF(OR($B709="",$Q709=""),"",0.6108*EXP(17.27*$B709/($B709+237.3))-0.6108*EXP(17.27*($B709+$Q709)/($B709+$Q709+237.3)))</f>
        <v/>
      </c>
      <c r="T709" s="46" t="str">
        <f aca="false">IF(OR($Q709="",$R709="",$L709=""),"",$Q709+$R709*$L709)</f>
        <v/>
      </c>
      <c r="U709" s="46" t="str">
        <f aca="false">IF(OR($Q709="",$R709="",$S709=""),"",$Q709+$R709*$S709)</f>
        <v/>
      </c>
      <c r="V709" s="50" t="str">
        <f aca="false">IF(OR($P709="",$T709="",$U709=""),"",IF(ABS($U709-$T709)&lt;CFG_DENOMMIN,"",($P709-$T709)/($U709-$T709)))</f>
        <v/>
      </c>
      <c r="W709" s="47" t="str">
        <f aca="false">IF($E709="","",IFERROR(LN((CFG_ZANEM-0.67*CFG_HDOSSEL)/(0.123*CFG_HDOSSEL))*LN((CFG_ZAR-0.67*CFG_HDOSSEL)/(0.0123*CFG_HDOSSEL))/(CFG_K^2*$E709),""))</f>
        <v/>
      </c>
      <c r="X709" s="50" t="str">
        <f aca="false">IF(OR($N709="",$W709="",$W709=0),"",$N709*(1+CFG_RC/$W709))</f>
        <v/>
      </c>
      <c r="Y709" s="46" t="str">
        <f aca="false">IF(OR($X709="",$M709="",$G709="",$L709=""),"",($W709*$G709/CFG_RHOCP)*($X709/($M709+$X709))-$L709/($M709+$X709))</f>
        <v/>
      </c>
      <c r="Z709" s="46" t="str">
        <f aca="false">IF(OR($W709="",$G709=""),"",$W709*$G709/CFG_RHOCP)</f>
        <v/>
      </c>
      <c r="AA709" s="50" t="str">
        <f aca="false">IF(OR($P709="",$Y709="",$Z709=""),"",IF(ABS($Z709-$Y709)&lt;CFG_DENOMMIN,"",($P709-$Y709)/($Z709-$Y709)))</f>
        <v/>
      </c>
      <c r="AB709" s="48" t="str">
        <f aca="false">IF($A709="","",IF(AND(HOUR($A709)&gt;=CFG_HINI,HOUR($A709)&lt;CFG_HFIM),1,0))</f>
        <v/>
      </c>
      <c r="AC709" s="48" t="str">
        <f aca="false">IF($A709="","",IF($D709="",0,IF($D709&gt;=CFG_RSMIN,1,0)))</f>
        <v/>
      </c>
      <c r="AD709" s="48" t="str">
        <f aca="false">IF($A709="","",IF($E709="",0,IF(AND($E709&gt;=CFG_UMIN,$E709&lt;=CFG_UMAX),1,0)))</f>
        <v/>
      </c>
      <c r="AE709" s="48" t="str">
        <f aca="false">IF($A709="","",IF($L709="",0,IF($L709&gt;=CFG_VPDMIN,1,0)))</f>
        <v/>
      </c>
      <c r="AF709" s="48" t="str">
        <f aca="false">IF($A709="","",IF(CFG_METODO="Teórico (Jackson)",IF(OR($Y709="",$Z709=""),0,IF(ABS($Z709-$Y709)&gt;=CFG_DENOMMIN,1,0)),IF(OR($T709="",$U709=""),0,IF(ABS($U709-$T709)&gt;=CFG_DENOMMIN,1,0))))</f>
        <v/>
      </c>
      <c r="AG709" s="48" t="str">
        <f aca="false">IF($A709="","",IF(AND($B709&lt;&gt;"",$C709&lt;&gt;"",$H709&lt;&gt;""),1,0))</f>
        <v/>
      </c>
      <c r="AH709" s="48" t="str">
        <f aca="false">IF($A709="","",IF(AND($AB709=1,$AC709=1,$AD709=1,$AE709=1,$AF709=1,$AG709=1),1,0))</f>
        <v/>
      </c>
      <c r="AI709" s="50" t="str">
        <f aca="false">IF($A709="","",IF($AH709&lt;&gt;1,"",IF(CFG_METODO="Teórico (Jackson)",$AA709,$V709)))</f>
        <v/>
      </c>
      <c r="AJ709" s="50" t="str">
        <f aca="false">IF($AI709="","",MAX(0,MIN(1,$AI709)))</f>
        <v/>
      </c>
      <c r="AK709" s="52" t="str">
        <f aca="false">IF($A709="","",IF($AG709=0,"Dados incompletos"&amp;IF($I709="SEM PAR"," — sem Tc no mesmo horário",""),IF($AB709=0,"Fora da janela horária",IF($AC709=0,"Radiação abaixo do mínimo",IF($AD709=0,"Vento fora da faixa",IF($AE709=0,"VPD abaixo do mínimo",IF($AF709=0,"Denominador muito pequeno","VÁLIDO")))))))</f>
        <v/>
      </c>
    </row>
    <row r="710" customFormat="false" ht="15" hidden="false" customHeight="false" outlineLevel="0" collapsed="false">
      <c r="A710" s="45" t="str">
        <f aca="false">IF(02_Estacao!A710="","",02_Estacao!A710)</f>
        <v/>
      </c>
      <c r="B710" s="46" t="str">
        <f aca="false">IF(OR($A710="",02_Estacao!B710=""),"",IF(CFG_UT="°F",(02_Estacao!B710-32)*5/9,02_Estacao!B710))</f>
        <v/>
      </c>
      <c r="C710" s="47" t="str">
        <f aca="false">IF(OR($A710="",02_Estacao!C710=""),"",IF(CFG_UUR="fração (0-1)",02_Estacao!C710*100,02_Estacao!C710))</f>
        <v/>
      </c>
      <c r="D710" s="48" t="str">
        <f aca="false">IF(OR($A710="",02_Estacao!D710=""),"",IF(CFG_URS="MJ/m²/h",02_Estacao!D710*277.7778,IF(CFG_URS="kW/m²",02_Estacao!D710*1000,02_Estacao!D710)))</f>
        <v/>
      </c>
      <c r="E710" s="46" t="str">
        <f aca="false">IF(OR($A710="",02_Estacao!E710=""),"",IF(CFG_UVEL="km/h",02_Estacao!E710/3.6,02_Estacao!E710))</f>
        <v/>
      </c>
      <c r="F710" s="46" t="str">
        <f aca="false">IF($A710="","",IF(02_Estacao!F710="",CFG_P,IF(CFG_UP="hPa (mbar)",02_Estacao!F710/10,IF(CFG_UP="Pa",02_Estacao!F710/1000,02_Estacao!F710))))</f>
        <v/>
      </c>
      <c r="G710" s="48" t="str">
        <f aca="false">IF($A710="","",IF(02_Estacao!G710&lt;&gt;"",02_Estacao!G710,IF($D710="","",(1-CFG_ALBEDO)*$D710-CFG_RNL)))</f>
        <v/>
      </c>
      <c r="H710" s="46" t="str">
        <f aca="false">IF($A710="","",IFERROR(IF(ISNUMBER(INDEX(03_Dossel!$F$6:$F$1005,MATCH($A710,03_Dossel!$A$6:$A$1005,0))),INDEX(03_Dossel!$F$6:$F$1005,MATCH($A710,03_Dossel!$A$6:$A$1005,0)),""),""))</f>
        <v/>
      </c>
      <c r="I710" s="49" t="str">
        <f aca="false">IF($A710="","",IF($H710="","SEM PAR","OK"))</f>
        <v/>
      </c>
      <c r="J710" s="50" t="str">
        <f aca="false">IF($B710="","",0.6108*EXP(17.27*$B710/($B710+237.3)))</f>
        <v/>
      </c>
      <c r="K710" s="50" t="str">
        <f aca="false">IF(OR($J710="",$C710=""),"",$J710*$C710/100)</f>
        <v/>
      </c>
      <c r="L710" s="50" t="str">
        <f aca="false">IF(OR($J710="",$K710=""),"",$J710-$K710)</f>
        <v/>
      </c>
      <c r="M710" s="50" t="str">
        <f aca="false">IF($J710="","",4098*$J710/($B710+237.3)^2)</f>
        <v/>
      </c>
      <c r="N710" s="51" t="str">
        <f aca="false">IF($F710="","",0.000665*$F710)</f>
        <v/>
      </c>
      <c r="O710" s="46" t="str">
        <f aca="false">IF($E710="","",IFERROR($E710*4.87/LN(67.8*CFG_ZANEM-5.42),""))</f>
        <v/>
      </c>
      <c r="P710" s="46" t="str">
        <f aca="false">IF(OR($B710="",$H710=""),"",$H710-$B710)</f>
        <v/>
      </c>
      <c r="Q710" s="46" t="str">
        <f aca="false">IF($A710="","",IF(ISNUMBER(CFG_A),CFG_A,""))</f>
        <v/>
      </c>
      <c r="R710" s="46" t="str">
        <f aca="false">IF($A710="","",IF(ISNUMBER(CFG_B),CFG_B,""))</f>
        <v/>
      </c>
      <c r="S710" s="50" t="str">
        <f aca="false">IF(OR($B710="",$Q710=""),"",0.6108*EXP(17.27*$B710/($B710+237.3))-0.6108*EXP(17.27*($B710+$Q710)/($B710+$Q710+237.3)))</f>
        <v/>
      </c>
      <c r="T710" s="46" t="str">
        <f aca="false">IF(OR($Q710="",$R710="",$L710=""),"",$Q710+$R710*$L710)</f>
        <v/>
      </c>
      <c r="U710" s="46" t="str">
        <f aca="false">IF(OR($Q710="",$R710="",$S710=""),"",$Q710+$R710*$S710)</f>
        <v/>
      </c>
      <c r="V710" s="50" t="str">
        <f aca="false">IF(OR($P710="",$T710="",$U710=""),"",IF(ABS($U710-$T710)&lt;CFG_DENOMMIN,"",($P710-$T710)/($U710-$T710)))</f>
        <v/>
      </c>
      <c r="W710" s="47" t="str">
        <f aca="false">IF($E710="","",IFERROR(LN((CFG_ZANEM-0.67*CFG_HDOSSEL)/(0.123*CFG_HDOSSEL))*LN((CFG_ZAR-0.67*CFG_HDOSSEL)/(0.0123*CFG_HDOSSEL))/(CFG_K^2*$E710),""))</f>
        <v/>
      </c>
      <c r="X710" s="50" t="str">
        <f aca="false">IF(OR($N710="",$W710="",$W710=0),"",$N710*(1+CFG_RC/$W710))</f>
        <v/>
      </c>
      <c r="Y710" s="46" t="str">
        <f aca="false">IF(OR($X710="",$M710="",$G710="",$L710=""),"",($W710*$G710/CFG_RHOCP)*($X710/($M710+$X710))-$L710/($M710+$X710))</f>
        <v/>
      </c>
      <c r="Z710" s="46" t="str">
        <f aca="false">IF(OR($W710="",$G710=""),"",$W710*$G710/CFG_RHOCP)</f>
        <v/>
      </c>
      <c r="AA710" s="50" t="str">
        <f aca="false">IF(OR($P710="",$Y710="",$Z710=""),"",IF(ABS($Z710-$Y710)&lt;CFG_DENOMMIN,"",($P710-$Y710)/($Z710-$Y710)))</f>
        <v/>
      </c>
      <c r="AB710" s="48" t="str">
        <f aca="false">IF($A710="","",IF(AND(HOUR($A710)&gt;=CFG_HINI,HOUR($A710)&lt;CFG_HFIM),1,0))</f>
        <v/>
      </c>
      <c r="AC710" s="48" t="str">
        <f aca="false">IF($A710="","",IF($D710="",0,IF($D710&gt;=CFG_RSMIN,1,0)))</f>
        <v/>
      </c>
      <c r="AD710" s="48" t="str">
        <f aca="false">IF($A710="","",IF($E710="",0,IF(AND($E710&gt;=CFG_UMIN,$E710&lt;=CFG_UMAX),1,0)))</f>
        <v/>
      </c>
      <c r="AE710" s="48" t="str">
        <f aca="false">IF($A710="","",IF($L710="",0,IF($L710&gt;=CFG_VPDMIN,1,0)))</f>
        <v/>
      </c>
      <c r="AF710" s="48" t="str">
        <f aca="false">IF($A710="","",IF(CFG_METODO="Teórico (Jackson)",IF(OR($Y710="",$Z710=""),0,IF(ABS($Z710-$Y710)&gt;=CFG_DENOMMIN,1,0)),IF(OR($T710="",$U710=""),0,IF(ABS($U710-$T710)&gt;=CFG_DENOMMIN,1,0))))</f>
        <v/>
      </c>
      <c r="AG710" s="48" t="str">
        <f aca="false">IF($A710="","",IF(AND($B710&lt;&gt;"",$C710&lt;&gt;"",$H710&lt;&gt;""),1,0))</f>
        <v/>
      </c>
      <c r="AH710" s="48" t="str">
        <f aca="false">IF($A710="","",IF(AND($AB710=1,$AC710=1,$AD710=1,$AE710=1,$AF710=1,$AG710=1),1,0))</f>
        <v/>
      </c>
      <c r="AI710" s="50" t="str">
        <f aca="false">IF($A710="","",IF($AH710&lt;&gt;1,"",IF(CFG_METODO="Teórico (Jackson)",$AA710,$V710)))</f>
        <v/>
      </c>
      <c r="AJ710" s="50" t="str">
        <f aca="false">IF($AI710="","",MAX(0,MIN(1,$AI710)))</f>
        <v/>
      </c>
      <c r="AK710" s="52" t="str">
        <f aca="false">IF($A710="","",IF($AG710=0,"Dados incompletos"&amp;IF($I710="SEM PAR"," — sem Tc no mesmo horário",""),IF($AB710=0,"Fora da janela horária",IF($AC710=0,"Radiação abaixo do mínimo",IF($AD710=0,"Vento fora da faixa",IF($AE710=0,"VPD abaixo do mínimo",IF($AF710=0,"Denominador muito pequeno","VÁLIDO")))))))</f>
        <v/>
      </c>
    </row>
    <row r="711" customFormat="false" ht="15" hidden="false" customHeight="false" outlineLevel="0" collapsed="false">
      <c r="A711" s="45" t="str">
        <f aca="false">IF(02_Estacao!A711="","",02_Estacao!A711)</f>
        <v/>
      </c>
      <c r="B711" s="46" t="str">
        <f aca="false">IF(OR($A711="",02_Estacao!B711=""),"",IF(CFG_UT="°F",(02_Estacao!B711-32)*5/9,02_Estacao!B711))</f>
        <v/>
      </c>
      <c r="C711" s="47" t="str">
        <f aca="false">IF(OR($A711="",02_Estacao!C711=""),"",IF(CFG_UUR="fração (0-1)",02_Estacao!C711*100,02_Estacao!C711))</f>
        <v/>
      </c>
      <c r="D711" s="48" t="str">
        <f aca="false">IF(OR($A711="",02_Estacao!D711=""),"",IF(CFG_URS="MJ/m²/h",02_Estacao!D711*277.7778,IF(CFG_URS="kW/m²",02_Estacao!D711*1000,02_Estacao!D711)))</f>
        <v/>
      </c>
      <c r="E711" s="46" t="str">
        <f aca="false">IF(OR($A711="",02_Estacao!E711=""),"",IF(CFG_UVEL="km/h",02_Estacao!E711/3.6,02_Estacao!E711))</f>
        <v/>
      </c>
      <c r="F711" s="46" t="str">
        <f aca="false">IF($A711="","",IF(02_Estacao!F711="",CFG_P,IF(CFG_UP="hPa (mbar)",02_Estacao!F711/10,IF(CFG_UP="Pa",02_Estacao!F711/1000,02_Estacao!F711))))</f>
        <v/>
      </c>
      <c r="G711" s="48" t="str">
        <f aca="false">IF($A711="","",IF(02_Estacao!G711&lt;&gt;"",02_Estacao!G711,IF($D711="","",(1-CFG_ALBEDO)*$D711-CFG_RNL)))</f>
        <v/>
      </c>
      <c r="H711" s="46" t="str">
        <f aca="false">IF($A711="","",IFERROR(IF(ISNUMBER(INDEX(03_Dossel!$F$6:$F$1005,MATCH($A711,03_Dossel!$A$6:$A$1005,0))),INDEX(03_Dossel!$F$6:$F$1005,MATCH($A711,03_Dossel!$A$6:$A$1005,0)),""),""))</f>
        <v/>
      </c>
      <c r="I711" s="49" t="str">
        <f aca="false">IF($A711="","",IF($H711="","SEM PAR","OK"))</f>
        <v/>
      </c>
      <c r="J711" s="50" t="str">
        <f aca="false">IF($B711="","",0.6108*EXP(17.27*$B711/($B711+237.3)))</f>
        <v/>
      </c>
      <c r="K711" s="50" t="str">
        <f aca="false">IF(OR($J711="",$C711=""),"",$J711*$C711/100)</f>
        <v/>
      </c>
      <c r="L711" s="50" t="str">
        <f aca="false">IF(OR($J711="",$K711=""),"",$J711-$K711)</f>
        <v/>
      </c>
      <c r="M711" s="50" t="str">
        <f aca="false">IF($J711="","",4098*$J711/($B711+237.3)^2)</f>
        <v/>
      </c>
      <c r="N711" s="51" t="str">
        <f aca="false">IF($F711="","",0.000665*$F711)</f>
        <v/>
      </c>
      <c r="O711" s="46" t="str">
        <f aca="false">IF($E711="","",IFERROR($E711*4.87/LN(67.8*CFG_ZANEM-5.42),""))</f>
        <v/>
      </c>
      <c r="P711" s="46" t="str">
        <f aca="false">IF(OR($B711="",$H711=""),"",$H711-$B711)</f>
        <v/>
      </c>
      <c r="Q711" s="46" t="str">
        <f aca="false">IF($A711="","",IF(ISNUMBER(CFG_A),CFG_A,""))</f>
        <v/>
      </c>
      <c r="R711" s="46" t="str">
        <f aca="false">IF($A711="","",IF(ISNUMBER(CFG_B),CFG_B,""))</f>
        <v/>
      </c>
      <c r="S711" s="50" t="str">
        <f aca="false">IF(OR($B711="",$Q711=""),"",0.6108*EXP(17.27*$B711/($B711+237.3))-0.6108*EXP(17.27*($B711+$Q711)/($B711+$Q711+237.3)))</f>
        <v/>
      </c>
      <c r="T711" s="46" t="str">
        <f aca="false">IF(OR($Q711="",$R711="",$L711=""),"",$Q711+$R711*$L711)</f>
        <v/>
      </c>
      <c r="U711" s="46" t="str">
        <f aca="false">IF(OR($Q711="",$R711="",$S711=""),"",$Q711+$R711*$S711)</f>
        <v/>
      </c>
      <c r="V711" s="50" t="str">
        <f aca="false">IF(OR($P711="",$T711="",$U711=""),"",IF(ABS($U711-$T711)&lt;CFG_DENOMMIN,"",($P711-$T711)/($U711-$T711)))</f>
        <v/>
      </c>
      <c r="W711" s="47" t="str">
        <f aca="false">IF($E711="","",IFERROR(LN((CFG_ZANEM-0.67*CFG_HDOSSEL)/(0.123*CFG_HDOSSEL))*LN((CFG_ZAR-0.67*CFG_HDOSSEL)/(0.0123*CFG_HDOSSEL))/(CFG_K^2*$E711),""))</f>
        <v/>
      </c>
      <c r="X711" s="50" t="str">
        <f aca="false">IF(OR($N711="",$W711="",$W711=0),"",$N711*(1+CFG_RC/$W711))</f>
        <v/>
      </c>
      <c r="Y711" s="46" t="str">
        <f aca="false">IF(OR($X711="",$M711="",$G711="",$L711=""),"",($W711*$G711/CFG_RHOCP)*($X711/($M711+$X711))-$L711/($M711+$X711))</f>
        <v/>
      </c>
      <c r="Z711" s="46" t="str">
        <f aca="false">IF(OR($W711="",$G711=""),"",$W711*$G711/CFG_RHOCP)</f>
        <v/>
      </c>
      <c r="AA711" s="50" t="str">
        <f aca="false">IF(OR($P711="",$Y711="",$Z711=""),"",IF(ABS($Z711-$Y711)&lt;CFG_DENOMMIN,"",($P711-$Y711)/($Z711-$Y711)))</f>
        <v/>
      </c>
      <c r="AB711" s="48" t="str">
        <f aca="false">IF($A711="","",IF(AND(HOUR($A711)&gt;=CFG_HINI,HOUR($A711)&lt;CFG_HFIM),1,0))</f>
        <v/>
      </c>
      <c r="AC711" s="48" t="str">
        <f aca="false">IF($A711="","",IF($D711="",0,IF($D711&gt;=CFG_RSMIN,1,0)))</f>
        <v/>
      </c>
      <c r="AD711" s="48" t="str">
        <f aca="false">IF($A711="","",IF($E711="",0,IF(AND($E711&gt;=CFG_UMIN,$E711&lt;=CFG_UMAX),1,0)))</f>
        <v/>
      </c>
      <c r="AE711" s="48" t="str">
        <f aca="false">IF($A711="","",IF($L711="",0,IF($L711&gt;=CFG_VPDMIN,1,0)))</f>
        <v/>
      </c>
      <c r="AF711" s="48" t="str">
        <f aca="false">IF($A711="","",IF(CFG_METODO="Teórico (Jackson)",IF(OR($Y711="",$Z711=""),0,IF(ABS($Z711-$Y711)&gt;=CFG_DENOMMIN,1,0)),IF(OR($T711="",$U711=""),0,IF(ABS($U711-$T711)&gt;=CFG_DENOMMIN,1,0))))</f>
        <v/>
      </c>
      <c r="AG711" s="48" t="str">
        <f aca="false">IF($A711="","",IF(AND($B711&lt;&gt;"",$C711&lt;&gt;"",$H711&lt;&gt;""),1,0))</f>
        <v/>
      </c>
      <c r="AH711" s="48" t="str">
        <f aca="false">IF($A711="","",IF(AND($AB711=1,$AC711=1,$AD711=1,$AE711=1,$AF711=1,$AG711=1),1,0))</f>
        <v/>
      </c>
      <c r="AI711" s="50" t="str">
        <f aca="false">IF($A711="","",IF($AH711&lt;&gt;1,"",IF(CFG_METODO="Teórico (Jackson)",$AA711,$V711)))</f>
        <v/>
      </c>
      <c r="AJ711" s="50" t="str">
        <f aca="false">IF($AI711="","",MAX(0,MIN(1,$AI711)))</f>
        <v/>
      </c>
      <c r="AK711" s="52" t="str">
        <f aca="false">IF($A711="","",IF($AG711=0,"Dados incompletos"&amp;IF($I711="SEM PAR"," — sem Tc no mesmo horário",""),IF($AB711=0,"Fora da janela horária",IF($AC711=0,"Radiação abaixo do mínimo",IF($AD711=0,"Vento fora da faixa",IF($AE711=0,"VPD abaixo do mínimo",IF($AF711=0,"Denominador muito pequeno","VÁLIDO")))))))</f>
        <v/>
      </c>
    </row>
    <row r="712" customFormat="false" ht="15" hidden="false" customHeight="false" outlineLevel="0" collapsed="false">
      <c r="A712" s="45" t="str">
        <f aca="false">IF(02_Estacao!A712="","",02_Estacao!A712)</f>
        <v/>
      </c>
      <c r="B712" s="46" t="str">
        <f aca="false">IF(OR($A712="",02_Estacao!B712=""),"",IF(CFG_UT="°F",(02_Estacao!B712-32)*5/9,02_Estacao!B712))</f>
        <v/>
      </c>
      <c r="C712" s="47" t="str">
        <f aca="false">IF(OR($A712="",02_Estacao!C712=""),"",IF(CFG_UUR="fração (0-1)",02_Estacao!C712*100,02_Estacao!C712))</f>
        <v/>
      </c>
      <c r="D712" s="48" t="str">
        <f aca="false">IF(OR($A712="",02_Estacao!D712=""),"",IF(CFG_URS="MJ/m²/h",02_Estacao!D712*277.7778,IF(CFG_URS="kW/m²",02_Estacao!D712*1000,02_Estacao!D712)))</f>
        <v/>
      </c>
      <c r="E712" s="46" t="str">
        <f aca="false">IF(OR($A712="",02_Estacao!E712=""),"",IF(CFG_UVEL="km/h",02_Estacao!E712/3.6,02_Estacao!E712))</f>
        <v/>
      </c>
      <c r="F712" s="46" t="str">
        <f aca="false">IF($A712="","",IF(02_Estacao!F712="",CFG_P,IF(CFG_UP="hPa (mbar)",02_Estacao!F712/10,IF(CFG_UP="Pa",02_Estacao!F712/1000,02_Estacao!F712))))</f>
        <v/>
      </c>
      <c r="G712" s="48" t="str">
        <f aca="false">IF($A712="","",IF(02_Estacao!G712&lt;&gt;"",02_Estacao!G712,IF($D712="","",(1-CFG_ALBEDO)*$D712-CFG_RNL)))</f>
        <v/>
      </c>
      <c r="H712" s="46" t="str">
        <f aca="false">IF($A712="","",IFERROR(IF(ISNUMBER(INDEX(03_Dossel!$F$6:$F$1005,MATCH($A712,03_Dossel!$A$6:$A$1005,0))),INDEX(03_Dossel!$F$6:$F$1005,MATCH($A712,03_Dossel!$A$6:$A$1005,0)),""),""))</f>
        <v/>
      </c>
      <c r="I712" s="49" t="str">
        <f aca="false">IF($A712="","",IF($H712="","SEM PAR","OK"))</f>
        <v/>
      </c>
      <c r="J712" s="50" t="str">
        <f aca="false">IF($B712="","",0.6108*EXP(17.27*$B712/($B712+237.3)))</f>
        <v/>
      </c>
      <c r="K712" s="50" t="str">
        <f aca="false">IF(OR($J712="",$C712=""),"",$J712*$C712/100)</f>
        <v/>
      </c>
      <c r="L712" s="50" t="str">
        <f aca="false">IF(OR($J712="",$K712=""),"",$J712-$K712)</f>
        <v/>
      </c>
      <c r="M712" s="50" t="str">
        <f aca="false">IF($J712="","",4098*$J712/($B712+237.3)^2)</f>
        <v/>
      </c>
      <c r="N712" s="51" t="str">
        <f aca="false">IF($F712="","",0.000665*$F712)</f>
        <v/>
      </c>
      <c r="O712" s="46" t="str">
        <f aca="false">IF($E712="","",IFERROR($E712*4.87/LN(67.8*CFG_ZANEM-5.42),""))</f>
        <v/>
      </c>
      <c r="P712" s="46" t="str">
        <f aca="false">IF(OR($B712="",$H712=""),"",$H712-$B712)</f>
        <v/>
      </c>
      <c r="Q712" s="46" t="str">
        <f aca="false">IF($A712="","",IF(ISNUMBER(CFG_A),CFG_A,""))</f>
        <v/>
      </c>
      <c r="R712" s="46" t="str">
        <f aca="false">IF($A712="","",IF(ISNUMBER(CFG_B),CFG_B,""))</f>
        <v/>
      </c>
      <c r="S712" s="50" t="str">
        <f aca="false">IF(OR($B712="",$Q712=""),"",0.6108*EXP(17.27*$B712/($B712+237.3))-0.6108*EXP(17.27*($B712+$Q712)/($B712+$Q712+237.3)))</f>
        <v/>
      </c>
      <c r="T712" s="46" t="str">
        <f aca="false">IF(OR($Q712="",$R712="",$L712=""),"",$Q712+$R712*$L712)</f>
        <v/>
      </c>
      <c r="U712" s="46" t="str">
        <f aca="false">IF(OR($Q712="",$R712="",$S712=""),"",$Q712+$R712*$S712)</f>
        <v/>
      </c>
      <c r="V712" s="50" t="str">
        <f aca="false">IF(OR($P712="",$T712="",$U712=""),"",IF(ABS($U712-$T712)&lt;CFG_DENOMMIN,"",($P712-$T712)/($U712-$T712)))</f>
        <v/>
      </c>
      <c r="W712" s="47" t="str">
        <f aca="false">IF($E712="","",IFERROR(LN((CFG_ZANEM-0.67*CFG_HDOSSEL)/(0.123*CFG_HDOSSEL))*LN((CFG_ZAR-0.67*CFG_HDOSSEL)/(0.0123*CFG_HDOSSEL))/(CFG_K^2*$E712),""))</f>
        <v/>
      </c>
      <c r="X712" s="50" t="str">
        <f aca="false">IF(OR($N712="",$W712="",$W712=0),"",$N712*(1+CFG_RC/$W712))</f>
        <v/>
      </c>
      <c r="Y712" s="46" t="str">
        <f aca="false">IF(OR($X712="",$M712="",$G712="",$L712=""),"",($W712*$G712/CFG_RHOCP)*($X712/($M712+$X712))-$L712/($M712+$X712))</f>
        <v/>
      </c>
      <c r="Z712" s="46" t="str">
        <f aca="false">IF(OR($W712="",$G712=""),"",$W712*$G712/CFG_RHOCP)</f>
        <v/>
      </c>
      <c r="AA712" s="50" t="str">
        <f aca="false">IF(OR($P712="",$Y712="",$Z712=""),"",IF(ABS($Z712-$Y712)&lt;CFG_DENOMMIN,"",($P712-$Y712)/($Z712-$Y712)))</f>
        <v/>
      </c>
      <c r="AB712" s="48" t="str">
        <f aca="false">IF($A712="","",IF(AND(HOUR($A712)&gt;=CFG_HINI,HOUR($A712)&lt;CFG_HFIM),1,0))</f>
        <v/>
      </c>
      <c r="AC712" s="48" t="str">
        <f aca="false">IF($A712="","",IF($D712="",0,IF($D712&gt;=CFG_RSMIN,1,0)))</f>
        <v/>
      </c>
      <c r="AD712" s="48" t="str">
        <f aca="false">IF($A712="","",IF($E712="",0,IF(AND($E712&gt;=CFG_UMIN,$E712&lt;=CFG_UMAX),1,0)))</f>
        <v/>
      </c>
      <c r="AE712" s="48" t="str">
        <f aca="false">IF($A712="","",IF($L712="",0,IF($L712&gt;=CFG_VPDMIN,1,0)))</f>
        <v/>
      </c>
      <c r="AF712" s="48" t="str">
        <f aca="false">IF($A712="","",IF(CFG_METODO="Teórico (Jackson)",IF(OR($Y712="",$Z712=""),0,IF(ABS($Z712-$Y712)&gt;=CFG_DENOMMIN,1,0)),IF(OR($T712="",$U712=""),0,IF(ABS($U712-$T712)&gt;=CFG_DENOMMIN,1,0))))</f>
        <v/>
      </c>
      <c r="AG712" s="48" t="str">
        <f aca="false">IF($A712="","",IF(AND($B712&lt;&gt;"",$C712&lt;&gt;"",$H712&lt;&gt;""),1,0))</f>
        <v/>
      </c>
      <c r="AH712" s="48" t="str">
        <f aca="false">IF($A712="","",IF(AND($AB712=1,$AC712=1,$AD712=1,$AE712=1,$AF712=1,$AG712=1),1,0))</f>
        <v/>
      </c>
      <c r="AI712" s="50" t="str">
        <f aca="false">IF($A712="","",IF($AH712&lt;&gt;1,"",IF(CFG_METODO="Teórico (Jackson)",$AA712,$V712)))</f>
        <v/>
      </c>
      <c r="AJ712" s="50" t="str">
        <f aca="false">IF($AI712="","",MAX(0,MIN(1,$AI712)))</f>
        <v/>
      </c>
      <c r="AK712" s="52" t="str">
        <f aca="false">IF($A712="","",IF($AG712=0,"Dados incompletos"&amp;IF($I712="SEM PAR"," — sem Tc no mesmo horário",""),IF($AB712=0,"Fora da janela horária",IF($AC712=0,"Radiação abaixo do mínimo",IF($AD712=0,"Vento fora da faixa",IF($AE712=0,"VPD abaixo do mínimo",IF($AF712=0,"Denominador muito pequeno","VÁLIDO")))))))</f>
        <v/>
      </c>
    </row>
    <row r="713" customFormat="false" ht="15" hidden="false" customHeight="false" outlineLevel="0" collapsed="false">
      <c r="A713" s="45" t="str">
        <f aca="false">IF(02_Estacao!A713="","",02_Estacao!A713)</f>
        <v/>
      </c>
      <c r="B713" s="46" t="str">
        <f aca="false">IF(OR($A713="",02_Estacao!B713=""),"",IF(CFG_UT="°F",(02_Estacao!B713-32)*5/9,02_Estacao!B713))</f>
        <v/>
      </c>
      <c r="C713" s="47" t="str">
        <f aca="false">IF(OR($A713="",02_Estacao!C713=""),"",IF(CFG_UUR="fração (0-1)",02_Estacao!C713*100,02_Estacao!C713))</f>
        <v/>
      </c>
      <c r="D713" s="48" t="str">
        <f aca="false">IF(OR($A713="",02_Estacao!D713=""),"",IF(CFG_URS="MJ/m²/h",02_Estacao!D713*277.7778,IF(CFG_URS="kW/m²",02_Estacao!D713*1000,02_Estacao!D713)))</f>
        <v/>
      </c>
      <c r="E713" s="46" t="str">
        <f aca="false">IF(OR($A713="",02_Estacao!E713=""),"",IF(CFG_UVEL="km/h",02_Estacao!E713/3.6,02_Estacao!E713))</f>
        <v/>
      </c>
      <c r="F713" s="46" t="str">
        <f aca="false">IF($A713="","",IF(02_Estacao!F713="",CFG_P,IF(CFG_UP="hPa (mbar)",02_Estacao!F713/10,IF(CFG_UP="Pa",02_Estacao!F713/1000,02_Estacao!F713))))</f>
        <v/>
      </c>
      <c r="G713" s="48" t="str">
        <f aca="false">IF($A713="","",IF(02_Estacao!G713&lt;&gt;"",02_Estacao!G713,IF($D713="","",(1-CFG_ALBEDO)*$D713-CFG_RNL)))</f>
        <v/>
      </c>
      <c r="H713" s="46" t="str">
        <f aca="false">IF($A713="","",IFERROR(IF(ISNUMBER(INDEX(03_Dossel!$F$6:$F$1005,MATCH($A713,03_Dossel!$A$6:$A$1005,0))),INDEX(03_Dossel!$F$6:$F$1005,MATCH($A713,03_Dossel!$A$6:$A$1005,0)),""),""))</f>
        <v/>
      </c>
      <c r="I713" s="49" t="str">
        <f aca="false">IF($A713="","",IF($H713="","SEM PAR","OK"))</f>
        <v/>
      </c>
      <c r="J713" s="50" t="str">
        <f aca="false">IF($B713="","",0.6108*EXP(17.27*$B713/($B713+237.3)))</f>
        <v/>
      </c>
      <c r="K713" s="50" t="str">
        <f aca="false">IF(OR($J713="",$C713=""),"",$J713*$C713/100)</f>
        <v/>
      </c>
      <c r="L713" s="50" t="str">
        <f aca="false">IF(OR($J713="",$K713=""),"",$J713-$K713)</f>
        <v/>
      </c>
      <c r="M713" s="50" t="str">
        <f aca="false">IF($J713="","",4098*$J713/($B713+237.3)^2)</f>
        <v/>
      </c>
      <c r="N713" s="51" t="str">
        <f aca="false">IF($F713="","",0.000665*$F713)</f>
        <v/>
      </c>
      <c r="O713" s="46" t="str">
        <f aca="false">IF($E713="","",IFERROR($E713*4.87/LN(67.8*CFG_ZANEM-5.42),""))</f>
        <v/>
      </c>
      <c r="P713" s="46" t="str">
        <f aca="false">IF(OR($B713="",$H713=""),"",$H713-$B713)</f>
        <v/>
      </c>
      <c r="Q713" s="46" t="str">
        <f aca="false">IF($A713="","",IF(ISNUMBER(CFG_A),CFG_A,""))</f>
        <v/>
      </c>
      <c r="R713" s="46" t="str">
        <f aca="false">IF($A713="","",IF(ISNUMBER(CFG_B),CFG_B,""))</f>
        <v/>
      </c>
      <c r="S713" s="50" t="str">
        <f aca="false">IF(OR($B713="",$Q713=""),"",0.6108*EXP(17.27*$B713/($B713+237.3))-0.6108*EXP(17.27*($B713+$Q713)/($B713+$Q713+237.3)))</f>
        <v/>
      </c>
      <c r="T713" s="46" t="str">
        <f aca="false">IF(OR($Q713="",$R713="",$L713=""),"",$Q713+$R713*$L713)</f>
        <v/>
      </c>
      <c r="U713" s="46" t="str">
        <f aca="false">IF(OR($Q713="",$R713="",$S713=""),"",$Q713+$R713*$S713)</f>
        <v/>
      </c>
      <c r="V713" s="50" t="str">
        <f aca="false">IF(OR($P713="",$T713="",$U713=""),"",IF(ABS($U713-$T713)&lt;CFG_DENOMMIN,"",($P713-$T713)/($U713-$T713)))</f>
        <v/>
      </c>
      <c r="W713" s="47" t="str">
        <f aca="false">IF($E713="","",IFERROR(LN((CFG_ZANEM-0.67*CFG_HDOSSEL)/(0.123*CFG_HDOSSEL))*LN((CFG_ZAR-0.67*CFG_HDOSSEL)/(0.0123*CFG_HDOSSEL))/(CFG_K^2*$E713),""))</f>
        <v/>
      </c>
      <c r="X713" s="50" t="str">
        <f aca="false">IF(OR($N713="",$W713="",$W713=0),"",$N713*(1+CFG_RC/$W713))</f>
        <v/>
      </c>
      <c r="Y713" s="46" t="str">
        <f aca="false">IF(OR($X713="",$M713="",$G713="",$L713=""),"",($W713*$G713/CFG_RHOCP)*($X713/($M713+$X713))-$L713/($M713+$X713))</f>
        <v/>
      </c>
      <c r="Z713" s="46" t="str">
        <f aca="false">IF(OR($W713="",$G713=""),"",$W713*$G713/CFG_RHOCP)</f>
        <v/>
      </c>
      <c r="AA713" s="50" t="str">
        <f aca="false">IF(OR($P713="",$Y713="",$Z713=""),"",IF(ABS($Z713-$Y713)&lt;CFG_DENOMMIN,"",($P713-$Y713)/($Z713-$Y713)))</f>
        <v/>
      </c>
      <c r="AB713" s="48" t="str">
        <f aca="false">IF($A713="","",IF(AND(HOUR($A713)&gt;=CFG_HINI,HOUR($A713)&lt;CFG_HFIM),1,0))</f>
        <v/>
      </c>
      <c r="AC713" s="48" t="str">
        <f aca="false">IF($A713="","",IF($D713="",0,IF($D713&gt;=CFG_RSMIN,1,0)))</f>
        <v/>
      </c>
      <c r="AD713" s="48" t="str">
        <f aca="false">IF($A713="","",IF($E713="",0,IF(AND($E713&gt;=CFG_UMIN,$E713&lt;=CFG_UMAX),1,0)))</f>
        <v/>
      </c>
      <c r="AE713" s="48" t="str">
        <f aca="false">IF($A713="","",IF($L713="",0,IF($L713&gt;=CFG_VPDMIN,1,0)))</f>
        <v/>
      </c>
      <c r="AF713" s="48" t="str">
        <f aca="false">IF($A713="","",IF(CFG_METODO="Teórico (Jackson)",IF(OR($Y713="",$Z713=""),0,IF(ABS($Z713-$Y713)&gt;=CFG_DENOMMIN,1,0)),IF(OR($T713="",$U713=""),0,IF(ABS($U713-$T713)&gt;=CFG_DENOMMIN,1,0))))</f>
        <v/>
      </c>
      <c r="AG713" s="48" t="str">
        <f aca="false">IF($A713="","",IF(AND($B713&lt;&gt;"",$C713&lt;&gt;"",$H713&lt;&gt;""),1,0))</f>
        <v/>
      </c>
      <c r="AH713" s="48" t="str">
        <f aca="false">IF($A713="","",IF(AND($AB713=1,$AC713=1,$AD713=1,$AE713=1,$AF713=1,$AG713=1),1,0))</f>
        <v/>
      </c>
      <c r="AI713" s="50" t="str">
        <f aca="false">IF($A713="","",IF($AH713&lt;&gt;1,"",IF(CFG_METODO="Teórico (Jackson)",$AA713,$V713)))</f>
        <v/>
      </c>
      <c r="AJ713" s="50" t="str">
        <f aca="false">IF($AI713="","",MAX(0,MIN(1,$AI713)))</f>
        <v/>
      </c>
      <c r="AK713" s="52" t="str">
        <f aca="false">IF($A713="","",IF($AG713=0,"Dados incompletos"&amp;IF($I713="SEM PAR"," — sem Tc no mesmo horário",""),IF($AB713=0,"Fora da janela horária",IF($AC713=0,"Radiação abaixo do mínimo",IF($AD713=0,"Vento fora da faixa",IF($AE713=0,"VPD abaixo do mínimo",IF($AF713=0,"Denominador muito pequeno","VÁLIDO")))))))</f>
        <v/>
      </c>
    </row>
    <row r="714" customFormat="false" ht="15" hidden="false" customHeight="false" outlineLevel="0" collapsed="false">
      <c r="A714" s="45" t="str">
        <f aca="false">IF(02_Estacao!A714="","",02_Estacao!A714)</f>
        <v/>
      </c>
      <c r="B714" s="46" t="str">
        <f aca="false">IF(OR($A714="",02_Estacao!B714=""),"",IF(CFG_UT="°F",(02_Estacao!B714-32)*5/9,02_Estacao!B714))</f>
        <v/>
      </c>
      <c r="C714" s="47" t="str">
        <f aca="false">IF(OR($A714="",02_Estacao!C714=""),"",IF(CFG_UUR="fração (0-1)",02_Estacao!C714*100,02_Estacao!C714))</f>
        <v/>
      </c>
      <c r="D714" s="48" t="str">
        <f aca="false">IF(OR($A714="",02_Estacao!D714=""),"",IF(CFG_URS="MJ/m²/h",02_Estacao!D714*277.7778,IF(CFG_URS="kW/m²",02_Estacao!D714*1000,02_Estacao!D714)))</f>
        <v/>
      </c>
      <c r="E714" s="46" t="str">
        <f aca="false">IF(OR($A714="",02_Estacao!E714=""),"",IF(CFG_UVEL="km/h",02_Estacao!E714/3.6,02_Estacao!E714))</f>
        <v/>
      </c>
      <c r="F714" s="46" t="str">
        <f aca="false">IF($A714="","",IF(02_Estacao!F714="",CFG_P,IF(CFG_UP="hPa (mbar)",02_Estacao!F714/10,IF(CFG_UP="Pa",02_Estacao!F714/1000,02_Estacao!F714))))</f>
        <v/>
      </c>
      <c r="G714" s="48" t="str">
        <f aca="false">IF($A714="","",IF(02_Estacao!G714&lt;&gt;"",02_Estacao!G714,IF($D714="","",(1-CFG_ALBEDO)*$D714-CFG_RNL)))</f>
        <v/>
      </c>
      <c r="H714" s="46" t="str">
        <f aca="false">IF($A714="","",IFERROR(IF(ISNUMBER(INDEX(03_Dossel!$F$6:$F$1005,MATCH($A714,03_Dossel!$A$6:$A$1005,0))),INDEX(03_Dossel!$F$6:$F$1005,MATCH($A714,03_Dossel!$A$6:$A$1005,0)),""),""))</f>
        <v/>
      </c>
      <c r="I714" s="49" t="str">
        <f aca="false">IF($A714="","",IF($H714="","SEM PAR","OK"))</f>
        <v/>
      </c>
      <c r="J714" s="50" t="str">
        <f aca="false">IF($B714="","",0.6108*EXP(17.27*$B714/($B714+237.3)))</f>
        <v/>
      </c>
      <c r="K714" s="50" t="str">
        <f aca="false">IF(OR($J714="",$C714=""),"",$J714*$C714/100)</f>
        <v/>
      </c>
      <c r="L714" s="50" t="str">
        <f aca="false">IF(OR($J714="",$K714=""),"",$J714-$K714)</f>
        <v/>
      </c>
      <c r="M714" s="50" t="str">
        <f aca="false">IF($J714="","",4098*$J714/($B714+237.3)^2)</f>
        <v/>
      </c>
      <c r="N714" s="51" t="str">
        <f aca="false">IF($F714="","",0.000665*$F714)</f>
        <v/>
      </c>
      <c r="O714" s="46" t="str">
        <f aca="false">IF($E714="","",IFERROR($E714*4.87/LN(67.8*CFG_ZANEM-5.42),""))</f>
        <v/>
      </c>
      <c r="P714" s="46" t="str">
        <f aca="false">IF(OR($B714="",$H714=""),"",$H714-$B714)</f>
        <v/>
      </c>
      <c r="Q714" s="46" t="str">
        <f aca="false">IF($A714="","",IF(ISNUMBER(CFG_A),CFG_A,""))</f>
        <v/>
      </c>
      <c r="R714" s="46" t="str">
        <f aca="false">IF($A714="","",IF(ISNUMBER(CFG_B),CFG_B,""))</f>
        <v/>
      </c>
      <c r="S714" s="50" t="str">
        <f aca="false">IF(OR($B714="",$Q714=""),"",0.6108*EXP(17.27*$B714/($B714+237.3))-0.6108*EXP(17.27*($B714+$Q714)/($B714+$Q714+237.3)))</f>
        <v/>
      </c>
      <c r="T714" s="46" t="str">
        <f aca="false">IF(OR($Q714="",$R714="",$L714=""),"",$Q714+$R714*$L714)</f>
        <v/>
      </c>
      <c r="U714" s="46" t="str">
        <f aca="false">IF(OR($Q714="",$R714="",$S714=""),"",$Q714+$R714*$S714)</f>
        <v/>
      </c>
      <c r="V714" s="50" t="str">
        <f aca="false">IF(OR($P714="",$T714="",$U714=""),"",IF(ABS($U714-$T714)&lt;CFG_DENOMMIN,"",($P714-$T714)/($U714-$T714)))</f>
        <v/>
      </c>
      <c r="W714" s="47" t="str">
        <f aca="false">IF($E714="","",IFERROR(LN((CFG_ZANEM-0.67*CFG_HDOSSEL)/(0.123*CFG_HDOSSEL))*LN((CFG_ZAR-0.67*CFG_HDOSSEL)/(0.0123*CFG_HDOSSEL))/(CFG_K^2*$E714),""))</f>
        <v/>
      </c>
      <c r="X714" s="50" t="str">
        <f aca="false">IF(OR($N714="",$W714="",$W714=0),"",$N714*(1+CFG_RC/$W714))</f>
        <v/>
      </c>
      <c r="Y714" s="46" t="str">
        <f aca="false">IF(OR($X714="",$M714="",$G714="",$L714=""),"",($W714*$G714/CFG_RHOCP)*($X714/($M714+$X714))-$L714/($M714+$X714))</f>
        <v/>
      </c>
      <c r="Z714" s="46" t="str">
        <f aca="false">IF(OR($W714="",$G714=""),"",$W714*$G714/CFG_RHOCP)</f>
        <v/>
      </c>
      <c r="AA714" s="50" t="str">
        <f aca="false">IF(OR($P714="",$Y714="",$Z714=""),"",IF(ABS($Z714-$Y714)&lt;CFG_DENOMMIN,"",($P714-$Y714)/($Z714-$Y714)))</f>
        <v/>
      </c>
      <c r="AB714" s="48" t="str">
        <f aca="false">IF($A714="","",IF(AND(HOUR($A714)&gt;=CFG_HINI,HOUR($A714)&lt;CFG_HFIM),1,0))</f>
        <v/>
      </c>
      <c r="AC714" s="48" t="str">
        <f aca="false">IF($A714="","",IF($D714="",0,IF($D714&gt;=CFG_RSMIN,1,0)))</f>
        <v/>
      </c>
      <c r="AD714" s="48" t="str">
        <f aca="false">IF($A714="","",IF($E714="",0,IF(AND($E714&gt;=CFG_UMIN,$E714&lt;=CFG_UMAX),1,0)))</f>
        <v/>
      </c>
      <c r="AE714" s="48" t="str">
        <f aca="false">IF($A714="","",IF($L714="",0,IF($L714&gt;=CFG_VPDMIN,1,0)))</f>
        <v/>
      </c>
      <c r="AF714" s="48" t="str">
        <f aca="false">IF($A714="","",IF(CFG_METODO="Teórico (Jackson)",IF(OR($Y714="",$Z714=""),0,IF(ABS($Z714-$Y714)&gt;=CFG_DENOMMIN,1,0)),IF(OR($T714="",$U714=""),0,IF(ABS($U714-$T714)&gt;=CFG_DENOMMIN,1,0))))</f>
        <v/>
      </c>
      <c r="AG714" s="48" t="str">
        <f aca="false">IF($A714="","",IF(AND($B714&lt;&gt;"",$C714&lt;&gt;"",$H714&lt;&gt;""),1,0))</f>
        <v/>
      </c>
      <c r="AH714" s="48" t="str">
        <f aca="false">IF($A714="","",IF(AND($AB714=1,$AC714=1,$AD714=1,$AE714=1,$AF714=1,$AG714=1),1,0))</f>
        <v/>
      </c>
      <c r="AI714" s="50" t="str">
        <f aca="false">IF($A714="","",IF($AH714&lt;&gt;1,"",IF(CFG_METODO="Teórico (Jackson)",$AA714,$V714)))</f>
        <v/>
      </c>
      <c r="AJ714" s="50" t="str">
        <f aca="false">IF($AI714="","",MAX(0,MIN(1,$AI714)))</f>
        <v/>
      </c>
      <c r="AK714" s="52" t="str">
        <f aca="false">IF($A714="","",IF($AG714=0,"Dados incompletos"&amp;IF($I714="SEM PAR"," — sem Tc no mesmo horário",""),IF($AB714=0,"Fora da janela horária",IF($AC714=0,"Radiação abaixo do mínimo",IF($AD714=0,"Vento fora da faixa",IF($AE714=0,"VPD abaixo do mínimo",IF($AF714=0,"Denominador muito pequeno","VÁLIDO")))))))</f>
        <v/>
      </c>
    </row>
    <row r="715" customFormat="false" ht="15" hidden="false" customHeight="false" outlineLevel="0" collapsed="false">
      <c r="A715" s="45" t="str">
        <f aca="false">IF(02_Estacao!A715="","",02_Estacao!A715)</f>
        <v/>
      </c>
      <c r="B715" s="46" t="str">
        <f aca="false">IF(OR($A715="",02_Estacao!B715=""),"",IF(CFG_UT="°F",(02_Estacao!B715-32)*5/9,02_Estacao!B715))</f>
        <v/>
      </c>
      <c r="C715" s="47" t="str">
        <f aca="false">IF(OR($A715="",02_Estacao!C715=""),"",IF(CFG_UUR="fração (0-1)",02_Estacao!C715*100,02_Estacao!C715))</f>
        <v/>
      </c>
      <c r="D715" s="48" t="str">
        <f aca="false">IF(OR($A715="",02_Estacao!D715=""),"",IF(CFG_URS="MJ/m²/h",02_Estacao!D715*277.7778,IF(CFG_URS="kW/m²",02_Estacao!D715*1000,02_Estacao!D715)))</f>
        <v/>
      </c>
      <c r="E715" s="46" t="str">
        <f aca="false">IF(OR($A715="",02_Estacao!E715=""),"",IF(CFG_UVEL="km/h",02_Estacao!E715/3.6,02_Estacao!E715))</f>
        <v/>
      </c>
      <c r="F715" s="46" t="str">
        <f aca="false">IF($A715="","",IF(02_Estacao!F715="",CFG_P,IF(CFG_UP="hPa (mbar)",02_Estacao!F715/10,IF(CFG_UP="Pa",02_Estacao!F715/1000,02_Estacao!F715))))</f>
        <v/>
      </c>
      <c r="G715" s="48" t="str">
        <f aca="false">IF($A715="","",IF(02_Estacao!G715&lt;&gt;"",02_Estacao!G715,IF($D715="","",(1-CFG_ALBEDO)*$D715-CFG_RNL)))</f>
        <v/>
      </c>
      <c r="H715" s="46" t="str">
        <f aca="false">IF($A715="","",IFERROR(IF(ISNUMBER(INDEX(03_Dossel!$F$6:$F$1005,MATCH($A715,03_Dossel!$A$6:$A$1005,0))),INDEX(03_Dossel!$F$6:$F$1005,MATCH($A715,03_Dossel!$A$6:$A$1005,0)),""),""))</f>
        <v/>
      </c>
      <c r="I715" s="49" t="str">
        <f aca="false">IF($A715="","",IF($H715="","SEM PAR","OK"))</f>
        <v/>
      </c>
      <c r="J715" s="50" t="str">
        <f aca="false">IF($B715="","",0.6108*EXP(17.27*$B715/($B715+237.3)))</f>
        <v/>
      </c>
      <c r="K715" s="50" t="str">
        <f aca="false">IF(OR($J715="",$C715=""),"",$J715*$C715/100)</f>
        <v/>
      </c>
      <c r="L715" s="50" t="str">
        <f aca="false">IF(OR($J715="",$K715=""),"",$J715-$K715)</f>
        <v/>
      </c>
      <c r="M715" s="50" t="str">
        <f aca="false">IF($J715="","",4098*$J715/($B715+237.3)^2)</f>
        <v/>
      </c>
      <c r="N715" s="51" t="str">
        <f aca="false">IF($F715="","",0.000665*$F715)</f>
        <v/>
      </c>
      <c r="O715" s="46" t="str">
        <f aca="false">IF($E715="","",IFERROR($E715*4.87/LN(67.8*CFG_ZANEM-5.42),""))</f>
        <v/>
      </c>
      <c r="P715" s="46" t="str">
        <f aca="false">IF(OR($B715="",$H715=""),"",$H715-$B715)</f>
        <v/>
      </c>
      <c r="Q715" s="46" t="str">
        <f aca="false">IF($A715="","",IF(ISNUMBER(CFG_A),CFG_A,""))</f>
        <v/>
      </c>
      <c r="R715" s="46" t="str">
        <f aca="false">IF($A715="","",IF(ISNUMBER(CFG_B),CFG_B,""))</f>
        <v/>
      </c>
      <c r="S715" s="50" t="str">
        <f aca="false">IF(OR($B715="",$Q715=""),"",0.6108*EXP(17.27*$B715/($B715+237.3))-0.6108*EXP(17.27*($B715+$Q715)/($B715+$Q715+237.3)))</f>
        <v/>
      </c>
      <c r="T715" s="46" t="str">
        <f aca="false">IF(OR($Q715="",$R715="",$L715=""),"",$Q715+$R715*$L715)</f>
        <v/>
      </c>
      <c r="U715" s="46" t="str">
        <f aca="false">IF(OR($Q715="",$R715="",$S715=""),"",$Q715+$R715*$S715)</f>
        <v/>
      </c>
      <c r="V715" s="50" t="str">
        <f aca="false">IF(OR($P715="",$T715="",$U715=""),"",IF(ABS($U715-$T715)&lt;CFG_DENOMMIN,"",($P715-$T715)/($U715-$T715)))</f>
        <v/>
      </c>
      <c r="W715" s="47" t="str">
        <f aca="false">IF($E715="","",IFERROR(LN((CFG_ZANEM-0.67*CFG_HDOSSEL)/(0.123*CFG_HDOSSEL))*LN((CFG_ZAR-0.67*CFG_HDOSSEL)/(0.0123*CFG_HDOSSEL))/(CFG_K^2*$E715),""))</f>
        <v/>
      </c>
      <c r="X715" s="50" t="str">
        <f aca="false">IF(OR($N715="",$W715="",$W715=0),"",$N715*(1+CFG_RC/$W715))</f>
        <v/>
      </c>
      <c r="Y715" s="46" t="str">
        <f aca="false">IF(OR($X715="",$M715="",$G715="",$L715=""),"",($W715*$G715/CFG_RHOCP)*($X715/($M715+$X715))-$L715/($M715+$X715))</f>
        <v/>
      </c>
      <c r="Z715" s="46" t="str">
        <f aca="false">IF(OR($W715="",$G715=""),"",$W715*$G715/CFG_RHOCP)</f>
        <v/>
      </c>
      <c r="AA715" s="50" t="str">
        <f aca="false">IF(OR($P715="",$Y715="",$Z715=""),"",IF(ABS($Z715-$Y715)&lt;CFG_DENOMMIN,"",($P715-$Y715)/($Z715-$Y715)))</f>
        <v/>
      </c>
      <c r="AB715" s="48" t="str">
        <f aca="false">IF($A715="","",IF(AND(HOUR($A715)&gt;=CFG_HINI,HOUR($A715)&lt;CFG_HFIM),1,0))</f>
        <v/>
      </c>
      <c r="AC715" s="48" t="str">
        <f aca="false">IF($A715="","",IF($D715="",0,IF($D715&gt;=CFG_RSMIN,1,0)))</f>
        <v/>
      </c>
      <c r="AD715" s="48" t="str">
        <f aca="false">IF($A715="","",IF($E715="",0,IF(AND($E715&gt;=CFG_UMIN,$E715&lt;=CFG_UMAX),1,0)))</f>
        <v/>
      </c>
      <c r="AE715" s="48" t="str">
        <f aca="false">IF($A715="","",IF($L715="",0,IF($L715&gt;=CFG_VPDMIN,1,0)))</f>
        <v/>
      </c>
      <c r="AF715" s="48" t="str">
        <f aca="false">IF($A715="","",IF(CFG_METODO="Teórico (Jackson)",IF(OR($Y715="",$Z715=""),0,IF(ABS($Z715-$Y715)&gt;=CFG_DENOMMIN,1,0)),IF(OR($T715="",$U715=""),0,IF(ABS($U715-$T715)&gt;=CFG_DENOMMIN,1,0))))</f>
        <v/>
      </c>
      <c r="AG715" s="48" t="str">
        <f aca="false">IF($A715="","",IF(AND($B715&lt;&gt;"",$C715&lt;&gt;"",$H715&lt;&gt;""),1,0))</f>
        <v/>
      </c>
      <c r="AH715" s="48" t="str">
        <f aca="false">IF($A715="","",IF(AND($AB715=1,$AC715=1,$AD715=1,$AE715=1,$AF715=1,$AG715=1),1,0))</f>
        <v/>
      </c>
      <c r="AI715" s="50" t="str">
        <f aca="false">IF($A715="","",IF($AH715&lt;&gt;1,"",IF(CFG_METODO="Teórico (Jackson)",$AA715,$V715)))</f>
        <v/>
      </c>
      <c r="AJ715" s="50" t="str">
        <f aca="false">IF($AI715="","",MAX(0,MIN(1,$AI715)))</f>
        <v/>
      </c>
      <c r="AK715" s="52" t="str">
        <f aca="false">IF($A715="","",IF($AG715=0,"Dados incompletos"&amp;IF($I715="SEM PAR"," — sem Tc no mesmo horário",""),IF($AB715=0,"Fora da janela horária",IF($AC715=0,"Radiação abaixo do mínimo",IF($AD715=0,"Vento fora da faixa",IF($AE715=0,"VPD abaixo do mínimo",IF($AF715=0,"Denominador muito pequeno","VÁLIDO")))))))</f>
        <v/>
      </c>
    </row>
    <row r="716" customFormat="false" ht="15" hidden="false" customHeight="false" outlineLevel="0" collapsed="false">
      <c r="A716" s="45" t="str">
        <f aca="false">IF(02_Estacao!A716="","",02_Estacao!A716)</f>
        <v/>
      </c>
      <c r="B716" s="46" t="str">
        <f aca="false">IF(OR($A716="",02_Estacao!B716=""),"",IF(CFG_UT="°F",(02_Estacao!B716-32)*5/9,02_Estacao!B716))</f>
        <v/>
      </c>
      <c r="C716" s="47" t="str">
        <f aca="false">IF(OR($A716="",02_Estacao!C716=""),"",IF(CFG_UUR="fração (0-1)",02_Estacao!C716*100,02_Estacao!C716))</f>
        <v/>
      </c>
      <c r="D716" s="48" t="str">
        <f aca="false">IF(OR($A716="",02_Estacao!D716=""),"",IF(CFG_URS="MJ/m²/h",02_Estacao!D716*277.7778,IF(CFG_URS="kW/m²",02_Estacao!D716*1000,02_Estacao!D716)))</f>
        <v/>
      </c>
      <c r="E716" s="46" t="str">
        <f aca="false">IF(OR($A716="",02_Estacao!E716=""),"",IF(CFG_UVEL="km/h",02_Estacao!E716/3.6,02_Estacao!E716))</f>
        <v/>
      </c>
      <c r="F716" s="46" t="str">
        <f aca="false">IF($A716="","",IF(02_Estacao!F716="",CFG_P,IF(CFG_UP="hPa (mbar)",02_Estacao!F716/10,IF(CFG_UP="Pa",02_Estacao!F716/1000,02_Estacao!F716))))</f>
        <v/>
      </c>
      <c r="G716" s="48" t="str">
        <f aca="false">IF($A716="","",IF(02_Estacao!G716&lt;&gt;"",02_Estacao!G716,IF($D716="","",(1-CFG_ALBEDO)*$D716-CFG_RNL)))</f>
        <v/>
      </c>
      <c r="H716" s="46" t="str">
        <f aca="false">IF($A716="","",IFERROR(IF(ISNUMBER(INDEX(03_Dossel!$F$6:$F$1005,MATCH($A716,03_Dossel!$A$6:$A$1005,0))),INDEX(03_Dossel!$F$6:$F$1005,MATCH($A716,03_Dossel!$A$6:$A$1005,0)),""),""))</f>
        <v/>
      </c>
      <c r="I716" s="49" t="str">
        <f aca="false">IF($A716="","",IF($H716="","SEM PAR","OK"))</f>
        <v/>
      </c>
      <c r="J716" s="50" t="str">
        <f aca="false">IF($B716="","",0.6108*EXP(17.27*$B716/($B716+237.3)))</f>
        <v/>
      </c>
      <c r="K716" s="50" t="str">
        <f aca="false">IF(OR($J716="",$C716=""),"",$J716*$C716/100)</f>
        <v/>
      </c>
      <c r="L716" s="50" t="str">
        <f aca="false">IF(OR($J716="",$K716=""),"",$J716-$K716)</f>
        <v/>
      </c>
      <c r="M716" s="50" t="str">
        <f aca="false">IF($J716="","",4098*$J716/($B716+237.3)^2)</f>
        <v/>
      </c>
      <c r="N716" s="51" t="str">
        <f aca="false">IF($F716="","",0.000665*$F716)</f>
        <v/>
      </c>
      <c r="O716" s="46" t="str">
        <f aca="false">IF($E716="","",IFERROR($E716*4.87/LN(67.8*CFG_ZANEM-5.42),""))</f>
        <v/>
      </c>
      <c r="P716" s="46" t="str">
        <f aca="false">IF(OR($B716="",$H716=""),"",$H716-$B716)</f>
        <v/>
      </c>
      <c r="Q716" s="46" t="str">
        <f aca="false">IF($A716="","",IF(ISNUMBER(CFG_A),CFG_A,""))</f>
        <v/>
      </c>
      <c r="R716" s="46" t="str">
        <f aca="false">IF($A716="","",IF(ISNUMBER(CFG_B),CFG_B,""))</f>
        <v/>
      </c>
      <c r="S716" s="50" t="str">
        <f aca="false">IF(OR($B716="",$Q716=""),"",0.6108*EXP(17.27*$B716/($B716+237.3))-0.6108*EXP(17.27*($B716+$Q716)/($B716+$Q716+237.3)))</f>
        <v/>
      </c>
      <c r="T716" s="46" t="str">
        <f aca="false">IF(OR($Q716="",$R716="",$L716=""),"",$Q716+$R716*$L716)</f>
        <v/>
      </c>
      <c r="U716" s="46" t="str">
        <f aca="false">IF(OR($Q716="",$R716="",$S716=""),"",$Q716+$R716*$S716)</f>
        <v/>
      </c>
      <c r="V716" s="50" t="str">
        <f aca="false">IF(OR($P716="",$T716="",$U716=""),"",IF(ABS($U716-$T716)&lt;CFG_DENOMMIN,"",($P716-$T716)/($U716-$T716)))</f>
        <v/>
      </c>
      <c r="W716" s="47" t="str">
        <f aca="false">IF($E716="","",IFERROR(LN((CFG_ZANEM-0.67*CFG_HDOSSEL)/(0.123*CFG_HDOSSEL))*LN((CFG_ZAR-0.67*CFG_HDOSSEL)/(0.0123*CFG_HDOSSEL))/(CFG_K^2*$E716),""))</f>
        <v/>
      </c>
      <c r="X716" s="50" t="str">
        <f aca="false">IF(OR($N716="",$W716="",$W716=0),"",$N716*(1+CFG_RC/$W716))</f>
        <v/>
      </c>
      <c r="Y716" s="46" t="str">
        <f aca="false">IF(OR($X716="",$M716="",$G716="",$L716=""),"",($W716*$G716/CFG_RHOCP)*($X716/($M716+$X716))-$L716/($M716+$X716))</f>
        <v/>
      </c>
      <c r="Z716" s="46" t="str">
        <f aca="false">IF(OR($W716="",$G716=""),"",$W716*$G716/CFG_RHOCP)</f>
        <v/>
      </c>
      <c r="AA716" s="50" t="str">
        <f aca="false">IF(OR($P716="",$Y716="",$Z716=""),"",IF(ABS($Z716-$Y716)&lt;CFG_DENOMMIN,"",($P716-$Y716)/($Z716-$Y716)))</f>
        <v/>
      </c>
      <c r="AB716" s="48" t="str">
        <f aca="false">IF($A716="","",IF(AND(HOUR($A716)&gt;=CFG_HINI,HOUR($A716)&lt;CFG_HFIM),1,0))</f>
        <v/>
      </c>
      <c r="AC716" s="48" t="str">
        <f aca="false">IF($A716="","",IF($D716="",0,IF($D716&gt;=CFG_RSMIN,1,0)))</f>
        <v/>
      </c>
      <c r="AD716" s="48" t="str">
        <f aca="false">IF($A716="","",IF($E716="",0,IF(AND($E716&gt;=CFG_UMIN,$E716&lt;=CFG_UMAX),1,0)))</f>
        <v/>
      </c>
      <c r="AE716" s="48" t="str">
        <f aca="false">IF($A716="","",IF($L716="",0,IF($L716&gt;=CFG_VPDMIN,1,0)))</f>
        <v/>
      </c>
      <c r="AF716" s="48" t="str">
        <f aca="false">IF($A716="","",IF(CFG_METODO="Teórico (Jackson)",IF(OR($Y716="",$Z716=""),0,IF(ABS($Z716-$Y716)&gt;=CFG_DENOMMIN,1,0)),IF(OR($T716="",$U716=""),0,IF(ABS($U716-$T716)&gt;=CFG_DENOMMIN,1,0))))</f>
        <v/>
      </c>
      <c r="AG716" s="48" t="str">
        <f aca="false">IF($A716="","",IF(AND($B716&lt;&gt;"",$C716&lt;&gt;"",$H716&lt;&gt;""),1,0))</f>
        <v/>
      </c>
      <c r="AH716" s="48" t="str">
        <f aca="false">IF($A716="","",IF(AND($AB716=1,$AC716=1,$AD716=1,$AE716=1,$AF716=1,$AG716=1),1,0))</f>
        <v/>
      </c>
      <c r="AI716" s="50" t="str">
        <f aca="false">IF($A716="","",IF($AH716&lt;&gt;1,"",IF(CFG_METODO="Teórico (Jackson)",$AA716,$V716)))</f>
        <v/>
      </c>
      <c r="AJ716" s="50" t="str">
        <f aca="false">IF($AI716="","",MAX(0,MIN(1,$AI716)))</f>
        <v/>
      </c>
      <c r="AK716" s="52" t="str">
        <f aca="false">IF($A716="","",IF($AG716=0,"Dados incompletos"&amp;IF($I716="SEM PAR"," — sem Tc no mesmo horário",""),IF($AB716=0,"Fora da janela horária",IF($AC716=0,"Radiação abaixo do mínimo",IF($AD716=0,"Vento fora da faixa",IF($AE716=0,"VPD abaixo do mínimo",IF($AF716=0,"Denominador muito pequeno","VÁLIDO")))))))</f>
        <v/>
      </c>
    </row>
    <row r="717" customFormat="false" ht="15" hidden="false" customHeight="false" outlineLevel="0" collapsed="false">
      <c r="A717" s="45" t="str">
        <f aca="false">IF(02_Estacao!A717="","",02_Estacao!A717)</f>
        <v/>
      </c>
      <c r="B717" s="46" t="str">
        <f aca="false">IF(OR($A717="",02_Estacao!B717=""),"",IF(CFG_UT="°F",(02_Estacao!B717-32)*5/9,02_Estacao!B717))</f>
        <v/>
      </c>
      <c r="C717" s="47" t="str">
        <f aca="false">IF(OR($A717="",02_Estacao!C717=""),"",IF(CFG_UUR="fração (0-1)",02_Estacao!C717*100,02_Estacao!C717))</f>
        <v/>
      </c>
      <c r="D717" s="48" t="str">
        <f aca="false">IF(OR($A717="",02_Estacao!D717=""),"",IF(CFG_URS="MJ/m²/h",02_Estacao!D717*277.7778,IF(CFG_URS="kW/m²",02_Estacao!D717*1000,02_Estacao!D717)))</f>
        <v/>
      </c>
      <c r="E717" s="46" t="str">
        <f aca="false">IF(OR($A717="",02_Estacao!E717=""),"",IF(CFG_UVEL="km/h",02_Estacao!E717/3.6,02_Estacao!E717))</f>
        <v/>
      </c>
      <c r="F717" s="46" t="str">
        <f aca="false">IF($A717="","",IF(02_Estacao!F717="",CFG_P,IF(CFG_UP="hPa (mbar)",02_Estacao!F717/10,IF(CFG_UP="Pa",02_Estacao!F717/1000,02_Estacao!F717))))</f>
        <v/>
      </c>
      <c r="G717" s="48" t="str">
        <f aca="false">IF($A717="","",IF(02_Estacao!G717&lt;&gt;"",02_Estacao!G717,IF($D717="","",(1-CFG_ALBEDO)*$D717-CFG_RNL)))</f>
        <v/>
      </c>
      <c r="H717" s="46" t="str">
        <f aca="false">IF($A717="","",IFERROR(IF(ISNUMBER(INDEX(03_Dossel!$F$6:$F$1005,MATCH($A717,03_Dossel!$A$6:$A$1005,0))),INDEX(03_Dossel!$F$6:$F$1005,MATCH($A717,03_Dossel!$A$6:$A$1005,0)),""),""))</f>
        <v/>
      </c>
      <c r="I717" s="49" t="str">
        <f aca="false">IF($A717="","",IF($H717="","SEM PAR","OK"))</f>
        <v/>
      </c>
      <c r="J717" s="50" t="str">
        <f aca="false">IF($B717="","",0.6108*EXP(17.27*$B717/($B717+237.3)))</f>
        <v/>
      </c>
      <c r="K717" s="50" t="str">
        <f aca="false">IF(OR($J717="",$C717=""),"",$J717*$C717/100)</f>
        <v/>
      </c>
      <c r="L717" s="50" t="str">
        <f aca="false">IF(OR($J717="",$K717=""),"",$J717-$K717)</f>
        <v/>
      </c>
      <c r="M717" s="50" t="str">
        <f aca="false">IF($J717="","",4098*$J717/($B717+237.3)^2)</f>
        <v/>
      </c>
      <c r="N717" s="51" t="str">
        <f aca="false">IF($F717="","",0.000665*$F717)</f>
        <v/>
      </c>
      <c r="O717" s="46" t="str">
        <f aca="false">IF($E717="","",IFERROR($E717*4.87/LN(67.8*CFG_ZANEM-5.42),""))</f>
        <v/>
      </c>
      <c r="P717" s="46" t="str">
        <f aca="false">IF(OR($B717="",$H717=""),"",$H717-$B717)</f>
        <v/>
      </c>
      <c r="Q717" s="46" t="str">
        <f aca="false">IF($A717="","",IF(ISNUMBER(CFG_A),CFG_A,""))</f>
        <v/>
      </c>
      <c r="R717" s="46" t="str">
        <f aca="false">IF($A717="","",IF(ISNUMBER(CFG_B),CFG_B,""))</f>
        <v/>
      </c>
      <c r="S717" s="50" t="str">
        <f aca="false">IF(OR($B717="",$Q717=""),"",0.6108*EXP(17.27*$B717/($B717+237.3))-0.6108*EXP(17.27*($B717+$Q717)/($B717+$Q717+237.3)))</f>
        <v/>
      </c>
      <c r="T717" s="46" t="str">
        <f aca="false">IF(OR($Q717="",$R717="",$L717=""),"",$Q717+$R717*$L717)</f>
        <v/>
      </c>
      <c r="U717" s="46" t="str">
        <f aca="false">IF(OR($Q717="",$R717="",$S717=""),"",$Q717+$R717*$S717)</f>
        <v/>
      </c>
      <c r="V717" s="50" t="str">
        <f aca="false">IF(OR($P717="",$T717="",$U717=""),"",IF(ABS($U717-$T717)&lt;CFG_DENOMMIN,"",($P717-$T717)/($U717-$T717)))</f>
        <v/>
      </c>
      <c r="W717" s="47" t="str">
        <f aca="false">IF($E717="","",IFERROR(LN((CFG_ZANEM-0.67*CFG_HDOSSEL)/(0.123*CFG_HDOSSEL))*LN((CFG_ZAR-0.67*CFG_HDOSSEL)/(0.0123*CFG_HDOSSEL))/(CFG_K^2*$E717),""))</f>
        <v/>
      </c>
      <c r="X717" s="50" t="str">
        <f aca="false">IF(OR($N717="",$W717="",$W717=0),"",$N717*(1+CFG_RC/$W717))</f>
        <v/>
      </c>
      <c r="Y717" s="46" t="str">
        <f aca="false">IF(OR($X717="",$M717="",$G717="",$L717=""),"",($W717*$G717/CFG_RHOCP)*($X717/($M717+$X717))-$L717/($M717+$X717))</f>
        <v/>
      </c>
      <c r="Z717" s="46" t="str">
        <f aca="false">IF(OR($W717="",$G717=""),"",$W717*$G717/CFG_RHOCP)</f>
        <v/>
      </c>
      <c r="AA717" s="50" t="str">
        <f aca="false">IF(OR($P717="",$Y717="",$Z717=""),"",IF(ABS($Z717-$Y717)&lt;CFG_DENOMMIN,"",($P717-$Y717)/($Z717-$Y717)))</f>
        <v/>
      </c>
      <c r="AB717" s="48" t="str">
        <f aca="false">IF($A717="","",IF(AND(HOUR($A717)&gt;=CFG_HINI,HOUR($A717)&lt;CFG_HFIM),1,0))</f>
        <v/>
      </c>
      <c r="AC717" s="48" t="str">
        <f aca="false">IF($A717="","",IF($D717="",0,IF($D717&gt;=CFG_RSMIN,1,0)))</f>
        <v/>
      </c>
      <c r="AD717" s="48" t="str">
        <f aca="false">IF($A717="","",IF($E717="",0,IF(AND($E717&gt;=CFG_UMIN,$E717&lt;=CFG_UMAX),1,0)))</f>
        <v/>
      </c>
      <c r="AE717" s="48" t="str">
        <f aca="false">IF($A717="","",IF($L717="",0,IF($L717&gt;=CFG_VPDMIN,1,0)))</f>
        <v/>
      </c>
      <c r="AF717" s="48" t="str">
        <f aca="false">IF($A717="","",IF(CFG_METODO="Teórico (Jackson)",IF(OR($Y717="",$Z717=""),0,IF(ABS($Z717-$Y717)&gt;=CFG_DENOMMIN,1,0)),IF(OR($T717="",$U717=""),0,IF(ABS($U717-$T717)&gt;=CFG_DENOMMIN,1,0))))</f>
        <v/>
      </c>
      <c r="AG717" s="48" t="str">
        <f aca="false">IF($A717="","",IF(AND($B717&lt;&gt;"",$C717&lt;&gt;"",$H717&lt;&gt;""),1,0))</f>
        <v/>
      </c>
      <c r="AH717" s="48" t="str">
        <f aca="false">IF($A717="","",IF(AND($AB717=1,$AC717=1,$AD717=1,$AE717=1,$AF717=1,$AG717=1),1,0))</f>
        <v/>
      </c>
      <c r="AI717" s="50" t="str">
        <f aca="false">IF($A717="","",IF($AH717&lt;&gt;1,"",IF(CFG_METODO="Teórico (Jackson)",$AA717,$V717)))</f>
        <v/>
      </c>
      <c r="AJ717" s="50" t="str">
        <f aca="false">IF($AI717="","",MAX(0,MIN(1,$AI717)))</f>
        <v/>
      </c>
      <c r="AK717" s="52" t="str">
        <f aca="false">IF($A717="","",IF($AG717=0,"Dados incompletos"&amp;IF($I717="SEM PAR"," — sem Tc no mesmo horário",""),IF($AB717=0,"Fora da janela horária",IF($AC717=0,"Radiação abaixo do mínimo",IF($AD717=0,"Vento fora da faixa",IF($AE717=0,"VPD abaixo do mínimo",IF($AF717=0,"Denominador muito pequeno","VÁLIDO")))))))</f>
        <v/>
      </c>
    </row>
    <row r="718" customFormat="false" ht="15" hidden="false" customHeight="false" outlineLevel="0" collapsed="false">
      <c r="A718" s="45" t="str">
        <f aca="false">IF(02_Estacao!A718="","",02_Estacao!A718)</f>
        <v/>
      </c>
      <c r="B718" s="46" t="str">
        <f aca="false">IF(OR($A718="",02_Estacao!B718=""),"",IF(CFG_UT="°F",(02_Estacao!B718-32)*5/9,02_Estacao!B718))</f>
        <v/>
      </c>
      <c r="C718" s="47" t="str">
        <f aca="false">IF(OR($A718="",02_Estacao!C718=""),"",IF(CFG_UUR="fração (0-1)",02_Estacao!C718*100,02_Estacao!C718))</f>
        <v/>
      </c>
      <c r="D718" s="48" t="str">
        <f aca="false">IF(OR($A718="",02_Estacao!D718=""),"",IF(CFG_URS="MJ/m²/h",02_Estacao!D718*277.7778,IF(CFG_URS="kW/m²",02_Estacao!D718*1000,02_Estacao!D718)))</f>
        <v/>
      </c>
      <c r="E718" s="46" t="str">
        <f aca="false">IF(OR($A718="",02_Estacao!E718=""),"",IF(CFG_UVEL="km/h",02_Estacao!E718/3.6,02_Estacao!E718))</f>
        <v/>
      </c>
      <c r="F718" s="46" t="str">
        <f aca="false">IF($A718="","",IF(02_Estacao!F718="",CFG_P,IF(CFG_UP="hPa (mbar)",02_Estacao!F718/10,IF(CFG_UP="Pa",02_Estacao!F718/1000,02_Estacao!F718))))</f>
        <v/>
      </c>
      <c r="G718" s="48" t="str">
        <f aca="false">IF($A718="","",IF(02_Estacao!G718&lt;&gt;"",02_Estacao!G718,IF($D718="","",(1-CFG_ALBEDO)*$D718-CFG_RNL)))</f>
        <v/>
      </c>
      <c r="H718" s="46" t="str">
        <f aca="false">IF($A718="","",IFERROR(IF(ISNUMBER(INDEX(03_Dossel!$F$6:$F$1005,MATCH($A718,03_Dossel!$A$6:$A$1005,0))),INDEX(03_Dossel!$F$6:$F$1005,MATCH($A718,03_Dossel!$A$6:$A$1005,0)),""),""))</f>
        <v/>
      </c>
      <c r="I718" s="49" t="str">
        <f aca="false">IF($A718="","",IF($H718="","SEM PAR","OK"))</f>
        <v/>
      </c>
      <c r="J718" s="50" t="str">
        <f aca="false">IF($B718="","",0.6108*EXP(17.27*$B718/($B718+237.3)))</f>
        <v/>
      </c>
      <c r="K718" s="50" t="str">
        <f aca="false">IF(OR($J718="",$C718=""),"",$J718*$C718/100)</f>
        <v/>
      </c>
      <c r="L718" s="50" t="str">
        <f aca="false">IF(OR($J718="",$K718=""),"",$J718-$K718)</f>
        <v/>
      </c>
      <c r="M718" s="50" t="str">
        <f aca="false">IF($J718="","",4098*$J718/($B718+237.3)^2)</f>
        <v/>
      </c>
      <c r="N718" s="51" t="str">
        <f aca="false">IF($F718="","",0.000665*$F718)</f>
        <v/>
      </c>
      <c r="O718" s="46" t="str">
        <f aca="false">IF($E718="","",IFERROR($E718*4.87/LN(67.8*CFG_ZANEM-5.42),""))</f>
        <v/>
      </c>
      <c r="P718" s="46" t="str">
        <f aca="false">IF(OR($B718="",$H718=""),"",$H718-$B718)</f>
        <v/>
      </c>
      <c r="Q718" s="46" t="str">
        <f aca="false">IF($A718="","",IF(ISNUMBER(CFG_A),CFG_A,""))</f>
        <v/>
      </c>
      <c r="R718" s="46" t="str">
        <f aca="false">IF($A718="","",IF(ISNUMBER(CFG_B),CFG_B,""))</f>
        <v/>
      </c>
      <c r="S718" s="50" t="str">
        <f aca="false">IF(OR($B718="",$Q718=""),"",0.6108*EXP(17.27*$B718/($B718+237.3))-0.6108*EXP(17.27*($B718+$Q718)/($B718+$Q718+237.3)))</f>
        <v/>
      </c>
      <c r="T718" s="46" t="str">
        <f aca="false">IF(OR($Q718="",$R718="",$L718=""),"",$Q718+$R718*$L718)</f>
        <v/>
      </c>
      <c r="U718" s="46" t="str">
        <f aca="false">IF(OR($Q718="",$R718="",$S718=""),"",$Q718+$R718*$S718)</f>
        <v/>
      </c>
      <c r="V718" s="50" t="str">
        <f aca="false">IF(OR($P718="",$T718="",$U718=""),"",IF(ABS($U718-$T718)&lt;CFG_DENOMMIN,"",($P718-$T718)/($U718-$T718)))</f>
        <v/>
      </c>
      <c r="W718" s="47" t="str">
        <f aca="false">IF($E718="","",IFERROR(LN((CFG_ZANEM-0.67*CFG_HDOSSEL)/(0.123*CFG_HDOSSEL))*LN((CFG_ZAR-0.67*CFG_HDOSSEL)/(0.0123*CFG_HDOSSEL))/(CFG_K^2*$E718),""))</f>
        <v/>
      </c>
      <c r="X718" s="50" t="str">
        <f aca="false">IF(OR($N718="",$W718="",$W718=0),"",$N718*(1+CFG_RC/$W718))</f>
        <v/>
      </c>
      <c r="Y718" s="46" t="str">
        <f aca="false">IF(OR($X718="",$M718="",$G718="",$L718=""),"",($W718*$G718/CFG_RHOCP)*($X718/($M718+$X718))-$L718/($M718+$X718))</f>
        <v/>
      </c>
      <c r="Z718" s="46" t="str">
        <f aca="false">IF(OR($W718="",$G718=""),"",$W718*$G718/CFG_RHOCP)</f>
        <v/>
      </c>
      <c r="AA718" s="50" t="str">
        <f aca="false">IF(OR($P718="",$Y718="",$Z718=""),"",IF(ABS($Z718-$Y718)&lt;CFG_DENOMMIN,"",($P718-$Y718)/($Z718-$Y718)))</f>
        <v/>
      </c>
      <c r="AB718" s="48" t="str">
        <f aca="false">IF($A718="","",IF(AND(HOUR($A718)&gt;=CFG_HINI,HOUR($A718)&lt;CFG_HFIM),1,0))</f>
        <v/>
      </c>
      <c r="AC718" s="48" t="str">
        <f aca="false">IF($A718="","",IF($D718="",0,IF($D718&gt;=CFG_RSMIN,1,0)))</f>
        <v/>
      </c>
      <c r="AD718" s="48" t="str">
        <f aca="false">IF($A718="","",IF($E718="",0,IF(AND($E718&gt;=CFG_UMIN,$E718&lt;=CFG_UMAX),1,0)))</f>
        <v/>
      </c>
      <c r="AE718" s="48" t="str">
        <f aca="false">IF($A718="","",IF($L718="",0,IF($L718&gt;=CFG_VPDMIN,1,0)))</f>
        <v/>
      </c>
      <c r="AF718" s="48" t="str">
        <f aca="false">IF($A718="","",IF(CFG_METODO="Teórico (Jackson)",IF(OR($Y718="",$Z718=""),0,IF(ABS($Z718-$Y718)&gt;=CFG_DENOMMIN,1,0)),IF(OR($T718="",$U718=""),0,IF(ABS($U718-$T718)&gt;=CFG_DENOMMIN,1,0))))</f>
        <v/>
      </c>
      <c r="AG718" s="48" t="str">
        <f aca="false">IF($A718="","",IF(AND($B718&lt;&gt;"",$C718&lt;&gt;"",$H718&lt;&gt;""),1,0))</f>
        <v/>
      </c>
      <c r="AH718" s="48" t="str">
        <f aca="false">IF($A718="","",IF(AND($AB718=1,$AC718=1,$AD718=1,$AE718=1,$AF718=1,$AG718=1),1,0))</f>
        <v/>
      </c>
      <c r="AI718" s="50" t="str">
        <f aca="false">IF($A718="","",IF($AH718&lt;&gt;1,"",IF(CFG_METODO="Teórico (Jackson)",$AA718,$V718)))</f>
        <v/>
      </c>
      <c r="AJ718" s="50" t="str">
        <f aca="false">IF($AI718="","",MAX(0,MIN(1,$AI718)))</f>
        <v/>
      </c>
      <c r="AK718" s="52" t="str">
        <f aca="false">IF($A718="","",IF($AG718=0,"Dados incompletos"&amp;IF($I718="SEM PAR"," — sem Tc no mesmo horário",""),IF($AB718=0,"Fora da janela horária",IF($AC718=0,"Radiação abaixo do mínimo",IF($AD718=0,"Vento fora da faixa",IF($AE718=0,"VPD abaixo do mínimo",IF($AF718=0,"Denominador muito pequeno","VÁLIDO")))))))</f>
        <v/>
      </c>
    </row>
    <row r="719" customFormat="false" ht="15" hidden="false" customHeight="false" outlineLevel="0" collapsed="false">
      <c r="A719" s="45" t="str">
        <f aca="false">IF(02_Estacao!A719="","",02_Estacao!A719)</f>
        <v/>
      </c>
      <c r="B719" s="46" t="str">
        <f aca="false">IF(OR($A719="",02_Estacao!B719=""),"",IF(CFG_UT="°F",(02_Estacao!B719-32)*5/9,02_Estacao!B719))</f>
        <v/>
      </c>
      <c r="C719" s="47" t="str">
        <f aca="false">IF(OR($A719="",02_Estacao!C719=""),"",IF(CFG_UUR="fração (0-1)",02_Estacao!C719*100,02_Estacao!C719))</f>
        <v/>
      </c>
      <c r="D719" s="48" t="str">
        <f aca="false">IF(OR($A719="",02_Estacao!D719=""),"",IF(CFG_URS="MJ/m²/h",02_Estacao!D719*277.7778,IF(CFG_URS="kW/m²",02_Estacao!D719*1000,02_Estacao!D719)))</f>
        <v/>
      </c>
      <c r="E719" s="46" t="str">
        <f aca="false">IF(OR($A719="",02_Estacao!E719=""),"",IF(CFG_UVEL="km/h",02_Estacao!E719/3.6,02_Estacao!E719))</f>
        <v/>
      </c>
      <c r="F719" s="46" t="str">
        <f aca="false">IF($A719="","",IF(02_Estacao!F719="",CFG_P,IF(CFG_UP="hPa (mbar)",02_Estacao!F719/10,IF(CFG_UP="Pa",02_Estacao!F719/1000,02_Estacao!F719))))</f>
        <v/>
      </c>
      <c r="G719" s="48" t="str">
        <f aca="false">IF($A719="","",IF(02_Estacao!G719&lt;&gt;"",02_Estacao!G719,IF($D719="","",(1-CFG_ALBEDO)*$D719-CFG_RNL)))</f>
        <v/>
      </c>
      <c r="H719" s="46" t="str">
        <f aca="false">IF($A719="","",IFERROR(IF(ISNUMBER(INDEX(03_Dossel!$F$6:$F$1005,MATCH($A719,03_Dossel!$A$6:$A$1005,0))),INDEX(03_Dossel!$F$6:$F$1005,MATCH($A719,03_Dossel!$A$6:$A$1005,0)),""),""))</f>
        <v/>
      </c>
      <c r="I719" s="49" t="str">
        <f aca="false">IF($A719="","",IF($H719="","SEM PAR","OK"))</f>
        <v/>
      </c>
      <c r="J719" s="50" t="str">
        <f aca="false">IF($B719="","",0.6108*EXP(17.27*$B719/($B719+237.3)))</f>
        <v/>
      </c>
      <c r="K719" s="50" t="str">
        <f aca="false">IF(OR($J719="",$C719=""),"",$J719*$C719/100)</f>
        <v/>
      </c>
      <c r="L719" s="50" t="str">
        <f aca="false">IF(OR($J719="",$K719=""),"",$J719-$K719)</f>
        <v/>
      </c>
      <c r="M719" s="50" t="str">
        <f aca="false">IF($J719="","",4098*$J719/($B719+237.3)^2)</f>
        <v/>
      </c>
      <c r="N719" s="51" t="str">
        <f aca="false">IF($F719="","",0.000665*$F719)</f>
        <v/>
      </c>
      <c r="O719" s="46" t="str">
        <f aca="false">IF($E719="","",IFERROR($E719*4.87/LN(67.8*CFG_ZANEM-5.42),""))</f>
        <v/>
      </c>
      <c r="P719" s="46" t="str">
        <f aca="false">IF(OR($B719="",$H719=""),"",$H719-$B719)</f>
        <v/>
      </c>
      <c r="Q719" s="46" t="str">
        <f aca="false">IF($A719="","",IF(ISNUMBER(CFG_A),CFG_A,""))</f>
        <v/>
      </c>
      <c r="R719" s="46" t="str">
        <f aca="false">IF($A719="","",IF(ISNUMBER(CFG_B),CFG_B,""))</f>
        <v/>
      </c>
      <c r="S719" s="50" t="str">
        <f aca="false">IF(OR($B719="",$Q719=""),"",0.6108*EXP(17.27*$B719/($B719+237.3))-0.6108*EXP(17.27*($B719+$Q719)/($B719+$Q719+237.3)))</f>
        <v/>
      </c>
      <c r="T719" s="46" t="str">
        <f aca="false">IF(OR($Q719="",$R719="",$L719=""),"",$Q719+$R719*$L719)</f>
        <v/>
      </c>
      <c r="U719" s="46" t="str">
        <f aca="false">IF(OR($Q719="",$R719="",$S719=""),"",$Q719+$R719*$S719)</f>
        <v/>
      </c>
      <c r="V719" s="50" t="str">
        <f aca="false">IF(OR($P719="",$T719="",$U719=""),"",IF(ABS($U719-$T719)&lt;CFG_DENOMMIN,"",($P719-$T719)/($U719-$T719)))</f>
        <v/>
      </c>
      <c r="W719" s="47" t="str">
        <f aca="false">IF($E719="","",IFERROR(LN((CFG_ZANEM-0.67*CFG_HDOSSEL)/(0.123*CFG_HDOSSEL))*LN((CFG_ZAR-0.67*CFG_HDOSSEL)/(0.0123*CFG_HDOSSEL))/(CFG_K^2*$E719),""))</f>
        <v/>
      </c>
      <c r="X719" s="50" t="str">
        <f aca="false">IF(OR($N719="",$W719="",$W719=0),"",$N719*(1+CFG_RC/$W719))</f>
        <v/>
      </c>
      <c r="Y719" s="46" t="str">
        <f aca="false">IF(OR($X719="",$M719="",$G719="",$L719=""),"",($W719*$G719/CFG_RHOCP)*($X719/($M719+$X719))-$L719/($M719+$X719))</f>
        <v/>
      </c>
      <c r="Z719" s="46" t="str">
        <f aca="false">IF(OR($W719="",$G719=""),"",$W719*$G719/CFG_RHOCP)</f>
        <v/>
      </c>
      <c r="AA719" s="50" t="str">
        <f aca="false">IF(OR($P719="",$Y719="",$Z719=""),"",IF(ABS($Z719-$Y719)&lt;CFG_DENOMMIN,"",($P719-$Y719)/($Z719-$Y719)))</f>
        <v/>
      </c>
      <c r="AB719" s="48" t="str">
        <f aca="false">IF($A719="","",IF(AND(HOUR($A719)&gt;=CFG_HINI,HOUR($A719)&lt;CFG_HFIM),1,0))</f>
        <v/>
      </c>
      <c r="AC719" s="48" t="str">
        <f aca="false">IF($A719="","",IF($D719="",0,IF($D719&gt;=CFG_RSMIN,1,0)))</f>
        <v/>
      </c>
      <c r="AD719" s="48" t="str">
        <f aca="false">IF($A719="","",IF($E719="",0,IF(AND($E719&gt;=CFG_UMIN,$E719&lt;=CFG_UMAX),1,0)))</f>
        <v/>
      </c>
      <c r="AE719" s="48" t="str">
        <f aca="false">IF($A719="","",IF($L719="",0,IF($L719&gt;=CFG_VPDMIN,1,0)))</f>
        <v/>
      </c>
      <c r="AF719" s="48" t="str">
        <f aca="false">IF($A719="","",IF(CFG_METODO="Teórico (Jackson)",IF(OR($Y719="",$Z719=""),0,IF(ABS($Z719-$Y719)&gt;=CFG_DENOMMIN,1,0)),IF(OR($T719="",$U719=""),0,IF(ABS($U719-$T719)&gt;=CFG_DENOMMIN,1,0))))</f>
        <v/>
      </c>
      <c r="AG719" s="48" t="str">
        <f aca="false">IF($A719="","",IF(AND($B719&lt;&gt;"",$C719&lt;&gt;"",$H719&lt;&gt;""),1,0))</f>
        <v/>
      </c>
      <c r="AH719" s="48" t="str">
        <f aca="false">IF($A719="","",IF(AND($AB719=1,$AC719=1,$AD719=1,$AE719=1,$AF719=1,$AG719=1),1,0))</f>
        <v/>
      </c>
      <c r="AI719" s="50" t="str">
        <f aca="false">IF($A719="","",IF($AH719&lt;&gt;1,"",IF(CFG_METODO="Teórico (Jackson)",$AA719,$V719)))</f>
        <v/>
      </c>
      <c r="AJ719" s="50" t="str">
        <f aca="false">IF($AI719="","",MAX(0,MIN(1,$AI719)))</f>
        <v/>
      </c>
      <c r="AK719" s="52" t="str">
        <f aca="false">IF($A719="","",IF($AG719=0,"Dados incompletos"&amp;IF($I719="SEM PAR"," — sem Tc no mesmo horário",""),IF($AB719=0,"Fora da janela horária",IF($AC719=0,"Radiação abaixo do mínimo",IF($AD719=0,"Vento fora da faixa",IF($AE719=0,"VPD abaixo do mínimo",IF($AF719=0,"Denominador muito pequeno","VÁLIDO")))))))</f>
        <v/>
      </c>
    </row>
    <row r="720" customFormat="false" ht="15" hidden="false" customHeight="false" outlineLevel="0" collapsed="false">
      <c r="A720" s="45" t="str">
        <f aca="false">IF(02_Estacao!A720="","",02_Estacao!A720)</f>
        <v/>
      </c>
      <c r="B720" s="46" t="str">
        <f aca="false">IF(OR($A720="",02_Estacao!B720=""),"",IF(CFG_UT="°F",(02_Estacao!B720-32)*5/9,02_Estacao!B720))</f>
        <v/>
      </c>
      <c r="C720" s="47" t="str">
        <f aca="false">IF(OR($A720="",02_Estacao!C720=""),"",IF(CFG_UUR="fração (0-1)",02_Estacao!C720*100,02_Estacao!C720))</f>
        <v/>
      </c>
      <c r="D720" s="48" t="str">
        <f aca="false">IF(OR($A720="",02_Estacao!D720=""),"",IF(CFG_URS="MJ/m²/h",02_Estacao!D720*277.7778,IF(CFG_URS="kW/m²",02_Estacao!D720*1000,02_Estacao!D720)))</f>
        <v/>
      </c>
      <c r="E720" s="46" t="str">
        <f aca="false">IF(OR($A720="",02_Estacao!E720=""),"",IF(CFG_UVEL="km/h",02_Estacao!E720/3.6,02_Estacao!E720))</f>
        <v/>
      </c>
      <c r="F720" s="46" t="str">
        <f aca="false">IF($A720="","",IF(02_Estacao!F720="",CFG_P,IF(CFG_UP="hPa (mbar)",02_Estacao!F720/10,IF(CFG_UP="Pa",02_Estacao!F720/1000,02_Estacao!F720))))</f>
        <v/>
      </c>
      <c r="G720" s="48" t="str">
        <f aca="false">IF($A720="","",IF(02_Estacao!G720&lt;&gt;"",02_Estacao!G720,IF($D720="","",(1-CFG_ALBEDO)*$D720-CFG_RNL)))</f>
        <v/>
      </c>
      <c r="H720" s="46" t="str">
        <f aca="false">IF($A720="","",IFERROR(IF(ISNUMBER(INDEX(03_Dossel!$F$6:$F$1005,MATCH($A720,03_Dossel!$A$6:$A$1005,0))),INDEX(03_Dossel!$F$6:$F$1005,MATCH($A720,03_Dossel!$A$6:$A$1005,0)),""),""))</f>
        <v/>
      </c>
      <c r="I720" s="49" t="str">
        <f aca="false">IF($A720="","",IF($H720="","SEM PAR","OK"))</f>
        <v/>
      </c>
      <c r="J720" s="50" t="str">
        <f aca="false">IF($B720="","",0.6108*EXP(17.27*$B720/($B720+237.3)))</f>
        <v/>
      </c>
      <c r="K720" s="50" t="str">
        <f aca="false">IF(OR($J720="",$C720=""),"",$J720*$C720/100)</f>
        <v/>
      </c>
      <c r="L720" s="50" t="str">
        <f aca="false">IF(OR($J720="",$K720=""),"",$J720-$K720)</f>
        <v/>
      </c>
      <c r="M720" s="50" t="str">
        <f aca="false">IF($J720="","",4098*$J720/($B720+237.3)^2)</f>
        <v/>
      </c>
      <c r="N720" s="51" t="str">
        <f aca="false">IF($F720="","",0.000665*$F720)</f>
        <v/>
      </c>
      <c r="O720" s="46" t="str">
        <f aca="false">IF($E720="","",IFERROR($E720*4.87/LN(67.8*CFG_ZANEM-5.42),""))</f>
        <v/>
      </c>
      <c r="P720" s="46" t="str">
        <f aca="false">IF(OR($B720="",$H720=""),"",$H720-$B720)</f>
        <v/>
      </c>
      <c r="Q720" s="46" t="str">
        <f aca="false">IF($A720="","",IF(ISNUMBER(CFG_A),CFG_A,""))</f>
        <v/>
      </c>
      <c r="R720" s="46" t="str">
        <f aca="false">IF($A720="","",IF(ISNUMBER(CFG_B),CFG_B,""))</f>
        <v/>
      </c>
      <c r="S720" s="50" t="str">
        <f aca="false">IF(OR($B720="",$Q720=""),"",0.6108*EXP(17.27*$B720/($B720+237.3))-0.6108*EXP(17.27*($B720+$Q720)/($B720+$Q720+237.3)))</f>
        <v/>
      </c>
      <c r="T720" s="46" t="str">
        <f aca="false">IF(OR($Q720="",$R720="",$L720=""),"",$Q720+$R720*$L720)</f>
        <v/>
      </c>
      <c r="U720" s="46" t="str">
        <f aca="false">IF(OR($Q720="",$R720="",$S720=""),"",$Q720+$R720*$S720)</f>
        <v/>
      </c>
      <c r="V720" s="50" t="str">
        <f aca="false">IF(OR($P720="",$T720="",$U720=""),"",IF(ABS($U720-$T720)&lt;CFG_DENOMMIN,"",($P720-$T720)/($U720-$T720)))</f>
        <v/>
      </c>
      <c r="W720" s="47" t="str">
        <f aca="false">IF($E720="","",IFERROR(LN((CFG_ZANEM-0.67*CFG_HDOSSEL)/(0.123*CFG_HDOSSEL))*LN((CFG_ZAR-0.67*CFG_HDOSSEL)/(0.0123*CFG_HDOSSEL))/(CFG_K^2*$E720),""))</f>
        <v/>
      </c>
      <c r="X720" s="50" t="str">
        <f aca="false">IF(OR($N720="",$W720="",$W720=0),"",$N720*(1+CFG_RC/$W720))</f>
        <v/>
      </c>
      <c r="Y720" s="46" t="str">
        <f aca="false">IF(OR($X720="",$M720="",$G720="",$L720=""),"",($W720*$G720/CFG_RHOCP)*($X720/($M720+$X720))-$L720/($M720+$X720))</f>
        <v/>
      </c>
      <c r="Z720" s="46" t="str">
        <f aca="false">IF(OR($W720="",$G720=""),"",$W720*$G720/CFG_RHOCP)</f>
        <v/>
      </c>
      <c r="AA720" s="50" t="str">
        <f aca="false">IF(OR($P720="",$Y720="",$Z720=""),"",IF(ABS($Z720-$Y720)&lt;CFG_DENOMMIN,"",($P720-$Y720)/($Z720-$Y720)))</f>
        <v/>
      </c>
      <c r="AB720" s="48" t="str">
        <f aca="false">IF($A720="","",IF(AND(HOUR($A720)&gt;=CFG_HINI,HOUR($A720)&lt;CFG_HFIM),1,0))</f>
        <v/>
      </c>
      <c r="AC720" s="48" t="str">
        <f aca="false">IF($A720="","",IF($D720="",0,IF($D720&gt;=CFG_RSMIN,1,0)))</f>
        <v/>
      </c>
      <c r="AD720" s="48" t="str">
        <f aca="false">IF($A720="","",IF($E720="",0,IF(AND($E720&gt;=CFG_UMIN,$E720&lt;=CFG_UMAX),1,0)))</f>
        <v/>
      </c>
      <c r="AE720" s="48" t="str">
        <f aca="false">IF($A720="","",IF($L720="",0,IF($L720&gt;=CFG_VPDMIN,1,0)))</f>
        <v/>
      </c>
      <c r="AF720" s="48" t="str">
        <f aca="false">IF($A720="","",IF(CFG_METODO="Teórico (Jackson)",IF(OR($Y720="",$Z720=""),0,IF(ABS($Z720-$Y720)&gt;=CFG_DENOMMIN,1,0)),IF(OR($T720="",$U720=""),0,IF(ABS($U720-$T720)&gt;=CFG_DENOMMIN,1,0))))</f>
        <v/>
      </c>
      <c r="AG720" s="48" t="str">
        <f aca="false">IF($A720="","",IF(AND($B720&lt;&gt;"",$C720&lt;&gt;"",$H720&lt;&gt;""),1,0))</f>
        <v/>
      </c>
      <c r="AH720" s="48" t="str">
        <f aca="false">IF($A720="","",IF(AND($AB720=1,$AC720=1,$AD720=1,$AE720=1,$AF720=1,$AG720=1),1,0))</f>
        <v/>
      </c>
      <c r="AI720" s="50" t="str">
        <f aca="false">IF($A720="","",IF($AH720&lt;&gt;1,"",IF(CFG_METODO="Teórico (Jackson)",$AA720,$V720)))</f>
        <v/>
      </c>
      <c r="AJ720" s="50" t="str">
        <f aca="false">IF($AI720="","",MAX(0,MIN(1,$AI720)))</f>
        <v/>
      </c>
      <c r="AK720" s="52" t="str">
        <f aca="false">IF($A720="","",IF($AG720=0,"Dados incompletos"&amp;IF($I720="SEM PAR"," — sem Tc no mesmo horário",""),IF($AB720=0,"Fora da janela horária",IF($AC720=0,"Radiação abaixo do mínimo",IF($AD720=0,"Vento fora da faixa",IF($AE720=0,"VPD abaixo do mínimo",IF($AF720=0,"Denominador muito pequeno","VÁLIDO")))))))</f>
        <v/>
      </c>
    </row>
    <row r="721" customFormat="false" ht="15" hidden="false" customHeight="false" outlineLevel="0" collapsed="false">
      <c r="A721" s="45" t="str">
        <f aca="false">IF(02_Estacao!A721="","",02_Estacao!A721)</f>
        <v/>
      </c>
      <c r="B721" s="46" t="str">
        <f aca="false">IF(OR($A721="",02_Estacao!B721=""),"",IF(CFG_UT="°F",(02_Estacao!B721-32)*5/9,02_Estacao!B721))</f>
        <v/>
      </c>
      <c r="C721" s="47" t="str">
        <f aca="false">IF(OR($A721="",02_Estacao!C721=""),"",IF(CFG_UUR="fração (0-1)",02_Estacao!C721*100,02_Estacao!C721))</f>
        <v/>
      </c>
      <c r="D721" s="48" t="str">
        <f aca="false">IF(OR($A721="",02_Estacao!D721=""),"",IF(CFG_URS="MJ/m²/h",02_Estacao!D721*277.7778,IF(CFG_URS="kW/m²",02_Estacao!D721*1000,02_Estacao!D721)))</f>
        <v/>
      </c>
      <c r="E721" s="46" t="str">
        <f aca="false">IF(OR($A721="",02_Estacao!E721=""),"",IF(CFG_UVEL="km/h",02_Estacao!E721/3.6,02_Estacao!E721))</f>
        <v/>
      </c>
      <c r="F721" s="46" t="str">
        <f aca="false">IF($A721="","",IF(02_Estacao!F721="",CFG_P,IF(CFG_UP="hPa (mbar)",02_Estacao!F721/10,IF(CFG_UP="Pa",02_Estacao!F721/1000,02_Estacao!F721))))</f>
        <v/>
      </c>
      <c r="G721" s="48" t="str">
        <f aca="false">IF($A721="","",IF(02_Estacao!G721&lt;&gt;"",02_Estacao!G721,IF($D721="","",(1-CFG_ALBEDO)*$D721-CFG_RNL)))</f>
        <v/>
      </c>
      <c r="H721" s="46" t="str">
        <f aca="false">IF($A721="","",IFERROR(IF(ISNUMBER(INDEX(03_Dossel!$F$6:$F$1005,MATCH($A721,03_Dossel!$A$6:$A$1005,0))),INDEX(03_Dossel!$F$6:$F$1005,MATCH($A721,03_Dossel!$A$6:$A$1005,0)),""),""))</f>
        <v/>
      </c>
      <c r="I721" s="49" t="str">
        <f aca="false">IF($A721="","",IF($H721="","SEM PAR","OK"))</f>
        <v/>
      </c>
      <c r="J721" s="50" t="str">
        <f aca="false">IF($B721="","",0.6108*EXP(17.27*$B721/($B721+237.3)))</f>
        <v/>
      </c>
      <c r="K721" s="50" t="str">
        <f aca="false">IF(OR($J721="",$C721=""),"",$J721*$C721/100)</f>
        <v/>
      </c>
      <c r="L721" s="50" t="str">
        <f aca="false">IF(OR($J721="",$K721=""),"",$J721-$K721)</f>
        <v/>
      </c>
      <c r="M721" s="50" t="str">
        <f aca="false">IF($J721="","",4098*$J721/($B721+237.3)^2)</f>
        <v/>
      </c>
      <c r="N721" s="51" t="str">
        <f aca="false">IF($F721="","",0.000665*$F721)</f>
        <v/>
      </c>
      <c r="O721" s="46" t="str">
        <f aca="false">IF($E721="","",IFERROR($E721*4.87/LN(67.8*CFG_ZANEM-5.42),""))</f>
        <v/>
      </c>
      <c r="P721" s="46" t="str">
        <f aca="false">IF(OR($B721="",$H721=""),"",$H721-$B721)</f>
        <v/>
      </c>
      <c r="Q721" s="46" t="str">
        <f aca="false">IF($A721="","",IF(ISNUMBER(CFG_A),CFG_A,""))</f>
        <v/>
      </c>
      <c r="R721" s="46" t="str">
        <f aca="false">IF($A721="","",IF(ISNUMBER(CFG_B),CFG_B,""))</f>
        <v/>
      </c>
      <c r="S721" s="50" t="str">
        <f aca="false">IF(OR($B721="",$Q721=""),"",0.6108*EXP(17.27*$B721/($B721+237.3))-0.6108*EXP(17.27*($B721+$Q721)/($B721+$Q721+237.3)))</f>
        <v/>
      </c>
      <c r="T721" s="46" t="str">
        <f aca="false">IF(OR($Q721="",$R721="",$L721=""),"",$Q721+$R721*$L721)</f>
        <v/>
      </c>
      <c r="U721" s="46" t="str">
        <f aca="false">IF(OR($Q721="",$R721="",$S721=""),"",$Q721+$R721*$S721)</f>
        <v/>
      </c>
      <c r="V721" s="50" t="str">
        <f aca="false">IF(OR($P721="",$T721="",$U721=""),"",IF(ABS($U721-$T721)&lt;CFG_DENOMMIN,"",($P721-$T721)/($U721-$T721)))</f>
        <v/>
      </c>
      <c r="W721" s="47" t="str">
        <f aca="false">IF($E721="","",IFERROR(LN((CFG_ZANEM-0.67*CFG_HDOSSEL)/(0.123*CFG_HDOSSEL))*LN((CFG_ZAR-0.67*CFG_HDOSSEL)/(0.0123*CFG_HDOSSEL))/(CFG_K^2*$E721),""))</f>
        <v/>
      </c>
      <c r="X721" s="50" t="str">
        <f aca="false">IF(OR($N721="",$W721="",$W721=0),"",$N721*(1+CFG_RC/$W721))</f>
        <v/>
      </c>
      <c r="Y721" s="46" t="str">
        <f aca="false">IF(OR($X721="",$M721="",$G721="",$L721=""),"",($W721*$G721/CFG_RHOCP)*($X721/($M721+$X721))-$L721/($M721+$X721))</f>
        <v/>
      </c>
      <c r="Z721" s="46" t="str">
        <f aca="false">IF(OR($W721="",$G721=""),"",$W721*$G721/CFG_RHOCP)</f>
        <v/>
      </c>
      <c r="AA721" s="50" t="str">
        <f aca="false">IF(OR($P721="",$Y721="",$Z721=""),"",IF(ABS($Z721-$Y721)&lt;CFG_DENOMMIN,"",($P721-$Y721)/($Z721-$Y721)))</f>
        <v/>
      </c>
      <c r="AB721" s="48" t="str">
        <f aca="false">IF($A721="","",IF(AND(HOUR($A721)&gt;=CFG_HINI,HOUR($A721)&lt;CFG_HFIM),1,0))</f>
        <v/>
      </c>
      <c r="AC721" s="48" t="str">
        <f aca="false">IF($A721="","",IF($D721="",0,IF($D721&gt;=CFG_RSMIN,1,0)))</f>
        <v/>
      </c>
      <c r="AD721" s="48" t="str">
        <f aca="false">IF($A721="","",IF($E721="",0,IF(AND($E721&gt;=CFG_UMIN,$E721&lt;=CFG_UMAX),1,0)))</f>
        <v/>
      </c>
      <c r="AE721" s="48" t="str">
        <f aca="false">IF($A721="","",IF($L721="",0,IF($L721&gt;=CFG_VPDMIN,1,0)))</f>
        <v/>
      </c>
      <c r="AF721" s="48" t="str">
        <f aca="false">IF($A721="","",IF(CFG_METODO="Teórico (Jackson)",IF(OR($Y721="",$Z721=""),0,IF(ABS($Z721-$Y721)&gt;=CFG_DENOMMIN,1,0)),IF(OR($T721="",$U721=""),0,IF(ABS($U721-$T721)&gt;=CFG_DENOMMIN,1,0))))</f>
        <v/>
      </c>
      <c r="AG721" s="48" t="str">
        <f aca="false">IF($A721="","",IF(AND($B721&lt;&gt;"",$C721&lt;&gt;"",$H721&lt;&gt;""),1,0))</f>
        <v/>
      </c>
      <c r="AH721" s="48" t="str">
        <f aca="false">IF($A721="","",IF(AND($AB721=1,$AC721=1,$AD721=1,$AE721=1,$AF721=1,$AG721=1),1,0))</f>
        <v/>
      </c>
      <c r="AI721" s="50" t="str">
        <f aca="false">IF($A721="","",IF($AH721&lt;&gt;1,"",IF(CFG_METODO="Teórico (Jackson)",$AA721,$V721)))</f>
        <v/>
      </c>
      <c r="AJ721" s="50" t="str">
        <f aca="false">IF($AI721="","",MAX(0,MIN(1,$AI721)))</f>
        <v/>
      </c>
      <c r="AK721" s="52" t="str">
        <f aca="false">IF($A721="","",IF($AG721=0,"Dados incompletos"&amp;IF($I721="SEM PAR"," — sem Tc no mesmo horário",""),IF($AB721=0,"Fora da janela horária",IF($AC721=0,"Radiação abaixo do mínimo",IF($AD721=0,"Vento fora da faixa",IF($AE721=0,"VPD abaixo do mínimo",IF($AF721=0,"Denominador muito pequeno","VÁLIDO")))))))</f>
        <v/>
      </c>
    </row>
    <row r="722" customFormat="false" ht="15" hidden="false" customHeight="false" outlineLevel="0" collapsed="false">
      <c r="A722" s="45" t="str">
        <f aca="false">IF(02_Estacao!A722="","",02_Estacao!A722)</f>
        <v/>
      </c>
      <c r="B722" s="46" t="str">
        <f aca="false">IF(OR($A722="",02_Estacao!B722=""),"",IF(CFG_UT="°F",(02_Estacao!B722-32)*5/9,02_Estacao!B722))</f>
        <v/>
      </c>
      <c r="C722" s="47" t="str">
        <f aca="false">IF(OR($A722="",02_Estacao!C722=""),"",IF(CFG_UUR="fração (0-1)",02_Estacao!C722*100,02_Estacao!C722))</f>
        <v/>
      </c>
      <c r="D722" s="48" t="str">
        <f aca="false">IF(OR($A722="",02_Estacao!D722=""),"",IF(CFG_URS="MJ/m²/h",02_Estacao!D722*277.7778,IF(CFG_URS="kW/m²",02_Estacao!D722*1000,02_Estacao!D722)))</f>
        <v/>
      </c>
      <c r="E722" s="46" t="str">
        <f aca="false">IF(OR($A722="",02_Estacao!E722=""),"",IF(CFG_UVEL="km/h",02_Estacao!E722/3.6,02_Estacao!E722))</f>
        <v/>
      </c>
      <c r="F722" s="46" t="str">
        <f aca="false">IF($A722="","",IF(02_Estacao!F722="",CFG_P,IF(CFG_UP="hPa (mbar)",02_Estacao!F722/10,IF(CFG_UP="Pa",02_Estacao!F722/1000,02_Estacao!F722))))</f>
        <v/>
      </c>
      <c r="G722" s="48" t="str">
        <f aca="false">IF($A722="","",IF(02_Estacao!G722&lt;&gt;"",02_Estacao!G722,IF($D722="","",(1-CFG_ALBEDO)*$D722-CFG_RNL)))</f>
        <v/>
      </c>
      <c r="H722" s="46" t="str">
        <f aca="false">IF($A722="","",IFERROR(IF(ISNUMBER(INDEX(03_Dossel!$F$6:$F$1005,MATCH($A722,03_Dossel!$A$6:$A$1005,0))),INDEX(03_Dossel!$F$6:$F$1005,MATCH($A722,03_Dossel!$A$6:$A$1005,0)),""),""))</f>
        <v/>
      </c>
      <c r="I722" s="49" t="str">
        <f aca="false">IF($A722="","",IF($H722="","SEM PAR","OK"))</f>
        <v/>
      </c>
      <c r="J722" s="50" t="str">
        <f aca="false">IF($B722="","",0.6108*EXP(17.27*$B722/($B722+237.3)))</f>
        <v/>
      </c>
      <c r="K722" s="50" t="str">
        <f aca="false">IF(OR($J722="",$C722=""),"",$J722*$C722/100)</f>
        <v/>
      </c>
      <c r="L722" s="50" t="str">
        <f aca="false">IF(OR($J722="",$K722=""),"",$J722-$K722)</f>
        <v/>
      </c>
      <c r="M722" s="50" t="str">
        <f aca="false">IF($J722="","",4098*$J722/($B722+237.3)^2)</f>
        <v/>
      </c>
      <c r="N722" s="51" t="str">
        <f aca="false">IF($F722="","",0.000665*$F722)</f>
        <v/>
      </c>
      <c r="O722" s="46" t="str">
        <f aca="false">IF($E722="","",IFERROR($E722*4.87/LN(67.8*CFG_ZANEM-5.42),""))</f>
        <v/>
      </c>
      <c r="P722" s="46" t="str">
        <f aca="false">IF(OR($B722="",$H722=""),"",$H722-$B722)</f>
        <v/>
      </c>
      <c r="Q722" s="46" t="str">
        <f aca="false">IF($A722="","",IF(ISNUMBER(CFG_A),CFG_A,""))</f>
        <v/>
      </c>
      <c r="R722" s="46" t="str">
        <f aca="false">IF($A722="","",IF(ISNUMBER(CFG_B),CFG_B,""))</f>
        <v/>
      </c>
      <c r="S722" s="50" t="str">
        <f aca="false">IF(OR($B722="",$Q722=""),"",0.6108*EXP(17.27*$B722/($B722+237.3))-0.6108*EXP(17.27*($B722+$Q722)/($B722+$Q722+237.3)))</f>
        <v/>
      </c>
      <c r="T722" s="46" t="str">
        <f aca="false">IF(OR($Q722="",$R722="",$L722=""),"",$Q722+$R722*$L722)</f>
        <v/>
      </c>
      <c r="U722" s="46" t="str">
        <f aca="false">IF(OR($Q722="",$R722="",$S722=""),"",$Q722+$R722*$S722)</f>
        <v/>
      </c>
      <c r="V722" s="50" t="str">
        <f aca="false">IF(OR($P722="",$T722="",$U722=""),"",IF(ABS($U722-$T722)&lt;CFG_DENOMMIN,"",($P722-$T722)/($U722-$T722)))</f>
        <v/>
      </c>
      <c r="W722" s="47" t="str">
        <f aca="false">IF($E722="","",IFERROR(LN((CFG_ZANEM-0.67*CFG_HDOSSEL)/(0.123*CFG_HDOSSEL))*LN((CFG_ZAR-0.67*CFG_HDOSSEL)/(0.0123*CFG_HDOSSEL))/(CFG_K^2*$E722),""))</f>
        <v/>
      </c>
      <c r="X722" s="50" t="str">
        <f aca="false">IF(OR($N722="",$W722="",$W722=0),"",$N722*(1+CFG_RC/$W722))</f>
        <v/>
      </c>
      <c r="Y722" s="46" t="str">
        <f aca="false">IF(OR($X722="",$M722="",$G722="",$L722=""),"",($W722*$G722/CFG_RHOCP)*($X722/($M722+$X722))-$L722/($M722+$X722))</f>
        <v/>
      </c>
      <c r="Z722" s="46" t="str">
        <f aca="false">IF(OR($W722="",$G722=""),"",$W722*$G722/CFG_RHOCP)</f>
        <v/>
      </c>
      <c r="AA722" s="50" t="str">
        <f aca="false">IF(OR($P722="",$Y722="",$Z722=""),"",IF(ABS($Z722-$Y722)&lt;CFG_DENOMMIN,"",($P722-$Y722)/($Z722-$Y722)))</f>
        <v/>
      </c>
      <c r="AB722" s="48" t="str">
        <f aca="false">IF($A722="","",IF(AND(HOUR($A722)&gt;=CFG_HINI,HOUR($A722)&lt;CFG_HFIM),1,0))</f>
        <v/>
      </c>
      <c r="AC722" s="48" t="str">
        <f aca="false">IF($A722="","",IF($D722="",0,IF($D722&gt;=CFG_RSMIN,1,0)))</f>
        <v/>
      </c>
      <c r="AD722" s="48" t="str">
        <f aca="false">IF($A722="","",IF($E722="",0,IF(AND($E722&gt;=CFG_UMIN,$E722&lt;=CFG_UMAX),1,0)))</f>
        <v/>
      </c>
      <c r="AE722" s="48" t="str">
        <f aca="false">IF($A722="","",IF($L722="",0,IF($L722&gt;=CFG_VPDMIN,1,0)))</f>
        <v/>
      </c>
      <c r="AF722" s="48" t="str">
        <f aca="false">IF($A722="","",IF(CFG_METODO="Teórico (Jackson)",IF(OR($Y722="",$Z722=""),0,IF(ABS($Z722-$Y722)&gt;=CFG_DENOMMIN,1,0)),IF(OR($T722="",$U722=""),0,IF(ABS($U722-$T722)&gt;=CFG_DENOMMIN,1,0))))</f>
        <v/>
      </c>
      <c r="AG722" s="48" t="str">
        <f aca="false">IF($A722="","",IF(AND($B722&lt;&gt;"",$C722&lt;&gt;"",$H722&lt;&gt;""),1,0))</f>
        <v/>
      </c>
      <c r="AH722" s="48" t="str">
        <f aca="false">IF($A722="","",IF(AND($AB722=1,$AC722=1,$AD722=1,$AE722=1,$AF722=1,$AG722=1),1,0))</f>
        <v/>
      </c>
      <c r="AI722" s="50" t="str">
        <f aca="false">IF($A722="","",IF($AH722&lt;&gt;1,"",IF(CFG_METODO="Teórico (Jackson)",$AA722,$V722)))</f>
        <v/>
      </c>
      <c r="AJ722" s="50" t="str">
        <f aca="false">IF($AI722="","",MAX(0,MIN(1,$AI722)))</f>
        <v/>
      </c>
      <c r="AK722" s="52" t="str">
        <f aca="false">IF($A722="","",IF($AG722=0,"Dados incompletos"&amp;IF($I722="SEM PAR"," — sem Tc no mesmo horário",""),IF($AB722=0,"Fora da janela horária",IF($AC722=0,"Radiação abaixo do mínimo",IF($AD722=0,"Vento fora da faixa",IF($AE722=0,"VPD abaixo do mínimo",IF($AF722=0,"Denominador muito pequeno","VÁLIDO")))))))</f>
        <v/>
      </c>
    </row>
    <row r="723" customFormat="false" ht="15" hidden="false" customHeight="false" outlineLevel="0" collapsed="false">
      <c r="A723" s="45" t="str">
        <f aca="false">IF(02_Estacao!A723="","",02_Estacao!A723)</f>
        <v/>
      </c>
      <c r="B723" s="46" t="str">
        <f aca="false">IF(OR($A723="",02_Estacao!B723=""),"",IF(CFG_UT="°F",(02_Estacao!B723-32)*5/9,02_Estacao!B723))</f>
        <v/>
      </c>
      <c r="C723" s="47" t="str">
        <f aca="false">IF(OR($A723="",02_Estacao!C723=""),"",IF(CFG_UUR="fração (0-1)",02_Estacao!C723*100,02_Estacao!C723))</f>
        <v/>
      </c>
      <c r="D723" s="48" t="str">
        <f aca="false">IF(OR($A723="",02_Estacao!D723=""),"",IF(CFG_URS="MJ/m²/h",02_Estacao!D723*277.7778,IF(CFG_URS="kW/m²",02_Estacao!D723*1000,02_Estacao!D723)))</f>
        <v/>
      </c>
      <c r="E723" s="46" t="str">
        <f aca="false">IF(OR($A723="",02_Estacao!E723=""),"",IF(CFG_UVEL="km/h",02_Estacao!E723/3.6,02_Estacao!E723))</f>
        <v/>
      </c>
      <c r="F723" s="46" t="str">
        <f aca="false">IF($A723="","",IF(02_Estacao!F723="",CFG_P,IF(CFG_UP="hPa (mbar)",02_Estacao!F723/10,IF(CFG_UP="Pa",02_Estacao!F723/1000,02_Estacao!F723))))</f>
        <v/>
      </c>
      <c r="G723" s="48" t="str">
        <f aca="false">IF($A723="","",IF(02_Estacao!G723&lt;&gt;"",02_Estacao!G723,IF($D723="","",(1-CFG_ALBEDO)*$D723-CFG_RNL)))</f>
        <v/>
      </c>
      <c r="H723" s="46" t="str">
        <f aca="false">IF($A723="","",IFERROR(IF(ISNUMBER(INDEX(03_Dossel!$F$6:$F$1005,MATCH($A723,03_Dossel!$A$6:$A$1005,0))),INDEX(03_Dossel!$F$6:$F$1005,MATCH($A723,03_Dossel!$A$6:$A$1005,0)),""),""))</f>
        <v/>
      </c>
      <c r="I723" s="49" t="str">
        <f aca="false">IF($A723="","",IF($H723="","SEM PAR","OK"))</f>
        <v/>
      </c>
      <c r="J723" s="50" t="str">
        <f aca="false">IF($B723="","",0.6108*EXP(17.27*$B723/($B723+237.3)))</f>
        <v/>
      </c>
      <c r="K723" s="50" t="str">
        <f aca="false">IF(OR($J723="",$C723=""),"",$J723*$C723/100)</f>
        <v/>
      </c>
      <c r="L723" s="50" t="str">
        <f aca="false">IF(OR($J723="",$K723=""),"",$J723-$K723)</f>
        <v/>
      </c>
      <c r="M723" s="50" t="str">
        <f aca="false">IF($J723="","",4098*$J723/($B723+237.3)^2)</f>
        <v/>
      </c>
      <c r="N723" s="51" t="str">
        <f aca="false">IF($F723="","",0.000665*$F723)</f>
        <v/>
      </c>
      <c r="O723" s="46" t="str">
        <f aca="false">IF($E723="","",IFERROR($E723*4.87/LN(67.8*CFG_ZANEM-5.42),""))</f>
        <v/>
      </c>
      <c r="P723" s="46" t="str">
        <f aca="false">IF(OR($B723="",$H723=""),"",$H723-$B723)</f>
        <v/>
      </c>
      <c r="Q723" s="46" t="str">
        <f aca="false">IF($A723="","",IF(ISNUMBER(CFG_A),CFG_A,""))</f>
        <v/>
      </c>
      <c r="R723" s="46" t="str">
        <f aca="false">IF($A723="","",IF(ISNUMBER(CFG_B),CFG_B,""))</f>
        <v/>
      </c>
      <c r="S723" s="50" t="str">
        <f aca="false">IF(OR($B723="",$Q723=""),"",0.6108*EXP(17.27*$B723/($B723+237.3))-0.6108*EXP(17.27*($B723+$Q723)/($B723+$Q723+237.3)))</f>
        <v/>
      </c>
      <c r="T723" s="46" t="str">
        <f aca="false">IF(OR($Q723="",$R723="",$L723=""),"",$Q723+$R723*$L723)</f>
        <v/>
      </c>
      <c r="U723" s="46" t="str">
        <f aca="false">IF(OR($Q723="",$R723="",$S723=""),"",$Q723+$R723*$S723)</f>
        <v/>
      </c>
      <c r="V723" s="50" t="str">
        <f aca="false">IF(OR($P723="",$T723="",$U723=""),"",IF(ABS($U723-$T723)&lt;CFG_DENOMMIN,"",($P723-$T723)/($U723-$T723)))</f>
        <v/>
      </c>
      <c r="W723" s="47" t="str">
        <f aca="false">IF($E723="","",IFERROR(LN((CFG_ZANEM-0.67*CFG_HDOSSEL)/(0.123*CFG_HDOSSEL))*LN((CFG_ZAR-0.67*CFG_HDOSSEL)/(0.0123*CFG_HDOSSEL))/(CFG_K^2*$E723),""))</f>
        <v/>
      </c>
      <c r="X723" s="50" t="str">
        <f aca="false">IF(OR($N723="",$W723="",$W723=0),"",$N723*(1+CFG_RC/$W723))</f>
        <v/>
      </c>
      <c r="Y723" s="46" t="str">
        <f aca="false">IF(OR($X723="",$M723="",$G723="",$L723=""),"",($W723*$G723/CFG_RHOCP)*($X723/($M723+$X723))-$L723/($M723+$X723))</f>
        <v/>
      </c>
      <c r="Z723" s="46" t="str">
        <f aca="false">IF(OR($W723="",$G723=""),"",$W723*$G723/CFG_RHOCP)</f>
        <v/>
      </c>
      <c r="AA723" s="50" t="str">
        <f aca="false">IF(OR($P723="",$Y723="",$Z723=""),"",IF(ABS($Z723-$Y723)&lt;CFG_DENOMMIN,"",($P723-$Y723)/($Z723-$Y723)))</f>
        <v/>
      </c>
      <c r="AB723" s="48" t="str">
        <f aca="false">IF($A723="","",IF(AND(HOUR($A723)&gt;=CFG_HINI,HOUR($A723)&lt;CFG_HFIM),1,0))</f>
        <v/>
      </c>
      <c r="AC723" s="48" t="str">
        <f aca="false">IF($A723="","",IF($D723="",0,IF($D723&gt;=CFG_RSMIN,1,0)))</f>
        <v/>
      </c>
      <c r="AD723" s="48" t="str">
        <f aca="false">IF($A723="","",IF($E723="",0,IF(AND($E723&gt;=CFG_UMIN,$E723&lt;=CFG_UMAX),1,0)))</f>
        <v/>
      </c>
      <c r="AE723" s="48" t="str">
        <f aca="false">IF($A723="","",IF($L723="",0,IF($L723&gt;=CFG_VPDMIN,1,0)))</f>
        <v/>
      </c>
      <c r="AF723" s="48" t="str">
        <f aca="false">IF($A723="","",IF(CFG_METODO="Teórico (Jackson)",IF(OR($Y723="",$Z723=""),0,IF(ABS($Z723-$Y723)&gt;=CFG_DENOMMIN,1,0)),IF(OR($T723="",$U723=""),0,IF(ABS($U723-$T723)&gt;=CFG_DENOMMIN,1,0))))</f>
        <v/>
      </c>
      <c r="AG723" s="48" t="str">
        <f aca="false">IF($A723="","",IF(AND($B723&lt;&gt;"",$C723&lt;&gt;"",$H723&lt;&gt;""),1,0))</f>
        <v/>
      </c>
      <c r="AH723" s="48" t="str">
        <f aca="false">IF($A723="","",IF(AND($AB723=1,$AC723=1,$AD723=1,$AE723=1,$AF723=1,$AG723=1),1,0))</f>
        <v/>
      </c>
      <c r="AI723" s="50" t="str">
        <f aca="false">IF($A723="","",IF($AH723&lt;&gt;1,"",IF(CFG_METODO="Teórico (Jackson)",$AA723,$V723)))</f>
        <v/>
      </c>
      <c r="AJ723" s="50" t="str">
        <f aca="false">IF($AI723="","",MAX(0,MIN(1,$AI723)))</f>
        <v/>
      </c>
      <c r="AK723" s="52" t="str">
        <f aca="false">IF($A723="","",IF($AG723=0,"Dados incompletos"&amp;IF($I723="SEM PAR"," — sem Tc no mesmo horário",""),IF($AB723=0,"Fora da janela horária",IF($AC723=0,"Radiação abaixo do mínimo",IF($AD723=0,"Vento fora da faixa",IF($AE723=0,"VPD abaixo do mínimo",IF($AF723=0,"Denominador muito pequeno","VÁLIDO")))))))</f>
        <v/>
      </c>
    </row>
    <row r="724" customFormat="false" ht="15" hidden="false" customHeight="false" outlineLevel="0" collapsed="false">
      <c r="A724" s="45" t="str">
        <f aca="false">IF(02_Estacao!A724="","",02_Estacao!A724)</f>
        <v/>
      </c>
      <c r="B724" s="46" t="str">
        <f aca="false">IF(OR($A724="",02_Estacao!B724=""),"",IF(CFG_UT="°F",(02_Estacao!B724-32)*5/9,02_Estacao!B724))</f>
        <v/>
      </c>
      <c r="C724" s="47" t="str">
        <f aca="false">IF(OR($A724="",02_Estacao!C724=""),"",IF(CFG_UUR="fração (0-1)",02_Estacao!C724*100,02_Estacao!C724))</f>
        <v/>
      </c>
      <c r="D724" s="48" t="str">
        <f aca="false">IF(OR($A724="",02_Estacao!D724=""),"",IF(CFG_URS="MJ/m²/h",02_Estacao!D724*277.7778,IF(CFG_URS="kW/m²",02_Estacao!D724*1000,02_Estacao!D724)))</f>
        <v/>
      </c>
      <c r="E724" s="46" t="str">
        <f aca="false">IF(OR($A724="",02_Estacao!E724=""),"",IF(CFG_UVEL="km/h",02_Estacao!E724/3.6,02_Estacao!E724))</f>
        <v/>
      </c>
      <c r="F724" s="46" t="str">
        <f aca="false">IF($A724="","",IF(02_Estacao!F724="",CFG_P,IF(CFG_UP="hPa (mbar)",02_Estacao!F724/10,IF(CFG_UP="Pa",02_Estacao!F724/1000,02_Estacao!F724))))</f>
        <v/>
      </c>
      <c r="G724" s="48" t="str">
        <f aca="false">IF($A724="","",IF(02_Estacao!G724&lt;&gt;"",02_Estacao!G724,IF($D724="","",(1-CFG_ALBEDO)*$D724-CFG_RNL)))</f>
        <v/>
      </c>
      <c r="H724" s="46" t="str">
        <f aca="false">IF($A724="","",IFERROR(IF(ISNUMBER(INDEX(03_Dossel!$F$6:$F$1005,MATCH($A724,03_Dossel!$A$6:$A$1005,0))),INDEX(03_Dossel!$F$6:$F$1005,MATCH($A724,03_Dossel!$A$6:$A$1005,0)),""),""))</f>
        <v/>
      </c>
      <c r="I724" s="49" t="str">
        <f aca="false">IF($A724="","",IF($H724="","SEM PAR","OK"))</f>
        <v/>
      </c>
      <c r="J724" s="50" t="str">
        <f aca="false">IF($B724="","",0.6108*EXP(17.27*$B724/($B724+237.3)))</f>
        <v/>
      </c>
      <c r="K724" s="50" t="str">
        <f aca="false">IF(OR($J724="",$C724=""),"",$J724*$C724/100)</f>
        <v/>
      </c>
      <c r="L724" s="50" t="str">
        <f aca="false">IF(OR($J724="",$K724=""),"",$J724-$K724)</f>
        <v/>
      </c>
      <c r="M724" s="50" t="str">
        <f aca="false">IF($J724="","",4098*$J724/($B724+237.3)^2)</f>
        <v/>
      </c>
      <c r="N724" s="51" t="str">
        <f aca="false">IF($F724="","",0.000665*$F724)</f>
        <v/>
      </c>
      <c r="O724" s="46" t="str">
        <f aca="false">IF($E724="","",IFERROR($E724*4.87/LN(67.8*CFG_ZANEM-5.42),""))</f>
        <v/>
      </c>
      <c r="P724" s="46" t="str">
        <f aca="false">IF(OR($B724="",$H724=""),"",$H724-$B724)</f>
        <v/>
      </c>
      <c r="Q724" s="46" t="str">
        <f aca="false">IF($A724="","",IF(ISNUMBER(CFG_A),CFG_A,""))</f>
        <v/>
      </c>
      <c r="R724" s="46" t="str">
        <f aca="false">IF($A724="","",IF(ISNUMBER(CFG_B),CFG_B,""))</f>
        <v/>
      </c>
      <c r="S724" s="50" t="str">
        <f aca="false">IF(OR($B724="",$Q724=""),"",0.6108*EXP(17.27*$B724/($B724+237.3))-0.6108*EXP(17.27*($B724+$Q724)/($B724+$Q724+237.3)))</f>
        <v/>
      </c>
      <c r="T724" s="46" t="str">
        <f aca="false">IF(OR($Q724="",$R724="",$L724=""),"",$Q724+$R724*$L724)</f>
        <v/>
      </c>
      <c r="U724" s="46" t="str">
        <f aca="false">IF(OR($Q724="",$R724="",$S724=""),"",$Q724+$R724*$S724)</f>
        <v/>
      </c>
      <c r="V724" s="50" t="str">
        <f aca="false">IF(OR($P724="",$T724="",$U724=""),"",IF(ABS($U724-$T724)&lt;CFG_DENOMMIN,"",($P724-$T724)/($U724-$T724)))</f>
        <v/>
      </c>
      <c r="W724" s="47" t="str">
        <f aca="false">IF($E724="","",IFERROR(LN((CFG_ZANEM-0.67*CFG_HDOSSEL)/(0.123*CFG_HDOSSEL))*LN((CFG_ZAR-0.67*CFG_HDOSSEL)/(0.0123*CFG_HDOSSEL))/(CFG_K^2*$E724),""))</f>
        <v/>
      </c>
      <c r="X724" s="50" t="str">
        <f aca="false">IF(OR($N724="",$W724="",$W724=0),"",$N724*(1+CFG_RC/$W724))</f>
        <v/>
      </c>
      <c r="Y724" s="46" t="str">
        <f aca="false">IF(OR($X724="",$M724="",$G724="",$L724=""),"",($W724*$G724/CFG_RHOCP)*($X724/($M724+$X724))-$L724/($M724+$X724))</f>
        <v/>
      </c>
      <c r="Z724" s="46" t="str">
        <f aca="false">IF(OR($W724="",$G724=""),"",$W724*$G724/CFG_RHOCP)</f>
        <v/>
      </c>
      <c r="AA724" s="50" t="str">
        <f aca="false">IF(OR($P724="",$Y724="",$Z724=""),"",IF(ABS($Z724-$Y724)&lt;CFG_DENOMMIN,"",($P724-$Y724)/($Z724-$Y724)))</f>
        <v/>
      </c>
      <c r="AB724" s="48" t="str">
        <f aca="false">IF($A724="","",IF(AND(HOUR($A724)&gt;=CFG_HINI,HOUR($A724)&lt;CFG_HFIM),1,0))</f>
        <v/>
      </c>
      <c r="AC724" s="48" t="str">
        <f aca="false">IF($A724="","",IF($D724="",0,IF($D724&gt;=CFG_RSMIN,1,0)))</f>
        <v/>
      </c>
      <c r="AD724" s="48" t="str">
        <f aca="false">IF($A724="","",IF($E724="",0,IF(AND($E724&gt;=CFG_UMIN,$E724&lt;=CFG_UMAX),1,0)))</f>
        <v/>
      </c>
      <c r="AE724" s="48" t="str">
        <f aca="false">IF($A724="","",IF($L724="",0,IF($L724&gt;=CFG_VPDMIN,1,0)))</f>
        <v/>
      </c>
      <c r="AF724" s="48" t="str">
        <f aca="false">IF($A724="","",IF(CFG_METODO="Teórico (Jackson)",IF(OR($Y724="",$Z724=""),0,IF(ABS($Z724-$Y724)&gt;=CFG_DENOMMIN,1,0)),IF(OR($T724="",$U724=""),0,IF(ABS($U724-$T724)&gt;=CFG_DENOMMIN,1,0))))</f>
        <v/>
      </c>
      <c r="AG724" s="48" t="str">
        <f aca="false">IF($A724="","",IF(AND($B724&lt;&gt;"",$C724&lt;&gt;"",$H724&lt;&gt;""),1,0))</f>
        <v/>
      </c>
      <c r="AH724" s="48" t="str">
        <f aca="false">IF($A724="","",IF(AND($AB724=1,$AC724=1,$AD724=1,$AE724=1,$AF724=1,$AG724=1),1,0))</f>
        <v/>
      </c>
      <c r="AI724" s="50" t="str">
        <f aca="false">IF($A724="","",IF($AH724&lt;&gt;1,"",IF(CFG_METODO="Teórico (Jackson)",$AA724,$V724)))</f>
        <v/>
      </c>
      <c r="AJ724" s="50" t="str">
        <f aca="false">IF($AI724="","",MAX(0,MIN(1,$AI724)))</f>
        <v/>
      </c>
      <c r="AK724" s="52" t="str">
        <f aca="false">IF($A724="","",IF($AG724=0,"Dados incompletos"&amp;IF($I724="SEM PAR"," — sem Tc no mesmo horário",""),IF($AB724=0,"Fora da janela horária",IF($AC724=0,"Radiação abaixo do mínimo",IF($AD724=0,"Vento fora da faixa",IF($AE724=0,"VPD abaixo do mínimo",IF($AF724=0,"Denominador muito pequeno","VÁLIDO")))))))</f>
        <v/>
      </c>
    </row>
    <row r="725" customFormat="false" ht="15" hidden="false" customHeight="false" outlineLevel="0" collapsed="false">
      <c r="A725" s="45" t="str">
        <f aca="false">IF(02_Estacao!A725="","",02_Estacao!A725)</f>
        <v/>
      </c>
      <c r="B725" s="46" t="str">
        <f aca="false">IF(OR($A725="",02_Estacao!B725=""),"",IF(CFG_UT="°F",(02_Estacao!B725-32)*5/9,02_Estacao!B725))</f>
        <v/>
      </c>
      <c r="C725" s="47" t="str">
        <f aca="false">IF(OR($A725="",02_Estacao!C725=""),"",IF(CFG_UUR="fração (0-1)",02_Estacao!C725*100,02_Estacao!C725))</f>
        <v/>
      </c>
      <c r="D725" s="48" t="str">
        <f aca="false">IF(OR($A725="",02_Estacao!D725=""),"",IF(CFG_URS="MJ/m²/h",02_Estacao!D725*277.7778,IF(CFG_URS="kW/m²",02_Estacao!D725*1000,02_Estacao!D725)))</f>
        <v/>
      </c>
      <c r="E725" s="46" t="str">
        <f aca="false">IF(OR($A725="",02_Estacao!E725=""),"",IF(CFG_UVEL="km/h",02_Estacao!E725/3.6,02_Estacao!E725))</f>
        <v/>
      </c>
      <c r="F725" s="46" t="str">
        <f aca="false">IF($A725="","",IF(02_Estacao!F725="",CFG_P,IF(CFG_UP="hPa (mbar)",02_Estacao!F725/10,IF(CFG_UP="Pa",02_Estacao!F725/1000,02_Estacao!F725))))</f>
        <v/>
      </c>
      <c r="G725" s="48" t="str">
        <f aca="false">IF($A725="","",IF(02_Estacao!G725&lt;&gt;"",02_Estacao!G725,IF($D725="","",(1-CFG_ALBEDO)*$D725-CFG_RNL)))</f>
        <v/>
      </c>
      <c r="H725" s="46" t="str">
        <f aca="false">IF($A725="","",IFERROR(IF(ISNUMBER(INDEX(03_Dossel!$F$6:$F$1005,MATCH($A725,03_Dossel!$A$6:$A$1005,0))),INDEX(03_Dossel!$F$6:$F$1005,MATCH($A725,03_Dossel!$A$6:$A$1005,0)),""),""))</f>
        <v/>
      </c>
      <c r="I725" s="49" t="str">
        <f aca="false">IF($A725="","",IF($H725="","SEM PAR","OK"))</f>
        <v/>
      </c>
      <c r="J725" s="50" t="str">
        <f aca="false">IF($B725="","",0.6108*EXP(17.27*$B725/($B725+237.3)))</f>
        <v/>
      </c>
      <c r="K725" s="50" t="str">
        <f aca="false">IF(OR($J725="",$C725=""),"",$J725*$C725/100)</f>
        <v/>
      </c>
      <c r="L725" s="50" t="str">
        <f aca="false">IF(OR($J725="",$K725=""),"",$J725-$K725)</f>
        <v/>
      </c>
      <c r="M725" s="50" t="str">
        <f aca="false">IF($J725="","",4098*$J725/($B725+237.3)^2)</f>
        <v/>
      </c>
      <c r="N725" s="51" t="str">
        <f aca="false">IF($F725="","",0.000665*$F725)</f>
        <v/>
      </c>
      <c r="O725" s="46" t="str">
        <f aca="false">IF($E725="","",IFERROR($E725*4.87/LN(67.8*CFG_ZANEM-5.42),""))</f>
        <v/>
      </c>
      <c r="P725" s="46" t="str">
        <f aca="false">IF(OR($B725="",$H725=""),"",$H725-$B725)</f>
        <v/>
      </c>
      <c r="Q725" s="46" t="str">
        <f aca="false">IF($A725="","",IF(ISNUMBER(CFG_A),CFG_A,""))</f>
        <v/>
      </c>
      <c r="R725" s="46" t="str">
        <f aca="false">IF($A725="","",IF(ISNUMBER(CFG_B),CFG_B,""))</f>
        <v/>
      </c>
      <c r="S725" s="50" t="str">
        <f aca="false">IF(OR($B725="",$Q725=""),"",0.6108*EXP(17.27*$B725/($B725+237.3))-0.6108*EXP(17.27*($B725+$Q725)/($B725+$Q725+237.3)))</f>
        <v/>
      </c>
      <c r="T725" s="46" t="str">
        <f aca="false">IF(OR($Q725="",$R725="",$L725=""),"",$Q725+$R725*$L725)</f>
        <v/>
      </c>
      <c r="U725" s="46" t="str">
        <f aca="false">IF(OR($Q725="",$R725="",$S725=""),"",$Q725+$R725*$S725)</f>
        <v/>
      </c>
      <c r="V725" s="50" t="str">
        <f aca="false">IF(OR($P725="",$T725="",$U725=""),"",IF(ABS($U725-$T725)&lt;CFG_DENOMMIN,"",($P725-$T725)/($U725-$T725)))</f>
        <v/>
      </c>
      <c r="W725" s="47" t="str">
        <f aca="false">IF($E725="","",IFERROR(LN((CFG_ZANEM-0.67*CFG_HDOSSEL)/(0.123*CFG_HDOSSEL))*LN((CFG_ZAR-0.67*CFG_HDOSSEL)/(0.0123*CFG_HDOSSEL))/(CFG_K^2*$E725),""))</f>
        <v/>
      </c>
      <c r="X725" s="50" t="str">
        <f aca="false">IF(OR($N725="",$W725="",$W725=0),"",$N725*(1+CFG_RC/$W725))</f>
        <v/>
      </c>
      <c r="Y725" s="46" t="str">
        <f aca="false">IF(OR($X725="",$M725="",$G725="",$L725=""),"",($W725*$G725/CFG_RHOCP)*($X725/($M725+$X725))-$L725/($M725+$X725))</f>
        <v/>
      </c>
      <c r="Z725" s="46" t="str">
        <f aca="false">IF(OR($W725="",$G725=""),"",$W725*$G725/CFG_RHOCP)</f>
        <v/>
      </c>
      <c r="AA725" s="50" t="str">
        <f aca="false">IF(OR($P725="",$Y725="",$Z725=""),"",IF(ABS($Z725-$Y725)&lt;CFG_DENOMMIN,"",($P725-$Y725)/($Z725-$Y725)))</f>
        <v/>
      </c>
      <c r="AB725" s="48" t="str">
        <f aca="false">IF($A725="","",IF(AND(HOUR($A725)&gt;=CFG_HINI,HOUR($A725)&lt;CFG_HFIM),1,0))</f>
        <v/>
      </c>
      <c r="AC725" s="48" t="str">
        <f aca="false">IF($A725="","",IF($D725="",0,IF($D725&gt;=CFG_RSMIN,1,0)))</f>
        <v/>
      </c>
      <c r="AD725" s="48" t="str">
        <f aca="false">IF($A725="","",IF($E725="",0,IF(AND($E725&gt;=CFG_UMIN,$E725&lt;=CFG_UMAX),1,0)))</f>
        <v/>
      </c>
      <c r="AE725" s="48" t="str">
        <f aca="false">IF($A725="","",IF($L725="",0,IF($L725&gt;=CFG_VPDMIN,1,0)))</f>
        <v/>
      </c>
      <c r="AF725" s="48" t="str">
        <f aca="false">IF($A725="","",IF(CFG_METODO="Teórico (Jackson)",IF(OR($Y725="",$Z725=""),0,IF(ABS($Z725-$Y725)&gt;=CFG_DENOMMIN,1,0)),IF(OR($T725="",$U725=""),0,IF(ABS($U725-$T725)&gt;=CFG_DENOMMIN,1,0))))</f>
        <v/>
      </c>
      <c r="AG725" s="48" t="str">
        <f aca="false">IF($A725="","",IF(AND($B725&lt;&gt;"",$C725&lt;&gt;"",$H725&lt;&gt;""),1,0))</f>
        <v/>
      </c>
      <c r="AH725" s="48" t="str">
        <f aca="false">IF($A725="","",IF(AND($AB725=1,$AC725=1,$AD725=1,$AE725=1,$AF725=1,$AG725=1),1,0))</f>
        <v/>
      </c>
      <c r="AI725" s="50" t="str">
        <f aca="false">IF($A725="","",IF($AH725&lt;&gt;1,"",IF(CFG_METODO="Teórico (Jackson)",$AA725,$V725)))</f>
        <v/>
      </c>
      <c r="AJ725" s="50" t="str">
        <f aca="false">IF($AI725="","",MAX(0,MIN(1,$AI725)))</f>
        <v/>
      </c>
      <c r="AK725" s="52" t="str">
        <f aca="false">IF($A725="","",IF($AG725=0,"Dados incompletos"&amp;IF($I725="SEM PAR"," — sem Tc no mesmo horário",""),IF($AB725=0,"Fora da janela horária",IF($AC725=0,"Radiação abaixo do mínimo",IF($AD725=0,"Vento fora da faixa",IF($AE725=0,"VPD abaixo do mínimo",IF($AF725=0,"Denominador muito pequeno","VÁLIDO")))))))</f>
        <v/>
      </c>
    </row>
    <row r="726" customFormat="false" ht="15" hidden="false" customHeight="false" outlineLevel="0" collapsed="false">
      <c r="A726" s="45" t="str">
        <f aca="false">IF(02_Estacao!A726="","",02_Estacao!A726)</f>
        <v/>
      </c>
      <c r="B726" s="46" t="str">
        <f aca="false">IF(OR($A726="",02_Estacao!B726=""),"",IF(CFG_UT="°F",(02_Estacao!B726-32)*5/9,02_Estacao!B726))</f>
        <v/>
      </c>
      <c r="C726" s="47" t="str">
        <f aca="false">IF(OR($A726="",02_Estacao!C726=""),"",IF(CFG_UUR="fração (0-1)",02_Estacao!C726*100,02_Estacao!C726))</f>
        <v/>
      </c>
      <c r="D726" s="48" t="str">
        <f aca="false">IF(OR($A726="",02_Estacao!D726=""),"",IF(CFG_URS="MJ/m²/h",02_Estacao!D726*277.7778,IF(CFG_URS="kW/m²",02_Estacao!D726*1000,02_Estacao!D726)))</f>
        <v/>
      </c>
      <c r="E726" s="46" t="str">
        <f aca="false">IF(OR($A726="",02_Estacao!E726=""),"",IF(CFG_UVEL="km/h",02_Estacao!E726/3.6,02_Estacao!E726))</f>
        <v/>
      </c>
      <c r="F726" s="46" t="str">
        <f aca="false">IF($A726="","",IF(02_Estacao!F726="",CFG_P,IF(CFG_UP="hPa (mbar)",02_Estacao!F726/10,IF(CFG_UP="Pa",02_Estacao!F726/1000,02_Estacao!F726))))</f>
        <v/>
      </c>
      <c r="G726" s="48" t="str">
        <f aca="false">IF($A726="","",IF(02_Estacao!G726&lt;&gt;"",02_Estacao!G726,IF($D726="","",(1-CFG_ALBEDO)*$D726-CFG_RNL)))</f>
        <v/>
      </c>
      <c r="H726" s="46" t="str">
        <f aca="false">IF($A726="","",IFERROR(IF(ISNUMBER(INDEX(03_Dossel!$F$6:$F$1005,MATCH($A726,03_Dossel!$A$6:$A$1005,0))),INDEX(03_Dossel!$F$6:$F$1005,MATCH($A726,03_Dossel!$A$6:$A$1005,0)),""),""))</f>
        <v/>
      </c>
      <c r="I726" s="49" t="str">
        <f aca="false">IF($A726="","",IF($H726="","SEM PAR","OK"))</f>
        <v/>
      </c>
      <c r="J726" s="50" t="str">
        <f aca="false">IF($B726="","",0.6108*EXP(17.27*$B726/($B726+237.3)))</f>
        <v/>
      </c>
      <c r="K726" s="50" t="str">
        <f aca="false">IF(OR($J726="",$C726=""),"",$J726*$C726/100)</f>
        <v/>
      </c>
      <c r="L726" s="50" t="str">
        <f aca="false">IF(OR($J726="",$K726=""),"",$J726-$K726)</f>
        <v/>
      </c>
      <c r="M726" s="50" t="str">
        <f aca="false">IF($J726="","",4098*$J726/($B726+237.3)^2)</f>
        <v/>
      </c>
      <c r="N726" s="51" t="str">
        <f aca="false">IF($F726="","",0.000665*$F726)</f>
        <v/>
      </c>
      <c r="O726" s="46" t="str">
        <f aca="false">IF($E726="","",IFERROR($E726*4.87/LN(67.8*CFG_ZANEM-5.42),""))</f>
        <v/>
      </c>
      <c r="P726" s="46" t="str">
        <f aca="false">IF(OR($B726="",$H726=""),"",$H726-$B726)</f>
        <v/>
      </c>
      <c r="Q726" s="46" t="str">
        <f aca="false">IF($A726="","",IF(ISNUMBER(CFG_A),CFG_A,""))</f>
        <v/>
      </c>
      <c r="R726" s="46" t="str">
        <f aca="false">IF($A726="","",IF(ISNUMBER(CFG_B),CFG_B,""))</f>
        <v/>
      </c>
      <c r="S726" s="50" t="str">
        <f aca="false">IF(OR($B726="",$Q726=""),"",0.6108*EXP(17.27*$B726/($B726+237.3))-0.6108*EXP(17.27*($B726+$Q726)/($B726+$Q726+237.3)))</f>
        <v/>
      </c>
      <c r="T726" s="46" t="str">
        <f aca="false">IF(OR($Q726="",$R726="",$L726=""),"",$Q726+$R726*$L726)</f>
        <v/>
      </c>
      <c r="U726" s="46" t="str">
        <f aca="false">IF(OR($Q726="",$R726="",$S726=""),"",$Q726+$R726*$S726)</f>
        <v/>
      </c>
      <c r="V726" s="50" t="str">
        <f aca="false">IF(OR($P726="",$T726="",$U726=""),"",IF(ABS($U726-$T726)&lt;CFG_DENOMMIN,"",($P726-$T726)/($U726-$T726)))</f>
        <v/>
      </c>
      <c r="W726" s="47" t="str">
        <f aca="false">IF($E726="","",IFERROR(LN((CFG_ZANEM-0.67*CFG_HDOSSEL)/(0.123*CFG_HDOSSEL))*LN((CFG_ZAR-0.67*CFG_HDOSSEL)/(0.0123*CFG_HDOSSEL))/(CFG_K^2*$E726),""))</f>
        <v/>
      </c>
      <c r="X726" s="50" t="str">
        <f aca="false">IF(OR($N726="",$W726="",$W726=0),"",$N726*(1+CFG_RC/$W726))</f>
        <v/>
      </c>
      <c r="Y726" s="46" t="str">
        <f aca="false">IF(OR($X726="",$M726="",$G726="",$L726=""),"",($W726*$G726/CFG_RHOCP)*($X726/($M726+$X726))-$L726/($M726+$X726))</f>
        <v/>
      </c>
      <c r="Z726" s="46" t="str">
        <f aca="false">IF(OR($W726="",$G726=""),"",$W726*$G726/CFG_RHOCP)</f>
        <v/>
      </c>
      <c r="AA726" s="50" t="str">
        <f aca="false">IF(OR($P726="",$Y726="",$Z726=""),"",IF(ABS($Z726-$Y726)&lt;CFG_DENOMMIN,"",($P726-$Y726)/($Z726-$Y726)))</f>
        <v/>
      </c>
      <c r="AB726" s="48" t="str">
        <f aca="false">IF($A726="","",IF(AND(HOUR($A726)&gt;=CFG_HINI,HOUR($A726)&lt;CFG_HFIM),1,0))</f>
        <v/>
      </c>
      <c r="AC726" s="48" t="str">
        <f aca="false">IF($A726="","",IF($D726="",0,IF($D726&gt;=CFG_RSMIN,1,0)))</f>
        <v/>
      </c>
      <c r="AD726" s="48" t="str">
        <f aca="false">IF($A726="","",IF($E726="",0,IF(AND($E726&gt;=CFG_UMIN,$E726&lt;=CFG_UMAX),1,0)))</f>
        <v/>
      </c>
      <c r="AE726" s="48" t="str">
        <f aca="false">IF($A726="","",IF($L726="",0,IF($L726&gt;=CFG_VPDMIN,1,0)))</f>
        <v/>
      </c>
      <c r="AF726" s="48" t="str">
        <f aca="false">IF($A726="","",IF(CFG_METODO="Teórico (Jackson)",IF(OR($Y726="",$Z726=""),0,IF(ABS($Z726-$Y726)&gt;=CFG_DENOMMIN,1,0)),IF(OR($T726="",$U726=""),0,IF(ABS($U726-$T726)&gt;=CFG_DENOMMIN,1,0))))</f>
        <v/>
      </c>
      <c r="AG726" s="48" t="str">
        <f aca="false">IF($A726="","",IF(AND($B726&lt;&gt;"",$C726&lt;&gt;"",$H726&lt;&gt;""),1,0))</f>
        <v/>
      </c>
      <c r="AH726" s="48" t="str">
        <f aca="false">IF($A726="","",IF(AND($AB726=1,$AC726=1,$AD726=1,$AE726=1,$AF726=1,$AG726=1),1,0))</f>
        <v/>
      </c>
      <c r="AI726" s="50" t="str">
        <f aca="false">IF($A726="","",IF($AH726&lt;&gt;1,"",IF(CFG_METODO="Teórico (Jackson)",$AA726,$V726)))</f>
        <v/>
      </c>
      <c r="AJ726" s="50" t="str">
        <f aca="false">IF($AI726="","",MAX(0,MIN(1,$AI726)))</f>
        <v/>
      </c>
      <c r="AK726" s="52" t="str">
        <f aca="false">IF($A726="","",IF($AG726=0,"Dados incompletos"&amp;IF($I726="SEM PAR"," — sem Tc no mesmo horário",""),IF($AB726=0,"Fora da janela horária",IF($AC726=0,"Radiação abaixo do mínimo",IF($AD726=0,"Vento fora da faixa",IF($AE726=0,"VPD abaixo do mínimo",IF($AF726=0,"Denominador muito pequeno","VÁLIDO")))))))</f>
        <v/>
      </c>
    </row>
    <row r="727" customFormat="false" ht="15" hidden="false" customHeight="false" outlineLevel="0" collapsed="false">
      <c r="A727" s="45" t="str">
        <f aca="false">IF(02_Estacao!A727="","",02_Estacao!A727)</f>
        <v/>
      </c>
      <c r="B727" s="46" t="str">
        <f aca="false">IF(OR($A727="",02_Estacao!B727=""),"",IF(CFG_UT="°F",(02_Estacao!B727-32)*5/9,02_Estacao!B727))</f>
        <v/>
      </c>
      <c r="C727" s="47" t="str">
        <f aca="false">IF(OR($A727="",02_Estacao!C727=""),"",IF(CFG_UUR="fração (0-1)",02_Estacao!C727*100,02_Estacao!C727))</f>
        <v/>
      </c>
      <c r="D727" s="48" t="str">
        <f aca="false">IF(OR($A727="",02_Estacao!D727=""),"",IF(CFG_URS="MJ/m²/h",02_Estacao!D727*277.7778,IF(CFG_URS="kW/m²",02_Estacao!D727*1000,02_Estacao!D727)))</f>
        <v/>
      </c>
      <c r="E727" s="46" t="str">
        <f aca="false">IF(OR($A727="",02_Estacao!E727=""),"",IF(CFG_UVEL="km/h",02_Estacao!E727/3.6,02_Estacao!E727))</f>
        <v/>
      </c>
      <c r="F727" s="46" t="str">
        <f aca="false">IF($A727="","",IF(02_Estacao!F727="",CFG_P,IF(CFG_UP="hPa (mbar)",02_Estacao!F727/10,IF(CFG_UP="Pa",02_Estacao!F727/1000,02_Estacao!F727))))</f>
        <v/>
      </c>
      <c r="G727" s="48" t="str">
        <f aca="false">IF($A727="","",IF(02_Estacao!G727&lt;&gt;"",02_Estacao!G727,IF($D727="","",(1-CFG_ALBEDO)*$D727-CFG_RNL)))</f>
        <v/>
      </c>
      <c r="H727" s="46" t="str">
        <f aca="false">IF($A727="","",IFERROR(IF(ISNUMBER(INDEX(03_Dossel!$F$6:$F$1005,MATCH($A727,03_Dossel!$A$6:$A$1005,0))),INDEX(03_Dossel!$F$6:$F$1005,MATCH($A727,03_Dossel!$A$6:$A$1005,0)),""),""))</f>
        <v/>
      </c>
      <c r="I727" s="49" t="str">
        <f aca="false">IF($A727="","",IF($H727="","SEM PAR","OK"))</f>
        <v/>
      </c>
      <c r="J727" s="50" t="str">
        <f aca="false">IF($B727="","",0.6108*EXP(17.27*$B727/($B727+237.3)))</f>
        <v/>
      </c>
      <c r="K727" s="50" t="str">
        <f aca="false">IF(OR($J727="",$C727=""),"",$J727*$C727/100)</f>
        <v/>
      </c>
      <c r="L727" s="50" t="str">
        <f aca="false">IF(OR($J727="",$K727=""),"",$J727-$K727)</f>
        <v/>
      </c>
      <c r="M727" s="50" t="str">
        <f aca="false">IF($J727="","",4098*$J727/($B727+237.3)^2)</f>
        <v/>
      </c>
      <c r="N727" s="51" t="str">
        <f aca="false">IF($F727="","",0.000665*$F727)</f>
        <v/>
      </c>
      <c r="O727" s="46" t="str">
        <f aca="false">IF($E727="","",IFERROR($E727*4.87/LN(67.8*CFG_ZANEM-5.42),""))</f>
        <v/>
      </c>
      <c r="P727" s="46" t="str">
        <f aca="false">IF(OR($B727="",$H727=""),"",$H727-$B727)</f>
        <v/>
      </c>
      <c r="Q727" s="46" t="str">
        <f aca="false">IF($A727="","",IF(ISNUMBER(CFG_A),CFG_A,""))</f>
        <v/>
      </c>
      <c r="R727" s="46" t="str">
        <f aca="false">IF($A727="","",IF(ISNUMBER(CFG_B),CFG_B,""))</f>
        <v/>
      </c>
      <c r="S727" s="50" t="str">
        <f aca="false">IF(OR($B727="",$Q727=""),"",0.6108*EXP(17.27*$B727/($B727+237.3))-0.6108*EXP(17.27*($B727+$Q727)/($B727+$Q727+237.3)))</f>
        <v/>
      </c>
      <c r="T727" s="46" t="str">
        <f aca="false">IF(OR($Q727="",$R727="",$L727=""),"",$Q727+$R727*$L727)</f>
        <v/>
      </c>
      <c r="U727" s="46" t="str">
        <f aca="false">IF(OR($Q727="",$R727="",$S727=""),"",$Q727+$R727*$S727)</f>
        <v/>
      </c>
      <c r="V727" s="50" t="str">
        <f aca="false">IF(OR($P727="",$T727="",$U727=""),"",IF(ABS($U727-$T727)&lt;CFG_DENOMMIN,"",($P727-$T727)/($U727-$T727)))</f>
        <v/>
      </c>
      <c r="W727" s="47" t="str">
        <f aca="false">IF($E727="","",IFERROR(LN((CFG_ZANEM-0.67*CFG_HDOSSEL)/(0.123*CFG_HDOSSEL))*LN((CFG_ZAR-0.67*CFG_HDOSSEL)/(0.0123*CFG_HDOSSEL))/(CFG_K^2*$E727),""))</f>
        <v/>
      </c>
      <c r="X727" s="50" t="str">
        <f aca="false">IF(OR($N727="",$W727="",$W727=0),"",$N727*(1+CFG_RC/$W727))</f>
        <v/>
      </c>
      <c r="Y727" s="46" t="str">
        <f aca="false">IF(OR($X727="",$M727="",$G727="",$L727=""),"",($W727*$G727/CFG_RHOCP)*($X727/($M727+$X727))-$L727/($M727+$X727))</f>
        <v/>
      </c>
      <c r="Z727" s="46" t="str">
        <f aca="false">IF(OR($W727="",$G727=""),"",$W727*$G727/CFG_RHOCP)</f>
        <v/>
      </c>
      <c r="AA727" s="50" t="str">
        <f aca="false">IF(OR($P727="",$Y727="",$Z727=""),"",IF(ABS($Z727-$Y727)&lt;CFG_DENOMMIN,"",($P727-$Y727)/($Z727-$Y727)))</f>
        <v/>
      </c>
      <c r="AB727" s="48" t="str">
        <f aca="false">IF($A727="","",IF(AND(HOUR($A727)&gt;=CFG_HINI,HOUR($A727)&lt;CFG_HFIM),1,0))</f>
        <v/>
      </c>
      <c r="AC727" s="48" t="str">
        <f aca="false">IF($A727="","",IF($D727="",0,IF($D727&gt;=CFG_RSMIN,1,0)))</f>
        <v/>
      </c>
      <c r="AD727" s="48" t="str">
        <f aca="false">IF($A727="","",IF($E727="",0,IF(AND($E727&gt;=CFG_UMIN,$E727&lt;=CFG_UMAX),1,0)))</f>
        <v/>
      </c>
      <c r="AE727" s="48" t="str">
        <f aca="false">IF($A727="","",IF($L727="",0,IF($L727&gt;=CFG_VPDMIN,1,0)))</f>
        <v/>
      </c>
      <c r="AF727" s="48" t="str">
        <f aca="false">IF($A727="","",IF(CFG_METODO="Teórico (Jackson)",IF(OR($Y727="",$Z727=""),0,IF(ABS($Z727-$Y727)&gt;=CFG_DENOMMIN,1,0)),IF(OR($T727="",$U727=""),0,IF(ABS($U727-$T727)&gt;=CFG_DENOMMIN,1,0))))</f>
        <v/>
      </c>
      <c r="AG727" s="48" t="str">
        <f aca="false">IF($A727="","",IF(AND($B727&lt;&gt;"",$C727&lt;&gt;"",$H727&lt;&gt;""),1,0))</f>
        <v/>
      </c>
      <c r="AH727" s="48" t="str">
        <f aca="false">IF($A727="","",IF(AND($AB727=1,$AC727=1,$AD727=1,$AE727=1,$AF727=1,$AG727=1),1,0))</f>
        <v/>
      </c>
      <c r="AI727" s="50" t="str">
        <f aca="false">IF($A727="","",IF($AH727&lt;&gt;1,"",IF(CFG_METODO="Teórico (Jackson)",$AA727,$V727)))</f>
        <v/>
      </c>
      <c r="AJ727" s="50" t="str">
        <f aca="false">IF($AI727="","",MAX(0,MIN(1,$AI727)))</f>
        <v/>
      </c>
      <c r="AK727" s="52" t="str">
        <f aca="false">IF($A727="","",IF($AG727=0,"Dados incompletos"&amp;IF($I727="SEM PAR"," — sem Tc no mesmo horário",""),IF($AB727=0,"Fora da janela horária",IF($AC727=0,"Radiação abaixo do mínimo",IF($AD727=0,"Vento fora da faixa",IF($AE727=0,"VPD abaixo do mínimo",IF($AF727=0,"Denominador muito pequeno","VÁLIDO")))))))</f>
        <v/>
      </c>
    </row>
    <row r="728" customFormat="false" ht="15" hidden="false" customHeight="false" outlineLevel="0" collapsed="false">
      <c r="A728" s="45" t="str">
        <f aca="false">IF(02_Estacao!A728="","",02_Estacao!A728)</f>
        <v/>
      </c>
      <c r="B728" s="46" t="str">
        <f aca="false">IF(OR($A728="",02_Estacao!B728=""),"",IF(CFG_UT="°F",(02_Estacao!B728-32)*5/9,02_Estacao!B728))</f>
        <v/>
      </c>
      <c r="C728" s="47" t="str">
        <f aca="false">IF(OR($A728="",02_Estacao!C728=""),"",IF(CFG_UUR="fração (0-1)",02_Estacao!C728*100,02_Estacao!C728))</f>
        <v/>
      </c>
      <c r="D728" s="48" t="str">
        <f aca="false">IF(OR($A728="",02_Estacao!D728=""),"",IF(CFG_URS="MJ/m²/h",02_Estacao!D728*277.7778,IF(CFG_URS="kW/m²",02_Estacao!D728*1000,02_Estacao!D728)))</f>
        <v/>
      </c>
      <c r="E728" s="46" t="str">
        <f aca="false">IF(OR($A728="",02_Estacao!E728=""),"",IF(CFG_UVEL="km/h",02_Estacao!E728/3.6,02_Estacao!E728))</f>
        <v/>
      </c>
      <c r="F728" s="46" t="str">
        <f aca="false">IF($A728="","",IF(02_Estacao!F728="",CFG_P,IF(CFG_UP="hPa (mbar)",02_Estacao!F728/10,IF(CFG_UP="Pa",02_Estacao!F728/1000,02_Estacao!F728))))</f>
        <v/>
      </c>
      <c r="G728" s="48" t="str">
        <f aca="false">IF($A728="","",IF(02_Estacao!G728&lt;&gt;"",02_Estacao!G728,IF($D728="","",(1-CFG_ALBEDO)*$D728-CFG_RNL)))</f>
        <v/>
      </c>
      <c r="H728" s="46" t="str">
        <f aca="false">IF($A728="","",IFERROR(IF(ISNUMBER(INDEX(03_Dossel!$F$6:$F$1005,MATCH($A728,03_Dossel!$A$6:$A$1005,0))),INDEX(03_Dossel!$F$6:$F$1005,MATCH($A728,03_Dossel!$A$6:$A$1005,0)),""),""))</f>
        <v/>
      </c>
      <c r="I728" s="49" t="str">
        <f aca="false">IF($A728="","",IF($H728="","SEM PAR","OK"))</f>
        <v/>
      </c>
      <c r="J728" s="50" t="str">
        <f aca="false">IF($B728="","",0.6108*EXP(17.27*$B728/($B728+237.3)))</f>
        <v/>
      </c>
      <c r="K728" s="50" t="str">
        <f aca="false">IF(OR($J728="",$C728=""),"",$J728*$C728/100)</f>
        <v/>
      </c>
      <c r="L728" s="50" t="str">
        <f aca="false">IF(OR($J728="",$K728=""),"",$J728-$K728)</f>
        <v/>
      </c>
      <c r="M728" s="50" t="str">
        <f aca="false">IF($J728="","",4098*$J728/($B728+237.3)^2)</f>
        <v/>
      </c>
      <c r="N728" s="51" t="str">
        <f aca="false">IF($F728="","",0.000665*$F728)</f>
        <v/>
      </c>
      <c r="O728" s="46" t="str">
        <f aca="false">IF($E728="","",IFERROR($E728*4.87/LN(67.8*CFG_ZANEM-5.42),""))</f>
        <v/>
      </c>
      <c r="P728" s="46" t="str">
        <f aca="false">IF(OR($B728="",$H728=""),"",$H728-$B728)</f>
        <v/>
      </c>
      <c r="Q728" s="46" t="str">
        <f aca="false">IF($A728="","",IF(ISNUMBER(CFG_A),CFG_A,""))</f>
        <v/>
      </c>
      <c r="R728" s="46" t="str">
        <f aca="false">IF($A728="","",IF(ISNUMBER(CFG_B),CFG_B,""))</f>
        <v/>
      </c>
      <c r="S728" s="50" t="str">
        <f aca="false">IF(OR($B728="",$Q728=""),"",0.6108*EXP(17.27*$B728/($B728+237.3))-0.6108*EXP(17.27*($B728+$Q728)/($B728+$Q728+237.3)))</f>
        <v/>
      </c>
      <c r="T728" s="46" t="str">
        <f aca="false">IF(OR($Q728="",$R728="",$L728=""),"",$Q728+$R728*$L728)</f>
        <v/>
      </c>
      <c r="U728" s="46" t="str">
        <f aca="false">IF(OR($Q728="",$R728="",$S728=""),"",$Q728+$R728*$S728)</f>
        <v/>
      </c>
      <c r="V728" s="50" t="str">
        <f aca="false">IF(OR($P728="",$T728="",$U728=""),"",IF(ABS($U728-$T728)&lt;CFG_DENOMMIN,"",($P728-$T728)/($U728-$T728)))</f>
        <v/>
      </c>
      <c r="W728" s="47" t="str">
        <f aca="false">IF($E728="","",IFERROR(LN((CFG_ZANEM-0.67*CFG_HDOSSEL)/(0.123*CFG_HDOSSEL))*LN((CFG_ZAR-0.67*CFG_HDOSSEL)/(0.0123*CFG_HDOSSEL))/(CFG_K^2*$E728),""))</f>
        <v/>
      </c>
      <c r="X728" s="50" t="str">
        <f aca="false">IF(OR($N728="",$W728="",$W728=0),"",$N728*(1+CFG_RC/$W728))</f>
        <v/>
      </c>
      <c r="Y728" s="46" t="str">
        <f aca="false">IF(OR($X728="",$M728="",$G728="",$L728=""),"",($W728*$G728/CFG_RHOCP)*($X728/($M728+$X728))-$L728/($M728+$X728))</f>
        <v/>
      </c>
      <c r="Z728" s="46" t="str">
        <f aca="false">IF(OR($W728="",$G728=""),"",$W728*$G728/CFG_RHOCP)</f>
        <v/>
      </c>
      <c r="AA728" s="50" t="str">
        <f aca="false">IF(OR($P728="",$Y728="",$Z728=""),"",IF(ABS($Z728-$Y728)&lt;CFG_DENOMMIN,"",($P728-$Y728)/($Z728-$Y728)))</f>
        <v/>
      </c>
      <c r="AB728" s="48" t="str">
        <f aca="false">IF($A728="","",IF(AND(HOUR($A728)&gt;=CFG_HINI,HOUR($A728)&lt;CFG_HFIM),1,0))</f>
        <v/>
      </c>
      <c r="AC728" s="48" t="str">
        <f aca="false">IF($A728="","",IF($D728="",0,IF($D728&gt;=CFG_RSMIN,1,0)))</f>
        <v/>
      </c>
      <c r="AD728" s="48" t="str">
        <f aca="false">IF($A728="","",IF($E728="",0,IF(AND($E728&gt;=CFG_UMIN,$E728&lt;=CFG_UMAX),1,0)))</f>
        <v/>
      </c>
      <c r="AE728" s="48" t="str">
        <f aca="false">IF($A728="","",IF($L728="",0,IF($L728&gt;=CFG_VPDMIN,1,0)))</f>
        <v/>
      </c>
      <c r="AF728" s="48" t="str">
        <f aca="false">IF($A728="","",IF(CFG_METODO="Teórico (Jackson)",IF(OR($Y728="",$Z728=""),0,IF(ABS($Z728-$Y728)&gt;=CFG_DENOMMIN,1,0)),IF(OR($T728="",$U728=""),0,IF(ABS($U728-$T728)&gt;=CFG_DENOMMIN,1,0))))</f>
        <v/>
      </c>
      <c r="AG728" s="48" t="str">
        <f aca="false">IF($A728="","",IF(AND($B728&lt;&gt;"",$C728&lt;&gt;"",$H728&lt;&gt;""),1,0))</f>
        <v/>
      </c>
      <c r="AH728" s="48" t="str">
        <f aca="false">IF($A728="","",IF(AND($AB728=1,$AC728=1,$AD728=1,$AE728=1,$AF728=1,$AG728=1),1,0))</f>
        <v/>
      </c>
      <c r="AI728" s="50" t="str">
        <f aca="false">IF($A728="","",IF($AH728&lt;&gt;1,"",IF(CFG_METODO="Teórico (Jackson)",$AA728,$V728)))</f>
        <v/>
      </c>
      <c r="AJ728" s="50" t="str">
        <f aca="false">IF($AI728="","",MAX(0,MIN(1,$AI728)))</f>
        <v/>
      </c>
      <c r="AK728" s="52" t="str">
        <f aca="false">IF($A728="","",IF($AG728=0,"Dados incompletos"&amp;IF($I728="SEM PAR"," — sem Tc no mesmo horário",""),IF($AB728=0,"Fora da janela horária",IF($AC728=0,"Radiação abaixo do mínimo",IF($AD728=0,"Vento fora da faixa",IF($AE728=0,"VPD abaixo do mínimo",IF($AF728=0,"Denominador muito pequeno","VÁLIDO")))))))</f>
        <v/>
      </c>
    </row>
    <row r="729" customFormat="false" ht="15" hidden="false" customHeight="false" outlineLevel="0" collapsed="false">
      <c r="A729" s="45" t="str">
        <f aca="false">IF(02_Estacao!A729="","",02_Estacao!A729)</f>
        <v/>
      </c>
      <c r="B729" s="46" t="str">
        <f aca="false">IF(OR($A729="",02_Estacao!B729=""),"",IF(CFG_UT="°F",(02_Estacao!B729-32)*5/9,02_Estacao!B729))</f>
        <v/>
      </c>
      <c r="C729" s="47" t="str">
        <f aca="false">IF(OR($A729="",02_Estacao!C729=""),"",IF(CFG_UUR="fração (0-1)",02_Estacao!C729*100,02_Estacao!C729))</f>
        <v/>
      </c>
      <c r="D729" s="48" t="str">
        <f aca="false">IF(OR($A729="",02_Estacao!D729=""),"",IF(CFG_URS="MJ/m²/h",02_Estacao!D729*277.7778,IF(CFG_URS="kW/m²",02_Estacao!D729*1000,02_Estacao!D729)))</f>
        <v/>
      </c>
      <c r="E729" s="46" t="str">
        <f aca="false">IF(OR($A729="",02_Estacao!E729=""),"",IF(CFG_UVEL="km/h",02_Estacao!E729/3.6,02_Estacao!E729))</f>
        <v/>
      </c>
      <c r="F729" s="46" t="str">
        <f aca="false">IF($A729="","",IF(02_Estacao!F729="",CFG_P,IF(CFG_UP="hPa (mbar)",02_Estacao!F729/10,IF(CFG_UP="Pa",02_Estacao!F729/1000,02_Estacao!F729))))</f>
        <v/>
      </c>
      <c r="G729" s="48" t="str">
        <f aca="false">IF($A729="","",IF(02_Estacao!G729&lt;&gt;"",02_Estacao!G729,IF($D729="","",(1-CFG_ALBEDO)*$D729-CFG_RNL)))</f>
        <v/>
      </c>
      <c r="H729" s="46" t="str">
        <f aca="false">IF($A729="","",IFERROR(IF(ISNUMBER(INDEX(03_Dossel!$F$6:$F$1005,MATCH($A729,03_Dossel!$A$6:$A$1005,0))),INDEX(03_Dossel!$F$6:$F$1005,MATCH($A729,03_Dossel!$A$6:$A$1005,0)),""),""))</f>
        <v/>
      </c>
      <c r="I729" s="49" t="str">
        <f aca="false">IF($A729="","",IF($H729="","SEM PAR","OK"))</f>
        <v/>
      </c>
      <c r="J729" s="50" t="str">
        <f aca="false">IF($B729="","",0.6108*EXP(17.27*$B729/($B729+237.3)))</f>
        <v/>
      </c>
      <c r="K729" s="50" t="str">
        <f aca="false">IF(OR($J729="",$C729=""),"",$J729*$C729/100)</f>
        <v/>
      </c>
      <c r="L729" s="50" t="str">
        <f aca="false">IF(OR($J729="",$K729=""),"",$J729-$K729)</f>
        <v/>
      </c>
      <c r="M729" s="50" t="str">
        <f aca="false">IF($J729="","",4098*$J729/($B729+237.3)^2)</f>
        <v/>
      </c>
      <c r="N729" s="51" t="str">
        <f aca="false">IF($F729="","",0.000665*$F729)</f>
        <v/>
      </c>
      <c r="O729" s="46" t="str">
        <f aca="false">IF($E729="","",IFERROR($E729*4.87/LN(67.8*CFG_ZANEM-5.42),""))</f>
        <v/>
      </c>
      <c r="P729" s="46" t="str">
        <f aca="false">IF(OR($B729="",$H729=""),"",$H729-$B729)</f>
        <v/>
      </c>
      <c r="Q729" s="46" t="str">
        <f aca="false">IF($A729="","",IF(ISNUMBER(CFG_A),CFG_A,""))</f>
        <v/>
      </c>
      <c r="R729" s="46" t="str">
        <f aca="false">IF($A729="","",IF(ISNUMBER(CFG_B),CFG_B,""))</f>
        <v/>
      </c>
      <c r="S729" s="50" t="str">
        <f aca="false">IF(OR($B729="",$Q729=""),"",0.6108*EXP(17.27*$B729/($B729+237.3))-0.6108*EXP(17.27*($B729+$Q729)/($B729+$Q729+237.3)))</f>
        <v/>
      </c>
      <c r="T729" s="46" t="str">
        <f aca="false">IF(OR($Q729="",$R729="",$L729=""),"",$Q729+$R729*$L729)</f>
        <v/>
      </c>
      <c r="U729" s="46" t="str">
        <f aca="false">IF(OR($Q729="",$R729="",$S729=""),"",$Q729+$R729*$S729)</f>
        <v/>
      </c>
      <c r="V729" s="50" t="str">
        <f aca="false">IF(OR($P729="",$T729="",$U729=""),"",IF(ABS($U729-$T729)&lt;CFG_DENOMMIN,"",($P729-$T729)/($U729-$T729)))</f>
        <v/>
      </c>
      <c r="W729" s="47" t="str">
        <f aca="false">IF($E729="","",IFERROR(LN((CFG_ZANEM-0.67*CFG_HDOSSEL)/(0.123*CFG_HDOSSEL))*LN((CFG_ZAR-0.67*CFG_HDOSSEL)/(0.0123*CFG_HDOSSEL))/(CFG_K^2*$E729),""))</f>
        <v/>
      </c>
      <c r="X729" s="50" t="str">
        <f aca="false">IF(OR($N729="",$W729="",$W729=0),"",$N729*(1+CFG_RC/$W729))</f>
        <v/>
      </c>
      <c r="Y729" s="46" t="str">
        <f aca="false">IF(OR($X729="",$M729="",$G729="",$L729=""),"",($W729*$G729/CFG_RHOCP)*($X729/($M729+$X729))-$L729/($M729+$X729))</f>
        <v/>
      </c>
      <c r="Z729" s="46" t="str">
        <f aca="false">IF(OR($W729="",$G729=""),"",$W729*$G729/CFG_RHOCP)</f>
        <v/>
      </c>
      <c r="AA729" s="50" t="str">
        <f aca="false">IF(OR($P729="",$Y729="",$Z729=""),"",IF(ABS($Z729-$Y729)&lt;CFG_DENOMMIN,"",($P729-$Y729)/($Z729-$Y729)))</f>
        <v/>
      </c>
      <c r="AB729" s="48" t="str">
        <f aca="false">IF($A729="","",IF(AND(HOUR($A729)&gt;=CFG_HINI,HOUR($A729)&lt;CFG_HFIM),1,0))</f>
        <v/>
      </c>
      <c r="AC729" s="48" t="str">
        <f aca="false">IF($A729="","",IF($D729="",0,IF($D729&gt;=CFG_RSMIN,1,0)))</f>
        <v/>
      </c>
      <c r="AD729" s="48" t="str">
        <f aca="false">IF($A729="","",IF($E729="",0,IF(AND($E729&gt;=CFG_UMIN,$E729&lt;=CFG_UMAX),1,0)))</f>
        <v/>
      </c>
      <c r="AE729" s="48" t="str">
        <f aca="false">IF($A729="","",IF($L729="",0,IF($L729&gt;=CFG_VPDMIN,1,0)))</f>
        <v/>
      </c>
      <c r="AF729" s="48" t="str">
        <f aca="false">IF($A729="","",IF(CFG_METODO="Teórico (Jackson)",IF(OR($Y729="",$Z729=""),0,IF(ABS($Z729-$Y729)&gt;=CFG_DENOMMIN,1,0)),IF(OR($T729="",$U729=""),0,IF(ABS($U729-$T729)&gt;=CFG_DENOMMIN,1,0))))</f>
        <v/>
      </c>
      <c r="AG729" s="48" t="str">
        <f aca="false">IF($A729="","",IF(AND($B729&lt;&gt;"",$C729&lt;&gt;"",$H729&lt;&gt;""),1,0))</f>
        <v/>
      </c>
      <c r="AH729" s="48" t="str">
        <f aca="false">IF($A729="","",IF(AND($AB729=1,$AC729=1,$AD729=1,$AE729=1,$AF729=1,$AG729=1),1,0))</f>
        <v/>
      </c>
      <c r="AI729" s="50" t="str">
        <f aca="false">IF($A729="","",IF($AH729&lt;&gt;1,"",IF(CFG_METODO="Teórico (Jackson)",$AA729,$V729)))</f>
        <v/>
      </c>
      <c r="AJ729" s="50" t="str">
        <f aca="false">IF($AI729="","",MAX(0,MIN(1,$AI729)))</f>
        <v/>
      </c>
      <c r="AK729" s="52" t="str">
        <f aca="false">IF($A729="","",IF($AG729=0,"Dados incompletos"&amp;IF($I729="SEM PAR"," — sem Tc no mesmo horário",""),IF($AB729=0,"Fora da janela horária",IF($AC729=0,"Radiação abaixo do mínimo",IF($AD729=0,"Vento fora da faixa",IF($AE729=0,"VPD abaixo do mínimo",IF($AF729=0,"Denominador muito pequeno","VÁLIDO")))))))</f>
        <v/>
      </c>
    </row>
    <row r="730" customFormat="false" ht="15" hidden="false" customHeight="false" outlineLevel="0" collapsed="false">
      <c r="A730" s="45" t="str">
        <f aca="false">IF(02_Estacao!A730="","",02_Estacao!A730)</f>
        <v/>
      </c>
      <c r="B730" s="46" t="str">
        <f aca="false">IF(OR($A730="",02_Estacao!B730=""),"",IF(CFG_UT="°F",(02_Estacao!B730-32)*5/9,02_Estacao!B730))</f>
        <v/>
      </c>
      <c r="C730" s="47" t="str">
        <f aca="false">IF(OR($A730="",02_Estacao!C730=""),"",IF(CFG_UUR="fração (0-1)",02_Estacao!C730*100,02_Estacao!C730))</f>
        <v/>
      </c>
      <c r="D730" s="48" t="str">
        <f aca="false">IF(OR($A730="",02_Estacao!D730=""),"",IF(CFG_URS="MJ/m²/h",02_Estacao!D730*277.7778,IF(CFG_URS="kW/m²",02_Estacao!D730*1000,02_Estacao!D730)))</f>
        <v/>
      </c>
      <c r="E730" s="46" t="str">
        <f aca="false">IF(OR($A730="",02_Estacao!E730=""),"",IF(CFG_UVEL="km/h",02_Estacao!E730/3.6,02_Estacao!E730))</f>
        <v/>
      </c>
      <c r="F730" s="46" t="str">
        <f aca="false">IF($A730="","",IF(02_Estacao!F730="",CFG_P,IF(CFG_UP="hPa (mbar)",02_Estacao!F730/10,IF(CFG_UP="Pa",02_Estacao!F730/1000,02_Estacao!F730))))</f>
        <v/>
      </c>
      <c r="G730" s="48" t="str">
        <f aca="false">IF($A730="","",IF(02_Estacao!G730&lt;&gt;"",02_Estacao!G730,IF($D730="","",(1-CFG_ALBEDO)*$D730-CFG_RNL)))</f>
        <v/>
      </c>
      <c r="H730" s="46" t="str">
        <f aca="false">IF($A730="","",IFERROR(IF(ISNUMBER(INDEX(03_Dossel!$F$6:$F$1005,MATCH($A730,03_Dossel!$A$6:$A$1005,0))),INDEX(03_Dossel!$F$6:$F$1005,MATCH($A730,03_Dossel!$A$6:$A$1005,0)),""),""))</f>
        <v/>
      </c>
      <c r="I730" s="49" t="str">
        <f aca="false">IF($A730="","",IF($H730="","SEM PAR","OK"))</f>
        <v/>
      </c>
      <c r="J730" s="50" t="str">
        <f aca="false">IF($B730="","",0.6108*EXP(17.27*$B730/($B730+237.3)))</f>
        <v/>
      </c>
      <c r="K730" s="50" t="str">
        <f aca="false">IF(OR($J730="",$C730=""),"",$J730*$C730/100)</f>
        <v/>
      </c>
      <c r="L730" s="50" t="str">
        <f aca="false">IF(OR($J730="",$K730=""),"",$J730-$K730)</f>
        <v/>
      </c>
      <c r="M730" s="50" t="str">
        <f aca="false">IF($J730="","",4098*$J730/($B730+237.3)^2)</f>
        <v/>
      </c>
      <c r="N730" s="51" t="str">
        <f aca="false">IF($F730="","",0.000665*$F730)</f>
        <v/>
      </c>
      <c r="O730" s="46" t="str">
        <f aca="false">IF($E730="","",IFERROR($E730*4.87/LN(67.8*CFG_ZANEM-5.42),""))</f>
        <v/>
      </c>
      <c r="P730" s="46" t="str">
        <f aca="false">IF(OR($B730="",$H730=""),"",$H730-$B730)</f>
        <v/>
      </c>
      <c r="Q730" s="46" t="str">
        <f aca="false">IF($A730="","",IF(ISNUMBER(CFG_A),CFG_A,""))</f>
        <v/>
      </c>
      <c r="R730" s="46" t="str">
        <f aca="false">IF($A730="","",IF(ISNUMBER(CFG_B),CFG_B,""))</f>
        <v/>
      </c>
      <c r="S730" s="50" t="str">
        <f aca="false">IF(OR($B730="",$Q730=""),"",0.6108*EXP(17.27*$B730/($B730+237.3))-0.6108*EXP(17.27*($B730+$Q730)/($B730+$Q730+237.3)))</f>
        <v/>
      </c>
      <c r="T730" s="46" t="str">
        <f aca="false">IF(OR($Q730="",$R730="",$L730=""),"",$Q730+$R730*$L730)</f>
        <v/>
      </c>
      <c r="U730" s="46" t="str">
        <f aca="false">IF(OR($Q730="",$R730="",$S730=""),"",$Q730+$R730*$S730)</f>
        <v/>
      </c>
      <c r="V730" s="50" t="str">
        <f aca="false">IF(OR($P730="",$T730="",$U730=""),"",IF(ABS($U730-$T730)&lt;CFG_DENOMMIN,"",($P730-$T730)/($U730-$T730)))</f>
        <v/>
      </c>
      <c r="W730" s="47" t="str">
        <f aca="false">IF($E730="","",IFERROR(LN((CFG_ZANEM-0.67*CFG_HDOSSEL)/(0.123*CFG_HDOSSEL))*LN((CFG_ZAR-0.67*CFG_HDOSSEL)/(0.0123*CFG_HDOSSEL))/(CFG_K^2*$E730),""))</f>
        <v/>
      </c>
      <c r="X730" s="50" t="str">
        <f aca="false">IF(OR($N730="",$W730="",$W730=0),"",$N730*(1+CFG_RC/$W730))</f>
        <v/>
      </c>
      <c r="Y730" s="46" t="str">
        <f aca="false">IF(OR($X730="",$M730="",$G730="",$L730=""),"",($W730*$G730/CFG_RHOCP)*($X730/($M730+$X730))-$L730/($M730+$X730))</f>
        <v/>
      </c>
      <c r="Z730" s="46" t="str">
        <f aca="false">IF(OR($W730="",$G730=""),"",$W730*$G730/CFG_RHOCP)</f>
        <v/>
      </c>
      <c r="AA730" s="50" t="str">
        <f aca="false">IF(OR($P730="",$Y730="",$Z730=""),"",IF(ABS($Z730-$Y730)&lt;CFG_DENOMMIN,"",($P730-$Y730)/($Z730-$Y730)))</f>
        <v/>
      </c>
      <c r="AB730" s="48" t="str">
        <f aca="false">IF($A730="","",IF(AND(HOUR($A730)&gt;=CFG_HINI,HOUR($A730)&lt;CFG_HFIM),1,0))</f>
        <v/>
      </c>
      <c r="AC730" s="48" t="str">
        <f aca="false">IF($A730="","",IF($D730="",0,IF($D730&gt;=CFG_RSMIN,1,0)))</f>
        <v/>
      </c>
      <c r="AD730" s="48" t="str">
        <f aca="false">IF($A730="","",IF($E730="",0,IF(AND($E730&gt;=CFG_UMIN,$E730&lt;=CFG_UMAX),1,0)))</f>
        <v/>
      </c>
      <c r="AE730" s="48" t="str">
        <f aca="false">IF($A730="","",IF($L730="",0,IF($L730&gt;=CFG_VPDMIN,1,0)))</f>
        <v/>
      </c>
      <c r="AF730" s="48" t="str">
        <f aca="false">IF($A730="","",IF(CFG_METODO="Teórico (Jackson)",IF(OR($Y730="",$Z730=""),0,IF(ABS($Z730-$Y730)&gt;=CFG_DENOMMIN,1,0)),IF(OR($T730="",$U730=""),0,IF(ABS($U730-$T730)&gt;=CFG_DENOMMIN,1,0))))</f>
        <v/>
      </c>
      <c r="AG730" s="48" t="str">
        <f aca="false">IF($A730="","",IF(AND($B730&lt;&gt;"",$C730&lt;&gt;"",$H730&lt;&gt;""),1,0))</f>
        <v/>
      </c>
      <c r="AH730" s="48" t="str">
        <f aca="false">IF($A730="","",IF(AND($AB730=1,$AC730=1,$AD730=1,$AE730=1,$AF730=1,$AG730=1),1,0))</f>
        <v/>
      </c>
      <c r="AI730" s="50" t="str">
        <f aca="false">IF($A730="","",IF($AH730&lt;&gt;1,"",IF(CFG_METODO="Teórico (Jackson)",$AA730,$V730)))</f>
        <v/>
      </c>
      <c r="AJ730" s="50" t="str">
        <f aca="false">IF($AI730="","",MAX(0,MIN(1,$AI730)))</f>
        <v/>
      </c>
      <c r="AK730" s="52" t="str">
        <f aca="false">IF($A730="","",IF($AG730=0,"Dados incompletos"&amp;IF($I730="SEM PAR"," — sem Tc no mesmo horário",""),IF($AB730=0,"Fora da janela horária",IF($AC730=0,"Radiação abaixo do mínimo",IF($AD730=0,"Vento fora da faixa",IF($AE730=0,"VPD abaixo do mínimo",IF($AF730=0,"Denominador muito pequeno","VÁLIDO")))))))</f>
        <v/>
      </c>
    </row>
    <row r="731" customFormat="false" ht="15" hidden="false" customHeight="false" outlineLevel="0" collapsed="false">
      <c r="A731" s="45" t="str">
        <f aca="false">IF(02_Estacao!A731="","",02_Estacao!A731)</f>
        <v/>
      </c>
      <c r="B731" s="46" t="str">
        <f aca="false">IF(OR($A731="",02_Estacao!B731=""),"",IF(CFG_UT="°F",(02_Estacao!B731-32)*5/9,02_Estacao!B731))</f>
        <v/>
      </c>
      <c r="C731" s="47" t="str">
        <f aca="false">IF(OR($A731="",02_Estacao!C731=""),"",IF(CFG_UUR="fração (0-1)",02_Estacao!C731*100,02_Estacao!C731))</f>
        <v/>
      </c>
      <c r="D731" s="48" t="str">
        <f aca="false">IF(OR($A731="",02_Estacao!D731=""),"",IF(CFG_URS="MJ/m²/h",02_Estacao!D731*277.7778,IF(CFG_URS="kW/m²",02_Estacao!D731*1000,02_Estacao!D731)))</f>
        <v/>
      </c>
      <c r="E731" s="46" t="str">
        <f aca="false">IF(OR($A731="",02_Estacao!E731=""),"",IF(CFG_UVEL="km/h",02_Estacao!E731/3.6,02_Estacao!E731))</f>
        <v/>
      </c>
      <c r="F731" s="46" t="str">
        <f aca="false">IF($A731="","",IF(02_Estacao!F731="",CFG_P,IF(CFG_UP="hPa (mbar)",02_Estacao!F731/10,IF(CFG_UP="Pa",02_Estacao!F731/1000,02_Estacao!F731))))</f>
        <v/>
      </c>
      <c r="G731" s="48" t="str">
        <f aca="false">IF($A731="","",IF(02_Estacao!G731&lt;&gt;"",02_Estacao!G731,IF($D731="","",(1-CFG_ALBEDO)*$D731-CFG_RNL)))</f>
        <v/>
      </c>
      <c r="H731" s="46" t="str">
        <f aca="false">IF($A731="","",IFERROR(IF(ISNUMBER(INDEX(03_Dossel!$F$6:$F$1005,MATCH($A731,03_Dossel!$A$6:$A$1005,0))),INDEX(03_Dossel!$F$6:$F$1005,MATCH($A731,03_Dossel!$A$6:$A$1005,0)),""),""))</f>
        <v/>
      </c>
      <c r="I731" s="49" t="str">
        <f aca="false">IF($A731="","",IF($H731="","SEM PAR","OK"))</f>
        <v/>
      </c>
      <c r="J731" s="50" t="str">
        <f aca="false">IF($B731="","",0.6108*EXP(17.27*$B731/($B731+237.3)))</f>
        <v/>
      </c>
      <c r="K731" s="50" t="str">
        <f aca="false">IF(OR($J731="",$C731=""),"",$J731*$C731/100)</f>
        <v/>
      </c>
      <c r="L731" s="50" t="str">
        <f aca="false">IF(OR($J731="",$K731=""),"",$J731-$K731)</f>
        <v/>
      </c>
      <c r="M731" s="50" t="str">
        <f aca="false">IF($J731="","",4098*$J731/($B731+237.3)^2)</f>
        <v/>
      </c>
      <c r="N731" s="51" t="str">
        <f aca="false">IF($F731="","",0.000665*$F731)</f>
        <v/>
      </c>
      <c r="O731" s="46" t="str">
        <f aca="false">IF($E731="","",IFERROR($E731*4.87/LN(67.8*CFG_ZANEM-5.42),""))</f>
        <v/>
      </c>
      <c r="P731" s="46" t="str">
        <f aca="false">IF(OR($B731="",$H731=""),"",$H731-$B731)</f>
        <v/>
      </c>
      <c r="Q731" s="46" t="str">
        <f aca="false">IF($A731="","",IF(ISNUMBER(CFG_A),CFG_A,""))</f>
        <v/>
      </c>
      <c r="R731" s="46" t="str">
        <f aca="false">IF($A731="","",IF(ISNUMBER(CFG_B),CFG_B,""))</f>
        <v/>
      </c>
      <c r="S731" s="50" t="str">
        <f aca="false">IF(OR($B731="",$Q731=""),"",0.6108*EXP(17.27*$B731/($B731+237.3))-0.6108*EXP(17.27*($B731+$Q731)/($B731+$Q731+237.3)))</f>
        <v/>
      </c>
      <c r="T731" s="46" t="str">
        <f aca="false">IF(OR($Q731="",$R731="",$L731=""),"",$Q731+$R731*$L731)</f>
        <v/>
      </c>
      <c r="U731" s="46" t="str">
        <f aca="false">IF(OR($Q731="",$R731="",$S731=""),"",$Q731+$R731*$S731)</f>
        <v/>
      </c>
      <c r="V731" s="50" t="str">
        <f aca="false">IF(OR($P731="",$T731="",$U731=""),"",IF(ABS($U731-$T731)&lt;CFG_DENOMMIN,"",($P731-$T731)/($U731-$T731)))</f>
        <v/>
      </c>
      <c r="W731" s="47" t="str">
        <f aca="false">IF($E731="","",IFERROR(LN((CFG_ZANEM-0.67*CFG_HDOSSEL)/(0.123*CFG_HDOSSEL))*LN((CFG_ZAR-0.67*CFG_HDOSSEL)/(0.0123*CFG_HDOSSEL))/(CFG_K^2*$E731),""))</f>
        <v/>
      </c>
      <c r="X731" s="50" t="str">
        <f aca="false">IF(OR($N731="",$W731="",$W731=0),"",$N731*(1+CFG_RC/$W731))</f>
        <v/>
      </c>
      <c r="Y731" s="46" t="str">
        <f aca="false">IF(OR($X731="",$M731="",$G731="",$L731=""),"",($W731*$G731/CFG_RHOCP)*($X731/($M731+$X731))-$L731/($M731+$X731))</f>
        <v/>
      </c>
      <c r="Z731" s="46" t="str">
        <f aca="false">IF(OR($W731="",$G731=""),"",$W731*$G731/CFG_RHOCP)</f>
        <v/>
      </c>
      <c r="AA731" s="50" t="str">
        <f aca="false">IF(OR($P731="",$Y731="",$Z731=""),"",IF(ABS($Z731-$Y731)&lt;CFG_DENOMMIN,"",($P731-$Y731)/($Z731-$Y731)))</f>
        <v/>
      </c>
      <c r="AB731" s="48" t="str">
        <f aca="false">IF($A731="","",IF(AND(HOUR($A731)&gt;=CFG_HINI,HOUR($A731)&lt;CFG_HFIM),1,0))</f>
        <v/>
      </c>
      <c r="AC731" s="48" t="str">
        <f aca="false">IF($A731="","",IF($D731="",0,IF($D731&gt;=CFG_RSMIN,1,0)))</f>
        <v/>
      </c>
      <c r="AD731" s="48" t="str">
        <f aca="false">IF($A731="","",IF($E731="",0,IF(AND($E731&gt;=CFG_UMIN,$E731&lt;=CFG_UMAX),1,0)))</f>
        <v/>
      </c>
      <c r="AE731" s="48" t="str">
        <f aca="false">IF($A731="","",IF($L731="",0,IF($L731&gt;=CFG_VPDMIN,1,0)))</f>
        <v/>
      </c>
      <c r="AF731" s="48" t="str">
        <f aca="false">IF($A731="","",IF(CFG_METODO="Teórico (Jackson)",IF(OR($Y731="",$Z731=""),0,IF(ABS($Z731-$Y731)&gt;=CFG_DENOMMIN,1,0)),IF(OR($T731="",$U731=""),0,IF(ABS($U731-$T731)&gt;=CFG_DENOMMIN,1,0))))</f>
        <v/>
      </c>
      <c r="AG731" s="48" t="str">
        <f aca="false">IF($A731="","",IF(AND($B731&lt;&gt;"",$C731&lt;&gt;"",$H731&lt;&gt;""),1,0))</f>
        <v/>
      </c>
      <c r="AH731" s="48" t="str">
        <f aca="false">IF($A731="","",IF(AND($AB731=1,$AC731=1,$AD731=1,$AE731=1,$AF731=1,$AG731=1),1,0))</f>
        <v/>
      </c>
      <c r="AI731" s="50" t="str">
        <f aca="false">IF($A731="","",IF($AH731&lt;&gt;1,"",IF(CFG_METODO="Teórico (Jackson)",$AA731,$V731)))</f>
        <v/>
      </c>
      <c r="AJ731" s="50" t="str">
        <f aca="false">IF($AI731="","",MAX(0,MIN(1,$AI731)))</f>
        <v/>
      </c>
      <c r="AK731" s="52" t="str">
        <f aca="false">IF($A731="","",IF($AG731=0,"Dados incompletos"&amp;IF($I731="SEM PAR"," — sem Tc no mesmo horário",""),IF($AB731=0,"Fora da janela horária",IF($AC731=0,"Radiação abaixo do mínimo",IF($AD731=0,"Vento fora da faixa",IF($AE731=0,"VPD abaixo do mínimo",IF($AF731=0,"Denominador muito pequeno","VÁLIDO")))))))</f>
        <v/>
      </c>
    </row>
    <row r="732" customFormat="false" ht="15" hidden="false" customHeight="false" outlineLevel="0" collapsed="false">
      <c r="A732" s="45" t="str">
        <f aca="false">IF(02_Estacao!A732="","",02_Estacao!A732)</f>
        <v/>
      </c>
      <c r="B732" s="46" t="str">
        <f aca="false">IF(OR($A732="",02_Estacao!B732=""),"",IF(CFG_UT="°F",(02_Estacao!B732-32)*5/9,02_Estacao!B732))</f>
        <v/>
      </c>
      <c r="C732" s="47" t="str">
        <f aca="false">IF(OR($A732="",02_Estacao!C732=""),"",IF(CFG_UUR="fração (0-1)",02_Estacao!C732*100,02_Estacao!C732))</f>
        <v/>
      </c>
      <c r="D732" s="48" t="str">
        <f aca="false">IF(OR($A732="",02_Estacao!D732=""),"",IF(CFG_URS="MJ/m²/h",02_Estacao!D732*277.7778,IF(CFG_URS="kW/m²",02_Estacao!D732*1000,02_Estacao!D732)))</f>
        <v/>
      </c>
      <c r="E732" s="46" t="str">
        <f aca="false">IF(OR($A732="",02_Estacao!E732=""),"",IF(CFG_UVEL="km/h",02_Estacao!E732/3.6,02_Estacao!E732))</f>
        <v/>
      </c>
      <c r="F732" s="46" t="str">
        <f aca="false">IF($A732="","",IF(02_Estacao!F732="",CFG_P,IF(CFG_UP="hPa (mbar)",02_Estacao!F732/10,IF(CFG_UP="Pa",02_Estacao!F732/1000,02_Estacao!F732))))</f>
        <v/>
      </c>
      <c r="G732" s="48" t="str">
        <f aca="false">IF($A732="","",IF(02_Estacao!G732&lt;&gt;"",02_Estacao!G732,IF($D732="","",(1-CFG_ALBEDO)*$D732-CFG_RNL)))</f>
        <v/>
      </c>
      <c r="H732" s="46" t="str">
        <f aca="false">IF($A732="","",IFERROR(IF(ISNUMBER(INDEX(03_Dossel!$F$6:$F$1005,MATCH($A732,03_Dossel!$A$6:$A$1005,0))),INDEX(03_Dossel!$F$6:$F$1005,MATCH($A732,03_Dossel!$A$6:$A$1005,0)),""),""))</f>
        <v/>
      </c>
      <c r="I732" s="49" t="str">
        <f aca="false">IF($A732="","",IF($H732="","SEM PAR","OK"))</f>
        <v/>
      </c>
      <c r="J732" s="50" t="str">
        <f aca="false">IF($B732="","",0.6108*EXP(17.27*$B732/($B732+237.3)))</f>
        <v/>
      </c>
      <c r="K732" s="50" t="str">
        <f aca="false">IF(OR($J732="",$C732=""),"",$J732*$C732/100)</f>
        <v/>
      </c>
      <c r="L732" s="50" t="str">
        <f aca="false">IF(OR($J732="",$K732=""),"",$J732-$K732)</f>
        <v/>
      </c>
      <c r="M732" s="50" t="str">
        <f aca="false">IF($J732="","",4098*$J732/($B732+237.3)^2)</f>
        <v/>
      </c>
      <c r="N732" s="51" t="str">
        <f aca="false">IF($F732="","",0.000665*$F732)</f>
        <v/>
      </c>
      <c r="O732" s="46" t="str">
        <f aca="false">IF($E732="","",IFERROR($E732*4.87/LN(67.8*CFG_ZANEM-5.42),""))</f>
        <v/>
      </c>
      <c r="P732" s="46" t="str">
        <f aca="false">IF(OR($B732="",$H732=""),"",$H732-$B732)</f>
        <v/>
      </c>
      <c r="Q732" s="46" t="str">
        <f aca="false">IF($A732="","",IF(ISNUMBER(CFG_A),CFG_A,""))</f>
        <v/>
      </c>
      <c r="R732" s="46" t="str">
        <f aca="false">IF($A732="","",IF(ISNUMBER(CFG_B),CFG_B,""))</f>
        <v/>
      </c>
      <c r="S732" s="50" t="str">
        <f aca="false">IF(OR($B732="",$Q732=""),"",0.6108*EXP(17.27*$B732/($B732+237.3))-0.6108*EXP(17.27*($B732+$Q732)/($B732+$Q732+237.3)))</f>
        <v/>
      </c>
      <c r="T732" s="46" t="str">
        <f aca="false">IF(OR($Q732="",$R732="",$L732=""),"",$Q732+$R732*$L732)</f>
        <v/>
      </c>
      <c r="U732" s="46" t="str">
        <f aca="false">IF(OR($Q732="",$R732="",$S732=""),"",$Q732+$R732*$S732)</f>
        <v/>
      </c>
      <c r="V732" s="50" t="str">
        <f aca="false">IF(OR($P732="",$T732="",$U732=""),"",IF(ABS($U732-$T732)&lt;CFG_DENOMMIN,"",($P732-$T732)/($U732-$T732)))</f>
        <v/>
      </c>
      <c r="W732" s="47" t="str">
        <f aca="false">IF($E732="","",IFERROR(LN((CFG_ZANEM-0.67*CFG_HDOSSEL)/(0.123*CFG_HDOSSEL))*LN((CFG_ZAR-0.67*CFG_HDOSSEL)/(0.0123*CFG_HDOSSEL))/(CFG_K^2*$E732),""))</f>
        <v/>
      </c>
      <c r="X732" s="50" t="str">
        <f aca="false">IF(OR($N732="",$W732="",$W732=0),"",$N732*(1+CFG_RC/$W732))</f>
        <v/>
      </c>
      <c r="Y732" s="46" t="str">
        <f aca="false">IF(OR($X732="",$M732="",$G732="",$L732=""),"",($W732*$G732/CFG_RHOCP)*($X732/($M732+$X732))-$L732/($M732+$X732))</f>
        <v/>
      </c>
      <c r="Z732" s="46" t="str">
        <f aca="false">IF(OR($W732="",$G732=""),"",$W732*$G732/CFG_RHOCP)</f>
        <v/>
      </c>
      <c r="AA732" s="50" t="str">
        <f aca="false">IF(OR($P732="",$Y732="",$Z732=""),"",IF(ABS($Z732-$Y732)&lt;CFG_DENOMMIN,"",($P732-$Y732)/($Z732-$Y732)))</f>
        <v/>
      </c>
      <c r="AB732" s="48" t="str">
        <f aca="false">IF($A732="","",IF(AND(HOUR($A732)&gt;=CFG_HINI,HOUR($A732)&lt;CFG_HFIM),1,0))</f>
        <v/>
      </c>
      <c r="AC732" s="48" t="str">
        <f aca="false">IF($A732="","",IF($D732="",0,IF($D732&gt;=CFG_RSMIN,1,0)))</f>
        <v/>
      </c>
      <c r="AD732" s="48" t="str">
        <f aca="false">IF($A732="","",IF($E732="",0,IF(AND($E732&gt;=CFG_UMIN,$E732&lt;=CFG_UMAX),1,0)))</f>
        <v/>
      </c>
      <c r="AE732" s="48" t="str">
        <f aca="false">IF($A732="","",IF($L732="",0,IF($L732&gt;=CFG_VPDMIN,1,0)))</f>
        <v/>
      </c>
      <c r="AF732" s="48" t="str">
        <f aca="false">IF($A732="","",IF(CFG_METODO="Teórico (Jackson)",IF(OR($Y732="",$Z732=""),0,IF(ABS($Z732-$Y732)&gt;=CFG_DENOMMIN,1,0)),IF(OR($T732="",$U732=""),0,IF(ABS($U732-$T732)&gt;=CFG_DENOMMIN,1,0))))</f>
        <v/>
      </c>
      <c r="AG732" s="48" t="str">
        <f aca="false">IF($A732="","",IF(AND($B732&lt;&gt;"",$C732&lt;&gt;"",$H732&lt;&gt;""),1,0))</f>
        <v/>
      </c>
      <c r="AH732" s="48" t="str">
        <f aca="false">IF($A732="","",IF(AND($AB732=1,$AC732=1,$AD732=1,$AE732=1,$AF732=1,$AG732=1),1,0))</f>
        <v/>
      </c>
      <c r="AI732" s="50" t="str">
        <f aca="false">IF($A732="","",IF($AH732&lt;&gt;1,"",IF(CFG_METODO="Teórico (Jackson)",$AA732,$V732)))</f>
        <v/>
      </c>
      <c r="AJ732" s="50" t="str">
        <f aca="false">IF($AI732="","",MAX(0,MIN(1,$AI732)))</f>
        <v/>
      </c>
      <c r="AK732" s="52" t="str">
        <f aca="false">IF($A732="","",IF($AG732=0,"Dados incompletos"&amp;IF($I732="SEM PAR"," — sem Tc no mesmo horário",""),IF($AB732=0,"Fora da janela horária",IF($AC732=0,"Radiação abaixo do mínimo",IF($AD732=0,"Vento fora da faixa",IF($AE732=0,"VPD abaixo do mínimo",IF($AF732=0,"Denominador muito pequeno","VÁLIDO")))))))</f>
        <v/>
      </c>
    </row>
    <row r="733" customFormat="false" ht="15" hidden="false" customHeight="false" outlineLevel="0" collapsed="false">
      <c r="A733" s="45" t="str">
        <f aca="false">IF(02_Estacao!A733="","",02_Estacao!A733)</f>
        <v/>
      </c>
      <c r="B733" s="46" t="str">
        <f aca="false">IF(OR($A733="",02_Estacao!B733=""),"",IF(CFG_UT="°F",(02_Estacao!B733-32)*5/9,02_Estacao!B733))</f>
        <v/>
      </c>
      <c r="C733" s="47" t="str">
        <f aca="false">IF(OR($A733="",02_Estacao!C733=""),"",IF(CFG_UUR="fração (0-1)",02_Estacao!C733*100,02_Estacao!C733))</f>
        <v/>
      </c>
      <c r="D733" s="48" t="str">
        <f aca="false">IF(OR($A733="",02_Estacao!D733=""),"",IF(CFG_URS="MJ/m²/h",02_Estacao!D733*277.7778,IF(CFG_URS="kW/m²",02_Estacao!D733*1000,02_Estacao!D733)))</f>
        <v/>
      </c>
      <c r="E733" s="46" t="str">
        <f aca="false">IF(OR($A733="",02_Estacao!E733=""),"",IF(CFG_UVEL="km/h",02_Estacao!E733/3.6,02_Estacao!E733))</f>
        <v/>
      </c>
      <c r="F733" s="46" t="str">
        <f aca="false">IF($A733="","",IF(02_Estacao!F733="",CFG_P,IF(CFG_UP="hPa (mbar)",02_Estacao!F733/10,IF(CFG_UP="Pa",02_Estacao!F733/1000,02_Estacao!F733))))</f>
        <v/>
      </c>
      <c r="G733" s="48" t="str">
        <f aca="false">IF($A733="","",IF(02_Estacao!G733&lt;&gt;"",02_Estacao!G733,IF($D733="","",(1-CFG_ALBEDO)*$D733-CFG_RNL)))</f>
        <v/>
      </c>
      <c r="H733" s="46" t="str">
        <f aca="false">IF($A733="","",IFERROR(IF(ISNUMBER(INDEX(03_Dossel!$F$6:$F$1005,MATCH($A733,03_Dossel!$A$6:$A$1005,0))),INDEX(03_Dossel!$F$6:$F$1005,MATCH($A733,03_Dossel!$A$6:$A$1005,0)),""),""))</f>
        <v/>
      </c>
      <c r="I733" s="49" t="str">
        <f aca="false">IF($A733="","",IF($H733="","SEM PAR","OK"))</f>
        <v/>
      </c>
      <c r="J733" s="50" t="str">
        <f aca="false">IF($B733="","",0.6108*EXP(17.27*$B733/($B733+237.3)))</f>
        <v/>
      </c>
      <c r="K733" s="50" t="str">
        <f aca="false">IF(OR($J733="",$C733=""),"",$J733*$C733/100)</f>
        <v/>
      </c>
      <c r="L733" s="50" t="str">
        <f aca="false">IF(OR($J733="",$K733=""),"",$J733-$K733)</f>
        <v/>
      </c>
      <c r="M733" s="50" t="str">
        <f aca="false">IF($J733="","",4098*$J733/($B733+237.3)^2)</f>
        <v/>
      </c>
      <c r="N733" s="51" t="str">
        <f aca="false">IF($F733="","",0.000665*$F733)</f>
        <v/>
      </c>
      <c r="O733" s="46" t="str">
        <f aca="false">IF($E733="","",IFERROR($E733*4.87/LN(67.8*CFG_ZANEM-5.42),""))</f>
        <v/>
      </c>
      <c r="P733" s="46" t="str">
        <f aca="false">IF(OR($B733="",$H733=""),"",$H733-$B733)</f>
        <v/>
      </c>
      <c r="Q733" s="46" t="str">
        <f aca="false">IF($A733="","",IF(ISNUMBER(CFG_A),CFG_A,""))</f>
        <v/>
      </c>
      <c r="R733" s="46" t="str">
        <f aca="false">IF($A733="","",IF(ISNUMBER(CFG_B),CFG_B,""))</f>
        <v/>
      </c>
      <c r="S733" s="50" t="str">
        <f aca="false">IF(OR($B733="",$Q733=""),"",0.6108*EXP(17.27*$B733/($B733+237.3))-0.6108*EXP(17.27*($B733+$Q733)/($B733+$Q733+237.3)))</f>
        <v/>
      </c>
      <c r="T733" s="46" t="str">
        <f aca="false">IF(OR($Q733="",$R733="",$L733=""),"",$Q733+$R733*$L733)</f>
        <v/>
      </c>
      <c r="U733" s="46" t="str">
        <f aca="false">IF(OR($Q733="",$R733="",$S733=""),"",$Q733+$R733*$S733)</f>
        <v/>
      </c>
      <c r="V733" s="50" t="str">
        <f aca="false">IF(OR($P733="",$T733="",$U733=""),"",IF(ABS($U733-$T733)&lt;CFG_DENOMMIN,"",($P733-$T733)/($U733-$T733)))</f>
        <v/>
      </c>
      <c r="W733" s="47" t="str">
        <f aca="false">IF($E733="","",IFERROR(LN((CFG_ZANEM-0.67*CFG_HDOSSEL)/(0.123*CFG_HDOSSEL))*LN((CFG_ZAR-0.67*CFG_HDOSSEL)/(0.0123*CFG_HDOSSEL))/(CFG_K^2*$E733),""))</f>
        <v/>
      </c>
      <c r="X733" s="50" t="str">
        <f aca="false">IF(OR($N733="",$W733="",$W733=0),"",$N733*(1+CFG_RC/$W733))</f>
        <v/>
      </c>
      <c r="Y733" s="46" t="str">
        <f aca="false">IF(OR($X733="",$M733="",$G733="",$L733=""),"",($W733*$G733/CFG_RHOCP)*($X733/($M733+$X733))-$L733/($M733+$X733))</f>
        <v/>
      </c>
      <c r="Z733" s="46" t="str">
        <f aca="false">IF(OR($W733="",$G733=""),"",$W733*$G733/CFG_RHOCP)</f>
        <v/>
      </c>
      <c r="AA733" s="50" t="str">
        <f aca="false">IF(OR($P733="",$Y733="",$Z733=""),"",IF(ABS($Z733-$Y733)&lt;CFG_DENOMMIN,"",($P733-$Y733)/($Z733-$Y733)))</f>
        <v/>
      </c>
      <c r="AB733" s="48" t="str">
        <f aca="false">IF($A733="","",IF(AND(HOUR($A733)&gt;=CFG_HINI,HOUR($A733)&lt;CFG_HFIM),1,0))</f>
        <v/>
      </c>
      <c r="AC733" s="48" t="str">
        <f aca="false">IF($A733="","",IF($D733="",0,IF($D733&gt;=CFG_RSMIN,1,0)))</f>
        <v/>
      </c>
      <c r="AD733" s="48" t="str">
        <f aca="false">IF($A733="","",IF($E733="",0,IF(AND($E733&gt;=CFG_UMIN,$E733&lt;=CFG_UMAX),1,0)))</f>
        <v/>
      </c>
      <c r="AE733" s="48" t="str">
        <f aca="false">IF($A733="","",IF($L733="",0,IF($L733&gt;=CFG_VPDMIN,1,0)))</f>
        <v/>
      </c>
      <c r="AF733" s="48" t="str">
        <f aca="false">IF($A733="","",IF(CFG_METODO="Teórico (Jackson)",IF(OR($Y733="",$Z733=""),0,IF(ABS($Z733-$Y733)&gt;=CFG_DENOMMIN,1,0)),IF(OR($T733="",$U733=""),0,IF(ABS($U733-$T733)&gt;=CFG_DENOMMIN,1,0))))</f>
        <v/>
      </c>
      <c r="AG733" s="48" t="str">
        <f aca="false">IF($A733="","",IF(AND($B733&lt;&gt;"",$C733&lt;&gt;"",$H733&lt;&gt;""),1,0))</f>
        <v/>
      </c>
      <c r="AH733" s="48" t="str">
        <f aca="false">IF($A733="","",IF(AND($AB733=1,$AC733=1,$AD733=1,$AE733=1,$AF733=1,$AG733=1),1,0))</f>
        <v/>
      </c>
      <c r="AI733" s="50" t="str">
        <f aca="false">IF($A733="","",IF($AH733&lt;&gt;1,"",IF(CFG_METODO="Teórico (Jackson)",$AA733,$V733)))</f>
        <v/>
      </c>
      <c r="AJ733" s="50" t="str">
        <f aca="false">IF($AI733="","",MAX(0,MIN(1,$AI733)))</f>
        <v/>
      </c>
      <c r="AK733" s="52" t="str">
        <f aca="false">IF($A733="","",IF($AG733=0,"Dados incompletos"&amp;IF($I733="SEM PAR"," — sem Tc no mesmo horário",""),IF($AB733=0,"Fora da janela horária",IF($AC733=0,"Radiação abaixo do mínimo",IF($AD733=0,"Vento fora da faixa",IF($AE733=0,"VPD abaixo do mínimo",IF($AF733=0,"Denominador muito pequeno","VÁLIDO")))))))</f>
        <v/>
      </c>
    </row>
    <row r="734" customFormat="false" ht="15" hidden="false" customHeight="false" outlineLevel="0" collapsed="false">
      <c r="A734" s="45" t="str">
        <f aca="false">IF(02_Estacao!A734="","",02_Estacao!A734)</f>
        <v/>
      </c>
      <c r="B734" s="46" t="str">
        <f aca="false">IF(OR($A734="",02_Estacao!B734=""),"",IF(CFG_UT="°F",(02_Estacao!B734-32)*5/9,02_Estacao!B734))</f>
        <v/>
      </c>
      <c r="C734" s="47" t="str">
        <f aca="false">IF(OR($A734="",02_Estacao!C734=""),"",IF(CFG_UUR="fração (0-1)",02_Estacao!C734*100,02_Estacao!C734))</f>
        <v/>
      </c>
      <c r="D734" s="48" t="str">
        <f aca="false">IF(OR($A734="",02_Estacao!D734=""),"",IF(CFG_URS="MJ/m²/h",02_Estacao!D734*277.7778,IF(CFG_URS="kW/m²",02_Estacao!D734*1000,02_Estacao!D734)))</f>
        <v/>
      </c>
      <c r="E734" s="46" t="str">
        <f aca="false">IF(OR($A734="",02_Estacao!E734=""),"",IF(CFG_UVEL="km/h",02_Estacao!E734/3.6,02_Estacao!E734))</f>
        <v/>
      </c>
      <c r="F734" s="46" t="str">
        <f aca="false">IF($A734="","",IF(02_Estacao!F734="",CFG_P,IF(CFG_UP="hPa (mbar)",02_Estacao!F734/10,IF(CFG_UP="Pa",02_Estacao!F734/1000,02_Estacao!F734))))</f>
        <v/>
      </c>
      <c r="G734" s="48" t="str">
        <f aca="false">IF($A734="","",IF(02_Estacao!G734&lt;&gt;"",02_Estacao!G734,IF($D734="","",(1-CFG_ALBEDO)*$D734-CFG_RNL)))</f>
        <v/>
      </c>
      <c r="H734" s="46" t="str">
        <f aca="false">IF($A734="","",IFERROR(IF(ISNUMBER(INDEX(03_Dossel!$F$6:$F$1005,MATCH($A734,03_Dossel!$A$6:$A$1005,0))),INDEX(03_Dossel!$F$6:$F$1005,MATCH($A734,03_Dossel!$A$6:$A$1005,0)),""),""))</f>
        <v/>
      </c>
      <c r="I734" s="49" t="str">
        <f aca="false">IF($A734="","",IF($H734="","SEM PAR","OK"))</f>
        <v/>
      </c>
      <c r="J734" s="50" t="str">
        <f aca="false">IF($B734="","",0.6108*EXP(17.27*$B734/($B734+237.3)))</f>
        <v/>
      </c>
      <c r="K734" s="50" t="str">
        <f aca="false">IF(OR($J734="",$C734=""),"",$J734*$C734/100)</f>
        <v/>
      </c>
      <c r="L734" s="50" t="str">
        <f aca="false">IF(OR($J734="",$K734=""),"",$J734-$K734)</f>
        <v/>
      </c>
      <c r="M734" s="50" t="str">
        <f aca="false">IF($J734="","",4098*$J734/($B734+237.3)^2)</f>
        <v/>
      </c>
      <c r="N734" s="51" t="str">
        <f aca="false">IF($F734="","",0.000665*$F734)</f>
        <v/>
      </c>
      <c r="O734" s="46" t="str">
        <f aca="false">IF($E734="","",IFERROR($E734*4.87/LN(67.8*CFG_ZANEM-5.42),""))</f>
        <v/>
      </c>
      <c r="P734" s="46" t="str">
        <f aca="false">IF(OR($B734="",$H734=""),"",$H734-$B734)</f>
        <v/>
      </c>
      <c r="Q734" s="46" t="str">
        <f aca="false">IF($A734="","",IF(ISNUMBER(CFG_A),CFG_A,""))</f>
        <v/>
      </c>
      <c r="R734" s="46" t="str">
        <f aca="false">IF($A734="","",IF(ISNUMBER(CFG_B),CFG_B,""))</f>
        <v/>
      </c>
      <c r="S734" s="50" t="str">
        <f aca="false">IF(OR($B734="",$Q734=""),"",0.6108*EXP(17.27*$B734/($B734+237.3))-0.6108*EXP(17.27*($B734+$Q734)/($B734+$Q734+237.3)))</f>
        <v/>
      </c>
      <c r="T734" s="46" t="str">
        <f aca="false">IF(OR($Q734="",$R734="",$L734=""),"",$Q734+$R734*$L734)</f>
        <v/>
      </c>
      <c r="U734" s="46" t="str">
        <f aca="false">IF(OR($Q734="",$R734="",$S734=""),"",$Q734+$R734*$S734)</f>
        <v/>
      </c>
      <c r="V734" s="50" t="str">
        <f aca="false">IF(OR($P734="",$T734="",$U734=""),"",IF(ABS($U734-$T734)&lt;CFG_DENOMMIN,"",($P734-$T734)/($U734-$T734)))</f>
        <v/>
      </c>
      <c r="W734" s="47" t="str">
        <f aca="false">IF($E734="","",IFERROR(LN((CFG_ZANEM-0.67*CFG_HDOSSEL)/(0.123*CFG_HDOSSEL))*LN((CFG_ZAR-0.67*CFG_HDOSSEL)/(0.0123*CFG_HDOSSEL))/(CFG_K^2*$E734),""))</f>
        <v/>
      </c>
      <c r="X734" s="50" t="str">
        <f aca="false">IF(OR($N734="",$W734="",$W734=0),"",$N734*(1+CFG_RC/$W734))</f>
        <v/>
      </c>
      <c r="Y734" s="46" t="str">
        <f aca="false">IF(OR($X734="",$M734="",$G734="",$L734=""),"",($W734*$G734/CFG_RHOCP)*($X734/($M734+$X734))-$L734/($M734+$X734))</f>
        <v/>
      </c>
      <c r="Z734" s="46" t="str">
        <f aca="false">IF(OR($W734="",$G734=""),"",$W734*$G734/CFG_RHOCP)</f>
        <v/>
      </c>
      <c r="AA734" s="50" t="str">
        <f aca="false">IF(OR($P734="",$Y734="",$Z734=""),"",IF(ABS($Z734-$Y734)&lt;CFG_DENOMMIN,"",($P734-$Y734)/($Z734-$Y734)))</f>
        <v/>
      </c>
      <c r="AB734" s="48" t="str">
        <f aca="false">IF($A734="","",IF(AND(HOUR($A734)&gt;=CFG_HINI,HOUR($A734)&lt;CFG_HFIM),1,0))</f>
        <v/>
      </c>
      <c r="AC734" s="48" t="str">
        <f aca="false">IF($A734="","",IF($D734="",0,IF($D734&gt;=CFG_RSMIN,1,0)))</f>
        <v/>
      </c>
      <c r="AD734" s="48" t="str">
        <f aca="false">IF($A734="","",IF($E734="",0,IF(AND($E734&gt;=CFG_UMIN,$E734&lt;=CFG_UMAX),1,0)))</f>
        <v/>
      </c>
      <c r="AE734" s="48" t="str">
        <f aca="false">IF($A734="","",IF($L734="",0,IF($L734&gt;=CFG_VPDMIN,1,0)))</f>
        <v/>
      </c>
      <c r="AF734" s="48" t="str">
        <f aca="false">IF($A734="","",IF(CFG_METODO="Teórico (Jackson)",IF(OR($Y734="",$Z734=""),0,IF(ABS($Z734-$Y734)&gt;=CFG_DENOMMIN,1,0)),IF(OR($T734="",$U734=""),0,IF(ABS($U734-$T734)&gt;=CFG_DENOMMIN,1,0))))</f>
        <v/>
      </c>
      <c r="AG734" s="48" t="str">
        <f aca="false">IF($A734="","",IF(AND($B734&lt;&gt;"",$C734&lt;&gt;"",$H734&lt;&gt;""),1,0))</f>
        <v/>
      </c>
      <c r="AH734" s="48" t="str">
        <f aca="false">IF($A734="","",IF(AND($AB734=1,$AC734=1,$AD734=1,$AE734=1,$AF734=1,$AG734=1),1,0))</f>
        <v/>
      </c>
      <c r="AI734" s="50" t="str">
        <f aca="false">IF($A734="","",IF($AH734&lt;&gt;1,"",IF(CFG_METODO="Teórico (Jackson)",$AA734,$V734)))</f>
        <v/>
      </c>
      <c r="AJ734" s="50" t="str">
        <f aca="false">IF($AI734="","",MAX(0,MIN(1,$AI734)))</f>
        <v/>
      </c>
      <c r="AK734" s="52" t="str">
        <f aca="false">IF($A734="","",IF($AG734=0,"Dados incompletos"&amp;IF($I734="SEM PAR"," — sem Tc no mesmo horário",""),IF($AB734=0,"Fora da janela horária",IF($AC734=0,"Radiação abaixo do mínimo",IF($AD734=0,"Vento fora da faixa",IF($AE734=0,"VPD abaixo do mínimo",IF($AF734=0,"Denominador muito pequeno","VÁLIDO")))))))</f>
        <v/>
      </c>
    </row>
    <row r="735" customFormat="false" ht="15" hidden="false" customHeight="false" outlineLevel="0" collapsed="false">
      <c r="A735" s="45" t="str">
        <f aca="false">IF(02_Estacao!A735="","",02_Estacao!A735)</f>
        <v/>
      </c>
      <c r="B735" s="46" t="str">
        <f aca="false">IF(OR($A735="",02_Estacao!B735=""),"",IF(CFG_UT="°F",(02_Estacao!B735-32)*5/9,02_Estacao!B735))</f>
        <v/>
      </c>
      <c r="C735" s="47" t="str">
        <f aca="false">IF(OR($A735="",02_Estacao!C735=""),"",IF(CFG_UUR="fração (0-1)",02_Estacao!C735*100,02_Estacao!C735))</f>
        <v/>
      </c>
      <c r="D735" s="48" t="str">
        <f aca="false">IF(OR($A735="",02_Estacao!D735=""),"",IF(CFG_URS="MJ/m²/h",02_Estacao!D735*277.7778,IF(CFG_URS="kW/m²",02_Estacao!D735*1000,02_Estacao!D735)))</f>
        <v/>
      </c>
      <c r="E735" s="46" t="str">
        <f aca="false">IF(OR($A735="",02_Estacao!E735=""),"",IF(CFG_UVEL="km/h",02_Estacao!E735/3.6,02_Estacao!E735))</f>
        <v/>
      </c>
      <c r="F735" s="46" t="str">
        <f aca="false">IF($A735="","",IF(02_Estacao!F735="",CFG_P,IF(CFG_UP="hPa (mbar)",02_Estacao!F735/10,IF(CFG_UP="Pa",02_Estacao!F735/1000,02_Estacao!F735))))</f>
        <v/>
      </c>
      <c r="G735" s="48" t="str">
        <f aca="false">IF($A735="","",IF(02_Estacao!G735&lt;&gt;"",02_Estacao!G735,IF($D735="","",(1-CFG_ALBEDO)*$D735-CFG_RNL)))</f>
        <v/>
      </c>
      <c r="H735" s="46" t="str">
        <f aca="false">IF($A735="","",IFERROR(IF(ISNUMBER(INDEX(03_Dossel!$F$6:$F$1005,MATCH($A735,03_Dossel!$A$6:$A$1005,0))),INDEX(03_Dossel!$F$6:$F$1005,MATCH($A735,03_Dossel!$A$6:$A$1005,0)),""),""))</f>
        <v/>
      </c>
      <c r="I735" s="49" t="str">
        <f aca="false">IF($A735="","",IF($H735="","SEM PAR","OK"))</f>
        <v/>
      </c>
      <c r="J735" s="50" t="str">
        <f aca="false">IF($B735="","",0.6108*EXP(17.27*$B735/($B735+237.3)))</f>
        <v/>
      </c>
      <c r="K735" s="50" t="str">
        <f aca="false">IF(OR($J735="",$C735=""),"",$J735*$C735/100)</f>
        <v/>
      </c>
      <c r="L735" s="50" t="str">
        <f aca="false">IF(OR($J735="",$K735=""),"",$J735-$K735)</f>
        <v/>
      </c>
      <c r="M735" s="50" t="str">
        <f aca="false">IF($J735="","",4098*$J735/($B735+237.3)^2)</f>
        <v/>
      </c>
      <c r="N735" s="51" t="str">
        <f aca="false">IF($F735="","",0.000665*$F735)</f>
        <v/>
      </c>
      <c r="O735" s="46" t="str">
        <f aca="false">IF($E735="","",IFERROR($E735*4.87/LN(67.8*CFG_ZANEM-5.42),""))</f>
        <v/>
      </c>
      <c r="P735" s="46" t="str">
        <f aca="false">IF(OR($B735="",$H735=""),"",$H735-$B735)</f>
        <v/>
      </c>
      <c r="Q735" s="46" t="str">
        <f aca="false">IF($A735="","",IF(ISNUMBER(CFG_A),CFG_A,""))</f>
        <v/>
      </c>
      <c r="R735" s="46" t="str">
        <f aca="false">IF($A735="","",IF(ISNUMBER(CFG_B),CFG_B,""))</f>
        <v/>
      </c>
      <c r="S735" s="50" t="str">
        <f aca="false">IF(OR($B735="",$Q735=""),"",0.6108*EXP(17.27*$B735/($B735+237.3))-0.6108*EXP(17.27*($B735+$Q735)/($B735+$Q735+237.3)))</f>
        <v/>
      </c>
      <c r="T735" s="46" t="str">
        <f aca="false">IF(OR($Q735="",$R735="",$L735=""),"",$Q735+$R735*$L735)</f>
        <v/>
      </c>
      <c r="U735" s="46" t="str">
        <f aca="false">IF(OR($Q735="",$R735="",$S735=""),"",$Q735+$R735*$S735)</f>
        <v/>
      </c>
      <c r="V735" s="50" t="str">
        <f aca="false">IF(OR($P735="",$T735="",$U735=""),"",IF(ABS($U735-$T735)&lt;CFG_DENOMMIN,"",($P735-$T735)/($U735-$T735)))</f>
        <v/>
      </c>
      <c r="W735" s="47" t="str">
        <f aca="false">IF($E735="","",IFERROR(LN((CFG_ZANEM-0.67*CFG_HDOSSEL)/(0.123*CFG_HDOSSEL))*LN((CFG_ZAR-0.67*CFG_HDOSSEL)/(0.0123*CFG_HDOSSEL))/(CFG_K^2*$E735),""))</f>
        <v/>
      </c>
      <c r="X735" s="50" t="str">
        <f aca="false">IF(OR($N735="",$W735="",$W735=0),"",$N735*(1+CFG_RC/$W735))</f>
        <v/>
      </c>
      <c r="Y735" s="46" t="str">
        <f aca="false">IF(OR($X735="",$M735="",$G735="",$L735=""),"",($W735*$G735/CFG_RHOCP)*($X735/($M735+$X735))-$L735/($M735+$X735))</f>
        <v/>
      </c>
      <c r="Z735" s="46" t="str">
        <f aca="false">IF(OR($W735="",$G735=""),"",$W735*$G735/CFG_RHOCP)</f>
        <v/>
      </c>
      <c r="AA735" s="50" t="str">
        <f aca="false">IF(OR($P735="",$Y735="",$Z735=""),"",IF(ABS($Z735-$Y735)&lt;CFG_DENOMMIN,"",($P735-$Y735)/($Z735-$Y735)))</f>
        <v/>
      </c>
      <c r="AB735" s="48" t="str">
        <f aca="false">IF($A735="","",IF(AND(HOUR($A735)&gt;=CFG_HINI,HOUR($A735)&lt;CFG_HFIM),1,0))</f>
        <v/>
      </c>
      <c r="AC735" s="48" t="str">
        <f aca="false">IF($A735="","",IF($D735="",0,IF($D735&gt;=CFG_RSMIN,1,0)))</f>
        <v/>
      </c>
      <c r="AD735" s="48" t="str">
        <f aca="false">IF($A735="","",IF($E735="",0,IF(AND($E735&gt;=CFG_UMIN,$E735&lt;=CFG_UMAX),1,0)))</f>
        <v/>
      </c>
      <c r="AE735" s="48" t="str">
        <f aca="false">IF($A735="","",IF($L735="",0,IF($L735&gt;=CFG_VPDMIN,1,0)))</f>
        <v/>
      </c>
      <c r="AF735" s="48" t="str">
        <f aca="false">IF($A735="","",IF(CFG_METODO="Teórico (Jackson)",IF(OR($Y735="",$Z735=""),0,IF(ABS($Z735-$Y735)&gt;=CFG_DENOMMIN,1,0)),IF(OR($T735="",$U735=""),0,IF(ABS($U735-$T735)&gt;=CFG_DENOMMIN,1,0))))</f>
        <v/>
      </c>
      <c r="AG735" s="48" t="str">
        <f aca="false">IF($A735="","",IF(AND($B735&lt;&gt;"",$C735&lt;&gt;"",$H735&lt;&gt;""),1,0))</f>
        <v/>
      </c>
      <c r="AH735" s="48" t="str">
        <f aca="false">IF($A735="","",IF(AND($AB735=1,$AC735=1,$AD735=1,$AE735=1,$AF735=1,$AG735=1),1,0))</f>
        <v/>
      </c>
      <c r="AI735" s="50" t="str">
        <f aca="false">IF($A735="","",IF($AH735&lt;&gt;1,"",IF(CFG_METODO="Teórico (Jackson)",$AA735,$V735)))</f>
        <v/>
      </c>
      <c r="AJ735" s="50" t="str">
        <f aca="false">IF($AI735="","",MAX(0,MIN(1,$AI735)))</f>
        <v/>
      </c>
      <c r="AK735" s="52" t="str">
        <f aca="false">IF($A735="","",IF($AG735=0,"Dados incompletos"&amp;IF($I735="SEM PAR"," — sem Tc no mesmo horário",""),IF($AB735=0,"Fora da janela horária",IF($AC735=0,"Radiação abaixo do mínimo",IF($AD735=0,"Vento fora da faixa",IF($AE735=0,"VPD abaixo do mínimo",IF($AF735=0,"Denominador muito pequeno","VÁLIDO")))))))</f>
        <v/>
      </c>
    </row>
    <row r="736" customFormat="false" ht="15" hidden="false" customHeight="false" outlineLevel="0" collapsed="false">
      <c r="A736" s="45" t="str">
        <f aca="false">IF(02_Estacao!A736="","",02_Estacao!A736)</f>
        <v/>
      </c>
      <c r="B736" s="46" t="str">
        <f aca="false">IF(OR($A736="",02_Estacao!B736=""),"",IF(CFG_UT="°F",(02_Estacao!B736-32)*5/9,02_Estacao!B736))</f>
        <v/>
      </c>
      <c r="C736" s="47" t="str">
        <f aca="false">IF(OR($A736="",02_Estacao!C736=""),"",IF(CFG_UUR="fração (0-1)",02_Estacao!C736*100,02_Estacao!C736))</f>
        <v/>
      </c>
      <c r="D736" s="48" t="str">
        <f aca="false">IF(OR($A736="",02_Estacao!D736=""),"",IF(CFG_URS="MJ/m²/h",02_Estacao!D736*277.7778,IF(CFG_URS="kW/m²",02_Estacao!D736*1000,02_Estacao!D736)))</f>
        <v/>
      </c>
      <c r="E736" s="46" t="str">
        <f aca="false">IF(OR($A736="",02_Estacao!E736=""),"",IF(CFG_UVEL="km/h",02_Estacao!E736/3.6,02_Estacao!E736))</f>
        <v/>
      </c>
      <c r="F736" s="46" t="str">
        <f aca="false">IF($A736="","",IF(02_Estacao!F736="",CFG_P,IF(CFG_UP="hPa (mbar)",02_Estacao!F736/10,IF(CFG_UP="Pa",02_Estacao!F736/1000,02_Estacao!F736))))</f>
        <v/>
      </c>
      <c r="G736" s="48" t="str">
        <f aca="false">IF($A736="","",IF(02_Estacao!G736&lt;&gt;"",02_Estacao!G736,IF($D736="","",(1-CFG_ALBEDO)*$D736-CFG_RNL)))</f>
        <v/>
      </c>
      <c r="H736" s="46" t="str">
        <f aca="false">IF($A736="","",IFERROR(IF(ISNUMBER(INDEX(03_Dossel!$F$6:$F$1005,MATCH($A736,03_Dossel!$A$6:$A$1005,0))),INDEX(03_Dossel!$F$6:$F$1005,MATCH($A736,03_Dossel!$A$6:$A$1005,0)),""),""))</f>
        <v/>
      </c>
      <c r="I736" s="49" t="str">
        <f aca="false">IF($A736="","",IF($H736="","SEM PAR","OK"))</f>
        <v/>
      </c>
      <c r="J736" s="50" t="str">
        <f aca="false">IF($B736="","",0.6108*EXP(17.27*$B736/($B736+237.3)))</f>
        <v/>
      </c>
      <c r="K736" s="50" t="str">
        <f aca="false">IF(OR($J736="",$C736=""),"",$J736*$C736/100)</f>
        <v/>
      </c>
      <c r="L736" s="50" t="str">
        <f aca="false">IF(OR($J736="",$K736=""),"",$J736-$K736)</f>
        <v/>
      </c>
      <c r="M736" s="50" t="str">
        <f aca="false">IF($J736="","",4098*$J736/($B736+237.3)^2)</f>
        <v/>
      </c>
      <c r="N736" s="51" t="str">
        <f aca="false">IF($F736="","",0.000665*$F736)</f>
        <v/>
      </c>
      <c r="O736" s="46" t="str">
        <f aca="false">IF($E736="","",IFERROR($E736*4.87/LN(67.8*CFG_ZANEM-5.42),""))</f>
        <v/>
      </c>
      <c r="P736" s="46" t="str">
        <f aca="false">IF(OR($B736="",$H736=""),"",$H736-$B736)</f>
        <v/>
      </c>
      <c r="Q736" s="46" t="str">
        <f aca="false">IF($A736="","",IF(ISNUMBER(CFG_A),CFG_A,""))</f>
        <v/>
      </c>
      <c r="R736" s="46" t="str">
        <f aca="false">IF($A736="","",IF(ISNUMBER(CFG_B),CFG_B,""))</f>
        <v/>
      </c>
      <c r="S736" s="50" t="str">
        <f aca="false">IF(OR($B736="",$Q736=""),"",0.6108*EXP(17.27*$B736/($B736+237.3))-0.6108*EXP(17.27*($B736+$Q736)/($B736+$Q736+237.3)))</f>
        <v/>
      </c>
      <c r="T736" s="46" t="str">
        <f aca="false">IF(OR($Q736="",$R736="",$L736=""),"",$Q736+$R736*$L736)</f>
        <v/>
      </c>
      <c r="U736" s="46" t="str">
        <f aca="false">IF(OR($Q736="",$R736="",$S736=""),"",$Q736+$R736*$S736)</f>
        <v/>
      </c>
      <c r="V736" s="50" t="str">
        <f aca="false">IF(OR($P736="",$T736="",$U736=""),"",IF(ABS($U736-$T736)&lt;CFG_DENOMMIN,"",($P736-$T736)/($U736-$T736)))</f>
        <v/>
      </c>
      <c r="W736" s="47" t="str">
        <f aca="false">IF($E736="","",IFERROR(LN((CFG_ZANEM-0.67*CFG_HDOSSEL)/(0.123*CFG_HDOSSEL))*LN((CFG_ZAR-0.67*CFG_HDOSSEL)/(0.0123*CFG_HDOSSEL))/(CFG_K^2*$E736),""))</f>
        <v/>
      </c>
      <c r="X736" s="50" t="str">
        <f aca="false">IF(OR($N736="",$W736="",$W736=0),"",$N736*(1+CFG_RC/$W736))</f>
        <v/>
      </c>
      <c r="Y736" s="46" t="str">
        <f aca="false">IF(OR($X736="",$M736="",$G736="",$L736=""),"",($W736*$G736/CFG_RHOCP)*($X736/($M736+$X736))-$L736/($M736+$X736))</f>
        <v/>
      </c>
      <c r="Z736" s="46" t="str">
        <f aca="false">IF(OR($W736="",$G736=""),"",$W736*$G736/CFG_RHOCP)</f>
        <v/>
      </c>
      <c r="AA736" s="50" t="str">
        <f aca="false">IF(OR($P736="",$Y736="",$Z736=""),"",IF(ABS($Z736-$Y736)&lt;CFG_DENOMMIN,"",($P736-$Y736)/($Z736-$Y736)))</f>
        <v/>
      </c>
      <c r="AB736" s="48" t="str">
        <f aca="false">IF($A736="","",IF(AND(HOUR($A736)&gt;=CFG_HINI,HOUR($A736)&lt;CFG_HFIM),1,0))</f>
        <v/>
      </c>
      <c r="AC736" s="48" t="str">
        <f aca="false">IF($A736="","",IF($D736="",0,IF($D736&gt;=CFG_RSMIN,1,0)))</f>
        <v/>
      </c>
      <c r="AD736" s="48" t="str">
        <f aca="false">IF($A736="","",IF($E736="",0,IF(AND($E736&gt;=CFG_UMIN,$E736&lt;=CFG_UMAX),1,0)))</f>
        <v/>
      </c>
      <c r="AE736" s="48" t="str">
        <f aca="false">IF($A736="","",IF($L736="",0,IF($L736&gt;=CFG_VPDMIN,1,0)))</f>
        <v/>
      </c>
      <c r="AF736" s="48" t="str">
        <f aca="false">IF($A736="","",IF(CFG_METODO="Teórico (Jackson)",IF(OR($Y736="",$Z736=""),0,IF(ABS($Z736-$Y736)&gt;=CFG_DENOMMIN,1,0)),IF(OR($T736="",$U736=""),0,IF(ABS($U736-$T736)&gt;=CFG_DENOMMIN,1,0))))</f>
        <v/>
      </c>
      <c r="AG736" s="48" t="str">
        <f aca="false">IF($A736="","",IF(AND($B736&lt;&gt;"",$C736&lt;&gt;"",$H736&lt;&gt;""),1,0))</f>
        <v/>
      </c>
      <c r="AH736" s="48" t="str">
        <f aca="false">IF($A736="","",IF(AND($AB736=1,$AC736=1,$AD736=1,$AE736=1,$AF736=1,$AG736=1),1,0))</f>
        <v/>
      </c>
      <c r="AI736" s="50" t="str">
        <f aca="false">IF($A736="","",IF($AH736&lt;&gt;1,"",IF(CFG_METODO="Teórico (Jackson)",$AA736,$V736)))</f>
        <v/>
      </c>
      <c r="AJ736" s="50" t="str">
        <f aca="false">IF($AI736="","",MAX(0,MIN(1,$AI736)))</f>
        <v/>
      </c>
      <c r="AK736" s="52" t="str">
        <f aca="false">IF($A736="","",IF($AG736=0,"Dados incompletos"&amp;IF($I736="SEM PAR"," — sem Tc no mesmo horário",""),IF($AB736=0,"Fora da janela horária",IF($AC736=0,"Radiação abaixo do mínimo",IF($AD736=0,"Vento fora da faixa",IF($AE736=0,"VPD abaixo do mínimo",IF($AF736=0,"Denominador muito pequeno","VÁLIDO")))))))</f>
        <v/>
      </c>
    </row>
    <row r="737" customFormat="false" ht="15" hidden="false" customHeight="false" outlineLevel="0" collapsed="false">
      <c r="A737" s="45" t="str">
        <f aca="false">IF(02_Estacao!A737="","",02_Estacao!A737)</f>
        <v/>
      </c>
      <c r="B737" s="46" t="str">
        <f aca="false">IF(OR($A737="",02_Estacao!B737=""),"",IF(CFG_UT="°F",(02_Estacao!B737-32)*5/9,02_Estacao!B737))</f>
        <v/>
      </c>
      <c r="C737" s="47" t="str">
        <f aca="false">IF(OR($A737="",02_Estacao!C737=""),"",IF(CFG_UUR="fração (0-1)",02_Estacao!C737*100,02_Estacao!C737))</f>
        <v/>
      </c>
      <c r="D737" s="48" t="str">
        <f aca="false">IF(OR($A737="",02_Estacao!D737=""),"",IF(CFG_URS="MJ/m²/h",02_Estacao!D737*277.7778,IF(CFG_URS="kW/m²",02_Estacao!D737*1000,02_Estacao!D737)))</f>
        <v/>
      </c>
      <c r="E737" s="46" t="str">
        <f aca="false">IF(OR($A737="",02_Estacao!E737=""),"",IF(CFG_UVEL="km/h",02_Estacao!E737/3.6,02_Estacao!E737))</f>
        <v/>
      </c>
      <c r="F737" s="46" t="str">
        <f aca="false">IF($A737="","",IF(02_Estacao!F737="",CFG_P,IF(CFG_UP="hPa (mbar)",02_Estacao!F737/10,IF(CFG_UP="Pa",02_Estacao!F737/1000,02_Estacao!F737))))</f>
        <v/>
      </c>
      <c r="G737" s="48" t="str">
        <f aca="false">IF($A737="","",IF(02_Estacao!G737&lt;&gt;"",02_Estacao!G737,IF($D737="","",(1-CFG_ALBEDO)*$D737-CFG_RNL)))</f>
        <v/>
      </c>
      <c r="H737" s="46" t="str">
        <f aca="false">IF($A737="","",IFERROR(IF(ISNUMBER(INDEX(03_Dossel!$F$6:$F$1005,MATCH($A737,03_Dossel!$A$6:$A$1005,0))),INDEX(03_Dossel!$F$6:$F$1005,MATCH($A737,03_Dossel!$A$6:$A$1005,0)),""),""))</f>
        <v/>
      </c>
      <c r="I737" s="49" t="str">
        <f aca="false">IF($A737="","",IF($H737="","SEM PAR","OK"))</f>
        <v/>
      </c>
      <c r="J737" s="50" t="str">
        <f aca="false">IF($B737="","",0.6108*EXP(17.27*$B737/($B737+237.3)))</f>
        <v/>
      </c>
      <c r="K737" s="50" t="str">
        <f aca="false">IF(OR($J737="",$C737=""),"",$J737*$C737/100)</f>
        <v/>
      </c>
      <c r="L737" s="50" t="str">
        <f aca="false">IF(OR($J737="",$K737=""),"",$J737-$K737)</f>
        <v/>
      </c>
      <c r="M737" s="50" t="str">
        <f aca="false">IF($J737="","",4098*$J737/($B737+237.3)^2)</f>
        <v/>
      </c>
      <c r="N737" s="51" t="str">
        <f aca="false">IF($F737="","",0.000665*$F737)</f>
        <v/>
      </c>
      <c r="O737" s="46" t="str">
        <f aca="false">IF($E737="","",IFERROR($E737*4.87/LN(67.8*CFG_ZANEM-5.42),""))</f>
        <v/>
      </c>
      <c r="P737" s="46" t="str">
        <f aca="false">IF(OR($B737="",$H737=""),"",$H737-$B737)</f>
        <v/>
      </c>
      <c r="Q737" s="46" t="str">
        <f aca="false">IF($A737="","",IF(ISNUMBER(CFG_A),CFG_A,""))</f>
        <v/>
      </c>
      <c r="R737" s="46" t="str">
        <f aca="false">IF($A737="","",IF(ISNUMBER(CFG_B),CFG_B,""))</f>
        <v/>
      </c>
      <c r="S737" s="50" t="str">
        <f aca="false">IF(OR($B737="",$Q737=""),"",0.6108*EXP(17.27*$B737/($B737+237.3))-0.6108*EXP(17.27*($B737+$Q737)/($B737+$Q737+237.3)))</f>
        <v/>
      </c>
      <c r="T737" s="46" t="str">
        <f aca="false">IF(OR($Q737="",$R737="",$L737=""),"",$Q737+$R737*$L737)</f>
        <v/>
      </c>
      <c r="U737" s="46" t="str">
        <f aca="false">IF(OR($Q737="",$R737="",$S737=""),"",$Q737+$R737*$S737)</f>
        <v/>
      </c>
      <c r="V737" s="50" t="str">
        <f aca="false">IF(OR($P737="",$T737="",$U737=""),"",IF(ABS($U737-$T737)&lt;CFG_DENOMMIN,"",($P737-$T737)/($U737-$T737)))</f>
        <v/>
      </c>
      <c r="W737" s="47" t="str">
        <f aca="false">IF($E737="","",IFERROR(LN((CFG_ZANEM-0.67*CFG_HDOSSEL)/(0.123*CFG_HDOSSEL))*LN((CFG_ZAR-0.67*CFG_HDOSSEL)/(0.0123*CFG_HDOSSEL))/(CFG_K^2*$E737),""))</f>
        <v/>
      </c>
      <c r="X737" s="50" t="str">
        <f aca="false">IF(OR($N737="",$W737="",$W737=0),"",$N737*(1+CFG_RC/$W737))</f>
        <v/>
      </c>
      <c r="Y737" s="46" t="str">
        <f aca="false">IF(OR($X737="",$M737="",$G737="",$L737=""),"",($W737*$G737/CFG_RHOCP)*($X737/($M737+$X737))-$L737/($M737+$X737))</f>
        <v/>
      </c>
      <c r="Z737" s="46" t="str">
        <f aca="false">IF(OR($W737="",$G737=""),"",$W737*$G737/CFG_RHOCP)</f>
        <v/>
      </c>
      <c r="AA737" s="50" t="str">
        <f aca="false">IF(OR($P737="",$Y737="",$Z737=""),"",IF(ABS($Z737-$Y737)&lt;CFG_DENOMMIN,"",($P737-$Y737)/($Z737-$Y737)))</f>
        <v/>
      </c>
      <c r="AB737" s="48" t="str">
        <f aca="false">IF($A737="","",IF(AND(HOUR($A737)&gt;=CFG_HINI,HOUR($A737)&lt;CFG_HFIM),1,0))</f>
        <v/>
      </c>
      <c r="AC737" s="48" t="str">
        <f aca="false">IF($A737="","",IF($D737="",0,IF($D737&gt;=CFG_RSMIN,1,0)))</f>
        <v/>
      </c>
      <c r="AD737" s="48" t="str">
        <f aca="false">IF($A737="","",IF($E737="",0,IF(AND($E737&gt;=CFG_UMIN,$E737&lt;=CFG_UMAX),1,0)))</f>
        <v/>
      </c>
      <c r="AE737" s="48" t="str">
        <f aca="false">IF($A737="","",IF($L737="",0,IF($L737&gt;=CFG_VPDMIN,1,0)))</f>
        <v/>
      </c>
      <c r="AF737" s="48" t="str">
        <f aca="false">IF($A737="","",IF(CFG_METODO="Teórico (Jackson)",IF(OR($Y737="",$Z737=""),0,IF(ABS($Z737-$Y737)&gt;=CFG_DENOMMIN,1,0)),IF(OR($T737="",$U737=""),0,IF(ABS($U737-$T737)&gt;=CFG_DENOMMIN,1,0))))</f>
        <v/>
      </c>
      <c r="AG737" s="48" t="str">
        <f aca="false">IF($A737="","",IF(AND($B737&lt;&gt;"",$C737&lt;&gt;"",$H737&lt;&gt;""),1,0))</f>
        <v/>
      </c>
      <c r="AH737" s="48" t="str">
        <f aca="false">IF($A737="","",IF(AND($AB737=1,$AC737=1,$AD737=1,$AE737=1,$AF737=1,$AG737=1),1,0))</f>
        <v/>
      </c>
      <c r="AI737" s="50" t="str">
        <f aca="false">IF($A737="","",IF($AH737&lt;&gt;1,"",IF(CFG_METODO="Teórico (Jackson)",$AA737,$V737)))</f>
        <v/>
      </c>
      <c r="AJ737" s="50" t="str">
        <f aca="false">IF($AI737="","",MAX(0,MIN(1,$AI737)))</f>
        <v/>
      </c>
      <c r="AK737" s="52" t="str">
        <f aca="false">IF($A737="","",IF($AG737=0,"Dados incompletos"&amp;IF($I737="SEM PAR"," — sem Tc no mesmo horário",""),IF($AB737=0,"Fora da janela horária",IF($AC737=0,"Radiação abaixo do mínimo",IF($AD737=0,"Vento fora da faixa",IF($AE737=0,"VPD abaixo do mínimo",IF($AF737=0,"Denominador muito pequeno","VÁLIDO")))))))</f>
        <v/>
      </c>
    </row>
    <row r="738" customFormat="false" ht="15" hidden="false" customHeight="false" outlineLevel="0" collapsed="false">
      <c r="A738" s="45" t="str">
        <f aca="false">IF(02_Estacao!A738="","",02_Estacao!A738)</f>
        <v/>
      </c>
      <c r="B738" s="46" t="str">
        <f aca="false">IF(OR($A738="",02_Estacao!B738=""),"",IF(CFG_UT="°F",(02_Estacao!B738-32)*5/9,02_Estacao!B738))</f>
        <v/>
      </c>
      <c r="C738" s="47" t="str">
        <f aca="false">IF(OR($A738="",02_Estacao!C738=""),"",IF(CFG_UUR="fração (0-1)",02_Estacao!C738*100,02_Estacao!C738))</f>
        <v/>
      </c>
      <c r="D738" s="48" t="str">
        <f aca="false">IF(OR($A738="",02_Estacao!D738=""),"",IF(CFG_URS="MJ/m²/h",02_Estacao!D738*277.7778,IF(CFG_URS="kW/m²",02_Estacao!D738*1000,02_Estacao!D738)))</f>
        <v/>
      </c>
      <c r="E738" s="46" t="str">
        <f aca="false">IF(OR($A738="",02_Estacao!E738=""),"",IF(CFG_UVEL="km/h",02_Estacao!E738/3.6,02_Estacao!E738))</f>
        <v/>
      </c>
      <c r="F738" s="46" t="str">
        <f aca="false">IF($A738="","",IF(02_Estacao!F738="",CFG_P,IF(CFG_UP="hPa (mbar)",02_Estacao!F738/10,IF(CFG_UP="Pa",02_Estacao!F738/1000,02_Estacao!F738))))</f>
        <v/>
      </c>
      <c r="G738" s="48" t="str">
        <f aca="false">IF($A738="","",IF(02_Estacao!G738&lt;&gt;"",02_Estacao!G738,IF($D738="","",(1-CFG_ALBEDO)*$D738-CFG_RNL)))</f>
        <v/>
      </c>
      <c r="H738" s="46" t="str">
        <f aca="false">IF($A738="","",IFERROR(IF(ISNUMBER(INDEX(03_Dossel!$F$6:$F$1005,MATCH($A738,03_Dossel!$A$6:$A$1005,0))),INDEX(03_Dossel!$F$6:$F$1005,MATCH($A738,03_Dossel!$A$6:$A$1005,0)),""),""))</f>
        <v/>
      </c>
      <c r="I738" s="49" t="str">
        <f aca="false">IF($A738="","",IF($H738="","SEM PAR","OK"))</f>
        <v/>
      </c>
      <c r="J738" s="50" t="str">
        <f aca="false">IF($B738="","",0.6108*EXP(17.27*$B738/($B738+237.3)))</f>
        <v/>
      </c>
      <c r="K738" s="50" t="str">
        <f aca="false">IF(OR($J738="",$C738=""),"",$J738*$C738/100)</f>
        <v/>
      </c>
      <c r="L738" s="50" t="str">
        <f aca="false">IF(OR($J738="",$K738=""),"",$J738-$K738)</f>
        <v/>
      </c>
      <c r="M738" s="50" t="str">
        <f aca="false">IF($J738="","",4098*$J738/($B738+237.3)^2)</f>
        <v/>
      </c>
      <c r="N738" s="51" t="str">
        <f aca="false">IF($F738="","",0.000665*$F738)</f>
        <v/>
      </c>
      <c r="O738" s="46" t="str">
        <f aca="false">IF($E738="","",IFERROR($E738*4.87/LN(67.8*CFG_ZANEM-5.42),""))</f>
        <v/>
      </c>
      <c r="P738" s="46" t="str">
        <f aca="false">IF(OR($B738="",$H738=""),"",$H738-$B738)</f>
        <v/>
      </c>
      <c r="Q738" s="46" t="str">
        <f aca="false">IF($A738="","",IF(ISNUMBER(CFG_A),CFG_A,""))</f>
        <v/>
      </c>
      <c r="R738" s="46" t="str">
        <f aca="false">IF($A738="","",IF(ISNUMBER(CFG_B),CFG_B,""))</f>
        <v/>
      </c>
      <c r="S738" s="50" t="str">
        <f aca="false">IF(OR($B738="",$Q738=""),"",0.6108*EXP(17.27*$B738/($B738+237.3))-0.6108*EXP(17.27*($B738+$Q738)/($B738+$Q738+237.3)))</f>
        <v/>
      </c>
      <c r="T738" s="46" t="str">
        <f aca="false">IF(OR($Q738="",$R738="",$L738=""),"",$Q738+$R738*$L738)</f>
        <v/>
      </c>
      <c r="U738" s="46" t="str">
        <f aca="false">IF(OR($Q738="",$R738="",$S738=""),"",$Q738+$R738*$S738)</f>
        <v/>
      </c>
      <c r="V738" s="50" t="str">
        <f aca="false">IF(OR($P738="",$T738="",$U738=""),"",IF(ABS($U738-$T738)&lt;CFG_DENOMMIN,"",($P738-$T738)/($U738-$T738)))</f>
        <v/>
      </c>
      <c r="W738" s="47" t="str">
        <f aca="false">IF($E738="","",IFERROR(LN((CFG_ZANEM-0.67*CFG_HDOSSEL)/(0.123*CFG_HDOSSEL))*LN((CFG_ZAR-0.67*CFG_HDOSSEL)/(0.0123*CFG_HDOSSEL))/(CFG_K^2*$E738),""))</f>
        <v/>
      </c>
      <c r="X738" s="50" t="str">
        <f aca="false">IF(OR($N738="",$W738="",$W738=0),"",$N738*(1+CFG_RC/$W738))</f>
        <v/>
      </c>
      <c r="Y738" s="46" t="str">
        <f aca="false">IF(OR($X738="",$M738="",$G738="",$L738=""),"",($W738*$G738/CFG_RHOCP)*($X738/($M738+$X738))-$L738/($M738+$X738))</f>
        <v/>
      </c>
      <c r="Z738" s="46" t="str">
        <f aca="false">IF(OR($W738="",$G738=""),"",$W738*$G738/CFG_RHOCP)</f>
        <v/>
      </c>
      <c r="AA738" s="50" t="str">
        <f aca="false">IF(OR($P738="",$Y738="",$Z738=""),"",IF(ABS($Z738-$Y738)&lt;CFG_DENOMMIN,"",($P738-$Y738)/($Z738-$Y738)))</f>
        <v/>
      </c>
      <c r="AB738" s="48" t="str">
        <f aca="false">IF($A738="","",IF(AND(HOUR($A738)&gt;=CFG_HINI,HOUR($A738)&lt;CFG_HFIM),1,0))</f>
        <v/>
      </c>
      <c r="AC738" s="48" t="str">
        <f aca="false">IF($A738="","",IF($D738="",0,IF($D738&gt;=CFG_RSMIN,1,0)))</f>
        <v/>
      </c>
      <c r="AD738" s="48" t="str">
        <f aca="false">IF($A738="","",IF($E738="",0,IF(AND($E738&gt;=CFG_UMIN,$E738&lt;=CFG_UMAX),1,0)))</f>
        <v/>
      </c>
      <c r="AE738" s="48" t="str">
        <f aca="false">IF($A738="","",IF($L738="",0,IF($L738&gt;=CFG_VPDMIN,1,0)))</f>
        <v/>
      </c>
      <c r="AF738" s="48" t="str">
        <f aca="false">IF($A738="","",IF(CFG_METODO="Teórico (Jackson)",IF(OR($Y738="",$Z738=""),0,IF(ABS($Z738-$Y738)&gt;=CFG_DENOMMIN,1,0)),IF(OR($T738="",$U738=""),0,IF(ABS($U738-$T738)&gt;=CFG_DENOMMIN,1,0))))</f>
        <v/>
      </c>
      <c r="AG738" s="48" t="str">
        <f aca="false">IF($A738="","",IF(AND($B738&lt;&gt;"",$C738&lt;&gt;"",$H738&lt;&gt;""),1,0))</f>
        <v/>
      </c>
      <c r="AH738" s="48" t="str">
        <f aca="false">IF($A738="","",IF(AND($AB738=1,$AC738=1,$AD738=1,$AE738=1,$AF738=1,$AG738=1),1,0))</f>
        <v/>
      </c>
      <c r="AI738" s="50" t="str">
        <f aca="false">IF($A738="","",IF($AH738&lt;&gt;1,"",IF(CFG_METODO="Teórico (Jackson)",$AA738,$V738)))</f>
        <v/>
      </c>
      <c r="AJ738" s="50" t="str">
        <f aca="false">IF($AI738="","",MAX(0,MIN(1,$AI738)))</f>
        <v/>
      </c>
      <c r="AK738" s="52" t="str">
        <f aca="false">IF($A738="","",IF($AG738=0,"Dados incompletos"&amp;IF($I738="SEM PAR"," — sem Tc no mesmo horário",""),IF($AB738=0,"Fora da janela horária",IF($AC738=0,"Radiação abaixo do mínimo",IF($AD738=0,"Vento fora da faixa",IF($AE738=0,"VPD abaixo do mínimo",IF($AF738=0,"Denominador muito pequeno","VÁLIDO")))))))</f>
        <v/>
      </c>
    </row>
    <row r="739" customFormat="false" ht="15" hidden="false" customHeight="false" outlineLevel="0" collapsed="false">
      <c r="A739" s="45" t="str">
        <f aca="false">IF(02_Estacao!A739="","",02_Estacao!A739)</f>
        <v/>
      </c>
      <c r="B739" s="46" t="str">
        <f aca="false">IF(OR($A739="",02_Estacao!B739=""),"",IF(CFG_UT="°F",(02_Estacao!B739-32)*5/9,02_Estacao!B739))</f>
        <v/>
      </c>
      <c r="C739" s="47" t="str">
        <f aca="false">IF(OR($A739="",02_Estacao!C739=""),"",IF(CFG_UUR="fração (0-1)",02_Estacao!C739*100,02_Estacao!C739))</f>
        <v/>
      </c>
      <c r="D739" s="48" t="str">
        <f aca="false">IF(OR($A739="",02_Estacao!D739=""),"",IF(CFG_URS="MJ/m²/h",02_Estacao!D739*277.7778,IF(CFG_URS="kW/m²",02_Estacao!D739*1000,02_Estacao!D739)))</f>
        <v/>
      </c>
      <c r="E739" s="46" t="str">
        <f aca="false">IF(OR($A739="",02_Estacao!E739=""),"",IF(CFG_UVEL="km/h",02_Estacao!E739/3.6,02_Estacao!E739))</f>
        <v/>
      </c>
      <c r="F739" s="46" t="str">
        <f aca="false">IF($A739="","",IF(02_Estacao!F739="",CFG_P,IF(CFG_UP="hPa (mbar)",02_Estacao!F739/10,IF(CFG_UP="Pa",02_Estacao!F739/1000,02_Estacao!F739))))</f>
        <v/>
      </c>
      <c r="G739" s="48" t="str">
        <f aca="false">IF($A739="","",IF(02_Estacao!G739&lt;&gt;"",02_Estacao!G739,IF($D739="","",(1-CFG_ALBEDO)*$D739-CFG_RNL)))</f>
        <v/>
      </c>
      <c r="H739" s="46" t="str">
        <f aca="false">IF($A739="","",IFERROR(IF(ISNUMBER(INDEX(03_Dossel!$F$6:$F$1005,MATCH($A739,03_Dossel!$A$6:$A$1005,0))),INDEX(03_Dossel!$F$6:$F$1005,MATCH($A739,03_Dossel!$A$6:$A$1005,0)),""),""))</f>
        <v/>
      </c>
      <c r="I739" s="49" t="str">
        <f aca="false">IF($A739="","",IF($H739="","SEM PAR","OK"))</f>
        <v/>
      </c>
      <c r="J739" s="50" t="str">
        <f aca="false">IF($B739="","",0.6108*EXP(17.27*$B739/($B739+237.3)))</f>
        <v/>
      </c>
      <c r="K739" s="50" t="str">
        <f aca="false">IF(OR($J739="",$C739=""),"",$J739*$C739/100)</f>
        <v/>
      </c>
      <c r="L739" s="50" t="str">
        <f aca="false">IF(OR($J739="",$K739=""),"",$J739-$K739)</f>
        <v/>
      </c>
      <c r="M739" s="50" t="str">
        <f aca="false">IF($J739="","",4098*$J739/($B739+237.3)^2)</f>
        <v/>
      </c>
      <c r="N739" s="51" t="str">
        <f aca="false">IF($F739="","",0.000665*$F739)</f>
        <v/>
      </c>
      <c r="O739" s="46" t="str">
        <f aca="false">IF($E739="","",IFERROR($E739*4.87/LN(67.8*CFG_ZANEM-5.42),""))</f>
        <v/>
      </c>
      <c r="P739" s="46" t="str">
        <f aca="false">IF(OR($B739="",$H739=""),"",$H739-$B739)</f>
        <v/>
      </c>
      <c r="Q739" s="46" t="str">
        <f aca="false">IF($A739="","",IF(ISNUMBER(CFG_A),CFG_A,""))</f>
        <v/>
      </c>
      <c r="R739" s="46" t="str">
        <f aca="false">IF($A739="","",IF(ISNUMBER(CFG_B),CFG_B,""))</f>
        <v/>
      </c>
      <c r="S739" s="50" t="str">
        <f aca="false">IF(OR($B739="",$Q739=""),"",0.6108*EXP(17.27*$B739/($B739+237.3))-0.6108*EXP(17.27*($B739+$Q739)/($B739+$Q739+237.3)))</f>
        <v/>
      </c>
      <c r="T739" s="46" t="str">
        <f aca="false">IF(OR($Q739="",$R739="",$L739=""),"",$Q739+$R739*$L739)</f>
        <v/>
      </c>
      <c r="U739" s="46" t="str">
        <f aca="false">IF(OR($Q739="",$R739="",$S739=""),"",$Q739+$R739*$S739)</f>
        <v/>
      </c>
      <c r="V739" s="50" t="str">
        <f aca="false">IF(OR($P739="",$T739="",$U739=""),"",IF(ABS($U739-$T739)&lt;CFG_DENOMMIN,"",($P739-$T739)/($U739-$T739)))</f>
        <v/>
      </c>
      <c r="W739" s="47" t="str">
        <f aca="false">IF($E739="","",IFERROR(LN((CFG_ZANEM-0.67*CFG_HDOSSEL)/(0.123*CFG_HDOSSEL))*LN((CFG_ZAR-0.67*CFG_HDOSSEL)/(0.0123*CFG_HDOSSEL))/(CFG_K^2*$E739),""))</f>
        <v/>
      </c>
      <c r="X739" s="50" t="str">
        <f aca="false">IF(OR($N739="",$W739="",$W739=0),"",$N739*(1+CFG_RC/$W739))</f>
        <v/>
      </c>
      <c r="Y739" s="46" t="str">
        <f aca="false">IF(OR($X739="",$M739="",$G739="",$L739=""),"",($W739*$G739/CFG_RHOCP)*($X739/($M739+$X739))-$L739/($M739+$X739))</f>
        <v/>
      </c>
      <c r="Z739" s="46" t="str">
        <f aca="false">IF(OR($W739="",$G739=""),"",$W739*$G739/CFG_RHOCP)</f>
        <v/>
      </c>
      <c r="AA739" s="50" t="str">
        <f aca="false">IF(OR($P739="",$Y739="",$Z739=""),"",IF(ABS($Z739-$Y739)&lt;CFG_DENOMMIN,"",($P739-$Y739)/($Z739-$Y739)))</f>
        <v/>
      </c>
      <c r="AB739" s="48" t="str">
        <f aca="false">IF($A739="","",IF(AND(HOUR($A739)&gt;=CFG_HINI,HOUR($A739)&lt;CFG_HFIM),1,0))</f>
        <v/>
      </c>
      <c r="AC739" s="48" t="str">
        <f aca="false">IF($A739="","",IF($D739="",0,IF($D739&gt;=CFG_RSMIN,1,0)))</f>
        <v/>
      </c>
      <c r="AD739" s="48" t="str">
        <f aca="false">IF($A739="","",IF($E739="",0,IF(AND($E739&gt;=CFG_UMIN,$E739&lt;=CFG_UMAX),1,0)))</f>
        <v/>
      </c>
      <c r="AE739" s="48" t="str">
        <f aca="false">IF($A739="","",IF($L739="",0,IF($L739&gt;=CFG_VPDMIN,1,0)))</f>
        <v/>
      </c>
      <c r="AF739" s="48" t="str">
        <f aca="false">IF($A739="","",IF(CFG_METODO="Teórico (Jackson)",IF(OR($Y739="",$Z739=""),0,IF(ABS($Z739-$Y739)&gt;=CFG_DENOMMIN,1,0)),IF(OR($T739="",$U739=""),0,IF(ABS($U739-$T739)&gt;=CFG_DENOMMIN,1,0))))</f>
        <v/>
      </c>
      <c r="AG739" s="48" t="str">
        <f aca="false">IF($A739="","",IF(AND($B739&lt;&gt;"",$C739&lt;&gt;"",$H739&lt;&gt;""),1,0))</f>
        <v/>
      </c>
      <c r="AH739" s="48" t="str">
        <f aca="false">IF($A739="","",IF(AND($AB739=1,$AC739=1,$AD739=1,$AE739=1,$AF739=1,$AG739=1),1,0))</f>
        <v/>
      </c>
      <c r="AI739" s="50" t="str">
        <f aca="false">IF($A739="","",IF($AH739&lt;&gt;1,"",IF(CFG_METODO="Teórico (Jackson)",$AA739,$V739)))</f>
        <v/>
      </c>
      <c r="AJ739" s="50" t="str">
        <f aca="false">IF($AI739="","",MAX(0,MIN(1,$AI739)))</f>
        <v/>
      </c>
      <c r="AK739" s="52" t="str">
        <f aca="false">IF($A739="","",IF($AG739=0,"Dados incompletos"&amp;IF($I739="SEM PAR"," — sem Tc no mesmo horário",""),IF($AB739=0,"Fora da janela horária",IF($AC739=0,"Radiação abaixo do mínimo",IF($AD739=0,"Vento fora da faixa",IF($AE739=0,"VPD abaixo do mínimo",IF($AF739=0,"Denominador muito pequeno","VÁLIDO")))))))</f>
        <v/>
      </c>
    </row>
    <row r="740" customFormat="false" ht="15" hidden="false" customHeight="false" outlineLevel="0" collapsed="false">
      <c r="A740" s="45" t="str">
        <f aca="false">IF(02_Estacao!A740="","",02_Estacao!A740)</f>
        <v/>
      </c>
      <c r="B740" s="46" t="str">
        <f aca="false">IF(OR($A740="",02_Estacao!B740=""),"",IF(CFG_UT="°F",(02_Estacao!B740-32)*5/9,02_Estacao!B740))</f>
        <v/>
      </c>
      <c r="C740" s="47" t="str">
        <f aca="false">IF(OR($A740="",02_Estacao!C740=""),"",IF(CFG_UUR="fração (0-1)",02_Estacao!C740*100,02_Estacao!C740))</f>
        <v/>
      </c>
      <c r="D740" s="48" t="str">
        <f aca="false">IF(OR($A740="",02_Estacao!D740=""),"",IF(CFG_URS="MJ/m²/h",02_Estacao!D740*277.7778,IF(CFG_URS="kW/m²",02_Estacao!D740*1000,02_Estacao!D740)))</f>
        <v/>
      </c>
      <c r="E740" s="46" t="str">
        <f aca="false">IF(OR($A740="",02_Estacao!E740=""),"",IF(CFG_UVEL="km/h",02_Estacao!E740/3.6,02_Estacao!E740))</f>
        <v/>
      </c>
      <c r="F740" s="46" t="str">
        <f aca="false">IF($A740="","",IF(02_Estacao!F740="",CFG_P,IF(CFG_UP="hPa (mbar)",02_Estacao!F740/10,IF(CFG_UP="Pa",02_Estacao!F740/1000,02_Estacao!F740))))</f>
        <v/>
      </c>
      <c r="G740" s="48" t="str">
        <f aca="false">IF($A740="","",IF(02_Estacao!G740&lt;&gt;"",02_Estacao!G740,IF($D740="","",(1-CFG_ALBEDO)*$D740-CFG_RNL)))</f>
        <v/>
      </c>
      <c r="H740" s="46" t="str">
        <f aca="false">IF($A740="","",IFERROR(IF(ISNUMBER(INDEX(03_Dossel!$F$6:$F$1005,MATCH($A740,03_Dossel!$A$6:$A$1005,0))),INDEX(03_Dossel!$F$6:$F$1005,MATCH($A740,03_Dossel!$A$6:$A$1005,0)),""),""))</f>
        <v/>
      </c>
      <c r="I740" s="49" t="str">
        <f aca="false">IF($A740="","",IF($H740="","SEM PAR","OK"))</f>
        <v/>
      </c>
      <c r="J740" s="50" t="str">
        <f aca="false">IF($B740="","",0.6108*EXP(17.27*$B740/($B740+237.3)))</f>
        <v/>
      </c>
      <c r="K740" s="50" t="str">
        <f aca="false">IF(OR($J740="",$C740=""),"",$J740*$C740/100)</f>
        <v/>
      </c>
      <c r="L740" s="50" t="str">
        <f aca="false">IF(OR($J740="",$K740=""),"",$J740-$K740)</f>
        <v/>
      </c>
      <c r="M740" s="50" t="str">
        <f aca="false">IF($J740="","",4098*$J740/($B740+237.3)^2)</f>
        <v/>
      </c>
      <c r="N740" s="51" t="str">
        <f aca="false">IF($F740="","",0.000665*$F740)</f>
        <v/>
      </c>
      <c r="O740" s="46" t="str">
        <f aca="false">IF($E740="","",IFERROR($E740*4.87/LN(67.8*CFG_ZANEM-5.42),""))</f>
        <v/>
      </c>
      <c r="P740" s="46" t="str">
        <f aca="false">IF(OR($B740="",$H740=""),"",$H740-$B740)</f>
        <v/>
      </c>
      <c r="Q740" s="46" t="str">
        <f aca="false">IF($A740="","",IF(ISNUMBER(CFG_A),CFG_A,""))</f>
        <v/>
      </c>
      <c r="R740" s="46" t="str">
        <f aca="false">IF($A740="","",IF(ISNUMBER(CFG_B),CFG_B,""))</f>
        <v/>
      </c>
      <c r="S740" s="50" t="str">
        <f aca="false">IF(OR($B740="",$Q740=""),"",0.6108*EXP(17.27*$B740/($B740+237.3))-0.6108*EXP(17.27*($B740+$Q740)/($B740+$Q740+237.3)))</f>
        <v/>
      </c>
      <c r="T740" s="46" t="str">
        <f aca="false">IF(OR($Q740="",$R740="",$L740=""),"",$Q740+$R740*$L740)</f>
        <v/>
      </c>
      <c r="U740" s="46" t="str">
        <f aca="false">IF(OR($Q740="",$R740="",$S740=""),"",$Q740+$R740*$S740)</f>
        <v/>
      </c>
      <c r="V740" s="50" t="str">
        <f aca="false">IF(OR($P740="",$T740="",$U740=""),"",IF(ABS($U740-$T740)&lt;CFG_DENOMMIN,"",($P740-$T740)/($U740-$T740)))</f>
        <v/>
      </c>
      <c r="W740" s="47" t="str">
        <f aca="false">IF($E740="","",IFERROR(LN((CFG_ZANEM-0.67*CFG_HDOSSEL)/(0.123*CFG_HDOSSEL))*LN((CFG_ZAR-0.67*CFG_HDOSSEL)/(0.0123*CFG_HDOSSEL))/(CFG_K^2*$E740),""))</f>
        <v/>
      </c>
      <c r="X740" s="50" t="str">
        <f aca="false">IF(OR($N740="",$W740="",$W740=0),"",$N740*(1+CFG_RC/$W740))</f>
        <v/>
      </c>
      <c r="Y740" s="46" t="str">
        <f aca="false">IF(OR($X740="",$M740="",$G740="",$L740=""),"",($W740*$G740/CFG_RHOCP)*($X740/($M740+$X740))-$L740/($M740+$X740))</f>
        <v/>
      </c>
      <c r="Z740" s="46" t="str">
        <f aca="false">IF(OR($W740="",$G740=""),"",$W740*$G740/CFG_RHOCP)</f>
        <v/>
      </c>
      <c r="AA740" s="50" t="str">
        <f aca="false">IF(OR($P740="",$Y740="",$Z740=""),"",IF(ABS($Z740-$Y740)&lt;CFG_DENOMMIN,"",($P740-$Y740)/($Z740-$Y740)))</f>
        <v/>
      </c>
      <c r="AB740" s="48" t="str">
        <f aca="false">IF($A740="","",IF(AND(HOUR($A740)&gt;=CFG_HINI,HOUR($A740)&lt;CFG_HFIM),1,0))</f>
        <v/>
      </c>
      <c r="AC740" s="48" t="str">
        <f aca="false">IF($A740="","",IF($D740="",0,IF($D740&gt;=CFG_RSMIN,1,0)))</f>
        <v/>
      </c>
      <c r="AD740" s="48" t="str">
        <f aca="false">IF($A740="","",IF($E740="",0,IF(AND($E740&gt;=CFG_UMIN,$E740&lt;=CFG_UMAX),1,0)))</f>
        <v/>
      </c>
      <c r="AE740" s="48" t="str">
        <f aca="false">IF($A740="","",IF($L740="",0,IF($L740&gt;=CFG_VPDMIN,1,0)))</f>
        <v/>
      </c>
      <c r="AF740" s="48" t="str">
        <f aca="false">IF($A740="","",IF(CFG_METODO="Teórico (Jackson)",IF(OR($Y740="",$Z740=""),0,IF(ABS($Z740-$Y740)&gt;=CFG_DENOMMIN,1,0)),IF(OR($T740="",$U740=""),0,IF(ABS($U740-$T740)&gt;=CFG_DENOMMIN,1,0))))</f>
        <v/>
      </c>
      <c r="AG740" s="48" t="str">
        <f aca="false">IF($A740="","",IF(AND($B740&lt;&gt;"",$C740&lt;&gt;"",$H740&lt;&gt;""),1,0))</f>
        <v/>
      </c>
      <c r="AH740" s="48" t="str">
        <f aca="false">IF($A740="","",IF(AND($AB740=1,$AC740=1,$AD740=1,$AE740=1,$AF740=1,$AG740=1),1,0))</f>
        <v/>
      </c>
      <c r="AI740" s="50" t="str">
        <f aca="false">IF($A740="","",IF($AH740&lt;&gt;1,"",IF(CFG_METODO="Teórico (Jackson)",$AA740,$V740)))</f>
        <v/>
      </c>
      <c r="AJ740" s="50" t="str">
        <f aca="false">IF($AI740="","",MAX(0,MIN(1,$AI740)))</f>
        <v/>
      </c>
      <c r="AK740" s="52" t="str">
        <f aca="false">IF($A740="","",IF($AG740=0,"Dados incompletos"&amp;IF($I740="SEM PAR"," — sem Tc no mesmo horário",""),IF($AB740=0,"Fora da janela horária",IF($AC740=0,"Radiação abaixo do mínimo",IF($AD740=0,"Vento fora da faixa",IF($AE740=0,"VPD abaixo do mínimo",IF($AF740=0,"Denominador muito pequeno","VÁLIDO")))))))</f>
        <v/>
      </c>
    </row>
    <row r="741" customFormat="false" ht="15" hidden="false" customHeight="false" outlineLevel="0" collapsed="false">
      <c r="A741" s="45" t="str">
        <f aca="false">IF(02_Estacao!A741="","",02_Estacao!A741)</f>
        <v/>
      </c>
      <c r="B741" s="46" t="str">
        <f aca="false">IF(OR($A741="",02_Estacao!B741=""),"",IF(CFG_UT="°F",(02_Estacao!B741-32)*5/9,02_Estacao!B741))</f>
        <v/>
      </c>
      <c r="C741" s="47" t="str">
        <f aca="false">IF(OR($A741="",02_Estacao!C741=""),"",IF(CFG_UUR="fração (0-1)",02_Estacao!C741*100,02_Estacao!C741))</f>
        <v/>
      </c>
      <c r="D741" s="48" t="str">
        <f aca="false">IF(OR($A741="",02_Estacao!D741=""),"",IF(CFG_URS="MJ/m²/h",02_Estacao!D741*277.7778,IF(CFG_URS="kW/m²",02_Estacao!D741*1000,02_Estacao!D741)))</f>
        <v/>
      </c>
      <c r="E741" s="46" t="str">
        <f aca="false">IF(OR($A741="",02_Estacao!E741=""),"",IF(CFG_UVEL="km/h",02_Estacao!E741/3.6,02_Estacao!E741))</f>
        <v/>
      </c>
      <c r="F741" s="46" t="str">
        <f aca="false">IF($A741="","",IF(02_Estacao!F741="",CFG_P,IF(CFG_UP="hPa (mbar)",02_Estacao!F741/10,IF(CFG_UP="Pa",02_Estacao!F741/1000,02_Estacao!F741))))</f>
        <v/>
      </c>
      <c r="G741" s="48" t="str">
        <f aca="false">IF($A741="","",IF(02_Estacao!G741&lt;&gt;"",02_Estacao!G741,IF($D741="","",(1-CFG_ALBEDO)*$D741-CFG_RNL)))</f>
        <v/>
      </c>
      <c r="H741" s="46" t="str">
        <f aca="false">IF($A741="","",IFERROR(IF(ISNUMBER(INDEX(03_Dossel!$F$6:$F$1005,MATCH($A741,03_Dossel!$A$6:$A$1005,0))),INDEX(03_Dossel!$F$6:$F$1005,MATCH($A741,03_Dossel!$A$6:$A$1005,0)),""),""))</f>
        <v/>
      </c>
      <c r="I741" s="49" t="str">
        <f aca="false">IF($A741="","",IF($H741="","SEM PAR","OK"))</f>
        <v/>
      </c>
      <c r="J741" s="50" t="str">
        <f aca="false">IF($B741="","",0.6108*EXP(17.27*$B741/($B741+237.3)))</f>
        <v/>
      </c>
      <c r="K741" s="50" t="str">
        <f aca="false">IF(OR($J741="",$C741=""),"",$J741*$C741/100)</f>
        <v/>
      </c>
      <c r="L741" s="50" t="str">
        <f aca="false">IF(OR($J741="",$K741=""),"",$J741-$K741)</f>
        <v/>
      </c>
      <c r="M741" s="50" t="str">
        <f aca="false">IF($J741="","",4098*$J741/($B741+237.3)^2)</f>
        <v/>
      </c>
      <c r="N741" s="51" t="str">
        <f aca="false">IF($F741="","",0.000665*$F741)</f>
        <v/>
      </c>
      <c r="O741" s="46" t="str">
        <f aca="false">IF($E741="","",IFERROR($E741*4.87/LN(67.8*CFG_ZANEM-5.42),""))</f>
        <v/>
      </c>
      <c r="P741" s="46" t="str">
        <f aca="false">IF(OR($B741="",$H741=""),"",$H741-$B741)</f>
        <v/>
      </c>
      <c r="Q741" s="46" t="str">
        <f aca="false">IF($A741="","",IF(ISNUMBER(CFG_A),CFG_A,""))</f>
        <v/>
      </c>
      <c r="R741" s="46" t="str">
        <f aca="false">IF($A741="","",IF(ISNUMBER(CFG_B),CFG_B,""))</f>
        <v/>
      </c>
      <c r="S741" s="50" t="str">
        <f aca="false">IF(OR($B741="",$Q741=""),"",0.6108*EXP(17.27*$B741/($B741+237.3))-0.6108*EXP(17.27*($B741+$Q741)/($B741+$Q741+237.3)))</f>
        <v/>
      </c>
      <c r="T741" s="46" t="str">
        <f aca="false">IF(OR($Q741="",$R741="",$L741=""),"",$Q741+$R741*$L741)</f>
        <v/>
      </c>
      <c r="U741" s="46" t="str">
        <f aca="false">IF(OR($Q741="",$R741="",$S741=""),"",$Q741+$R741*$S741)</f>
        <v/>
      </c>
      <c r="V741" s="50" t="str">
        <f aca="false">IF(OR($P741="",$T741="",$U741=""),"",IF(ABS($U741-$T741)&lt;CFG_DENOMMIN,"",($P741-$T741)/($U741-$T741)))</f>
        <v/>
      </c>
      <c r="W741" s="47" t="str">
        <f aca="false">IF($E741="","",IFERROR(LN((CFG_ZANEM-0.67*CFG_HDOSSEL)/(0.123*CFG_HDOSSEL))*LN((CFG_ZAR-0.67*CFG_HDOSSEL)/(0.0123*CFG_HDOSSEL))/(CFG_K^2*$E741),""))</f>
        <v/>
      </c>
      <c r="X741" s="50" t="str">
        <f aca="false">IF(OR($N741="",$W741="",$W741=0),"",$N741*(1+CFG_RC/$W741))</f>
        <v/>
      </c>
      <c r="Y741" s="46" t="str">
        <f aca="false">IF(OR($X741="",$M741="",$G741="",$L741=""),"",($W741*$G741/CFG_RHOCP)*($X741/($M741+$X741))-$L741/($M741+$X741))</f>
        <v/>
      </c>
      <c r="Z741" s="46" t="str">
        <f aca="false">IF(OR($W741="",$G741=""),"",$W741*$G741/CFG_RHOCP)</f>
        <v/>
      </c>
      <c r="AA741" s="50" t="str">
        <f aca="false">IF(OR($P741="",$Y741="",$Z741=""),"",IF(ABS($Z741-$Y741)&lt;CFG_DENOMMIN,"",($P741-$Y741)/($Z741-$Y741)))</f>
        <v/>
      </c>
      <c r="AB741" s="48" t="str">
        <f aca="false">IF($A741="","",IF(AND(HOUR($A741)&gt;=CFG_HINI,HOUR($A741)&lt;CFG_HFIM),1,0))</f>
        <v/>
      </c>
      <c r="AC741" s="48" t="str">
        <f aca="false">IF($A741="","",IF($D741="",0,IF($D741&gt;=CFG_RSMIN,1,0)))</f>
        <v/>
      </c>
      <c r="AD741" s="48" t="str">
        <f aca="false">IF($A741="","",IF($E741="",0,IF(AND($E741&gt;=CFG_UMIN,$E741&lt;=CFG_UMAX),1,0)))</f>
        <v/>
      </c>
      <c r="AE741" s="48" t="str">
        <f aca="false">IF($A741="","",IF($L741="",0,IF($L741&gt;=CFG_VPDMIN,1,0)))</f>
        <v/>
      </c>
      <c r="AF741" s="48" t="str">
        <f aca="false">IF($A741="","",IF(CFG_METODO="Teórico (Jackson)",IF(OR($Y741="",$Z741=""),0,IF(ABS($Z741-$Y741)&gt;=CFG_DENOMMIN,1,0)),IF(OR($T741="",$U741=""),0,IF(ABS($U741-$T741)&gt;=CFG_DENOMMIN,1,0))))</f>
        <v/>
      </c>
      <c r="AG741" s="48" t="str">
        <f aca="false">IF($A741="","",IF(AND($B741&lt;&gt;"",$C741&lt;&gt;"",$H741&lt;&gt;""),1,0))</f>
        <v/>
      </c>
      <c r="AH741" s="48" t="str">
        <f aca="false">IF($A741="","",IF(AND($AB741=1,$AC741=1,$AD741=1,$AE741=1,$AF741=1,$AG741=1),1,0))</f>
        <v/>
      </c>
      <c r="AI741" s="50" t="str">
        <f aca="false">IF($A741="","",IF($AH741&lt;&gt;1,"",IF(CFG_METODO="Teórico (Jackson)",$AA741,$V741)))</f>
        <v/>
      </c>
      <c r="AJ741" s="50" t="str">
        <f aca="false">IF($AI741="","",MAX(0,MIN(1,$AI741)))</f>
        <v/>
      </c>
      <c r="AK741" s="52" t="str">
        <f aca="false">IF($A741="","",IF($AG741=0,"Dados incompletos"&amp;IF($I741="SEM PAR"," — sem Tc no mesmo horário",""),IF($AB741=0,"Fora da janela horária",IF($AC741=0,"Radiação abaixo do mínimo",IF($AD741=0,"Vento fora da faixa",IF($AE741=0,"VPD abaixo do mínimo",IF($AF741=0,"Denominador muito pequeno","VÁLIDO")))))))</f>
        <v/>
      </c>
    </row>
    <row r="742" customFormat="false" ht="15" hidden="false" customHeight="false" outlineLevel="0" collapsed="false">
      <c r="A742" s="45" t="str">
        <f aca="false">IF(02_Estacao!A742="","",02_Estacao!A742)</f>
        <v/>
      </c>
      <c r="B742" s="46" t="str">
        <f aca="false">IF(OR($A742="",02_Estacao!B742=""),"",IF(CFG_UT="°F",(02_Estacao!B742-32)*5/9,02_Estacao!B742))</f>
        <v/>
      </c>
      <c r="C742" s="47" t="str">
        <f aca="false">IF(OR($A742="",02_Estacao!C742=""),"",IF(CFG_UUR="fração (0-1)",02_Estacao!C742*100,02_Estacao!C742))</f>
        <v/>
      </c>
      <c r="D742" s="48" t="str">
        <f aca="false">IF(OR($A742="",02_Estacao!D742=""),"",IF(CFG_URS="MJ/m²/h",02_Estacao!D742*277.7778,IF(CFG_URS="kW/m²",02_Estacao!D742*1000,02_Estacao!D742)))</f>
        <v/>
      </c>
      <c r="E742" s="46" t="str">
        <f aca="false">IF(OR($A742="",02_Estacao!E742=""),"",IF(CFG_UVEL="km/h",02_Estacao!E742/3.6,02_Estacao!E742))</f>
        <v/>
      </c>
      <c r="F742" s="46" t="str">
        <f aca="false">IF($A742="","",IF(02_Estacao!F742="",CFG_P,IF(CFG_UP="hPa (mbar)",02_Estacao!F742/10,IF(CFG_UP="Pa",02_Estacao!F742/1000,02_Estacao!F742))))</f>
        <v/>
      </c>
      <c r="G742" s="48" t="str">
        <f aca="false">IF($A742="","",IF(02_Estacao!G742&lt;&gt;"",02_Estacao!G742,IF($D742="","",(1-CFG_ALBEDO)*$D742-CFG_RNL)))</f>
        <v/>
      </c>
      <c r="H742" s="46" t="str">
        <f aca="false">IF($A742="","",IFERROR(IF(ISNUMBER(INDEX(03_Dossel!$F$6:$F$1005,MATCH($A742,03_Dossel!$A$6:$A$1005,0))),INDEX(03_Dossel!$F$6:$F$1005,MATCH($A742,03_Dossel!$A$6:$A$1005,0)),""),""))</f>
        <v/>
      </c>
      <c r="I742" s="49" t="str">
        <f aca="false">IF($A742="","",IF($H742="","SEM PAR","OK"))</f>
        <v/>
      </c>
      <c r="J742" s="50" t="str">
        <f aca="false">IF($B742="","",0.6108*EXP(17.27*$B742/($B742+237.3)))</f>
        <v/>
      </c>
      <c r="K742" s="50" t="str">
        <f aca="false">IF(OR($J742="",$C742=""),"",$J742*$C742/100)</f>
        <v/>
      </c>
      <c r="L742" s="50" t="str">
        <f aca="false">IF(OR($J742="",$K742=""),"",$J742-$K742)</f>
        <v/>
      </c>
      <c r="M742" s="50" t="str">
        <f aca="false">IF($J742="","",4098*$J742/($B742+237.3)^2)</f>
        <v/>
      </c>
      <c r="N742" s="51" t="str">
        <f aca="false">IF($F742="","",0.000665*$F742)</f>
        <v/>
      </c>
      <c r="O742" s="46" t="str">
        <f aca="false">IF($E742="","",IFERROR($E742*4.87/LN(67.8*CFG_ZANEM-5.42),""))</f>
        <v/>
      </c>
      <c r="P742" s="46" t="str">
        <f aca="false">IF(OR($B742="",$H742=""),"",$H742-$B742)</f>
        <v/>
      </c>
      <c r="Q742" s="46" t="str">
        <f aca="false">IF($A742="","",IF(ISNUMBER(CFG_A),CFG_A,""))</f>
        <v/>
      </c>
      <c r="R742" s="46" t="str">
        <f aca="false">IF($A742="","",IF(ISNUMBER(CFG_B),CFG_B,""))</f>
        <v/>
      </c>
      <c r="S742" s="50" t="str">
        <f aca="false">IF(OR($B742="",$Q742=""),"",0.6108*EXP(17.27*$B742/($B742+237.3))-0.6108*EXP(17.27*($B742+$Q742)/($B742+$Q742+237.3)))</f>
        <v/>
      </c>
      <c r="T742" s="46" t="str">
        <f aca="false">IF(OR($Q742="",$R742="",$L742=""),"",$Q742+$R742*$L742)</f>
        <v/>
      </c>
      <c r="U742" s="46" t="str">
        <f aca="false">IF(OR($Q742="",$R742="",$S742=""),"",$Q742+$R742*$S742)</f>
        <v/>
      </c>
      <c r="V742" s="50" t="str">
        <f aca="false">IF(OR($P742="",$T742="",$U742=""),"",IF(ABS($U742-$T742)&lt;CFG_DENOMMIN,"",($P742-$T742)/($U742-$T742)))</f>
        <v/>
      </c>
      <c r="W742" s="47" t="str">
        <f aca="false">IF($E742="","",IFERROR(LN((CFG_ZANEM-0.67*CFG_HDOSSEL)/(0.123*CFG_HDOSSEL))*LN((CFG_ZAR-0.67*CFG_HDOSSEL)/(0.0123*CFG_HDOSSEL))/(CFG_K^2*$E742),""))</f>
        <v/>
      </c>
      <c r="X742" s="50" t="str">
        <f aca="false">IF(OR($N742="",$W742="",$W742=0),"",$N742*(1+CFG_RC/$W742))</f>
        <v/>
      </c>
      <c r="Y742" s="46" t="str">
        <f aca="false">IF(OR($X742="",$M742="",$G742="",$L742=""),"",($W742*$G742/CFG_RHOCP)*($X742/($M742+$X742))-$L742/($M742+$X742))</f>
        <v/>
      </c>
      <c r="Z742" s="46" t="str">
        <f aca="false">IF(OR($W742="",$G742=""),"",$W742*$G742/CFG_RHOCP)</f>
        <v/>
      </c>
      <c r="AA742" s="50" t="str">
        <f aca="false">IF(OR($P742="",$Y742="",$Z742=""),"",IF(ABS($Z742-$Y742)&lt;CFG_DENOMMIN,"",($P742-$Y742)/($Z742-$Y742)))</f>
        <v/>
      </c>
      <c r="AB742" s="48" t="str">
        <f aca="false">IF($A742="","",IF(AND(HOUR($A742)&gt;=CFG_HINI,HOUR($A742)&lt;CFG_HFIM),1,0))</f>
        <v/>
      </c>
      <c r="AC742" s="48" t="str">
        <f aca="false">IF($A742="","",IF($D742="",0,IF($D742&gt;=CFG_RSMIN,1,0)))</f>
        <v/>
      </c>
      <c r="AD742" s="48" t="str">
        <f aca="false">IF($A742="","",IF($E742="",0,IF(AND($E742&gt;=CFG_UMIN,$E742&lt;=CFG_UMAX),1,0)))</f>
        <v/>
      </c>
      <c r="AE742" s="48" t="str">
        <f aca="false">IF($A742="","",IF($L742="",0,IF($L742&gt;=CFG_VPDMIN,1,0)))</f>
        <v/>
      </c>
      <c r="AF742" s="48" t="str">
        <f aca="false">IF($A742="","",IF(CFG_METODO="Teórico (Jackson)",IF(OR($Y742="",$Z742=""),0,IF(ABS($Z742-$Y742)&gt;=CFG_DENOMMIN,1,0)),IF(OR($T742="",$U742=""),0,IF(ABS($U742-$T742)&gt;=CFG_DENOMMIN,1,0))))</f>
        <v/>
      </c>
      <c r="AG742" s="48" t="str">
        <f aca="false">IF($A742="","",IF(AND($B742&lt;&gt;"",$C742&lt;&gt;"",$H742&lt;&gt;""),1,0))</f>
        <v/>
      </c>
      <c r="AH742" s="48" t="str">
        <f aca="false">IF($A742="","",IF(AND($AB742=1,$AC742=1,$AD742=1,$AE742=1,$AF742=1,$AG742=1),1,0))</f>
        <v/>
      </c>
      <c r="AI742" s="50" t="str">
        <f aca="false">IF($A742="","",IF($AH742&lt;&gt;1,"",IF(CFG_METODO="Teórico (Jackson)",$AA742,$V742)))</f>
        <v/>
      </c>
      <c r="AJ742" s="50" t="str">
        <f aca="false">IF($AI742="","",MAX(0,MIN(1,$AI742)))</f>
        <v/>
      </c>
      <c r="AK742" s="52" t="str">
        <f aca="false">IF($A742="","",IF($AG742=0,"Dados incompletos"&amp;IF($I742="SEM PAR"," — sem Tc no mesmo horário",""),IF($AB742=0,"Fora da janela horária",IF($AC742=0,"Radiação abaixo do mínimo",IF($AD742=0,"Vento fora da faixa",IF($AE742=0,"VPD abaixo do mínimo",IF($AF742=0,"Denominador muito pequeno","VÁLIDO")))))))</f>
        <v/>
      </c>
    </row>
    <row r="743" customFormat="false" ht="15" hidden="false" customHeight="false" outlineLevel="0" collapsed="false">
      <c r="A743" s="45" t="str">
        <f aca="false">IF(02_Estacao!A743="","",02_Estacao!A743)</f>
        <v/>
      </c>
      <c r="B743" s="46" t="str">
        <f aca="false">IF(OR($A743="",02_Estacao!B743=""),"",IF(CFG_UT="°F",(02_Estacao!B743-32)*5/9,02_Estacao!B743))</f>
        <v/>
      </c>
      <c r="C743" s="47" t="str">
        <f aca="false">IF(OR($A743="",02_Estacao!C743=""),"",IF(CFG_UUR="fração (0-1)",02_Estacao!C743*100,02_Estacao!C743))</f>
        <v/>
      </c>
      <c r="D743" s="48" t="str">
        <f aca="false">IF(OR($A743="",02_Estacao!D743=""),"",IF(CFG_URS="MJ/m²/h",02_Estacao!D743*277.7778,IF(CFG_URS="kW/m²",02_Estacao!D743*1000,02_Estacao!D743)))</f>
        <v/>
      </c>
      <c r="E743" s="46" t="str">
        <f aca="false">IF(OR($A743="",02_Estacao!E743=""),"",IF(CFG_UVEL="km/h",02_Estacao!E743/3.6,02_Estacao!E743))</f>
        <v/>
      </c>
      <c r="F743" s="46" t="str">
        <f aca="false">IF($A743="","",IF(02_Estacao!F743="",CFG_P,IF(CFG_UP="hPa (mbar)",02_Estacao!F743/10,IF(CFG_UP="Pa",02_Estacao!F743/1000,02_Estacao!F743))))</f>
        <v/>
      </c>
      <c r="G743" s="48" t="str">
        <f aca="false">IF($A743="","",IF(02_Estacao!G743&lt;&gt;"",02_Estacao!G743,IF($D743="","",(1-CFG_ALBEDO)*$D743-CFG_RNL)))</f>
        <v/>
      </c>
      <c r="H743" s="46" t="str">
        <f aca="false">IF($A743="","",IFERROR(IF(ISNUMBER(INDEX(03_Dossel!$F$6:$F$1005,MATCH($A743,03_Dossel!$A$6:$A$1005,0))),INDEX(03_Dossel!$F$6:$F$1005,MATCH($A743,03_Dossel!$A$6:$A$1005,0)),""),""))</f>
        <v/>
      </c>
      <c r="I743" s="49" t="str">
        <f aca="false">IF($A743="","",IF($H743="","SEM PAR","OK"))</f>
        <v/>
      </c>
      <c r="J743" s="50" t="str">
        <f aca="false">IF($B743="","",0.6108*EXP(17.27*$B743/($B743+237.3)))</f>
        <v/>
      </c>
      <c r="K743" s="50" t="str">
        <f aca="false">IF(OR($J743="",$C743=""),"",$J743*$C743/100)</f>
        <v/>
      </c>
      <c r="L743" s="50" t="str">
        <f aca="false">IF(OR($J743="",$K743=""),"",$J743-$K743)</f>
        <v/>
      </c>
      <c r="M743" s="50" t="str">
        <f aca="false">IF($J743="","",4098*$J743/($B743+237.3)^2)</f>
        <v/>
      </c>
      <c r="N743" s="51" t="str">
        <f aca="false">IF($F743="","",0.000665*$F743)</f>
        <v/>
      </c>
      <c r="O743" s="46" t="str">
        <f aca="false">IF($E743="","",IFERROR($E743*4.87/LN(67.8*CFG_ZANEM-5.42),""))</f>
        <v/>
      </c>
      <c r="P743" s="46" t="str">
        <f aca="false">IF(OR($B743="",$H743=""),"",$H743-$B743)</f>
        <v/>
      </c>
      <c r="Q743" s="46" t="str">
        <f aca="false">IF($A743="","",IF(ISNUMBER(CFG_A),CFG_A,""))</f>
        <v/>
      </c>
      <c r="R743" s="46" t="str">
        <f aca="false">IF($A743="","",IF(ISNUMBER(CFG_B),CFG_B,""))</f>
        <v/>
      </c>
      <c r="S743" s="50" t="str">
        <f aca="false">IF(OR($B743="",$Q743=""),"",0.6108*EXP(17.27*$B743/($B743+237.3))-0.6108*EXP(17.27*($B743+$Q743)/($B743+$Q743+237.3)))</f>
        <v/>
      </c>
      <c r="T743" s="46" t="str">
        <f aca="false">IF(OR($Q743="",$R743="",$L743=""),"",$Q743+$R743*$L743)</f>
        <v/>
      </c>
      <c r="U743" s="46" t="str">
        <f aca="false">IF(OR($Q743="",$R743="",$S743=""),"",$Q743+$R743*$S743)</f>
        <v/>
      </c>
      <c r="V743" s="50" t="str">
        <f aca="false">IF(OR($P743="",$T743="",$U743=""),"",IF(ABS($U743-$T743)&lt;CFG_DENOMMIN,"",($P743-$T743)/($U743-$T743)))</f>
        <v/>
      </c>
      <c r="W743" s="47" t="str">
        <f aca="false">IF($E743="","",IFERROR(LN((CFG_ZANEM-0.67*CFG_HDOSSEL)/(0.123*CFG_HDOSSEL))*LN((CFG_ZAR-0.67*CFG_HDOSSEL)/(0.0123*CFG_HDOSSEL))/(CFG_K^2*$E743),""))</f>
        <v/>
      </c>
      <c r="X743" s="50" t="str">
        <f aca="false">IF(OR($N743="",$W743="",$W743=0),"",$N743*(1+CFG_RC/$W743))</f>
        <v/>
      </c>
      <c r="Y743" s="46" t="str">
        <f aca="false">IF(OR($X743="",$M743="",$G743="",$L743=""),"",($W743*$G743/CFG_RHOCP)*($X743/($M743+$X743))-$L743/($M743+$X743))</f>
        <v/>
      </c>
      <c r="Z743" s="46" t="str">
        <f aca="false">IF(OR($W743="",$G743=""),"",$W743*$G743/CFG_RHOCP)</f>
        <v/>
      </c>
      <c r="AA743" s="50" t="str">
        <f aca="false">IF(OR($P743="",$Y743="",$Z743=""),"",IF(ABS($Z743-$Y743)&lt;CFG_DENOMMIN,"",($P743-$Y743)/($Z743-$Y743)))</f>
        <v/>
      </c>
      <c r="AB743" s="48" t="str">
        <f aca="false">IF($A743="","",IF(AND(HOUR($A743)&gt;=CFG_HINI,HOUR($A743)&lt;CFG_HFIM),1,0))</f>
        <v/>
      </c>
      <c r="AC743" s="48" t="str">
        <f aca="false">IF($A743="","",IF($D743="",0,IF($D743&gt;=CFG_RSMIN,1,0)))</f>
        <v/>
      </c>
      <c r="AD743" s="48" t="str">
        <f aca="false">IF($A743="","",IF($E743="",0,IF(AND($E743&gt;=CFG_UMIN,$E743&lt;=CFG_UMAX),1,0)))</f>
        <v/>
      </c>
      <c r="AE743" s="48" t="str">
        <f aca="false">IF($A743="","",IF($L743="",0,IF($L743&gt;=CFG_VPDMIN,1,0)))</f>
        <v/>
      </c>
      <c r="AF743" s="48" t="str">
        <f aca="false">IF($A743="","",IF(CFG_METODO="Teórico (Jackson)",IF(OR($Y743="",$Z743=""),0,IF(ABS($Z743-$Y743)&gt;=CFG_DENOMMIN,1,0)),IF(OR($T743="",$U743=""),0,IF(ABS($U743-$T743)&gt;=CFG_DENOMMIN,1,0))))</f>
        <v/>
      </c>
      <c r="AG743" s="48" t="str">
        <f aca="false">IF($A743="","",IF(AND($B743&lt;&gt;"",$C743&lt;&gt;"",$H743&lt;&gt;""),1,0))</f>
        <v/>
      </c>
      <c r="AH743" s="48" t="str">
        <f aca="false">IF($A743="","",IF(AND($AB743=1,$AC743=1,$AD743=1,$AE743=1,$AF743=1,$AG743=1),1,0))</f>
        <v/>
      </c>
      <c r="AI743" s="50" t="str">
        <f aca="false">IF($A743="","",IF($AH743&lt;&gt;1,"",IF(CFG_METODO="Teórico (Jackson)",$AA743,$V743)))</f>
        <v/>
      </c>
      <c r="AJ743" s="50" t="str">
        <f aca="false">IF($AI743="","",MAX(0,MIN(1,$AI743)))</f>
        <v/>
      </c>
      <c r="AK743" s="52" t="str">
        <f aca="false">IF($A743="","",IF($AG743=0,"Dados incompletos"&amp;IF($I743="SEM PAR"," — sem Tc no mesmo horário",""),IF($AB743=0,"Fora da janela horária",IF($AC743=0,"Radiação abaixo do mínimo",IF($AD743=0,"Vento fora da faixa",IF($AE743=0,"VPD abaixo do mínimo",IF($AF743=0,"Denominador muito pequeno","VÁLIDO")))))))</f>
        <v/>
      </c>
    </row>
    <row r="744" customFormat="false" ht="15" hidden="false" customHeight="false" outlineLevel="0" collapsed="false">
      <c r="A744" s="45" t="str">
        <f aca="false">IF(02_Estacao!A744="","",02_Estacao!A744)</f>
        <v/>
      </c>
      <c r="B744" s="46" t="str">
        <f aca="false">IF(OR($A744="",02_Estacao!B744=""),"",IF(CFG_UT="°F",(02_Estacao!B744-32)*5/9,02_Estacao!B744))</f>
        <v/>
      </c>
      <c r="C744" s="47" t="str">
        <f aca="false">IF(OR($A744="",02_Estacao!C744=""),"",IF(CFG_UUR="fração (0-1)",02_Estacao!C744*100,02_Estacao!C744))</f>
        <v/>
      </c>
      <c r="D744" s="48" t="str">
        <f aca="false">IF(OR($A744="",02_Estacao!D744=""),"",IF(CFG_URS="MJ/m²/h",02_Estacao!D744*277.7778,IF(CFG_URS="kW/m²",02_Estacao!D744*1000,02_Estacao!D744)))</f>
        <v/>
      </c>
      <c r="E744" s="46" t="str">
        <f aca="false">IF(OR($A744="",02_Estacao!E744=""),"",IF(CFG_UVEL="km/h",02_Estacao!E744/3.6,02_Estacao!E744))</f>
        <v/>
      </c>
      <c r="F744" s="46" t="str">
        <f aca="false">IF($A744="","",IF(02_Estacao!F744="",CFG_P,IF(CFG_UP="hPa (mbar)",02_Estacao!F744/10,IF(CFG_UP="Pa",02_Estacao!F744/1000,02_Estacao!F744))))</f>
        <v/>
      </c>
      <c r="G744" s="48" t="str">
        <f aca="false">IF($A744="","",IF(02_Estacao!G744&lt;&gt;"",02_Estacao!G744,IF($D744="","",(1-CFG_ALBEDO)*$D744-CFG_RNL)))</f>
        <v/>
      </c>
      <c r="H744" s="46" t="str">
        <f aca="false">IF($A744="","",IFERROR(IF(ISNUMBER(INDEX(03_Dossel!$F$6:$F$1005,MATCH($A744,03_Dossel!$A$6:$A$1005,0))),INDEX(03_Dossel!$F$6:$F$1005,MATCH($A744,03_Dossel!$A$6:$A$1005,0)),""),""))</f>
        <v/>
      </c>
      <c r="I744" s="49" t="str">
        <f aca="false">IF($A744="","",IF($H744="","SEM PAR","OK"))</f>
        <v/>
      </c>
      <c r="J744" s="50" t="str">
        <f aca="false">IF($B744="","",0.6108*EXP(17.27*$B744/($B744+237.3)))</f>
        <v/>
      </c>
      <c r="K744" s="50" t="str">
        <f aca="false">IF(OR($J744="",$C744=""),"",$J744*$C744/100)</f>
        <v/>
      </c>
      <c r="L744" s="50" t="str">
        <f aca="false">IF(OR($J744="",$K744=""),"",$J744-$K744)</f>
        <v/>
      </c>
      <c r="M744" s="50" t="str">
        <f aca="false">IF($J744="","",4098*$J744/($B744+237.3)^2)</f>
        <v/>
      </c>
      <c r="N744" s="51" t="str">
        <f aca="false">IF($F744="","",0.000665*$F744)</f>
        <v/>
      </c>
      <c r="O744" s="46" t="str">
        <f aca="false">IF($E744="","",IFERROR($E744*4.87/LN(67.8*CFG_ZANEM-5.42),""))</f>
        <v/>
      </c>
      <c r="P744" s="46" t="str">
        <f aca="false">IF(OR($B744="",$H744=""),"",$H744-$B744)</f>
        <v/>
      </c>
      <c r="Q744" s="46" t="str">
        <f aca="false">IF($A744="","",IF(ISNUMBER(CFG_A),CFG_A,""))</f>
        <v/>
      </c>
      <c r="R744" s="46" t="str">
        <f aca="false">IF($A744="","",IF(ISNUMBER(CFG_B),CFG_B,""))</f>
        <v/>
      </c>
      <c r="S744" s="50" t="str">
        <f aca="false">IF(OR($B744="",$Q744=""),"",0.6108*EXP(17.27*$B744/($B744+237.3))-0.6108*EXP(17.27*($B744+$Q744)/($B744+$Q744+237.3)))</f>
        <v/>
      </c>
      <c r="T744" s="46" t="str">
        <f aca="false">IF(OR($Q744="",$R744="",$L744=""),"",$Q744+$R744*$L744)</f>
        <v/>
      </c>
      <c r="U744" s="46" t="str">
        <f aca="false">IF(OR($Q744="",$R744="",$S744=""),"",$Q744+$R744*$S744)</f>
        <v/>
      </c>
      <c r="V744" s="50" t="str">
        <f aca="false">IF(OR($P744="",$T744="",$U744=""),"",IF(ABS($U744-$T744)&lt;CFG_DENOMMIN,"",($P744-$T744)/($U744-$T744)))</f>
        <v/>
      </c>
      <c r="W744" s="47" t="str">
        <f aca="false">IF($E744="","",IFERROR(LN((CFG_ZANEM-0.67*CFG_HDOSSEL)/(0.123*CFG_HDOSSEL))*LN((CFG_ZAR-0.67*CFG_HDOSSEL)/(0.0123*CFG_HDOSSEL))/(CFG_K^2*$E744),""))</f>
        <v/>
      </c>
      <c r="X744" s="50" t="str">
        <f aca="false">IF(OR($N744="",$W744="",$W744=0),"",$N744*(1+CFG_RC/$W744))</f>
        <v/>
      </c>
      <c r="Y744" s="46" t="str">
        <f aca="false">IF(OR($X744="",$M744="",$G744="",$L744=""),"",($W744*$G744/CFG_RHOCP)*($X744/($M744+$X744))-$L744/($M744+$X744))</f>
        <v/>
      </c>
      <c r="Z744" s="46" t="str">
        <f aca="false">IF(OR($W744="",$G744=""),"",$W744*$G744/CFG_RHOCP)</f>
        <v/>
      </c>
      <c r="AA744" s="50" t="str">
        <f aca="false">IF(OR($P744="",$Y744="",$Z744=""),"",IF(ABS($Z744-$Y744)&lt;CFG_DENOMMIN,"",($P744-$Y744)/($Z744-$Y744)))</f>
        <v/>
      </c>
      <c r="AB744" s="48" t="str">
        <f aca="false">IF($A744="","",IF(AND(HOUR($A744)&gt;=CFG_HINI,HOUR($A744)&lt;CFG_HFIM),1,0))</f>
        <v/>
      </c>
      <c r="AC744" s="48" t="str">
        <f aca="false">IF($A744="","",IF($D744="",0,IF($D744&gt;=CFG_RSMIN,1,0)))</f>
        <v/>
      </c>
      <c r="AD744" s="48" t="str">
        <f aca="false">IF($A744="","",IF($E744="",0,IF(AND($E744&gt;=CFG_UMIN,$E744&lt;=CFG_UMAX),1,0)))</f>
        <v/>
      </c>
      <c r="AE744" s="48" t="str">
        <f aca="false">IF($A744="","",IF($L744="",0,IF($L744&gt;=CFG_VPDMIN,1,0)))</f>
        <v/>
      </c>
      <c r="AF744" s="48" t="str">
        <f aca="false">IF($A744="","",IF(CFG_METODO="Teórico (Jackson)",IF(OR($Y744="",$Z744=""),0,IF(ABS($Z744-$Y744)&gt;=CFG_DENOMMIN,1,0)),IF(OR($T744="",$U744=""),0,IF(ABS($U744-$T744)&gt;=CFG_DENOMMIN,1,0))))</f>
        <v/>
      </c>
      <c r="AG744" s="48" t="str">
        <f aca="false">IF($A744="","",IF(AND($B744&lt;&gt;"",$C744&lt;&gt;"",$H744&lt;&gt;""),1,0))</f>
        <v/>
      </c>
      <c r="AH744" s="48" t="str">
        <f aca="false">IF($A744="","",IF(AND($AB744=1,$AC744=1,$AD744=1,$AE744=1,$AF744=1,$AG744=1),1,0))</f>
        <v/>
      </c>
      <c r="AI744" s="50" t="str">
        <f aca="false">IF($A744="","",IF($AH744&lt;&gt;1,"",IF(CFG_METODO="Teórico (Jackson)",$AA744,$V744)))</f>
        <v/>
      </c>
      <c r="AJ744" s="50" t="str">
        <f aca="false">IF($AI744="","",MAX(0,MIN(1,$AI744)))</f>
        <v/>
      </c>
      <c r="AK744" s="52" t="str">
        <f aca="false">IF($A744="","",IF($AG744=0,"Dados incompletos"&amp;IF($I744="SEM PAR"," — sem Tc no mesmo horário",""),IF($AB744=0,"Fora da janela horária",IF($AC744=0,"Radiação abaixo do mínimo",IF($AD744=0,"Vento fora da faixa",IF($AE744=0,"VPD abaixo do mínimo",IF($AF744=0,"Denominador muito pequeno","VÁLIDO")))))))</f>
        <v/>
      </c>
    </row>
    <row r="745" customFormat="false" ht="15" hidden="false" customHeight="false" outlineLevel="0" collapsed="false">
      <c r="A745" s="45" t="str">
        <f aca="false">IF(02_Estacao!A745="","",02_Estacao!A745)</f>
        <v/>
      </c>
      <c r="B745" s="46" t="str">
        <f aca="false">IF(OR($A745="",02_Estacao!B745=""),"",IF(CFG_UT="°F",(02_Estacao!B745-32)*5/9,02_Estacao!B745))</f>
        <v/>
      </c>
      <c r="C745" s="47" t="str">
        <f aca="false">IF(OR($A745="",02_Estacao!C745=""),"",IF(CFG_UUR="fração (0-1)",02_Estacao!C745*100,02_Estacao!C745))</f>
        <v/>
      </c>
      <c r="D745" s="48" t="str">
        <f aca="false">IF(OR($A745="",02_Estacao!D745=""),"",IF(CFG_URS="MJ/m²/h",02_Estacao!D745*277.7778,IF(CFG_URS="kW/m²",02_Estacao!D745*1000,02_Estacao!D745)))</f>
        <v/>
      </c>
      <c r="E745" s="46" t="str">
        <f aca="false">IF(OR($A745="",02_Estacao!E745=""),"",IF(CFG_UVEL="km/h",02_Estacao!E745/3.6,02_Estacao!E745))</f>
        <v/>
      </c>
      <c r="F745" s="46" t="str">
        <f aca="false">IF($A745="","",IF(02_Estacao!F745="",CFG_P,IF(CFG_UP="hPa (mbar)",02_Estacao!F745/10,IF(CFG_UP="Pa",02_Estacao!F745/1000,02_Estacao!F745))))</f>
        <v/>
      </c>
      <c r="G745" s="48" t="str">
        <f aca="false">IF($A745="","",IF(02_Estacao!G745&lt;&gt;"",02_Estacao!G745,IF($D745="","",(1-CFG_ALBEDO)*$D745-CFG_RNL)))</f>
        <v/>
      </c>
      <c r="H745" s="46" t="str">
        <f aca="false">IF($A745="","",IFERROR(IF(ISNUMBER(INDEX(03_Dossel!$F$6:$F$1005,MATCH($A745,03_Dossel!$A$6:$A$1005,0))),INDEX(03_Dossel!$F$6:$F$1005,MATCH($A745,03_Dossel!$A$6:$A$1005,0)),""),""))</f>
        <v/>
      </c>
      <c r="I745" s="49" t="str">
        <f aca="false">IF($A745="","",IF($H745="","SEM PAR","OK"))</f>
        <v/>
      </c>
      <c r="J745" s="50" t="str">
        <f aca="false">IF($B745="","",0.6108*EXP(17.27*$B745/($B745+237.3)))</f>
        <v/>
      </c>
      <c r="K745" s="50" t="str">
        <f aca="false">IF(OR($J745="",$C745=""),"",$J745*$C745/100)</f>
        <v/>
      </c>
      <c r="L745" s="50" t="str">
        <f aca="false">IF(OR($J745="",$K745=""),"",$J745-$K745)</f>
        <v/>
      </c>
      <c r="M745" s="50" t="str">
        <f aca="false">IF($J745="","",4098*$J745/($B745+237.3)^2)</f>
        <v/>
      </c>
      <c r="N745" s="51" t="str">
        <f aca="false">IF($F745="","",0.000665*$F745)</f>
        <v/>
      </c>
      <c r="O745" s="46" t="str">
        <f aca="false">IF($E745="","",IFERROR($E745*4.87/LN(67.8*CFG_ZANEM-5.42),""))</f>
        <v/>
      </c>
      <c r="P745" s="46" t="str">
        <f aca="false">IF(OR($B745="",$H745=""),"",$H745-$B745)</f>
        <v/>
      </c>
      <c r="Q745" s="46" t="str">
        <f aca="false">IF($A745="","",IF(ISNUMBER(CFG_A),CFG_A,""))</f>
        <v/>
      </c>
      <c r="R745" s="46" t="str">
        <f aca="false">IF($A745="","",IF(ISNUMBER(CFG_B),CFG_B,""))</f>
        <v/>
      </c>
      <c r="S745" s="50" t="str">
        <f aca="false">IF(OR($B745="",$Q745=""),"",0.6108*EXP(17.27*$B745/($B745+237.3))-0.6108*EXP(17.27*($B745+$Q745)/($B745+$Q745+237.3)))</f>
        <v/>
      </c>
      <c r="T745" s="46" t="str">
        <f aca="false">IF(OR($Q745="",$R745="",$L745=""),"",$Q745+$R745*$L745)</f>
        <v/>
      </c>
      <c r="U745" s="46" t="str">
        <f aca="false">IF(OR($Q745="",$R745="",$S745=""),"",$Q745+$R745*$S745)</f>
        <v/>
      </c>
      <c r="V745" s="50" t="str">
        <f aca="false">IF(OR($P745="",$T745="",$U745=""),"",IF(ABS($U745-$T745)&lt;CFG_DENOMMIN,"",($P745-$T745)/($U745-$T745)))</f>
        <v/>
      </c>
      <c r="W745" s="47" t="str">
        <f aca="false">IF($E745="","",IFERROR(LN((CFG_ZANEM-0.67*CFG_HDOSSEL)/(0.123*CFG_HDOSSEL))*LN((CFG_ZAR-0.67*CFG_HDOSSEL)/(0.0123*CFG_HDOSSEL))/(CFG_K^2*$E745),""))</f>
        <v/>
      </c>
      <c r="X745" s="50" t="str">
        <f aca="false">IF(OR($N745="",$W745="",$W745=0),"",$N745*(1+CFG_RC/$W745))</f>
        <v/>
      </c>
      <c r="Y745" s="46" t="str">
        <f aca="false">IF(OR($X745="",$M745="",$G745="",$L745=""),"",($W745*$G745/CFG_RHOCP)*($X745/($M745+$X745))-$L745/($M745+$X745))</f>
        <v/>
      </c>
      <c r="Z745" s="46" t="str">
        <f aca="false">IF(OR($W745="",$G745=""),"",$W745*$G745/CFG_RHOCP)</f>
        <v/>
      </c>
      <c r="AA745" s="50" t="str">
        <f aca="false">IF(OR($P745="",$Y745="",$Z745=""),"",IF(ABS($Z745-$Y745)&lt;CFG_DENOMMIN,"",($P745-$Y745)/($Z745-$Y745)))</f>
        <v/>
      </c>
      <c r="AB745" s="48" t="str">
        <f aca="false">IF($A745="","",IF(AND(HOUR($A745)&gt;=CFG_HINI,HOUR($A745)&lt;CFG_HFIM),1,0))</f>
        <v/>
      </c>
      <c r="AC745" s="48" t="str">
        <f aca="false">IF($A745="","",IF($D745="",0,IF($D745&gt;=CFG_RSMIN,1,0)))</f>
        <v/>
      </c>
      <c r="AD745" s="48" t="str">
        <f aca="false">IF($A745="","",IF($E745="",0,IF(AND($E745&gt;=CFG_UMIN,$E745&lt;=CFG_UMAX),1,0)))</f>
        <v/>
      </c>
      <c r="AE745" s="48" t="str">
        <f aca="false">IF($A745="","",IF($L745="",0,IF($L745&gt;=CFG_VPDMIN,1,0)))</f>
        <v/>
      </c>
      <c r="AF745" s="48" t="str">
        <f aca="false">IF($A745="","",IF(CFG_METODO="Teórico (Jackson)",IF(OR($Y745="",$Z745=""),0,IF(ABS($Z745-$Y745)&gt;=CFG_DENOMMIN,1,0)),IF(OR($T745="",$U745=""),0,IF(ABS($U745-$T745)&gt;=CFG_DENOMMIN,1,0))))</f>
        <v/>
      </c>
      <c r="AG745" s="48" t="str">
        <f aca="false">IF($A745="","",IF(AND($B745&lt;&gt;"",$C745&lt;&gt;"",$H745&lt;&gt;""),1,0))</f>
        <v/>
      </c>
      <c r="AH745" s="48" t="str">
        <f aca="false">IF($A745="","",IF(AND($AB745=1,$AC745=1,$AD745=1,$AE745=1,$AF745=1,$AG745=1),1,0))</f>
        <v/>
      </c>
      <c r="AI745" s="50" t="str">
        <f aca="false">IF($A745="","",IF($AH745&lt;&gt;1,"",IF(CFG_METODO="Teórico (Jackson)",$AA745,$V745)))</f>
        <v/>
      </c>
      <c r="AJ745" s="50" t="str">
        <f aca="false">IF($AI745="","",MAX(0,MIN(1,$AI745)))</f>
        <v/>
      </c>
      <c r="AK745" s="52" t="str">
        <f aca="false">IF($A745="","",IF($AG745=0,"Dados incompletos"&amp;IF($I745="SEM PAR"," — sem Tc no mesmo horário",""),IF($AB745=0,"Fora da janela horária",IF($AC745=0,"Radiação abaixo do mínimo",IF($AD745=0,"Vento fora da faixa",IF($AE745=0,"VPD abaixo do mínimo",IF($AF745=0,"Denominador muito pequeno","VÁLIDO")))))))</f>
        <v/>
      </c>
    </row>
    <row r="746" customFormat="false" ht="15" hidden="false" customHeight="false" outlineLevel="0" collapsed="false">
      <c r="A746" s="45" t="str">
        <f aca="false">IF(02_Estacao!A746="","",02_Estacao!A746)</f>
        <v/>
      </c>
      <c r="B746" s="46" t="str">
        <f aca="false">IF(OR($A746="",02_Estacao!B746=""),"",IF(CFG_UT="°F",(02_Estacao!B746-32)*5/9,02_Estacao!B746))</f>
        <v/>
      </c>
      <c r="C746" s="47" t="str">
        <f aca="false">IF(OR($A746="",02_Estacao!C746=""),"",IF(CFG_UUR="fração (0-1)",02_Estacao!C746*100,02_Estacao!C746))</f>
        <v/>
      </c>
      <c r="D746" s="48" t="str">
        <f aca="false">IF(OR($A746="",02_Estacao!D746=""),"",IF(CFG_URS="MJ/m²/h",02_Estacao!D746*277.7778,IF(CFG_URS="kW/m²",02_Estacao!D746*1000,02_Estacao!D746)))</f>
        <v/>
      </c>
      <c r="E746" s="46" t="str">
        <f aca="false">IF(OR($A746="",02_Estacao!E746=""),"",IF(CFG_UVEL="km/h",02_Estacao!E746/3.6,02_Estacao!E746))</f>
        <v/>
      </c>
      <c r="F746" s="46" t="str">
        <f aca="false">IF($A746="","",IF(02_Estacao!F746="",CFG_P,IF(CFG_UP="hPa (mbar)",02_Estacao!F746/10,IF(CFG_UP="Pa",02_Estacao!F746/1000,02_Estacao!F746))))</f>
        <v/>
      </c>
      <c r="G746" s="48" t="str">
        <f aca="false">IF($A746="","",IF(02_Estacao!G746&lt;&gt;"",02_Estacao!G746,IF($D746="","",(1-CFG_ALBEDO)*$D746-CFG_RNL)))</f>
        <v/>
      </c>
      <c r="H746" s="46" t="str">
        <f aca="false">IF($A746="","",IFERROR(IF(ISNUMBER(INDEX(03_Dossel!$F$6:$F$1005,MATCH($A746,03_Dossel!$A$6:$A$1005,0))),INDEX(03_Dossel!$F$6:$F$1005,MATCH($A746,03_Dossel!$A$6:$A$1005,0)),""),""))</f>
        <v/>
      </c>
      <c r="I746" s="49" t="str">
        <f aca="false">IF($A746="","",IF($H746="","SEM PAR","OK"))</f>
        <v/>
      </c>
      <c r="J746" s="50" t="str">
        <f aca="false">IF($B746="","",0.6108*EXP(17.27*$B746/($B746+237.3)))</f>
        <v/>
      </c>
      <c r="K746" s="50" t="str">
        <f aca="false">IF(OR($J746="",$C746=""),"",$J746*$C746/100)</f>
        <v/>
      </c>
      <c r="L746" s="50" t="str">
        <f aca="false">IF(OR($J746="",$K746=""),"",$J746-$K746)</f>
        <v/>
      </c>
      <c r="M746" s="50" t="str">
        <f aca="false">IF($J746="","",4098*$J746/($B746+237.3)^2)</f>
        <v/>
      </c>
      <c r="N746" s="51" t="str">
        <f aca="false">IF($F746="","",0.000665*$F746)</f>
        <v/>
      </c>
      <c r="O746" s="46" t="str">
        <f aca="false">IF($E746="","",IFERROR($E746*4.87/LN(67.8*CFG_ZANEM-5.42),""))</f>
        <v/>
      </c>
      <c r="P746" s="46" t="str">
        <f aca="false">IF(OR($B746="",$H746=""),"",$H746-$B746)</f>
        <v/>
      </c>
      <c r="Q746" s="46" t="str">
        <f aca="false">IF($A746="","",IF(ISNUMBER(CFG_A),CFG_A,""))</f>
        <v/>
      </c>
      <c r="R746" s="46" t="str">
        <f aca="false">IF($A746="","",IF(ISNUMBER(CFG_B),CFG_B,""))</f>
        <v/>
      </c>
      <c r="S746" s="50" t="str">
        <f aca="false">IF(OR($B746="",$Q746=""),"",0.6108*EXP(17.27*$B746/($B746+237.3))-0.6108*EXP(17.27*($B746+$Q746)/($B746+$Q746+237.3)))</f>
        <v/>
      </c>
      <c r="T746" s="46" t="str">
        <f aca="false">IF(OR($Q746="",$R746="",$L746=""),"",$Q746+$R746*$L746)</f>
        <v/>
      </c>
      <c r="U746" s="46" t="str">
        <f aca="false">IF(OR($Q746="",$R746="",$S746=""),"",$Q746+$R746*$S746)</f>
        <v/>
      </c>
      <c r="V746" s="50" t="str">
        <f aca="false">IF(OR($P746="",$T746="",$U746=""),"",IF(ABS($U746-$T746)&lt;CFG_DENOMMIN,"",($P746-$T746)/($U746-$T746)))</f>
        <v/>
      </c>
      <c r="W746" s="47" t="str">
        <f aca="false">IF($E746="","",IFERROR(LN((CFG_ZANEM-0.67*CFG_HDOSSEL)/(0.123*CFG_HDOSSEL))*LN((CFG_ZAR-0.67*CFG_HDOSSEL)/(0.0123*CFG_HDOSSEL))/(CFG_K^2*$E746),""))</f>
        <v/>
      </c>
      <c r="X746" s="50" t="str">
        <f aca="false">IF(OR($N746="",$W746="",$W746=0),"",$N746*(1+CFG_RC/$W746))</f>
        <v/>
      </c>
      <c r="Y746" s="46" t="str">
        <f aca="false">IF(OR($X746="",$M746="",$G746="",$L746=""),"",($W746*$G746/CFG_RHOCP)*($X746/($M746+$X746))-$L746/($M746+$X746))</f>
        <v/>
      </c>
      <c r="Z746" s="46" t="str">
        <f aca="false">IF(OR($W746="",$G746=""),"",$W746*$G746/CFG_RHOCP)</f>
        <v/>
      </c>
      <c r="AA746" s="50" t="str">
        <f aca="false">IF(OR($P746="",$Y746="",$Z746=""),"",IF(ABS($Z746-$Y746)&lt;CFG_DENOMMIN,"",($P746-$Y746)/($Z746-$Y746)))</f>
        <v/>
      </c>
      <c r="AB746" s="48" t="str">
        <f aca="false">IF($A746="","",IF(AND(HOUR($A746)&gt;=CFG_HINI,HOUR($A746)&lt;CFG_HFIM),1,0))</f>
        <v/>
      </c>
      <c r="AC746" s="48" t="str">
        <f aca="false">IF($A746="","",IF($D746="",0,IF($D746&gt;=CFG_RSMIN,1,0)))</f>
        <v/>
      </c>
      <c r="AD746" s="48" t="str">
        <f aca="false">IF($A746="","",IF($E746="",0,IF(AND($E746&gt;=CFG_UMIN,$E746&lt;=CFG_UMAX),1,0)))</f>
        <v/>
      </c>
      <c r="AE746" s="48" t="str">
        <f aca="false">IF($A746="","",IF($L746="",0,IF($L746&gt;=CFG_VPDMIN,1,0)))</f>
        <v/>
      </c>
      <c r="AF746" s="48" t="str">
        <f aca="false">IF($A746="","",IF(CFG_METODO="Teórico (Jackson)",IF(OR($Y746="",$Z746=""),0,IF(ABS($Z746-$Y746)&gt;=CFG_DENOMMIN,1,0)),IF(OR($T746="",$U746=""),0,IF(ABS($U746-$T746)&gt;=CFG_DENOMMIN,1,0))))</f>
        <v/>
      </c>
      <c r="AG746" s="48" t="str">
        <f aca="false">IF($A746="","",IF(AND($B746&lt;&gt;"",$C746&lt;&gt;"",$H746&lt;&gt;""),1,0))</f>
        <v/>
      </c>
      <c r="AH746" s="48" t="str">
        <f aca="false">IF($A746="","",IF(AND($AB746=1,$AC746=1,$AD746=1,$AE746=1,$AF746=1,$AG746=1),1,0))</f>
        <v/>
      </c>
      <c r="AI746" s="50" t="str">
        <f aca="false">IF($A746="","",IF($AH746&lt;&gt;1,"",IF(CFG_METODO="Teórico (Jackson)",$AA746,$V746)))</f>
        <v/>
      </c>
      <c r="AJ746" s="50" t="str">
        <f aca="false">IF($AI746="","",MAX(0,MIN(1,$AI746)))</f>
        <v/>
      </c>
      <c r="AK746" s="52" t="str">
        <f aca="false">IF($A746="","",IF($AG746=0,"Dados incompletos"&amp;IF($I746="SEM PAR"," — sem Tc no mesmo horário",""),IF($AB746=0,"Fora da janela horária",IF($AC746=0,"Radiação abaixo do mínimo",IF($AD746=0,"Vento fora da faixa",IF($AE746=0,"VPD abaixo do mínimo",IF($AF746=0,"Denominador muito pequeno","VÁLIDO")))))))</f>
        <v/>
      </c>
    </row>
    <row r="747" customFormat="false" ht="15" hidden="false" customHeight="false" outlineLevel="0" collapsed="false">
      <c r="A747" s="45" t="str">
        <f aca="false">IF(02_Estacao!A747="","",02_Estacao!A747)</f>
        <v/>
      </c>
      <c r="B747" s="46" t="str">
        <f aca="false">IF(OR($A747="",02_Estacao!B747=""),"",IF(CFG_UT="°F",(02_Estacao!B747-32)*5/9,02_Estacao!B747))</f>
        <v/>
      </c>
      <c r="C747" s="47" t="str">
        <f aca="false">IF(OR($A747="",02_Estacao!C747=""),"",IF(CFG_UUR="fração (0-1)",02_Estacao!C747*100,02_Estacao!C747))</f>
        <v/>
      </c>
      <c r="D747" s="48" t="str">
        <f aca="false">IF(OR($A747="",02_Estacao!D747=""),"",IF(CFG_URS="MJ/m²/h",02_Estacao!D747*277.7778,IF(CFG_URS="kW/m²",02_Estacao!D747*1000,02_Estacao!D747)))</f>
        <v/>
      </c>
      <c r="E747" s="46" t="str">
        <f aca="false">IF(OR($A747="",02_Estacao!E747=""),"",IF(CFG_UVEL="km/h",02_Estacao!E747/3.6,02_Estacao!E747))</f>
        <v/>
      </c>
      <c r="F747" s="46" t="str">
        <f aca="false">IF($A747="","",IF(02_Estacao!F747="",CFG_P,IF(CFG_UP="hPa (mbar)",02_Estacao!F747/10,IF(CFG_UP="Pa",02_Estacao!F747/1000,02_Estacao!F747))))</f>
        <v/>
      </c>
      <c r="G747" s="48" t="str">
        <f aca="false">IF($A747="","",IF(02_Estacao!G747&lt;&gt;"",02_Estacao!G747,IF($D747="","",(1-CFG_ALBEDO)*$D747-CFG_RNL)))</f>
        <v/>
      </c>
      <c r="H747" s="46" t="str">
        <f aca="false">IF($A747="","",IFERROR(IF(ISNUMBER(INDEX(03_Dossel!$F$6:$F$1005,MATCH($A747,03_Dossel!$A$6:$A$1005,0))),INDEX(03_Dossel!$F$6:$F$1005,MATCH($A747,03_Dossel!$A$6:$A$1005,0)),""),""))</f>
        <v/>
      </c>
      <c r="I747" s="49" t="str">
        <f aca="false">IF($A747="","",IF($H747="","SEM PAR","OK"))</f>
        <v/>
      </c>
      <c r="J747" s="50" t="str">
        <f aca="false">IF($B747="","",0.6108*EXP(17.27*$B747/($B747+237.3)))</f>
        <v/>
      </c>
      <c r="K747" s="50" t="str">
        <f aca="false">IF(OR($J747="",$C747=""),"",$J747*$C747/100)</f>
        <v/>
      </c>
      <c r="L747" s="50" t="str">
        <f aca="false">IF(OR($J747="",$K747=""),"",$J747-$K747)</f>
        <v/>
      </c>
      <c r="M747" s="50" t="str">
        <f aca="false">IF($J747="","",4098*$J747/($B747+237.3)^2)</f>
        <v/>
      </c>
      <c r="N747" s="51" t="str">
        <f aca="false">IF($F747="","",0.000665*$F747)</f>
        <v/>
      </c>
      <c r="O747" s="46" t="str">
        <f aca="false">IF($E747="","",IFERROR($E747*4.87/LN(67.8*CFG_ZANEM-5.42),""))</f>
        <v/>
      </c>
      <c r="P747" s="46" t="str">
        <f aca="false">IF(OR($B747="",$H747=""),"",$H747-$B747)</f>
        <v/>
      </c>
      <c r="Q747" s="46" t="str">
        <f aca="false">IF($A747="","",IF(ISNUMBER(CFG_A),CFG_A,""))</f>
        <v/>
      </c>
      <c r="R747" s="46" t="str">
        <f aca="false">IF($A747="","",IF(ISNUMBER(CFG_B),CFG_B,""))</f>
        <v/>
      </c>
      <c r="S747" s="50" t="str">
        <f aca="false">IF(OR($B747="",$Q747=""),"",0.6108*EXP(17.27*$B747/($B747+237.3))-0.6108*EXP(17.27*($B747+$Q747)/($B747+$Q747+237.3)))</f>
        <v/>
      </c>
      <c r="T747" s="46" t="str">
        <f aca="false">IF(OR($Q747="",$R747="",$L747=""),"",$Q747+$R747*$L747)</f>
        <v/>
      </c>
      <c r="U747" s="46" t="str">
        <f aca="false">IF(OR($Q747="",$R747="",$S747=""),"",$Q747+$R747*$S747)</f>
        <v/>
      </c>
      <c r="V747" s="50" t="str">
        <f aca="false">IF(OR($P747="",$T747="",$U747=""),"",IF(ABS($U747-$T747)&lt;CFG_DENOMMIN,"",($P747-$T747)/($U747-$T747)))</f>
        <v/>
      </c>
      <c r="W747" s="47" t="str">
        <f aca="false">IF($E747="","",IFERROR(LN((CFG_ZANEM-0.67*CFG_HDOSSEL)/(0.123*CFG_HDOSSEL))*LN((CFG_ZAR-0.67*CFG_HDOSSEL)/(0.0123*CFG_HDOSSEL))/(CFG_K^2*$E747),""))</f>
        <v/>
      </c>
      <c r="X747" s="50" t="str">
        <f aca="false">IF(OR($N747="",$W747="",$W747=0),"",$N747*(1+CFG_RC/$W747))</f>
        <v/>
      </c>
      <c r="Y747" s="46" t="str">
        <f aca="false">IF(OR($X747="",$M747="",$G747="",$L747=""),"",($W747*$G747/CFG_RHOCP)*($X747/($M747+$X747))-$L747/($M747+$X747))</f>
        <v/>
      </c>
      <c r="Z747" s="46" t="str">
        <f aca="false">IF(OR($W747="",$G747=""),"",$W747*$G747/CFG_RHOCP)</f>
        <v/>
      </c>
      <c r="AA747" s="50" t="str">
        <f aca="false">IF(OR($P747="",$Y747="",$Z747=""),"",IF(ABS($Z747-$Y747)&lt;CFG_DENOMMIN,"",($P747-$Y747)/($Z747-$Y747)))</f>
        <v/>
      </c>
      <c r="AB747" s="48" t="str">
        <f aca="false">IF($A747="","",IF(AND(HOUR($A747)&gt;=CFG_HINI,HOUR($A747)&lt;CFG_HFIM),1,0))</f>
        <v/>
      </c>
      <c r="AC747" s="48" t="str">
        <f aca="false">IF($A747="","",IF($D747="",0,IF($D747&gt;=CFG_RSMIN,1,0)))</f>
        <v/>
      </c>
      <c r="AD747" s="48" t="str">
        <f aca="false">IF($A747="","",IF($E747="",0,IF(AND($E747&gt;=CFG_UMIN,$E747&lt;=CFG_UMAX),1,0)))</f>
        <v/>
      </c>
      <c r="AE747" s="48" t="str">
        <f aca="false">IF($A747="","",IF($L747="",0,IF($L747&gt;=CFG_VPDMIN,1,0)))</f>
        <v/>
      </c>
      <c r="AF747" s="48" t="str">
        <f aca="false">IF($A747="","",IF(CFG_METODO="Teórico (Jackson)",IF(OR($Y747="",$Z747=""),0,IF(ABS($Z747-$Y747)&gt;=CFG_DENOMMIN,1,0)),IF(OR($T747="",$U747=""),0,IF(ABS($U747-$T747)&gt;=CFG_DENOMMIN,1,0))))</f>
        <v/>
      </c>
      <c r="AG747" s="48" t="str">
        <f aca="false">IF($A747="","",IF(AND($B747&lt;&gt;"",$C747&lt;&gt;"",$H747&lt;&gt;""),1,0))</f>
        <v/>
      </c>
      <c r="AH747" s="48" t="str">
        <f aca="false">IF($A747="","",IF(AND($AB747=1,$AC747=1,$AD747=1,$AE747=1,$AF747=1,$AG747=1),1,0))</f>
        <v/>
      </c>
      <c r="AI747" s="50" t="str">
        <f aca="false">IF($A747="","",IF($AH747&lt;&gt;1,"",IF(CFG_METODO="Teórico (Jackson)",$AA747,$V747)))</f>
        <v/>
      </c>
      <c r="AJ747" s="50" t="str">
        <f aca="false">IF($AI747="","",MAX(0,MIN(1,$AI747)))</f>
        <v/>
      </c>
      <c r="AK747" s="52" t="str">
        <f aca="false">IF($A747="","",IF($AG747=0,"Dados incompletos"&amp;IF($I747="SEM PAR"," — sem Tc no mesmo horário",""),IF($AB747=0,"Fora da janela horária",IF($AC747=0,"Radiação abaixo do mínimo",IF($AD747=0,"Vento fora da faixa",IF($AE747=0,"VPD abaixo do mínimo",IF($AF747=0,"Denominador muito pequeno","VÁLIDO")))))))</f>
        <v/>
      </c>
    </row>
    <row r="748" customFormat="false" ht="15" hidden="false" customHeight="false" outlineLevel="0" collapsed="false">
      <c r="A748" s="45" t="str">
        <f aca="false">IF(02_Estacao!A748="","",02_Estacao!A748)</f>
        <v/>
      </c>
      <c r="B748" s="46" t="str">
        <f aca="false">IF(OR($A748="",02_Estacao!B748=""),"",IF(CFG_UT="°F",(02_Estacao!B748-32)*5/9,02_Estacao!B748))</f>
        <v/>
      </c>
      <c r="C748" s="47" t="str">
        <f aca="false">IF(OR($A748="",02_Estacao!C748=""),"",IF(CFG_UUR="fração (0-1)",02_Estacao!C748*100,02_Estacao!C748))</f>
        <v/>
      </c>
      <c r="D748" s="48" t="str">
        <f aca="false">IF(OR($A748="",02_Estacao!D748=""),"",IF(CFG_URS="MJ/m²/h",02_Estacao!D748*277.7778,IF(CFG_URS="kW/m²",02_Estacao!D748*1000,02_Estacao!D748)))</f>
        <v/>
      </c>
      <c r="E748" s="46" t="str">
        <f aca="false">IF(OR($A748="",02_Estacao!E748=""),"",IF(CFG_UVEL="km/h",02_Estacao!E748/3.6,02_Estacao!E748))</f>
        <v/>
      </c>
      <c r="F748" s="46" t="str">
        <f aca="false">IF($A748="","",IF(02_Estacao!F748="",CFG_P,IF(CFG_UP="hPa (mbar)",02_Estacao!F748/10,IF(CFG_UP="Pa",02_Estacao!F748/1000,02_Estacao!F748))))</f>
        <v/>
      </c>
      <c r="G748" s="48" t="str">
        <f aca="false">IF($A748="","",IF(02_Estacao!G748&lt;&gt;"",02_Estacao!G748,IF($D748="","",(1-CFG_ALBEDO)*$D748-CFG_RNL)))</f>
        <v/>
      </c>
      <c r="H748" s="46" t="str">
        <f aca="false">IF($A748="","",IFERROR(IF(ISNUMBER(INDEX(03_Dossel!$F$6:$F$1005,MATCH($A748,03_Dossel!$A$6:$A$1005,0))),INDEX(03_Dossel!$F$6:$F$1005,MATCH($A748,03_Dossel!$A$6:$A$1005,0)),""),""))</f>
        <v/>
      </c>
      <c r="I748" s="49" t="str">
        <f aca="false">IF($A748="","",IF($H748="","SEM PAR","OK"))</f>
        <v/>
      </c>
      <c r="J748" s="50" t="str">
        <f aca="false">IF($B748="","",0.6108*EXP(17.27*$B748/($B748+237.3)))</f>
        <v/>
      </c>
      <c r="K748" s="50" t="str">
        <f aca="false">IF(OR($J748="",$C748=""),"",$J748*$C748/100)</f>
        <v/>
      </c>
      <c r="L748" s="50" t="str">
        <f aca="false">IF(OR($J748="",$K748=""),"",$J748-$K748)</f>
        <v/>
      </c>
      <c r="M748" s="50" t="str">
        <f aca="false">IF($J748="","",4098*$J748/($B748+237.3)^2)</f>
        <v/>
      </c>
      <c r="N748" s="51" t="str">
        <f aca="false">IF($F748="","",0.000665*$F748)</f>
        <v/>
      </c>
      <c r="O748" s="46" t="str">
        <f aca="false">IF($E748="","",IFERROR($E748*4.87/LN(67.8*CFG_ZANEM-5.42),""))</f>
        <v/>
      </c>
      <c r="P748" s="46" t="str">
        <f aca="false">IF(OR($B748="",$H748=""),"",$H748-$B748)</f>
        <v/>
      </c>
      <c r="Q748" s="46" t="str">
        <f aca="false">IF($A748="","",IF(ISNUMBER(CFG_A),CFG_A,""))</f>
        <v/>
      </c>
      <c r="R748" s="46" t="str">
        <f aca="false">IF($A748="","",IF(ISNUMBER(CFG_B),CFG_B,""))</f>
        <v/>
      </c>
      <c r="S748" s="50" t="str">
        <f aca="false">IF(OR($B748="",$Q748=""),"",0.6108*EXP(17.27*$B748/($B748+237.3))-0.6108*EXP(17.27*($B748+$Q748)/($B748+$Q748+237.3)))</f>
        <v/>
      </c>
      <c r="T748" s="46" t="str">
        <f aca="false">IF(OR($Q748="",$R748="",$L748=""),"",$Q748+$R748*$L748)</f>
        <v/>
      </c>
      <c r="U748" s="46" t="str">
        <f aca="false">IF(OR($Q748="",$R748="",$S748=""),"",$Q748+$R748*$S748)</f>
        <v/>
      </c>
      <c r="V748" s="50" t="str">
        <f aca="false">IF(OR($P748="",$T748="",$U748=""),"",IF(ABS($U748-$T748)&lt;CFG_DENOMMIN,"",($P748-$T748)/($U748-$T748)))</f>
        <v/>
      </c>
      <c r="W748" s="47" t="str">
        <f aca="false">IF($E748="","",IFERROR(LN((CFG_ZANEM-0.67*CFG_HDOSSEL)/(0.123*CFG_HDOSSEL))*LN((CFG_ZAR-0.67*CFG_HDOSSEL)/(0.0123*CFG_HDOSSEL))/(CFG_K^2*$E748),""))</f>
        <v/>
      </c>
      <c r="X748" s="50" t="str">
        <f aca="false">IF(OR($N748="",$W748="",$W748=0),"",$N748*(1+CFG_RC/$W748))</f>
        <v/>
      </c>
      <c r="Y748" s="46" t="str">
        <f aca="false">IF(OR($X748="",$M748="",$G748="",$L748=""),"",($W748*$G748/CFG_RHOCP)*($X748/($M748+$X748))-$L748/($M748+$X748))</f>
        <v/>
      </c>
      <c r="Z748" s="46" t="str">
        <f aca="false">IF(OR($W748="",$G748=""),"",$W748*$G748/CFG_RHOCP)</f>
        <v/>
      </c>
      <c r="AA748" s="50" t="str">
        <f aca="false">IF(OR($P748="",$Y748="",$Z748=""),"",IF(ABS($Z748-$Y748)&lt;CFG_DENOMMIN,"",($P748-$Y748)/($Z748-$Y748)))</f>
        <v/>
      </c>
      <c r="AB748" s="48" t="str">
        <f aca="false">IF($A748="","",IF(AND(HOUR($A748)&gt;=CFG_HINI,HOUR($A748)&lt;CFG_HFIM),1,0))</f>
        <v/>
      </c>
      <c r="AC748" s="48" t="str">
        <f aca="false">IF($A748="","",IF($D748="",0,IF($D748&gt;=CFG_RSMIN,1,0)))</f>
        <v/>
      </c>
      <c r="AD748" s="48" t="str">
        <f aca="false">IF($A748="","",IF($E748="",0,IF(AND($E748&gt;=CFG_UMIN,$E748&lt;=CFG_UMAX),1,0)))</f>
        <v/>
      </c>
      <c r="AE748" s="48" t="str">
        <f aca="false">IF($A748="","",IF($L748="",0,IF($L748&gt;=CFG_VPDMIN,1,0)))</f>
        <v/>
      </c>
      <c r="AF748" s="48" t="str">
        <f aca="false">IF($A748="","",IF(CFG_METODO="Teórico (Jackson)",IF(OR($Y748="",$Z748=""),0,IF(ABS($Z748-$Y748)&gt;=CFG_DENOMMIN,1,0)),IF(OR($T748="",$U748=""),0,IF(ABS($U748-$T748)&gt;=CFG_DENOMMIN,1,0))))</f>
        <v/>
      </c>
      <c r="AG748" s="48" t="str">
        <f aca="false">IF($A748="","",IF(AND($B748&lt;&gt;"",$C748&lt;&gt;"",$H748&lt;&gt;""),1,0))</f>
        <v/>
      </c>
      <c r="AH748" s="48" t="str">
        <f aca="false">IF($A748="","",IF(AND($AB748=1,$AC748=1,$AD748=1,$AE748=1,$AF748=1,$AG748=1),1,0))</f>
        <v/>
      </c>
      <c r="AI748" s="50" t="str">
        <f aca="false">IF($A748="","",IF($AH748&lt;&gt;1,"",IF(CFG_METODO="Teórico (Jackson)",$AA748,$V748)))</f>
        <v/>
      </c>
      <c r="AJ748" s="50" t="str">
        <f aca="false">IF($AI748="","",MAX(0,MIN(1,$AI748)))</f>
        <v/>
      </c>
      <c r="AK748" s="52" t="str">
        <f aca="false">IF($A748="","",IF($AG748=0,"Dados incompletos"&amp;IF($I748="SEM PAR"," — sem Tc no mesmo horário",""),IF($AB748=0,"Fora da janela horária",IF($AC748=0,"Radiação abaixo do mínimo",IF($AD748=0,"Vento fora da faixa",IF($AE748=0,"VPD abaixo do mínimo",IF($AF748=0,"Denominador muito pequeno","VÁLIDO")))))))</f>
        <v/>
      </c>
    </row>
    <row r="749" customFormat="false" ht="15" hidden="false" customHeight="false" outlineLevel="0" collapsed="false">
      <c r="A749" s="45" t="str">
        <f aca="false">IF(02_Estacao!A749="","",02_Estacao!A749)</f>
        <v/>
      </c>
      <c r="B749" s="46" t="str">
        <f aca="false">IF(OR($A749="",02_Estacao!B749=""),"",IF(CFG_UT="°F",(02_Estacao!B749-32)*5/9,02_Estacao!B749))</f>
        <v/>
      </c>
      <c r="C749" s="47" t="str">
        <f aca="false">IF(OR($A749="",02_Estacao!C749=""),"",IF(CFG_UUR="fração (0-1)",02_Estacao!C749*100,02_Estacao!C749))</f>
        <v/>
      </c>
      <c r="D749" s="48" t="str">
        <f aca="false">IF(OR($A749="",02_Estacao!D749=""),"",IF(CFG_URS="MJ/m²/h",02_Estacao!D749*277.7778,IF(CFG_URS="kW/m²",02_Estacao!D749*1000,02_Estacao!D749)))</f>
        <v/>
      </c>
      <c r="E749" s="46" t="str">
        <f aca="false">IF(OR($A749="",02_Estacao!E749=""),"",IF(CFG_UVEL="km/h",02_Estacao!E749/3.6,02_Estacao!E749))</f>
        <v/>
      </c>
      <c r="F749" s="46" t="str">
        <f aca="false">IF($A749="","",IF(02_Estacao!F749="",CFG_P,IF(CFG_UP="hPa (mbar)",02_Estacao!F749/10,IF(CFG_UP="Pa",02_Estacao!F749/1000,02_Estacao!F749))))</f>
        <v/>
      </c>
      <c r="G749" s="48" t="str">
        <f aca="false">IF($A749="","",IF(02_Estacao!G749&lt;&gt;"",02_Estacao!G749,IF($D749="","",(1-CFG_ALBEDO)*$D749-CFG_RNL)))</f>
        <v/>
      </c>
      <c r="H749" s="46" t="str">
        <f aca="false">IF($A749="","",IFERROR(IF(ISNUMBER(INDEX(03_Dossel!$F$6:$F$1005,MATCH($A749,03_Dossel!$A$6:$A$1005,0))),INDEX(03_Dossel!$F$6:$F$1005,MATCH($A749,03_Dossel!$A$6:$A$1005,0)),""),""))</f>
        <v/>
      </c>
      <c r="I749" s="49" t="str">
        <f aca="false">IF($A749="","",IF($H749="","SEM PAR","OK"))</f>
        <v/>
      </c>
      <c r="J749" s="50" t="str">
        <f aca="false">IF($B749="","",0.6108*EXP(17.27*$B749/($B749+237.3)))</f>
        <v/>
      </c>
      <c r="K749" s="50" t="str">
        <f aca="false">IF(OR($J749="",$C749=""),"",$J749*$C749/100)</f>
        <v/>
      </c>
      <c r="L749" s="50" t="str">
        <f aca="false">IF(OR($J749="",$K749=""),"",$J749-$K749)</f>
        <v/>
      </c>
      <c r="M749" s="50" t="str">
        <f aca="false">IF($J749="","",4098*$J749/($B749+237.3)^2)</f>
        <v/>
      </c>
      <c r="N749" s="51" t="str">
        <f aca="false">IF($F749="","",0.000665*$F749)</f>
        <v/>
      </c>
      <c r="O749" s="46" t="str">
        <f aca="false">IF($E749="","",IFERROR($E749*4.87/LN(67.8*CFG_ZANEM-5.42),""))</f>
        <v/>
      </c>
      <c r="P749" s="46" t="str">
        <f aca="false">IF(OR($B749="",$H749=""),"",$H749-$B749)</f>
        <v/>
      </c>
      <c r="Q749" s="46" t="str">
        <f aca="false">IF($A749="","",IF(ISNUMBER(CFG_A),CFG_A,""))</f>
        <v/>
      </c>
      <c r="R749" s="46" t="str">
        <f aca="false">IF($A749="","",IF(ISNUMBER(CFG_B),CFG_B,""))</f>
        <v/>
      </c>
      <c r="S749" s="50" t="str">
        <f aca="false">IF(OR($B749="",$Q749=""),"",0.6108*EXP(17.27*$B749/($B749+237.3))-0.6108*EXP(17.27*($B749+$Q749)/($B749+$Q749+237.3)))</f>
        <v/>
      </c>
      <c r="T749" s="46" t="str">
        <f aca="false">IF(OR($Q749="",$R749="",$L749=""),"",$Q749+$R749*$L749)</f>
        <v/>
      </c>
      <c r="U749" s="46" t="str">
        <f aca="false">IF(OR($Q749="",$R749="",$S749=""),"",$Q749+$R749*$S749)</f>
        <v/>
      </c>
      <c r="V749" s="50" t="str">
        <f aca="false">IF(OR($P749="",$T749="",$U749=""),"",IF(ABS($U749-$T749)&lt;CFG_DENOMMIN,"",($P749-$T749)/($U749-$T749)))</f>
        <v/>
      </c>
      <c r="W749" s="47" t="str">
        <f aca="false">IF($E749="","",IFERROR(LN((CFG_ZANEM-0.67*CFG_HDOSSEL)/(0.123*CFG_HDOSSEL))*LN((CFG_ZAR-0.67*CFG_HDOSSEL)/(0.0123*CFG_HDOSSEL))/(CFG_K^2*$E749),""))</f>
        <v/>
      </c>
      <c r="X749" s="50" t="str">
        <f aca="false">IF(OR($N749="",$W749="",$W749=0),"",$N749*(1+CFG_RC/$W749))</f>
        <v/>
      </c>
      <c r="Y749" s="46" t="str">
        <f aca="false">IF(OR($X749="",$M749="",$G749="",$L749=""),"",($W749*$G749/CFG_RHOCP)*($X749/($M749+$X749))-$L749/($M749+$X749))</f>
        <v/>
      </c>
      <c r="Z749" s="46" t="str">
        <f aca="false">IF(OR($W749="",$G749=""),"",$W749*$G749/CFG_RHOCP)</f>
        <v/>
      </c>
      <c r="AA749" s="50" t="str">
        <f aca="false">IF(OR($P749="",$Y749="",$Z749=""),"",IF(ABS($Z749-$Y749)&lt;CFG_DENOMMIN,"",($P749-$Y749)/($Z749-$Y749)))</f>
        <v/>
      </c>
      <c r="AB749" s="48" t="str">
        <f aca="false">IF($A749="","",IF(AND(HOUR($A749)&gt;=CFG_HINI,HOUR($A749)&lt;CFG_HFIM),1,0))</f>
        <v/>
      </c>
      <c r="AC749" s="48" t="str">
        <f aca="false">IF($A749="","",IF($D749="",0,IF($D749&gt;=CFG_RSMIN,1,0)))</f>
        <v/>
      </c>
      <c r="AD749" s="48" t="str">
        <f aca="false">IF($A749="","",IF($E749="",0,IF(AND($E749&gt;=CFG_UMIN,$E749&lt;=CFG_UMAX),1,0)))</f>
        <v/>
      </c>
      <c r="AE749" s="48" t="str">
        <f aca="false">IF($A749="","",IF($L749="",0,IF($L749&gt;=CFG_VPDMIN,1,0)))</f>
        <v/>
      </c>
      <c r="AF749" s="48" t="str">
        <f aca="false">IF($A749="","",IF(CFG_METODO="Teórico (Jackson)",IF(OR($Y749="",$Z749=""),0,IF(ABS($Z749-$Y749)&gt;=CFG_DENOMMIN,1,0)),IF(OR($T749="",$U749=""),0,IF(ABS($U749-$T749)&gt;=CFG_DENOMMIN,1,0))))</f>
        <v/>
      </c>
      <c r="AG749" s="48" t="str">
        <f aca="false">IF($A749="","",IF(AND($B749&lt;&gt;"",$C749&lt;&gt;"",$H749&lt;&gt;""),1,0))</f>
        <v/>
      </c>
      <c r="AH749" s="48" t="str">
        <f aca="false">IF($A749="","",IF(AND($AB749=1,$AC749=1,$AD749=1,$AE749=1,$AF749=1,$AG749=1),1,0))</f>
        <v/>
      </c>
      <c r="AI749" s="50" t="str">
        <f aca="false">IF($A749="","",IF($AH749&lt;&gt;1,"",IF(CFG_METODO="Teórico (Jackson)",$AA749,$V749)))</f>
        <v/>
      </c>
      <c r="AJ749" s="50" t="str">
        <f aca="false">IF($AI749="","",MAX(0,MIN(1,$AI749)))</f>
        <v/>
      </c>
      <c r="AK749" s="52" t="str">
        <f aca="false">IF($A749="","",IF($AG749=0,"Dados incompletos"&amp;IF($I749="SEM PAR"," — sem Tc no mesmo horário",""),IF($AB749=0,"Fora da janela horária",IF($AC749=0,"Radiação abaixo do mínimo",IF($AD749=0,"Vento fora da faixa",IF($AE749=0,"VPD abaixo do mínimo",IF($AF749=0,"Denominador muito pequeno","VÁLIDO")))))))</f>
        <v/>
      </c>
    </row>
    <row r="750" customFormat="false" ht="15" hidden="false" customHeight="false" outlineLevel="0" collapsed="false">
      <c r="A750" s="45" t="str">
        <f aca="false">IF(02_Estacao!A750="","",02_Estacao!A750)</f>
        <v/>
      </c>
      <c r="B750" s="46" t="str">
        <f aca="false">IF(OR($A750="",02_Estacao!B750=""),"",IF(CFG_UT="°F",(02_Estacao!B750-32)*5/9,02_Estacao!B750))</f>
        <v/>
      </c>
      <c r="C750" s="47" t="str">
        <f aca="false">IF(OR($A750="",02_Estacao!C750=""),"",IF(CFG_UUR="fração (0-1)",02_Estacao!C750*100,02_Estacao!C750))</f>
        <v/>
      </c>
      <c r="D750" s="48" t="str">
        <f aca="false">IF(OR($A750="",02_Estacao!D750=""),"",IF(CFG_URS="MJ/m²/h",02_Estacao!D750*277.7778,IF(CFG_URS="kW/m²",02_Estacao!D750*1000,02_Estacao!D750)))</f>
        <v/>
      </c>
      <c r="E750" s="46" t="str">
        <f aca="false">IF(OR($A750="",02_Estacao!E750=""),"",IF(CFG_UVEL="km/h",02_Estacao!E750/3.6,02_Estacao!E750))</f>
        <v/>
      </c>
      <c r="F750" s="46" t="str">
        <f aca="false">IF($A750="","",IF(02_Estacao!F750="",CFG_P,IF(CFG_UP="hPa (mbar)",02_Estacao!F750/10,IF(CFG_UP="Pa",02_Estacao!F750/1000,02_Estacao!F750))))</f>
        <v/>
      </c>
      <c r="G750" s="48" t="str">
        <f aca="false">IF($A750="","",IF(02_Estacao!G750&lt;&gt;"",02_Estacao!G750,IF($D750="","",(1-CFG_ALBEDO)*$D750-CFG_RNL)))</f>
        <v/>
      </c>
      <c r="H750" s="46" t="str">
        <f aca="false">IF($A750="","",IFERROR(IF(ISNUMBER(INDEX(03_Dossel!$F$6:$F$1005,MATCH($A750,03_Dossel!$A$6:$A$1005,0))),INDEX(03_Dossel!$F$6:$F$1005,MATCH($A750,03_Dossel!$A$6:$A$1005,0)),""),""))</f>
        <v/>
      </c>
      <c r="I750" s="49" t="str">
        <f aca="false">IF($A750="","",IF($H750="","SEM PAR","OK"))</f>
        <v/>
      </c>
      <c r="J750" s="50" t="str">
        <f aca="false">IF($B750="","",0.6108*EXP(17.27*$B750/($B750+237.3)))</f>
        <v/>
      </c>
      <c r="K750" s="50" t="str">
        <f aca="false">IF(OR($J750="",$C750=""),"",$J750*$C750/100)</f>
        <v/>
      </c>
      <c r="L750" s="50" t="str">
        <f aca="false">IF(OR($J750="",$K750=""),"",$J750-$K750)</f>
        <v/>
      </c>
      <c r="M750" s="50" t="str">
        <f aca="false">IF($J750="","",4098*$J750/($B750+237.3)^2)</f>
        <v/>
      </c>
      <c r="N750" s="51" t="str">
        <f aca="false">IF($F750="","",0.000665*$F750)</f>
        <v/>
      </c>
      <c r="O750" s="46" t="str">
        <f aca="false">IF($E750="","",IFERROR($E750*4.87/LN(67.8*CFG_ZANEM-5.42),""))</f>
        <v/>
      </c>
      <c r="P750" s="46" t="str">
        <f aca="false">IF(OR($B750="",$H750=""),"",$H750-$B750)</f>
        <v/>
      </c>
      <c r="Q750" s="46" t="str">
        <f aca="false">IF($A750="","",IF(ISNUMBER(CFG_A),CFG_A,""))</f>
        <v/>
      </c>
      <c r="R750" s="46" t="str">
        <f aca="false">IF($A750="","",IF(ISNUMBER(CFG_B),CFG_B,""))</f>
        <v/>
      </c>
      <c r="S750" s="50" t="str">
        <f aca="false">IF(OR($B750="",$Q750=""),"",0.6108*EXP(17.27*$B750/($B750+237.3))-0.6108*EXP(17.27*($B750+$Q750)/($B750+$Q750+237.3)))</f>
        <v/>
      </c>
      <c r="T750" s="46" t="str">
        <f aca="false">IF(OR($Q750="",$R750="",$L750=""),"",$Q750+$R750*$L750)</f>
        <v/>
      </c>
      <c r="U750" s="46" t="str">
        <f aca="false">IF(OR($Q750="",$R750="",$S750=""),"",$Q750+$R750*$S750)</f>
        <v/>
      </c>
      <c r="V750" s="50" t="str">
        <f aca="false">IF(OR($P750="",$T750="",$U750=""),"",IF(ABS($U750-$T750)&lt;CFG_DENOMMIN,"",($P750-$T750)/($U750-$T750)))</f>
        <v/>
      </c>
      <c r="W750" s="47" t="str">
        <f aca="false">IF($E750="","",IFERROR(LN((CFG_ZANEM-0.67*CFG_HDOSSEL)/(0.123*CFG_HDOSSEL))*LN((CFG_ZAR-0.67*CFG_HDOSSEL)/(0.0123*CFG_HDOSSEL))/(CFG_K^2*$E750),""))</f>
        <v/>
      </c>
      <c r="X750" s="50" t="str">
        <f aca="false">IF(OR($N750="",$W750="",$W750=0),"",$N750*(1+CFG_RC/$W750))</f>
        <v/>
      </c>
      <c r="Y750" s="46" t="str">
        <f aca="false">IF(OR($X750="",$M750="",$G750="",$L750=""),"",($W750*$G750/CFG_RHOCP)*($X750/($M750+$X750))-$L750/($M750+$X750))</f>
        <v/>
      </c>
      <c r="Z750" s="46" t="str">
        <f aca="false">IF(OR($W750="",$G750=""),"",$W750*$G750/CFG_RHOCP)</f>
        <v/>
      </c>
      <c r="AA750" s="50" t="str">
        <f aca="false">IF(OR($P750="",$Y750="",$Z750=""),"",IF(ABS($Z750-$Y750)&lt;CFG_DENOMMIN,"",($P750-$Y750)/($Z750-$Y750)))</f>
        <v/>
      </c>
      <c r="AB750" s="48" t="str">
        <f aca="false">IF($A750="","",IF(AND(HOUR($A750)&gt;=CFG_HINI,HOUR($A750)&lt;CFG_HFIM),1,0))</f>
        <v/>
      </c>
      <c r="AC750" s="48" t="str">
        <f aca="false">IF($A750="","",IF($D750="",0,IF($D750&gt;=CFG_RSMIN,1,0)))</f>
        <v/>
      </c>
      <c r="AD750" s="48" t="str">
        <f aca="false">IF($A750="","",IF($E750="",0,IF(AND($E750&gt;=CFG_UMIN,$E750&lt;=CFG_UMAX),1,0)))</f>
        <v/>
      </c>
      <c r="AE750" s="48" t="str">
        <f aca="false">IF($A750="","",IF($L750="",0,IF($L750&gt;=CFG_VPDMIN,1,0)))</f>
        <v/>
      </c>
      <c r="AF750" s="48" t="str">
        <f aca="false">IF($A750="","",IF(CFG_METODO="Teórico (Jackson)",IF(OR($Y750="",$Z750=""),0,IF(ABS($Z750-$Y750)&gt;=CFG_DENOMMIN,1,0)),IF(OR($T750="",$U750=""),0,IF(ABS($U750-$T750)&gt;=CFG_DENOMMIN,1,0))))</f>
        <v/>
      </c>
      <c r="AG750" s="48" t="str">
        <f aca="false">IF($A750="","",IF(AND($B750&lt;&gt;"",$C750&lt;&gt;"",$H750&lt;&gt;""),1,0))</f>
        <v/>
      </c>
      <c r="AH750" s="48" t="str">
        <f aca="false">IF($A750="","",IF(AND($AB750=1,$AC750=1,$AD750=1,$AE750=1,$AF750=1,$AG750=1),1,0))</f>
        <v/>
      </c>
      <c r="AI750" s="50" t="str">
        <f aca="false">IF($A750="","",IF($AH750&lt;&gt;1,"",IF(CFG_METODO="Teórico (Jackson)",$AA750,$V750)))</f>
        <v/>
      </c>
      <c r="AJ750" s="50" t="str">
        <f aca="false">IF($AI750="","",MAX(0,MIN(1,$AI750)))</f>
        <v/>
      </c>
      <c r="AK750" s="52" t="str">
        <f aca="false">IF($A750="","",IF($AG750=0,"Dados incompletos"&amp;IF($I750="SEM PAR"," — sem Tc no mesmo horário",""),IF($AB750=0,"Fora da janela horária",IF($AC750=0,"Radiação abaixo do mínimo",IF($AD750=0,"Vento fora da faixa",IF($AE750=0,"VPD abaixo do mínimo",IF($AF750=0,"Denominador muito pequeno","VÁLIDO")))))))</f>
        <v/>
      </c>
    </row>
    <row r="751" customFormat="false" ht="15" hidden="false" customHeight="false" outlineLevel="0" collapsed="false">
      <c r="A751" s="45" t="str">
        <f aca="false">IF(02_Estacao!A751="","",02_Estacao!A751)</f>
        <v/>
      </c>
      <c r="B751" s="46" t="str">
        <f aca="false">IF(OR($A751="",02_Estacao!B751=""),"",IF(CFG_UT="°F",(02_Estacao!B751-32)*5/9,02_Estacao!B751))</f>
        <v/>
      </c>
      <c r="C751" s="47" t="str">
        <f aca="false">IF(OR($A751="",02_Estacao!C751=""),"",IF(CFG_UUR="fração (0-1)",02_Estacao!C751*100,02_Estacao!C751))</f>
        <v/>
      </c>
      <c r="D751" s="48" t="str">
        <f aca="false">IF(OR($A751="",02_Estacao!D751=""),"",IF(CFG_URS="MJ/m²/h",02_Estacao!D751*277.7778,IF(CFG_URS="kW/m²",02_Estacao!D751*1000,02_Estacao!D751)))</f>
        <v/>
      </c>
      <c r="E751" s="46" t="str">
        <f aca="false">IF(OR($A751="",02_Estacao!E751=""),"",IF(CFG_UVEL="km/h",02_Estacao!E751/3.6,02_Estacao!E751))</f>
        <v/>
      </c>
      <c r="F751" s="46" t="str">
        <f aca="false">IF($A751="","",IF(02_Estacao!F751="",CFG_P,IF(CFG_UP="hPa (mbar)",02_Estacao!F751/10,IF(CFG_UP="Pa",02_Estacao!F751/1000,02_Estacao!F751))))</f>
        <v/>
      </c>
      <c r="G751" s="48" t="str">
        <f aca="false">IF($A751="","",IF(02_Estacao!G751&lt;&gt;"",02_Estacao!G751,IF($D751="","",(1-CFG_ALBEDO)*$D751-CFG_RNL)))</f>
        <v/>
      </c>
      <c r="H751" s="46" t="str">
        <f aca="false">IF($A751="","",IFERROR(IF(ISNUMBER(INDEX(03_Dossel!$F$6:$F$1005,MATCH($A751,03_Dossel!$A$6:$A$1005,0))),INDEX(03_Dossel!$F$6:$F$1005,MATCH($A751,03_Dossel!$A$6:$A$1005,0)),""),""))</f>
        <v/>
      </c>
      <c r="I751" s="49" t="str">
        <f aca="false">IF($A751="","",IF($H751="","SEM PAR","OK"))</f>
        <v/>
      </c>
      <c r="J751" s="50" t="str">
        <f aca="false">IF($B751="","",0.6108*EXP(17.27*$B751/($B751+237.3)))</f>
        <v/>
      </c>
      <c r="K751" s="50" t="str">
        <f aca="false">IF(OR($J751="",$C751=""),"",$J751*$C751/100)</f>
        <v/>
      </c>
      <c r="L751" s="50" t="str">
        <f aca="false">IF(OR($J751="",$K751=""),"",$J751-$K751)</f>
        <v/>
      </c>
      <c r="M751" s="50" t="str">
        <f aca="false">IF($J751="","",4098*$J751/($B751+237.3)^2)</f>
        <v/>
      </c>
      <c r="N751" s="51" t="str">
        <f aca="false">IF($F751="","",0.000665*$F751)</f>
        <v/>
      </c>
      <c r="O751" s="46" t="str">
        <f aca="false">IF($E751="","",IFERROR($E751*4.87/LN(67.8*CFG_ZANEM-5.42),""))</f>
        <v/>
      </c>
      <c r="P751" s="46" t="str">
        <f aca="false">IF(OR($B751="",$H751=""),"",$H751-$B751)</f>
        <v/>
      </c>
      <c r="Q751" s="46" t="str">
        <f aca="false">IF($A751="","",IF(ISNUMBER(CFG_A),CFG_A,""))</f>
        <v/>
      </c>
      <c r="R751" s="46" t="str">
        <f aca="false">IF($A751="","",IF(ISNUMBER(CFG_B),CFG_B,""))</f>
        <v/>
      </c>
      <c r="S751" s="50" t="str">
        <f aca="false">IF(OR($B751="",$Q751=""),"",0.6108*EXP(17.27*$B751/($B751+237.3))-0.6108*EXP(17.27*($B751+$Q751)/($B751+$Q751+237.3)))</f>
        <v/>
      </c>
      <c r="T751" s="46" t="str">
        <f aca="false">IF(OR($Q751="",$R751="",$L751=""),"",$Q751+$R751*$L751)</f>
        <v/>
      </c>
      <c r="U751" s="46" t="str">
        <f aca="false">IF(OR($Q751="",$R751="",$S751=""),"",$Q751+$R751*$S751)</f>
        <v/>
      </c>
      <c r="V751" s="50" t="str">
        <f aca="false">IF(OR($P751="",$T751="",$U751=""),"",IF(ABS($U751-$T751)&lt;CFG_DENOMMIN,"",($P751-$T751)/($U751-$T751)))</f>
        <v/>
      </c>
      <c r="W751" s="47" t="str">
        <f aca="false">IF($E751="","",IFERROR(LN((CFG_ZANEM-0.67*CFG_HDOSSEL)/(0.123*CFG_HDOSSEL))*LN((CFG_ZAR-0.67*CFG_HDOSSEL)/(0.0123*CFG_HDOSSEL))/(CFG_K^2*$E751),""))</f>
        <v/>
      </c>
      <c r="X751" s="50" t="str">
        <f aca="false">IF(OR($N751="",$W751="",$W751=0),"",$N751*(1+CFG_RC/$W751))</f>
        <v/>
      </c>
      <c r="Y751" s="46" t="str">
        <f aca="false">IF(OR($X751="",$M751="",$G751="",$L751=""),"",($W751*$G751/CFG_RHOCP)*($X751/($M751+$X751))-$L751/($M751+$X751))</f>
        <v/>
      </c>
      <c r="Z751" s="46" t="str">
        <f aca="false">IF(OR($W751="",$G751=""),"",$W751*$G751/CFG_RHOCP)</f>
        <v/>
      </c>
      <c r="AA751" s="50" t="str">
        <f aca="false">IF(OR($P751="",$Y751="",$Z751=""),"",IF(ABS($Z751-$Y751)&lt;CFG_DENOMMIN,"",($P751-$Y751)/($Z751-$Y751)))</f>
        <v/>
      </c>
      <c r="AB751" s="48" t="str">
        <f aca="false">IF($A751="","",IF(AND(HOUR($A751)&gt;=CFG_HINI,HOUR($A751)&lt;CFG_HFIM),1,0))</f>
        <v/>
      </c>
      <c r="AC751" s="48" t="str">
        <f aca="false">IF($A751="","",IF($D751="",0,IF($D751&gt;=CFG_RSMIN,1,0)))</f>
        <v/>
      </c>
      <c r="AD751" s="48" t="str">
        <f aca="false">IF($A751="","",IF($E751="",0,IF(AND($E751&gt;=CFG_UMIN,$E751&lt;=CFG_UMAX),1,0)))</f>
        <v/>
      </c>
      <c r="AE751" s="48" t="str">
        <f aca="false">IF($A751="","",IF($L751="",0,IF($L751&gt;=CFG_VPDMIN,1,0)))</f>
        <v/>
      </c>
      <c r="AF751" s="48" t="str">
        <f aca="false">IF($A751="","",IF(CFG_METODO="Teórico (Jackson)",IF(OR($Y751="",$Z751=""),0,IF(ABS($Z751-$Y751)&gt;=CFG_DENOMMIN,1,0)),IF(OR($T751="",$U751=""),0,IF(ABS($U751-$T751)&gt;=CFG_DENOMMIN,1,0))))</f>
        <v/>
      </c>
      <c r="AG751" s="48" t="str">
        <f aca="false">IF($A751="","",IF(AND($B751&lt;&gt;"",$C751&lt;&gt;"",$H751&lt;&gt;""),1,0))</f>
        <v/>
      </c>
      <c r="AH751" s="48" t="str">
        <f aca="false">IF($A751="","",IF(AND($AB751=1,$AC751=1,$AD751=1,$AE751=1,$AF751=1,$AG751=1),1,0))</f>
        <v/>
      </c>
      <c r="AI751" s="50" t="str">
        <f aca="false">IF($A751="","",IF($AH751&lt;&gt;1,"",IF(CFG_METODO="Teórico (Jackson)",$AA751,$V751)))</f>
        <v/>
      </c>
      <c r="AJ751" s="50" t="str">
        <f aca="false">IF($AI751="","",MAX(0,MIN(1,$AI751)))</f>
        <v/>
      </c>
      <c r="AK751" s="52" t="str">
        <f aca="false">IF($A751="","",IF($AG751=0,"Dados incompletos"&amp;IF($I751="SEM PAR"," — sem Tc no mesmo horário",""),IF($AB751=0,"Fora da janela horária",IF($AC751=0,"Radiação abaixo do mínimo",IF($AD751=0,"Vento fora da faixa",IF($AE751=0,"VPD abaixo do mínimo",IF($AF751=0,"Denominador muito pequeno","VÁLIDO")))))))</f>
        <v/>
      </c>
    </row>
    <row r="752" customFormat="false" ht="15" hidden="false" customHeight="false" outlineLevel="0" collapsed="false">
      <c r="A752" s="45" t="str">
        <f aca="false">IF(02_Estacao!A752="","",02_Estacao!A752)</f>
        <v/>
      </c>
      <c r="B752" s="46" t="str">
        <f aca="false">IF(OR($A752="",02_Estacao!B752=""),"",IF(CFG_UT="°F",(02_Estacao!B752-32)*5/9,02_Estacao!B752))</f>
        <v/>
      </c>
      <c r="C752" s="47" t="str">
        <f aca="false">IF(OR($A752="",02_Estacao!C752=""),"",IF(CFG_UUR="fração (0-1)",02_Estacao!C752*100,02_Estacao!C752))</f>
        <v/>
      </c>
      <c r="D752" s="48" t="str">
        <f aca="false">IF(OR($A752="",02_Estacao!D752=""),"",IF(CFG_URS="MJ/m²/h",02_Estacao!D752*277.7778,IF(CFG_URS="kW/m²",02_Estacao!D752*1000,02_Estacao!D752)))</f>
        <v/>
      </c>
      <c r="E752" s="46" t="str">
        <f aca="false">IF(OR($A752="",02_Estacao!E752=""),"",IF(CFG_UVEL="km/h",02_Estacao!E752/3.6,02_Estacao!E752))</f>
        <v/>
      </c>
      <c r="F752" s="46" t="str">
        <f aca="false">IF($A752="","",IF(02_Estacao!F752="",CFG_P,IF(CFG_UP="hPa (mbar)",02_Estacao!F752/10,IF(CFG_UP="Pa",02_Estacao!F752/1000,02_Estacao!F752))))</f>
        <v/>
      </c>
      <c r="G752" s="48" t="str">
        <f aca="false">IF($A752="","",IF(02_Estacao!G752&lt;&gt;"",02_Estacao!G752,IF($D752="","",(1-CFG_ALBEDO)*$D752-CFG_RNL)))</f>
        <v/>
      </c>
      <c r="H752" s="46" t="str">
        <f aca="false">IF($A752="","",IFERROR(IF(ISNUMBER(INDEX(03_Dossel!$F$6:$F$1005,MATCH($A752,03_Dossel!$A$6:$A$1005,0))),INDEX(03_Dossel!$F$6:$F$1005,MATCH($A752,03_Dossel!$A$6:$A$1005,0)),""),""))</f>
        <v/>
      </c>
      <c r="I752" s="49" t="str">
        <f aca="false">IF($A752="","",IF($H752="","SEM PAR","OK"))</f>
        <v/>
      </c>
      <c r="J752" s="50" t="str">
        <f aca="false">IF($B752="","",0.6108*EXP(17.27*$B752/($B752+237.3)))</f>
        <v/>
      </c>
      <c r="K752" s="50" t="str">
        <f aca="false">IF(OR($J752="",$C752=""),"",$J752*$C752/100)</f>
        <v/>
      </c>
      <c r="L752" s="50" t="str">
        <f aca="false">IF(OR($J752="",$K752=""),"",$J752-$K752)</f>
        <v/>
      </c>
      <c r="M752" s="50" t="str">
        <f aca="false">IF($J752="","",4098*$J752/($B752+237.3)^2)</f>
        <v/>
      </c>
      <c r="N752" s="51" t="str">
        <f aca="false">IF($F752="","",0.000665*$F752)</f>
        <v/>
      </c>
      <c r="O752" s="46" t="str">
        <f aca="false">IF($E752="","",IFERROR($E752*4.87/LN(67.8*CFG_ZANEM-5.42),""))</f>
        <v/>
      </c>
      <c r="P752" s="46" t="str">
        <f aca="false">IF(OR($B752="",$H752=""),"",$H752-$B752)</f>
        <v/>
      </c>
      <c r="Q752" s="46" t="str">
        <f aca="false">IF($A752="","",IF(ISNUMBER(CFG_A),CFG_A,""))</f>
        <v/>
      </c>
      <c r="R752" s="46" t="str">
        <f aca="false">IF($A752="","",IF(ISNUMBER(CFG_B),CFG_B,""))</f>
        <v/>
      </c>
      <c r="S752" s="50" t="str">
        <f aca="false">IF(OR($B752="",$Q752=""),"",0.6108*EXP(17.27*$B752/($B752+237.3))-0.6108*EXP(17.27*($B752+$Q752)/($B752+$Q752+237.3)))</f>
        <v/>
      </c>
      <c r="T752" s="46" t="str">
        <f aca="false">IF(OR($Q752="",$R752="",$L752=""),"",$Q752+$R752*$L752)</f>
        <v/>
      </c>
      <c r="U752" s="46" t="str">
        <f aca="false">IF(OR($Q752="",$R752="",$S752=""),"",$Q752+$R752*$S752)</f>
        <v/>
      </c>
      <c r="V752" s="50" t="str">
        <f aca="false">IF(OR($P752="",$T752="",$U752=""),"",IF(ABS($U752-$T752)&lt;CFG_DENOMMIN,"",($P752-$T752)/($U752-$T752)))</f>
        <v/>
      </c>
      <c r="W752" s="47" t="str">
        <f aca="false">IF($E752="","",IFERROR(LN((CFG_ZANEM-0.67*CFG_HDOSSEL)/(0.123*CFG_HDOSSEL))*LN((CFG_ZAR-0.67*CFG_HDOSSEL)/(0.0123*CFG_HDOSSEL))/(CFG_K^2*$E752),""))</f>
        <v/>
      </c>
      <c r="X752" s="50" t="str">
        <f aca="false">IF(OR($N752="",$W752="",$W752=0),"",$N752*(1+CFG_RC/$W752))</f>
        <v/>
      </c>
      <c r="Y752" s="46" t="str">
        <f aca="false">IF(OR($X752="",$M752="",$G752="",$L752=""),"",($W752*$G752/CFG_RHOCP)*($X752/($M752+$X752))-$L752/($M752+$X752))</f>
        <v/>
      </c>
      <c r="Z752" s="46" t="str">
        <f aca="false">IF(OR($W752="",$G752=""),"",$W752*$G752/CFG_RHOCP)</f>
        <v/>
      </c>
      <c r="AA752" s="50" t="str">
        <f aca="false">IF(OR($P752="",$Y752="",$Z752=""),"",IF(ABS($Z752-$Y752)&lt;CFG_DENOMMIN,"",($P752-$Y752)/($Z752-$Y752)))</f>
        <v/>
      </c>
      <c r="AB752" s="48" t="str">
        <f aca="false">IF($A752="","",IF(AND(HOUR($A752)&gt;=CFG_HINI,HOUR($A752)&lt;CFG_HFIM),1,0))</f>
        <v/>
      </c>
      <c r="AC752" s="48" t="str">
        <f aca="false">IF($A752="","",IF($D752="",0,IF($D752&gt;=CFG_RSMIN,1,0)))</f>
        <v/>
      </c>
      <c r="AD752" s="48" t="str">
        <f aca="false">IF($A752="","",IF($E752="",0,IF(AND($E752&gt;=CFG_UMIN,$E752&lt;=CFG_UMAX),1,0)))</f>
        <v/>
      </c>
      <c r="AE752" s="48" t="str">
        <f aca="false">IF($A752="","",IF($L752="",0,IF($L752&gt;=CFG_VPDMIN,1,0)))</f>
        <v/>
      </c>
      <c r="AF752" s="48" t="str">
        <f aca="false">IF($A752="","",IF(CFG_METODO="Teórico (Jackson)",IF(OR($Y752="",$Z752=""),0,IF(ABS($Z752-$Y752)&gt;=CFG_DENOMMIN,1,0)),IF(OR($T752="",$U752=""),0,IF(ABS($U752-$T752)&gt;=CFG_DENOMMIN,1,0))))</f>
        <v/>
      </c>
      <c r="AG752" s="48" t="str">
        <f aca="false">IF($A752="","",IF(AND($B752&lt;&gt;"",$C752&lt;&gt;"",$H752&lt;&gt;""),1,0))</f>
        <v/>
      </c>
      <c r="AH752" s="48" t="str">
        <f aca="false">IF($A752="","",IF(AND($AB752=1,$AC752=1,$AD752=1,$AE752=1,$AF752=1,$AG752=1),1,0))</f>
        <v/>
      </c>
      <c r="AI752" s="50" t="str">
        <f aca="false">IF($A752="","",IF($AH752&lt;&gt;1,"",IF(CFG_METODO="Teórico (Jackson)",$AA752,$V752)))</f>
        <v/>
      </c>
      <c r="AJ752" s="50" t="str">
        <f aca="false">IF($AI752="","",MAX(0,MIN(1,$AI752)))</f>
        <v/>
      </c>
      <c r="AK752" s="52" t="str">
        <f aca="false">IF($A752="","",IF($AG752=0,"Dados incompletos"&amp;IF($I752="SEM PAR"," — sem Tc no mesmo horário",""),IF($AB752=0,"Fora da janela horária",IF($AC752=0,"Radiação abaixo do mínimo",IF($AD752=0,"Vento fora da faixa",IF($AE752=0,"VPD abaixo do mínimo",IF($AF752=0,"Denominador muito pequeno","VÁLIDO")))))))</f>
        <v/>
      </c>
    </row>
    <row r="753" customFormat="false" ht="15" hidden="false" customHeight="false" outlineLevel="0" collapsed="false">
      <c r="A753" s="45" t="str">
        <f aca="false">IF(02_Estacao!A753="","",02_Estacao!A753)</f>
        <v/>
      </c>
      <c r="B753" s="46" t="str">
        <f aca="false">IF(OR($A753="",02_Estacao!B753=""),"",IF(CFG_UT="°F",(02_Estacao!B753-32)*5/9,02_Estacao!B753))</f>
        <v/>
      </c>
      <c r="C753" s="47" t="str">
        <f aca="false">IF(OR($A753="",02_Estacao!C753=""),"",IF(CFG_UUR="fração (0-1)",02_Estacao!C753*100,02_Estacao!C753))</f>
        <v/>
      </c>
      <c r="D753" s="48" t="str">
        <f aca="false">IF(OR($A753="",02_Estacao!D753=""),"",IF(CFG_URS="MJ/m²/h",02_Estacao!D753*277.7778,IF(CFG_URS="kW/m²",02_Estacao!D753*1000,02_Estacao!D753)))</f>
        <v/>
      </c>
      <c r="E753" s="46" t="str">
        <f aca="false">IF(OR($A753="",02_Estacao!E753=""),"",IF(CFG_UVEL="km/h",02_Estacao!E753/3.6,02_Estacao!E753))</f>
        <v/>
      </c>
      <c r="F753" s="46" t="str">
        <f aca="false">IF($A753="","",IF(02_Estacao!F753="",CFG_P,IF(CFG_UP="hPa (mbar)",02_Estacao!F753/10,IF(CFG_UP="Pa",02_Estacao!F753/1000,02_Estacao!F753))))</f>
        <v/>
      </c>
      <c r="G753" s="48" t="str">
        <f aca="false">IF($A753="","",IF(02_Estacao!G753&lt;&gt;"",02_Estacao!G753,IF($D753="","",(1-CFG_ALBEDO)*$D753-CFG_RNL)))</f>
        <v/>
      </c>
      <c r="H753" s="46" t="str">
        <f aca="false">IF($A753="","",IFERROR(IF(ISNUMBER(INDEX(03_Dossel!$F$6:$F$1005,MATCH($A753,03_Dossel!$A$6:$A$1005,0))),INDEX(03_Dossel!$F$6:$F$1005,MATCH($A753,03_Dossel!$A$6:$A$1005,0)),""),""))</f>
        <v/>
      </c>
      <c r="I753" s="49" t="str">
        <f aca="false">IF($A753="","",IF($H753="","SEM PAR","OK"))</f>
        <v/>
      </c>
      <c r="J753" s="50" t="str">
        <f aca="false">IF($B753="","",0.6108*EXP(17.27*$B753/($B753+237.3)))</f>
        <v/>
      </c>
      <c r="K753" s="50" t="str">
        <f aca="false">IF(OR($J753="",$C753=""),"",$J753*$C753/100)</f>
        <v/>
      </c>
      <c r="L753" s="50" t="str">
        <f aca="false">IF(OR($J753="",$K753=""),"",$J753-$K753)</f>
        <v/>
      </c>
      <c r="M753" s="50" t="str">
        <f aca="false">IF($J753="","",4098*$J753/($B753+237.3)^2)</f>
        <v/>
      </c>
      <c r="N753" s="51" t="str">
        <f aca="false">IF($F753="","",0.000665*$F753)</f>
        <v/>
      </c>
      <c r="O753" s="46" t="str">
        <f aca="false">IF($E753="","",IFERROR($E753*4.87/LN(67.8*CFG_ZANEM-5.42),""))</f>
        <v/>
      </c>
      <c r="P753" s="46" t="str">
        <f aca="false">IF(OR($B753="",$H753=""),"",$H753-$B753)</f>
        <v/>
      </c>
      <c r="Q753" s="46" t="str">
        <f aca="false">IF($A753="","",IF(ISNUMBER(CFG_A),CFG_A,""))</f>
        <v/>
      </c>
      <c r="R753" s="46" t="str">
        <f aca="false">IF($A753="","",IF(ISNUMBER(CFG_B),CFG_B,""))</f>
        <v/>
      </c>
      <c r="S753" s="50" t="str">
        <f aca="false">IF(OR($B753="",$Q753=""),"",0.6108*EXP(17.27*$B753/($B753+237.3))-0.6108*EXP(17.27*($B753+$Q753)/($B753+$Q753+237.3)))</f>
        <v/>
      </c>
      <c r="T753" s="46" t="str">
        <f aca="false">IF(OR($Q753="",$R753="",$L753=""),"",$Q753+$R753*$L753)</f>
        <v/>
      </c>
      <c r="U753" s="46" t="str">
        <f aca="false">IF(OR($Q753="",$R753="",$S753=""),"",$Q753+$R753*$S753)</f>
        <v/>
      </c>
      <c r="V753" s="50" t="str">
        <f aca="false">IF(OR($P753="",$T753="",$U753=""),"",IF(ABS($U753-$T753)&lt;CFG_DENOMMIN,"",($P753-$T753)/($U753-$T753)))</f>
        <v/>
      </c>
      <c r="W753" s="47" t="str">
        <f aca="false">IF($E753="","",IFERROR(LN((CFG_ZANEM-0.67*CFG_HDOSSEL)/(0.123*CFG_HDOSSEL))*LN((CFG_ZAR-0.67*CFG_HDOSSEL)/(0.0123*CFG_HDOSSEL))/(CFG_K^2*$E753),""))</f>
        <v/>
      </c>
      <c r="X753" s="50" t="str">
        <f aca="false">IF(OR($N753="",$W753="",$W753=0),"",$N753*(1+CFG_RC/$W753))</f>
        <v/>
      </c>
      <c r="Y753" s="46" t="str">
        <f aca="false">IF(OR($X753="",$M753="",$G753="",$L753=""),"",($W753*$G753/CFG_RHOCP)*($X753/($M753+$X753))-$L753/($M753+$X753))</f>
        <v/>
      </c>
      <c r="Z753" s="46" t="str">
        <f aca="false">IF(OR($W753="",$G753=""),"",$W753*$G753/CFG_RHOCP)</f>
        <v/>
      </c>
      <c r="AA753" s="50" t="str">
        <f aca="false">IF(OR($P753="",$Y753="",$Z753=""),"",IF(ABS($Z753-$Y753)&lt;CFG_DENOMMIN,"",($P753-$Y753)/($Z753-$Y753)))</f>
        <v/>
      </c>
      <c r="AB753" s="48" t="str">
        <f aca="false">IF($A753="","",IF(AND(HOUR($A753)&gt;=CFG_HINI,HOUR($A753)&lt;CFG_HFIM),1,0))</f>
        <v/>
      </c>
      <c r="AC753" s="48" t="str">
        <f aca="false">IF($A753="","",IF($D753="",0,IF($D753&gt;=CFG_RSMIN,1,0)))</f>
        <v/>
      </c>
      <c r="AD753" s="48" t="str">
        <f aca="false">IF($A753="","",IF($E753="",0,IF(AND($E753&gt;=CFG_UMIN,$E753&lt;=CFG_UMAX),1,0)))</f>
        <v/>
      </c>
      <c r="AE753" s="48" t="str">
        <f aca="false">IF($A753="","",IF($L753="",0,IF($L753&gt;=CFG_VPDMIN,1,0)))</f>
        <v/>
      </c>
      <c r="AF753" s="48" t="str">
        <f aca="false">IF($A753="","",IF(CFG_METODO="Teórico (Jackson)",IF(OR($Y753="",$Z753=""),0,IF(ABS($Z753-$Y753)&gt;=CFG_DENOMMIN,1,0)),IF(OR($T753="",$U753=""),0,IF(ABS($U753-$T753)&gt;=CFG_DENOMMIN,1,0))))</f>
        <v/>
      </c>
      <c r="AG753" s="48" t="str">
        <f aca="false">IF($A753="","",IF(AND($B753&lt;&gt;"",$C753&lt;&gt;"",$H753&lt;&gt;""),1,0))</f>
        <v/>
      </c>
      <c r="AH753" s="48" t="str">
        <f aca="false">IF($A753="","",IF(AND($AB753=1,$AC753=1,$AD753=1,$AE753=1,$AF753=1,$AG753=1),1,0))</f>
        <v/>
      </c>
      <c r="AI753" s="50" t="str">
        <f aca="false">IF($A753="","",IF($AH753&lt;&gt;1,"",IF(CFG_METODO="Teórico (Jackson)",$AA753,$V753)))</f>
        <v/>
      </c>
      <c r="AJ753" s="50" t="str">
        <f aca="false">IF($AI753="","",MAX(0,MIN(1,$AI753)))</f>
        <v/>
      </c>
      <c r="AK753" s="52" t="str">
        <f aca="false">IF($A753="","",IF($AG753=0,"Dados incompletos"&amp;IF($I753="SEM PAR"," — sem Tc no mesmo horário",""),IF($AB753=0,"Fora da janela horária",IF($AC753=0,"Radiação abaixo do mínimo",IF($AD753=0,"Vento fora da faixa",IF($AE753=0,"VPD abaixo do mínimo",IF($AF753=0,"Denominador muito pequeno","VÁLIDO")))))))</f>
        <v/>
      </c>
    </row>
    <row r="754" customFormat="false" ht="15" hidden="false" customHeight="false" outlineLevel="0" collapsed="false">
      <c r="A754" s="45" t="str">
        <f aca="false">IF(02_Estacao!A754="","",02_Estacao!A754)</f>
        <v/>
      </c>
      <c r="B754" s="46" t="str">
        <f aca="false">IF(OR($A754="",02_Estacao!B754=""),"",IF(CFG_UT="°F",(02_Estacao!B754-32)*5/9,02_Estacao!B754))</f>
        <v/>
      </c>
      <c r="C754" s="47" t="str">
        <f aca="false">IF(OR($A754="",02_Estacao!C754=""),"",IF(CFG_UUR="fração (0-1)",02_Estacao!C754*100,02_Estacao!C754))</f>
        <v/>
      </c>
      <c r="D754" s="48" t="str">
        <f aca="false">IF(OR($A754="",02_Estacao!D754=""),"",IF(CFG_URS="MJ/m²/h",02_Estacao!D754*277.7778,IF(CFG_URS="kW/m²",02_Estacao!D754*1000,02_Estacao!D754)))</f>
        <v/>
      </c>
      <c r="E754" s="46" t="str">
        <f aca="false">IF(OR($A754="",02_Estacao!E754=""),"",IF(CFG_UVEL="km/h",02_Estacao!E754/3.6,02_Estacao!E754))</f>
        <v/>
      </c>
      <c r="F754" s="46" t="str">
        <f aca="false">IF($A754="","",IF(02_Estacao!F754="",CFG_P,IF(CFG_UP="hPa (mbar)",02_Estacao!F754/10,IF(CFG_UP="Pa",02_Estacao!F754/1000,02_Estacao!F754))))</f>
        <v/>
      </c>
      <c r="G754" s="48" t="str">
        <f aca="false">IF($A754="","",IF(02_Estacao!G754&lt;&gt;"",02_Estacao!G754,IF($D754="","",(1-CFG_ALBEDO)*$D754-CFG_RNL)))</f>
        <v/>
      </c>
      <c r="H754" s="46" t="str">
        <f aca="false">IF($A754="","",IFERROR(IF(ISNUMBER(INDEX(03_Dossel!$F$6:$F$1005,MATCH($A754,03_Dossel!$A$6:$A$1005,0))),INDEX(03_Dossel!$F$6:$F$1005,MATCH($A754,03_Dossel!$A$6:$A$1005,0)),""),""))</f>
        <v/>
      </c>
      <c r="I754" s="49" t="str">
        <f aca="false">IF($A754="","",IF($H754="","SEM PAR","OK"))</f>
        <v/>
      </c>
      <c r="J754" s="50" t="str">
        <f aca="false">IF($B754="","",0.6108*EXP(17.27*$B754/($B754+237.3)))</f>
        <v/>
      </c>
      <c r="K754" s="50" t="str">
        <f aca="false">IF(OR($J754="",$C754=""),"",$J754*$C754/100)</f>
        <v/>
      </c>
      <c r="L754" s="50" t="str">
        <f aca="false">IF(OR($J754="",$K754=""),"",$J754-$K754)</f>
        <v/>
      </c>
      <c r="M754" s="50" t="str">
        <f aca="false">IF($J754="","",4098*$J754/($B754+237.3)^2)</f>
        <v/>
      </c>
      <c r="N754" s="51" t="str">
        <f aca="false">IF($F754="","",0.000665*$F754)</f>
        <v/>
      </c>
      <c r="O754" s="46" t="str">
        <f aca="false">IF($E754="","",IFERROR($E754*4.87/LN(67.8*CFG_ZANEM-5.42),""))</f>
        <v/>
      </c>
      <c r="P754" s="46" t="str">
        <f aca="false">IF(OR($B754="",$H754=""),"",$H754-$B754)</f>
        <v/>
      </c>
      <c r="Q754" s="46" t="str">
        <f aca="false">IF($A754="","",IF(ISNUMBER(CFG_A),CFG_A,""))</f>
        <v/>
      </c>
      <c r="R754" s="46" t="str">
        <f aca="false">IF($A754="","",IF(ISNUMBER(CFG_B),CFG_B,""))</f>
        <v/>
      </c>
      <c r="S754" s="50" t="str">
        <f aca="false">IF(OR($B754="",$Q754=""),"",0.6108*EXP(17.27*$B754/($B754+237.3))-0.6108*EXP(17.27*($B754+$Q754)/($B754+$Q754+237.3)))</f>
        <v/>
      </c>
      <c r="T754" s="46" t="str">
        <f aca="false">IF(OR($Q754="",$R754="",$L754=""),"",$Q754+$R754*$L754)</f>
        <v/>
      </c>
      <c r="U754" s="46" t="str">
        <f aca="false">IF(OR($Q754="",$R754="",$S754=""),"",$Q754+$R754*$S754)</f>
        <v/>
      </c>
      <c r="V754" s="50" t="str">
        <f aca="false">IF(OR($P754="",$T754="",$U754=""),"",IF(ABS($U754-$T754)&lt;CFG_DENOMMIN,"",($P754-$T754)/($U754-$T754)))</f>
        <v/>
      </c>
      <c r="W754" s="47" t="str">
        <f aca="false">IF($E754="","",IFERROR(LN((CFG_ZANEM-0.67*CFG_HDOSSEL)/(0.123*CFG_HDOSSEL))*LN((CFG_ZAR-0.67*CFG_HDOSSEL)/(0.0123*CFG_HDOSSEL))/(CFG_K^2*$E754),""))</f>
        <v/>
      </c>
      <c r="X754" s="50" t="str">
        <f aca="false">IF(OR($N754="",$W754="",$W754=0),"",$N754*(1+CFG_RC/$W754))</f>
        <v/>
      </c>
      <c r="Y754" s="46" t="str">
        <f aca="false">IF(OR($X754="",$M754="",$G754="",$L754=""),"",($W754*$G754/CFG_RHOCP)*($X754/($M754+$X754))-$L754/($M754+$X754))</f>
        <v/>
      </c>
      <c r="Z754" s="46" t="str">
        <f aca="false">IF(OR($W754="",$G754=""),"",$W754*$G754/CFG_RHOCP)</f>
        <v/>
      </c>
      <c r="AA754" s="50" t="str">
        <f aca="false">IF(OR($P754="",$Y754="",$Z754=""),"",IF(ABS($Z754-$Y754)&lt;CFG_DENOMMIN,"",($P754-$Y754)/($Z754-$Y754)))</f>
        <v/>
      </c>
      <c r="AB754" s="48" t="str">
        <f aca="false">IF($A754="","",IF(AND(HOUR($A754)&gt;=CFG_HINI,HOUR($A754)&lt;CFG_HFIM),1,0))</f>
        <v/>
      </c>
      <c r="AC754" s="48" t="str">
        <f aca="false">IF($A754="","",IF($D754="",0,IF($D754&gt;=CFG_RSMIN,1,0)))</f>
        <v/>
      </c>
      <c r="AD754" s="48" t="str">
        <f aca="false">IF($A754="","",IF($E754="",0,IF(AND($E754&gt;=CFG_UMIN,$E754&lt;=CFG_UMAX),1,0)))</f>
        <v/>
      </c>
      <c r="AE754" s="48" t="str">
        <f aca="false">IF($A754="","",IF($L754="",0,IF($L754&gt;=CFG_VPDMIN,1,0)))</f>
        <v/>
      </c>
      <c r="AF754" s="48" t="str">
        <f aca="false">IF($A754="","",IF(CFG_METODO="Teórico (Jackson)",IF(OR($Y754="",$Z754=""),0,IF(ABS($Z754-$Y754)&gt;=CFG_DENOMMIN,1,0)),IF(OR($T754="",$U754=""),0,IF(ABS($U754-$T754)&gt;=CFG_DENOMMIN,1,0))))</f>
        <v/>
      </c>
      <c r="AG754" s="48" t="str">
        <f aca="false">IF($A754="","",IF(AND($B754&lt;&gt;"",$C754&lt;&gt;"",$H754&lt;&gt;""),1,0))</f>
        <v/>
      </c>
      <c r="AH754" s="48" t="str">
        <f aca="false">IF($A754="","",IF(AND($AB754=1,$AC754=1,$AD754=1,$AE754=1,$AF754=1,$AG754=1),1,0))</f>
        <v/>
      </c>
      <c r="AI754" s="50" t="str">
        <f aca="false">IF($A754="","",IF($AH754&lt;&gt;1,"",IF(CFG_METODO="Teórico (Jackson)",$AA754,$V754)))</f>
        <v/>
      </c>
      <c r="AJ754" s="50" t="str">
        <f aca="false">IF($AI754="","",MAX(0,MIN(1,$AI754)))</f>
        <v/>
      </c>
      <c r="AK754" s="52" t="str">
        <f aca="false">IF($A754="","",IF($AG754=0,"Dados incompletos"&amp;IF($I754="SEM PAR"," — sem Tc no mesmo horário",""),IF($AB754=0,"Fora da janela horária",IF($AC754=0,"Radiação abaixo do mínimo",IF($AD754=0,"Vento fora da faixa",IF($AE754=0,"VPD abaixo do mínimo",IF($AF754=0,"Denominador muito pequeno","VÁLIDO")))))))</f>
        <v/>
      </c>
    </row>
    <row r="755" customFormat="false" ht="15" hidden="false" customHeight="false" outlineLevel="0" collapsed="false">
      <c r="A755" s="45" t="str">
        <f aca="false">IF(02_Estacao!A755="","",02_Estacao!A755)</f>
        <v/>
      </c>
      <c r="B755" s="46" t="str">
        <f aca="false">IF(OR($A755="",02_Estacao!B755=""),"",IF(CFG_UT="°F",(02_Estacao!B755-32)*5/9,02_Estacao!B755))</f>
        <v/>
      </c>
      <c r="C755" s="47" t="str">
        <f aca="false">IF(OR($A755="",02_Estacao!C755=""),"",IF(CFG_UUR="fração (0-1)",02_Estacao!C755*100,02_Estacao!C755))</f>
        <v/>
      </c>
      <c r="D755" s="48" t="str">
        <f aca="false">IF(OR($A755="",02_Estacao!D755=""),"",IF(CFG_URS="MJ/m²/h",02_Estacao!D755*277.7778,IF(CFG_URS="kW/m²",02_Estacao!D755*1000,02_Estacao!D755)))</f>
        <v/>
      </c>
      <c r="E755" s="46" t="str">
        <f aca="false">IF(OR($A755="",02_Estacao!E755=""),"",IF(CFG_UVEL="km/h",02_Estacao!E755/3.6,02_Estacao!E755))</f>
        <v/>
      </c>
      <c r="F755" s="46" t="str">
        <f aca="false">IF($A755="","",IF(02_Estacao!F755="",CFG_P,IF(CFG_UP="hPa (mbar)",02_Estacao!F755/10,IF(CFG_UP="Pa",02_Estacao!F755/1000,02_Estacao!F755))))</f>
        <v/>
      </c>
      <c r="G755" s="48" t="str">
        <f aca="false">IF($A755="","",IF(02_Estacao!G755&lt;&gt;"",02_Estacao!G755,IF($D755="","",(1-CFG_ALBEDO)*$D755-CFG_RNL)))</f>
        <v/>
      </c>
      <c r="H755" s="46" t="str">
        <f aca="false">IF($A755="","",IFERROR(IF(ISNUMBER(INDEX(03_Dossel!$F$6:$F$1005,MATCH($A755,03_Dossel!$A$6:$A$1005,0))),INDEX(03_Dossel!$F$6:$F$1005,MATCH($A755,03_Dossel!$A$6:$A$1005,0)),""),""))</f>
        <v/>
      </c>
      <c r="I755" s="49" t="str">
        <f aca="false">IF($A755="","",IF($H755="","SEM PAR","OK"))</f>
        <v/>
      </c>
      <c r="J755" s="50" t="str">
        <f aca="false">IF($B755="","",0.6108*EXP(17.27*$B755/($B755+237.3)))</f>
        <v/>
      </c>
      <c r="K755" s="50" t="str">
        <f aca="false">IF(OR($J755="",$C755=""),"",$J755*$C755/100)</f>
        <v/>
      </c>
      <c r="L755" s="50" t="str">
        <f aca="false">IF(OR($J755="",$K755=""),"",$J755-$K755)</f>
        <v/>
      </c>
      <c r="M755" s="50" t="str">
        <f aca="false">IF($J755="","",4098*$J755/($B755+237.3)^2)</f>
        <v/>
      </c>
      <c r="N755" s="51" t="str">
        <f aca="false">IF($F755="","",0.000665*$F755)</f>
        <v/>
      </c>
      <c r="O755" s="46" t="str">
        <f aca="false">IF($E755="","",IFERROR($E755*4.87/LN(67.8*CFG_ZANEM-5.42),""))</f>
        <v/>
      </c>
      <c r="P755" s="46" t="str">
        <f aca="false">IF(OR($B755="",$H755=""),"",$H755-$B755)</f>
        <v/>
      </c>
      <c r="Q755" s="46" t="str">
        <f aca="false">IF($A755="","",IF(ISNUMBER(CFG_A),CFG_A,""))</f>
        <v/>
      </c>
      <c r="R755" s="46" t="str">
        <f aca="false">IF($A755="","",IF(ISNUMBER(CFG_B),CFG_B,""))</f>
        <v/>
      </c>
      <c r="S755" s="50" t="str">
        <f aca="false">IF(OR($B755="",$Q755=""),"",0.6108*EXP(17.27*$B755/($B755+237.3))-0.6108*EXP(17.27*($B755+$Q755)/($B755+$Q755+237.3)))</f>
        <v/>
      </c>
      <c r="T755" s="46" t="str">
        <f aca="false">IF(OR($Q755="",$R755="",$L755=""),"",$Q755+$R755*$L755)</f>
        <v/>
      </c>
      <c r="U755" s="46" t="str">
        <f aca="false">IF(OR($Q755="",$R755="",$S755=""),"",$Q755+$R755*$S755)</f>
        <v/>
      </c>
      <c r="V755" s="50" t="str">
        <f aca="false">IF(OR($P755="",$T755="",$U755=""),"",IF(ABS($U755-$T755)&lt;CFG_DENOMMIN,"",($P755-$T755)/($U755-$T755)))</f>
        <v/>
      </c>
      <c r="W755" s="47" t="str">
        <f aca="false">IF($E755="","",IFERROR(LN((CFG_ZANEM-0.67*CFG_HDOSSEL)/(0.123*CFG_HDOSSEL))*LN((CFG_ZAR-0.67*CFG_HDOSSEL)/(0.0123*CFG_HDOSSEL))/(CFG_K^2*$E755),""))</f>
        <v/>
      </c>
      <c r="X755" s="50" t="str">
        <f aca="false">IF(OR($N755="",$W755="",$W755=0),"",$N755*(1+CFG_RC/$W755))</f>
        <v/>
      </c>
      <c r="Y755" s="46" t="str">
        <f aca="false">IF(OR($X755="",$M755="",$G755="",$L755=""),"",($W755*$G755/CFG_RHOCP)*($X755/($M755+$X755))-$L755/($M755+$X755))</f>
        <v/>
      </c>
      <c r="Z755" s="46" t="str">
        <f aca="false">IF(OR($W755="",$G755=""),"",$W755*$G755/CFG_RHOCP)</f>
        <v/>
      </c>
      <c r="AA755" s="50" t="str">
        <f aca="false">IF(OR($P755="",$Y755="",$Z755=""),"",IF(ABS($Z755-$Y755)&lt;CFG_DENOMMIN,"",($P755-$Y755)/($Z755-$Y755)))</f>
        <v/>
      </c>
      <c r="AB755" s="48" t="str">
        <f aca="false">IF($A755="","",IF(AND(HOUR($A755)&gt;=CFG_HINI,HOUR($A755)&lt;CFG_HFIM),1,0))</f>
        <v/>
      </c>
      <c r="AC755" s="48" t="str">
        <f aca="false">IF($A755="","",IF($D755="",0,IF($D755&gt;=CFG_RSMIN,1,0)))</f>
        <v/>
      </c>
      <c r="AD755" s="48" t="str">
        <f aca="false">IF($A755="","",IF($E755="",0,IF(AND($E755&gt;=CFG_UMIN,$E755&lt;=CFG_UMAX),1,0)))</f>
        <v/>
      </c>
      <c r="AE755" s="48" t="str">
        <f aca="false">IF($A755="","",IF($L755="",0,IF($L755&gt;=CFG_VPDMIN,1,0)))</f>
        <v/>
      </c>
      <c r="AF755" s="48" t="str">
        <f aca="false">IF($A755="","",IF(CFG_METODO="Teórico (Jackson)",IF(OR($Y755="",$Z755=""),0,IF(ABS($Z755-$Y755)&gt;=CFG_DENOMMIN,1,0)),IF(OR($T755="",$U755=""),0,IF(ABS($U755-$T755)&gt;=CFG_DENOMMIN,1,0))))</f>
        <v/>
      </c>
      <c r="AG755" s="48" t="str">
        <f aca="false">IF($A755="","",IF(AND($B755&lt;&gt;"",$C755&lt;&gt;"",$H755&lt;&gt;""),1,0))</f>
        <v/>
      </c>
      <c r="AH755" s="48" t="str">
        <f aca="false">IF($A755="","",IF(AND($AB755=1,$AC755=1,$AD755=1,$AE755=1,$AF755=1,$AG755=1),1,0))</f>
        <v/>
      </c>
      <c r="AI755" s="50" t="str">
        <f aca="false">IF($A755="","",IF($AH755&lt;&gt;1,"",IF(CFG_METODO="Teórico (Jackson)",$AA755,$V755)))</f>
        <v/>
      </c>
      <c r="AJ755" s="50" t="str">
        <f aca="false">IF($AI755="","",MAX(0,MIN(1,$AI755)))</f>
        <v/>
      </c>
      <c r="AK755" s="52" t="str">
        <f aca="false">IF($A755="","",IF($AG755=0,"Dados incompletos"&amp;IF($I755="SEM PAR"," — sem Tc no mesmo horário",""),IF($AB755=0,"Fora da janela horária",IF($AC755=0,"Radiação abaixo do mínimo",IF($AD755=0,"Vento fora da faixa",IF($AE755=0,"VPD abaixo do mínimo",IF($AF755=0,"Denominador muito pequeno","VÁLIDO")))))))</f>
        <v/>
      </c>
    </row>
    <row r="756" customFormat="false" ht="15" hidden="false" customHeight="false" outlineLevel="0" collapsed="false">
      <c r="A756" s="45" t="str">
        <f aca="false">IF(02_Estacao!A756="","",02_Estacao!A756)</f>
        <v/>
      </c>
      <c r="B756" s="46" t="str">
        <f aca="false">IF(OR($A756="",02_Estacao!B756=""),"",IF(CFG_UT="°F",(02_Estacao!B756-32)*5/9,02_Estacao!B756))</f>
        <v/>
      </c>
      <c r="C756" s="47" t="str">
        <f aca="false">IF(OR($A756="",02_Estacao!C756=""),"",IF(CFG_UUR="fração (0-1)",02_Estacao!C756*100,02_Estacao!C756))</f>
        <v/>
      </c>
      <c r="D756" s="48" t="str">
        <f aca="false">IF(OR($A756="",02_Estacao!D756=""),"",IF(CFG_URS="MJ/m²/h",02_Estacao!D756*277.7778,IF(CFG_URS="kW/m²",02_Estacao!D756*1000,02_Estacao!D756)))</f>
        <v/>
      </c>
      <c r="E756" s="46" t="str">
        <f aca="false">IF(OR($A756="",02_Estacao!E756=""),"",IF(CFG_UVEL="km/h",02_Estacao!E756/3.6,02_Estacao!E756))</f>
        <v/>
      </c>
      <c r="F756" s="46" t="str">
        <f aca="false">IF($A756="","",IF(02_Estacao!F756="",CFG_P,IF(CFG_UP="hPa (mbar)",02_Estacao!F756/10,IF(CFG_UP="Pa",02_Estacao!F756/1000,02_Estacao!F756))))</f>
        <v/>
      </c>
      <c r="G756" s="48" t="str">
        <f aca="false">IF($A756="","",IF(02_Estacao!G756&lt;&gt;"",02_Estacao!G756,IF($D756="","",(1-CFG_ALBEDO)*$D756-CFG_RNL)))</f>
        <v/>
      </c>
      <c r="H756" s="46" t="str">
        <f aca="false">IF($A756="","",IFERROR(IF(ISNUMBER(INDEX(03_Dossel!$F$6:$F$1005,MATCH($A756,03_Dossel!$A$6:$A$1005,0))),INDEX(03_Dossel!$F$6:$F$1005,MATCH($A756,03_Dossel!$A$6:$A$1005,0)),""),""))</f>
        <v/>
      </c>
      <c r="I756" s="49" t="str">
        <f aca="false">IF($A756="","",IF($H756="","SEM PAR","OK"))</f>
        <v/>
      </c>
      <c r="J756" s="50" t="str">
        <f aca="false">IF($B756="","",0.6108*EXP(17.27*$B756/($B756+237.3)))</f>
        <v/>
      </c>
      <c r="K756" s="50" t="str">
        <f aca="false">IF(OR($J756="",$C756=""),"",$J756*$C756/100)</f>
        <v/>
      </c>
      <c r="L756" s="50" t="str">
        <f aca="false">IF(OR($J756="",$K756=""),"",$J756-$K756)</f>
        <v/>
      </c>
      <c r="M756" s="50" t="str">
        <f aca="false">IF($J756="","",4098*$J756/($B756+237.3)^2)</f>
        <v/>
      </c>
      <c r="N756" s="51" t="str">
        <f aca="false">IF($F756="","",0.000665*$F756)</f>
        <v/>
      </c>
      <c r="O756" s="46" t="str">
        <f aca="false">IF($E756="","",IFERROR($E756*4.87/LN(67.8*CFG_ZANEM-5.42),""))</f>
        <v/>
      </c>
      <c r="P756" s="46" t="str">
        <f aca="false">IF(OR($B756="",$H756=""),"",$H756-$B756)</f>
        <v/>
      </c>
      <c r="Q756" s="46" t="str">
        <f aca="false">IF($A756="","",IF(ISNUMBER(CFG_A),CFG_A,""))</f>
        <v/>
      </c>
      <c r="R756" s="46" t="str">
        <f aca="false">IF($A756="","",IF(ISNUMBER(CFG_B),CFG_B,""))</f>
        <v/>
      </c>
      <c r="S756" s="50" t="str">
        <f aca="false">IF(OR($B756="",$Q756=""),"",0.6108*EXP(17.27*$B756/($B756+237.3))-0.6108*EXP(17.27*($B756+$Q756)/($B756+$Q756+237.3)))</f>
        <v/>
      </c>
      <c r="T756" s="46" t="str">
        <f aca="false">IF(OR($Q756="",$R756="",$L756=""),"",$Q756+$R756*$L756)</f>
        <v/>
      </c>
      <c r="U756" s="46" t="str">
        <f aca="false">IF(OR($Q756="",$R756="",$S756=""),"",$Q756+$R756*$S756)</f>
        <v/>
      </c>
      <c r="V756" s="50" t="str">
        <f aca="false">IF(OR($P756="",$T756="",$U756=""),"",IF(ABS($U756-$T756)&lt;CFG_DENOMMIN,"",($P756-$T756)/($U756-$T756)))</f>
        <v/>
      </c>
      <c r="W756" s="47" t="str">
        <f aca="false">IF($E756="","",IFERROR(LN((CFG_ZANEM-0.67*CFG_HDOSSEL)/(0.123*CFG_HDOSSEL))*LN((CFG_ZAR-0.67*CFG_HDOSSEL)/(0.0123*CFG_HDOSSEL))/(CFG_K^2*$E756),""))</f>
        <v/>
      </c>
      <c r="X756" s="50" t="str">
        <f aca="false">IF(OR($N756="",$W756="",$W756=0),"",$N756*(1+CFG_RC/$W756))</f>
        <v/>
      </c>
      <c r="Y756" s="46" t="str">
        <f aca="false">IF(OR($X756="",$M756="",$G756="",$L756=""),"",($W756*$G756/CFG_RHOCP)*($X756/($M756+$X756))-$L756/($M756+$X756))</f>
        <v/>
      </c>
      <c r="Z756" s="46" t="str">
        <f aca="false">IF(OR($W756="",$G756=""),"",$W756*$G756/CFG_RHOCP)</f>
        <v/>
      </c>
      <c r="AA756" s="50" t="str">
        <f aca="false">IF(OR($P756="",$Y756="",$Z756=""),"",IF(ABS($Z756-$Y756)&lt;CFG_DENOMMIN,"",($P756-$Y756)/($Z756-$Y756)))</f>
        <v/>
      </c>
      <c r="AB756" s="48" t="str">
        <f aca="false">IF($A756="","",IF(AND(HOUR($A756)&gt;=CFG_HINI,HOUR($A756)&lt;CFG_HFIM),1,0))</f>
        <v/>
      </c>
      <c r="AC756" s="48" t="str">
        <f aca="false">IF($A756="","",IF($D756="",0,IF($D756&gt;=CFG_RSMIN,1,0)))</f>
        <v/>
      </c>
      <c r="AD756" s="48" t="str">
        <f aca="false">IF($A756="","",IF($E756="",0,IF(AND($E756&gt;=CFG_UMIN,$E756&lt;=CFG_UMAX),1,0)))</f>
        <v/>
      </c>
      <c r="AE756" s="48" t="str">
        <f aca="false">IF($A756="","",IF($L756="",0,IF($L756&gt;=CFG_VPDMIN,1,0)))</f>
        <v/>
      </c>
      <c r="AF756" s="48" t="str">
        <f aca="false">IF($A756="","",IF(CFG_METODO="Teórico (Jackson)",IF(OR($Y756="",$Z756=""),0,IF(ABS($Z756-$Y756)&gt;=CFG_DENOMMIN,1,0)),IF(OR($T756="",$U756=""),0,IF(ABS($U756-$T756)&gt;=CFG_DENOMMIN,1,0))))</f>
        <v/>
      </c>
      <c r="AG756" s="48" t="str">
        <f aca="false">IF($A756="","",IF(AND($B756&lt;&gt;"",$C756&lt;&gt;"",$H756&lt;&gt;""),1,0))</f>
        <v/>
      </c>
      <c r="AH756" s="48" t="str">
        <f aca="false">IF($A756="","",IF(AND($AB756=1,$AC756=1,$AD756=1,$AE756=1,$AF756=1,$AG756=1),1,0))</f>
        <v/>
      </c>
      <c r="AI756" s="50" t="str">
        <f aca="false">IF($A756="","",IF($AH756&lt;&gt;1,"",IF(CFG_METODO="Teórico (Jackson)",$AA756,$V756)))</f>
        <v/>
      </c>
      <c r="AJ756" s="50" t="str">
        <f aca="false">IF($AI756="","",MAX(0,MIN(1,$AI756)))</f>
        <v/>
      </c>
      <c r="AK756" s="52" t="str">
        <f aca="false">IF($A756="","",IF($AG756=0,"Dados incompletos"&amp;IF($I756="SEM PAR"," — sem Tc no mesmo horário",""),IF($AB756=0,"Fora da janela horária",IF($AC756=0,"Radiação abaixo do mínimo",IF($AD756=0,"Vento fora da faixa",IF($AE756=0,"VPD abaixo do mínimo",IF($AF756=0,"Denominador muito pequeno","VÁLIDO")))))))</f>
        <v/>
      </c>
    </row>
    <row r="757" customFormat="false" ht="15" hidden="false" customHeight="false" outlineLevel="0" collapsed="false">
      <c r="A757" s="45" t="str">
        <f aca="false">IF(02_Estacao!A757="","",02_Estacao!A757)</f>
        <v/>
      </c>
      <c r="B757" s="46" t="str">
        <f aca="false">IF(OR($A757="",02_Estacao!B757=""),"",IF(CFG_UT="°F",(02_Estacao!B757-32)*5/9,02_Estacao!B757))</f>
        <v/>
      </c>
      <c r="C757" s="47" t="str">
        <f aca="false">IF(OR($A757="",02_Estacao!C757=""),"",IF(CFG_UUR="fração (0-1)",02_Estacao!C757*100,02_Estacao!C757))</f>
        <v/>
      </c>
      <c r="D757" s="48" t="str">
        <f aca="false">IF(OR($A757="",02_Estacao!D757=""),"",IF(CFG_URS="MJ/m²/h",02_Estacao!D757*277.7778,IF(CFG_URS="kW/m²",02_Estacao!D757*1000,02_Estacao!D757)))</f>
        <v/>
      </c>
      <c r="E757" s="46" t="str">
        <f aca="false">IF(OR($A757="",02_Estacao!E757=""),"",IF(CFG_UVEL="km/h",02_Estacao!E757/3.6,02_Estacao!E757))</f>
        <v/>
      </c>
      <c r="F757" s="46" t="str">
        <f aca="false">IF($A757="","",IF(02_Estacao!F757="",CFG_P,IF(CFG_UP="hPa (mbar)",02_Estacao!F757/10,IF(CFG_UP="Pa",02_Estacao!F757/1000,02_Estacao!F757))))</f>
        <v/>
      </c>
      <c r="G757" s="48" t="str">
        <f aca="false">IF($A757="","",IF(02_Estacao!G757&lt;&gt;"",02_Estacao!G757,IF($D757="","",(1-CFG_ALBEDO)*$D757-CFG_RNL)))</f>
        <v/>
      </c>
      <c r="H757" s="46" t="str">
        <f aca="false">IF($A757="","",IFERROR(IF(ISNUMBER(INDEX(03_Dossel!$F$6:$F$1005,MATCH($A757,03_Dossel!$A$6:$A$1005,0))),INDEX(03_Dossel!$F$6:$F$1005,MATCH($A757,03_Dossel!$A$6:$A$1005,0)),""),""))</f>
        <v/>
      </c>
      <c r="I757" s="49" t="str">
        <f aca="false">IF($A757="","",IF($H757="","SEM PAR","OK"))</f>
        <v/>
      </c>
      <c r="J757" s="50" t="str">
        <f aca="false">IF($B757="","",0.6108*EXP(17.27*$B757/($B757+237.3)))</f>
        <v/>
      </c>
      <c r="K757" s="50" t="str">
        <f aca="false">IF(OR($J757="",$C757=""),"",$J757*$C757/100)</f>
        <v/>
      </c>
      <c r="L757" s="50" t="str">
        <f aca="false">IF(OR($J757="",$K757=""),"",$J757-$K757)</f>
        <v/>
      </c>
      <c r="M757" s="50" t="str">
        <f aca="false">IF($J757="","",4098*$J757/($B757+237.3)^2)</f>
        <v/>
      </c>
      <c r="N757" s="51" t="str">
        <f aca="false">IF($F757="","",0.000665*$F757)</f>
        <v/>
      </c>
      <c r="O757" s="46" t="str">
        <f aca="false">IF($E757="","",IFERROR($E757*4.87/LN(67.8*CFG_ZANEM-5.42),""))</f>
        <v/>
      </c>
      <c r="P757" s="46" t="str">
        <f aca="false">IF(OR($B757="",$H757=""),"",$H757-$B757)</f>
        <v/>
      </c>
      <c r="Q757" s="46" t="str">
        <f aca="false">IF($A757="","",IF(ISNUMBER(CFG_A),CFG_A,""))</f>
        <v/>
      </c>
      <c r="R757" s="46" t="str">
        <f aca="false">IF($A757="","",IF(ISNUMBER(CFG_B),CFG_B,""))</f>
        <v/>
      </c>
      <c r="S757" s="50" t="str">
        <f aca="false">IF(OR($B757="",$Q757=""),"",0.6108*EXP(17.27*$B757/($B757+237.3))-0.6108*EXP(17.27*($B757+$Q757)/($B757+$Q757+237.3)))</f>
        <v/>
      </c>
      <c r="T757" s="46" t="str">
        <f aca="false">IF(OR($Q757="",$R757="",$L757=""),"",$Q757+$R757*$L757)</f>
        <v/>
      </c>
      <c r="U757" s="46" t="str">
        <f aca="false">IF(OR($Q757="",$R757="",$S757=""),"",$Q757+$R757*$S757)</f>
        <v/>
      </c>
      <c r="V757" s="50" t="str">
        <f aca="false">IF(OR($P757="",$T757="",$U757=""),"",IF(ABS($U757-$T757)&lt;CFG_DENOMMIN,"",($P757-$T757)/($U757-$T757)))</f>
        <v/>
      </c>
      <c r="W757" s="47" t="str">
        <f aca="false">IF($E757="","",IFERROR(LN((CFG_ZANEM-0.67*CFG_HDOSSEL)/(0.123*CFG_HDOSSEL))*LN((CFG_ZAR-0.67*CFG_HDOSSEL)/(0.0123*CFG_HDOSSEL))/(CFG_K^2*$E757),""))</f>
        <v/>
      </c>
      <c r="X757" s="50" t="str">
        <f aca="false">IF(OR($N757="",$W757="",$W757=0),"",$N757*(1+CFG_RC/$W757))</f>
        <v/>
      </c>
      <c r="Y757" s="46" t="str">
        <f aca="false">IF(OR($X757="",$M757="",$G757="",$L757=""),"",($W757*$G757/CFG_RHOCP)*($X757/($M757+$X757))-$L757/($M757+$X757))</f>
        <v/>
      </c>
      <c r="Z757" s="46" t="str">
        <f aca="false">IF(OR($W757="",$G757=""),"",$W757*$G757/CFG_RHOCP)</f>
        <v/>
      </c>
      <c r="AA757" s="50" t="str">
        <f aca="false">IF(OR($P757="",$Y757="",$Z757=""),"",IF(ABS($Z757-$Y757)&lt;CFG_DENOMMIN,"",($P757-$Y757)/($Z757-$Y757)))</f>
        <v/>
      </c>
      <c r="AB757" s="48" t="str">
        <f aca="false">IF($A757="","",IF(AND(HOUR($A757)&gt;=CFG_HINI,HOUR($A757)&lt;CFG_HFIM),1,0))</f>
        <v/>
      </c>
      <c r="AC757" s="48" t="str">
        <f aca="false">IF($A757="","",IF($D757="",0,IF($D757&gt;=CFG_RSMIN,1,0)))</f>
        <v/>
      </c>
      <c r="AD757" s="48" t="str">
        <f aca="false">IF($A757="","",IF($E757="",0,IF(AND($E757&gt;=CFG_UMIN,$E757&lt;=CFG_UMAX),1,0)))</f>
        <v/>
      </c>
      <c r="AE757" s="48" t="str">
        <f aca="false">IF($A757="","",IF($L757="",0,IF($L757&gt;=CFG_VPDMIN,1,0)))</f>
        <v/>
      </c>
      <c r="AF757" s="48" t="str">
        <f aca="false">IF($A757="","",IF(CFG_METODO="Teórico (Jackson)",IF(OR($Y757="",$Z757=""),0,IF(ABS($Z757-$Y757)&gt;=CFG_DENOMMIN,1,0)),IF(OR($T757="",$U757=""),0,IF(ABS($U757-$T757)&gt;=CFG_DENOMMIN,1,0))))</f>
        <v/>
      </c>
      <c r="AG757" s="48" t="str">
        <f aca="false">IF($A757="","",IF(AND($B757&lt;&gt;"",$C757&lt;&gt;"",$H757&lt;&gt;""),1,0))</f>
        <v/>
      </c>
      <c r="AH757" s="48" t="str">
        <f aca="false">IF($A757="","",IF(AND($AB757=1,$AC757=1,$AD757=1,$AE757=1,$AF757=1,$AG757=1),1,0))</f>
        <v/>
      </c>
      <c r="AI757" s="50" t="str">
        <f aca="false">IF($A757="","",IF($AH757&lt;&gt;1,"",IF(CFG_METODO="Teórico (Jackson)",$AA757,$V757)))</f>
        <v/>
      </c>
      <c r="AJ757" s="50" t="str">
        <f aca="false">IF($AI757="","",MAX(0,MIN(1,$AI757)))</f>
        <v/>
      </c>
      <c r="AK757" s="52" t="str">
        <f aca="false">IF($A757="","",IF($AG757=0,"Dados incompletos"&amp;IF($I757="SEM PAR"," — sem Tc no mesmo horário",""),IF($AB757=0,"Fora da janela horária",IF($AC757=0,"Radiação abaixo do mínimo",IF($AD757=0,"Vento fora da faixa",IF($AE757=0,"VPD abaixo do mínimo",IF($AF757=0,"Denominador muito pequeno","VÁLIDO")))))))</f>
        <v/>
      </c>
    </row>
    <row r="758" customFormat="false" ht="15" hidden="false" customHeight="false" outlineLevel="0" collapsed="false">
      <c r="A758" s="45" t="str">
        <f aca="false">IF(02_Estacao!A758="","",02_Estacao!A758)</f>
        <v/>
      </c>
      <c r="B758" s="46" t="str">
        <f aca="false">IF(OR($A758="",02_Estacao!B758=""),"",IF(CFG_UT="°F",(02_Estacao!B758-32)*5/9,02_Estacao!B758))</f>
        <v/>
      </c>
      <c r="C758" s="47" t="str">
        <f aca="false">IF(OR($A758="",02_Estacao!C758=""),"",IF(CFG_UUR="fração (0-1)",02_Estacao!C758*100,02_Estacao!C758))</f>
        <v/>
      </c>
      <c r="D758" s="48" t="str">
        <f aca="false">IF(OR($A758="",02_Estacao!D758=""),"",IF(CFG_URS="MJ/m²/h",02_Estacao!D758*277.7778,IF(CFG_URS="kW/m²",02_Estacao!D758*1000,02_Estacao!D758)))</f>
        <v/>
      </c>
      <c r="E758" s="46" t="str">
        <f aca="false">IF(OR($A758="",02_Estacao!E758=""),"",IF(CFG_UVEL="km/h",02_Estacao!E758/3.6,02_Estacao!E758))</f>
        <v/>
      </c>
      <c r="F758" s="46" t="str">
        <f aca="false">IF($A758="","",IF(02_Estacao!F758="",CFG_P,IF(CFG_UP="hPa (mbar)",02_Estacao!F758/10,IF(CFG_UP="Pa",02_Estacao!F758/1000,02_Estacao!F758))))</f>
        <v/>
      </c>
      <c r="G758" s="48" t="str">
        <f aca="false">IF($A758="","",IF(02_Estacao!G758&lt;&gt;"",02_Estacao!G758,IF($D758="","",(1-CFG_ALBEDO)*$D758-CFG_RNL)))</f>
        <v/>
      </c>
      <c r="H758" s="46" t="str">
        <f aca="false">IF($A758="","",IFERROR(IF(ISNUMBER(INDEX(03_Dossel!$F$6:$F$1005,MATCH($A758,03_Dossel!$A$6:$A$1005,0))),INDEX(03_Dossel!$F$6:$F$1005,MATCH($A758,03_Dossel!$A$6:$A$1005,0)),""),""))</f>
        <v/>
      </c>
      <c r="I758" s="49" t="str">
        <f aca="false">IF($A758="","",IF($H758="","SEM PAR","OK"))</f>
        <v/>
      </c>
      <c r="J758" s="50" t="str">
        <f aca="false">IF($B758="","",0.6108*EXP(17.27*$B758/($B758+237.3)))</f>
        <v/>
      </c>
      <c r="K758" s="50" t="str">
        <f aca="false">IF(OR($J758="",$C758=""),"",$J758*$C758/100)</f>
        <v/>
      </c>
      <c r="L758" s="50" t="str">
        <f aca="false">IF(OR($J758="",$K758=""),"",$J758-$K758)</f>
        <v/>
      </c>
      <c r="M758" s="50" t="str">
        <f aca="false">IF($J758="","",4098*$J758/($B758+237.3)^2)</f>
        <v/>
      </c>
      <c r="N758" s="51" t="str">
        <f aca="false">IF($F758="","",0.000665*$F758)</f>
        <v/>
      </c>
      <c r="O758" s="46" t="str">
        <f aca="false">IF($E758="","",IFERROR($E758*4.87/LN(67.8*CFG_ZANEM-5.42),""))</f>
        <v/>
      </c>
      <c r="P758" s="46" t="str">
        <f aca="false">IF(OR($B758="",$H758=""),"",$H758-$B758)</f>
        <v/>
      </c>
      <c r="Q758" s="46" t="str">
        <f aca="false">IF($A758="","",IF(ISNUMBER(CFG_A),CFG_A,""))</f>
        <v/>
      </c>
      <c r="R758" s="46" t="str">
        <f aca="false">IF($A758="","",IF(ISNUMBER(CFG_B),CFG_B,""))</f>
        <v/>
      </c>
      <c r="S758" s="50" t="str">
        <f aca="false">IF(OR($B758="",$Q758=""),"",0.6108*EXP(17.27*$B758/($B758+237.3))-0.6108*EXP(17.27*($B758+$Q758)/($B758+$Q758+237.3)))</f>
        <v/>
      </c>
      <c r="T758" s="46" t="str">
        <f aca="false">IF(OR($Q758="",$R758="",$L758=""),"",$Q758+$R758*$L758)</f>
        <v/>
      </c>
      <c r="U758" s="46" t="str">
        <f aca="false">IF(OR($Q758="",$R758="",$S758=""),"",$Q758+$R758*$S758)</f>
        <v/>
      </c>
      <c r="V758" s="50" t="str">
        <f aca="false">IF(OR($P758="",$T758="",$U758=""),"",IF(ABS($U758-$T758)&lt;CFG_DENOMMIN,"",($P758-$T758)/($U758-$T758)))</f>
        <v/>
      </c>
      <c r="W758" s="47" t="str">
        <f aca="false">IF($E758="","",IFERROR(LN((CFG_ZANEM-0.67*CFG_HDOSSEL)/(0.123*CFG_HDOSSEL))*LN((CFG_ZAR-0.67*CFG_HDOSSEL)/(0.0123*CFG_HDOSSEL))/(CFG_K^2*$E758),""))</f>
        <v/>
      </c>
      <c r="X758" s="50" t="str">
        <f aca="false">IF(OR($N758="",$W758="",$W758=0),"",$N758*(1+CFG_RC/$W758))</f>
        <v/>
      </c>
      <c r="Y758" s="46" t="str">
        <f aca="false">IF(OR($X758="",$M758="",$G758="",$L758=""),"",($W758*$G758/CFG_RHOCP)*($X758/($M758+$X758))-$L758/($M758+$X758))</f>
        <v/>
      </c>
      <c r="Z758" s="46" t="str">
        <f aca="false">IF(OR($W758="",$G758=""),"",$W758*$G758/CFG_RHOCP)</f>
        <v/>
      </c>
      <c r="AA758" s="50" t="str">
        <f aca="false">IF(OR($P758="",$Y758="",$Z758=""),"",IF(ABS($Z758-$Y758)&lt;CFG_DENOMMIN,"",($P758-$Y758)/($Z758-$Y758)))</f>
        <v/>
      </c>
      <c r="AB758" s="48" t="str">
        <f aca="false">IF($A758="","",IF(AND(HOUR($A758)&gt;=CFG_HINI,HOUR($A758)&lt;CFG_HFIM),1,0))</f>
        <v/>
      </c>
      <c r="AC758" s="48" t="str">
        <f aca="false">IF($A758="","",IF($D758="",0,IF($D758&gt;=CFG_RSMIN,1,0)))</f>
        <v/>
      </c>
      <c r="AD758" s="48" t="str">
        <f aca="false">IF($A758="","",IF($E758="",0,IF(AND($E758&gt;=CFG_UMIN,$E758&lt;=CFG_UMAX),1,0)))</f>
        <v/>
      </c>
      <c r="AE758" s="48" t="str">
        <f aca="false">IF($A758="","",IF($L758="",0,IF($L758&gt;=CFG_VPDMIN,1,0)))</f>
        <v/>
      </c>
      <c r="AF758" s="48" t="str">
        <f aca="false">IF($A758="","",IF(CFG_METODO="Teórico (Jackson)",IF(OR($Y758="",$Z758=""),0,IF(ABS($Z758-$Y758)&gt;=CFG_DENOMMIN,1,0)),IF(OR($T758="",$U758=""),0,IF(ABS($U758-$T758)&gt;=CFG_DENOMMIN,1,0))))</f>
        <v/>
      </c>
      <c r="AG758" s="48" t="str">
        <f aca="false">IF($A758="","",IF(AND($B758&lt;&gt;"",$C758&lt;&gt;"",$H758&lt;&gt;""),1,0))</f>
        <v/>
      </c>
      <c r="AH758" s="48" t="str">
        <f aca="false">IF($A758="","",IF(AND($AB758=1,$AC758=1,$AD758=1,$AE758=1,$AF758=1,$AG758=1),1,0))</f>
        <v/>
      </c>
      <c r="AI758" s="50" t="str">
        <f aca="false">IF($A758="","",IF($AH758&lt;&gt;1,"",IF(CFG_METODO="Teórico (Jackson)",$AA758,$V758)))</f>
        <v/>
      </c>
      <c r="AJ758" s="50" t="str">
        <f aca="false">IF($AI758="","",MAX(0,MIN(1,$AI758)))</f>
        <v/>
      </c>
      <c r="AK758" s="52" t="str">
        <f aca="false">IF($A758="","",IF($AG758=0,"Dados incompletos"&amp;IF($I758="SEM PAR"," — sem Tc no mesmo horário",""),IF($AB758=0,"Fora da janela horária",IF($AC758=0,"Radiação abaixo do mínimo",IF($AD758=0,"Vento fora da faixa",IF($AE758=0,"VPD abaixo do mínimo",IF($AF758=0,"Denominador muito pequeno","VÁLIDO")))))))</f>
        <v/>
      </c>
    </row>
    <row r="759" customFormat="false" ht="15" hidden="false" customHeight="false" outlineLevel="0" collapsed="false">
      <c r="A759" s="45" t="str">
        <f aca="false">IF(02_Estacao!A759="","",02_Estacao!A759)</f>
        <v/>
      </c>
      <c r="B759" s="46" t="str">
        <f aca="false">IF(OR($A759="",02_Estacao!B759=""),"",IF(CFG_UT="°F",(02_Estacao!B759-32)*5/9,02_Estacao!B759))</f>
        <v/>
      </c>
      <c r="C759" s="47" t="str">
        <f aca="false">IF(OR($A759="",02_Estacao!C759=""),"",IF(CFG_UUR="fração (0-1)",02_Estacao!C759*100,02_Estacao!C759))</f>
        <v/>
      </c>
      <c r="D759" s="48" t="str">
        <f aca="false">IF(OR($A759="",02_Estacao!D759=""),"",IF(CFG_URS="MJ/m²/h",02_Estacao!D759*277.7778,IF(CFG_URS="kW/m²",02_Estacao!D759*1000,02_Estacao!D759)))</f>
        <v/>
      </c>
      <c r="E759" s="46" t="str">
        <f aca="false">IF(OR($A759="",02_Estacao!E759=""),"",IF(CFG_UVEL="km/h",02_Estacao!E759/3.6,02_Estacao!E759))</f>
        <v/>
      </c>
      <c r="F759" s="46" t="str">
        <f aca="false">IF($A759="","",IF(02_Estacao!F759="",CFG_P,IF(CFG_UP="hPa (mbar)",02_Estacao!F759/10,IF(CFG_UP="Pa",02_Estacao!F759/1000,02_Estacao!F759))))</f>
        <v/>
      </c>
      <c r="G759" s="48" t="str">
        <f aca="false">IF($A759="","",IF(02_Estacao!G759&lt;&gt;"",02_Estacao!G759,IF($D759="","",(1-CFG_ALBEDO)*$D759-CFG_RNL)))</f>
        <v/>
      </c>
      <c r="H759" s="46" t="str">
        <f aca="false">IF($A759="","",IFERROR(IF(ISNUMBER(INDEX(03_Dossel!$F$6:$F$1005,MATCH($A759,03_Dossel!$A$6:$A$1005,0))),INDEX(03_Dossel!$F$6:$F$1005,MATCH($A759,03_Dossel!$A$6:$A$1005,0)),""),""))</f>
        <v/>
      </c>
      <c r="I759" s="49" t="str">
        <f aca="false">IF($A759="","",IF($H759="","SEM PAR","OK"))</f>
        <v/>
      </c>
      <c r="J759" s="50" t="str">
        <f aca="false">IF($B759="","",0.6108*EXP(17.27*$B759/($B759+237.3)))</f>
        <v/>
      </c>
      <c r="K759" s="50" t="str">
        <f aca="false">IF(OR($J759="",$C759=""),"",$J759*$C759/100)</f>
        <v/>
      </c>
      <c r="L759" s="50" t="str">
        <f aca="false">IF(OR($J759="",$K759=""),"",$J759-$K759)</f>
        <v/>
      </c>
      <c r="M759" s="50" t="str">
        <f aca="false">IF($J759="","",4098*$J759/($B759+237.3)^2)</f>
        <v/>
      </c>
      <c r="N759" s="51" t="str">
        <f aca="false">IF($F759="","",0.000665*$F759)</f>
        <v/>
      </c>
      <c r="O759" s="46" t="str">
        <f aca="false">IF($E759="","",IFERROR($E759*4.87/LN(67.8*CFG_ZANEM-5.42),""))</f>
        <v/>
      </c>
      <c r="P759" s="46" t="str">
        <f aca="false">IF(OR($B759="",$H759=""),"",$H759-$B759)</f>
        <v/>
      </c>
      <c r="Q759" s="46" t="str">
        <f aca="false">IF($A759="","",IF(ISNUMBER(CFG_A),CFG_A,""))</f>
        <v/>
      </c>
      <c r="R759" s="46" t="str">
        <f aca="false">IF($A759="","",IF(ISNUMBER(CFG_B),CFG_B,""))</f>
        <v/>
      </c>
      <c r="S759" s="50" t="str">
        <f aca="false">IF(OR($B759="",$Q759=""),"",0.6108*EXP(17.27*$B759/($B759+237.3))-0.6108*EXP(17.27*($B759+$Q759)/($B759+$Q759+237.3)))</f>
        <v/>
      </c>
      <c r="T759" s="46" t="str">
        <f aca="false">IF(OR($Q759="",$R759="",$L759=""),"",$Q759+$R759*$L759)</f>
        <v/>
      </c>
      <c r="U759" s="46" t="str">
        <f aca="false">IF(OR($Q759="",$R759="",$S759=""),"",$Q759+$R759*$S759)</f>
        <v/>
      </c>
      <c r="V759" s="50" t="str">
        <f aca="false">IF(OR($P759="",$T759="",$U759=""),"",IF(ABS($U759-$T759)&lt;CFG_DENOMMIN,"",($P759-$T759)/($U759-$T759)))</f>
        <v/>
      </c>
      <c r="W759" s="47" t="str">
        <f aca="false">IF($E759="","",IFERROR(LN((CFG_ZANEM-0.67*CFG_HDOSSEL)/(0.123*CFG_HDOSSEL))*LN((CFG_ZAR-0.67*CFG_HDOSSEL)/(0.0123*CFG_HDOSSEL))/(CFG_K^2*$E759),""))</f>
        <v/>
      </c>
      <c r="X759" s="50" t="str">
        <f aca="false">IF(OR($N759="",$W759="",$W759=0),"",$N759*(1+CFG_RC/$W759))</f>
        <v/>
      </c>
      <c r="Y759" s="46" t="str">
        <f aca="false">IF(OR($X759="",$M759="",$G759="",$L759=""),"",($W759*$G759/CFG_RHOCP)*($X759/($M759+$X759))-$L759/($M759+$X759))</f>
        <v/>
      </c>
      <c r="Z759" s="46" t="str">
        <f aca="false">IF(OR($W759="",$G759=""),"",$W759*$G759/CFG_RHOCP)</f>
        <v/>
      </c>
      <c r="AA759" s="50" t="str">
        <f aca="false">IF(OR($P759="",$Y759="",$Z759=""),"",IF(ABS($Z759-$Y759)&lt;CFG_DENOMMIN,"",($P759-$Y759)/($Z759-$Y759)))</f>
        <v/>
      </c>
      <c r="AB759" s="48" t="str">
        <f aca="false">IF($A759="","",IF(AND(HOUR($A759)&gt;=CFG_HINI,HOUR($A759)&lt;CFG_HFIM),1,0))</f>
        <v/>
      </c>
      <c r="AC759" s="48" t="str">
        <f aca="false">IF($A759="","",IF($D759="",0,IF($D759&gt;=CFG_RSMIN,1,0)))</f>
        <v/>
      </c>
      <c r="AD759" s="48" t="str">
        <f aca="false">IF($A759="","",IF($E759="",0,IF(AND($E759&gt;=CFG_UMIN,$E759&lt;=CFG_UMAX),1,0)))</f>
        <v/>
      </c>
      <c r="AE759" s="48" t="str">
        <f aca="false">IF($A759="","",IF($L759="",0,IF($L759&gt;=CFG_VPDMIN,1,0)))</f>
        <v/>
      </c>
      <c r="AF759" s="48" t="str">
        <f aca="false">IF($A759="","",IF(CFG_METODO="Teórico (Jackson)",IF(OR($Y759="",$Z759=""),0,IF(ABS($Z759-$Y759)&gt;=CFG_DENOMMIN,1,0)),IF(OR($T759="",$U759=""),0,IF(ABS($U759-$T759)&gt;=CFG_DENOMMIN,1,0))))</f>
        <v/>
      </c>
      <c r="AG759" s="48" t="str">
        <f aca="false">IF($A759="","",IF(AND($B759&lt;&gt;"",$C759&lt;&gt;"",$H759&lt;&gt;""),1,0))</f>
        <v/>
      </c>
      <c r="AH759" s="48" t="str">
        <f aca="false">IF($A759="","",IF(AND($AB759=1,$AC759=1,$AD759=1,$AE759=1,$AF759=1,$AG759=1),1,0))</f>
        <v/>
      </c>
      <c r="AI759" s="50" t="str">
        <f aca="false">IF($A759="","",IF($AH759&lt;&gt;1,"",IF(CFG_METODO="Teórico (Jackson)",$AA759,$V759)))</f>
        <v/>
      </c>
      <c r="AJ759" s="50" t="str">
        <f aca="false">IF($AI759="","",MAX(0,MIN(1,$AI759)))</f>
        <v/>
      </c>
      <c r="AK759" s="52" t="str">
        <f aca="false">IF($A759="","",IF($AG759=0,"Dados incompletos"&amp;IF($I759="SEM PAR"," — sem Tc no mesmo horário",""),IF($AB759=0,"Fora da janela horária",IF($AC759=0,"Radiação abaixo do mínimo",IF($AD759=0,"Vento fora da faixa",IF($AE759=0,"VPD abaixo do mínimo",IF($AF759=0,"Denominador muito pequeno","VÁLIDO")))))))</f>
        <v/>
      </c>
    </row>
    <row r="760" customFormat="false" ht="15" hidden="false" customHeight="false" outlineLevel="0" collapsed="false">
      <c r="A760" s="45" t="str">
        <f aca="false">IF(02_Estacao!A760="","",02_Estacao!A760)</f>
        <v/>
      </c>
      <c r="B760" s="46" t="str">
        <f aca="false">IF(OR($A760="",02_Estacao!B760=""),"",IF(CFG_UT="°F",(02_Estacao!B760-32)*5/9,02_Estacao!B760))</f>
        <v/>
      </c>
      <c r="C760" s="47" t="str">
        <f aca="false">IF(OR($A760="",02_Estacao!C760=""),"",IF(CFG_UUR="fração (0-1)",02_Estacao!C760*100,02_Estacao!C760))</f>
        <v/>
      </c>
      <c r="D760" s="48" t="str">
        <f aca="false">IF(OR($A760="",02_Estacao!D760=""),"",IF(CFG_URS="MJ/m²/h",02_Estacao!D760*277.7778,IF(CFG_URS="kW/m²",02_Estacao!D760*1000,02_Estacao!D760)))</f>
        <v/>
      </c>
      <c r="E760" s="46" t="str">
        <f aca="false">IF(OR($A760="",02_Estacao!E760=""),"",IF(CFG_UVEL="km/h",02_Estacao!E760/3.6,02_Estacao!E760))</f>
        <v/>
      </c>
      <c r="F760" s="46" t="str">
        <f aca="false">IF($A760="","",IF(02_Estacao!F760="",CFG_P,IF(CFG_UP="hPa (mbar)",02_Estacao!F760/10,IF(CFG_UP="Pa",02_Estacao!F760/1000,02_Estacao!F760))))</f>
        <v/>
      </c>
      <c r="G760" s="48" t="str">
        <f aca="false">IF($A760="","",IF(02_Estacao!G760&lt;&gt;"",02_Estacao!G760,IF($D760="","",(1-CFG_ALBEDO)*$D760-CFG_RNL)))</f>
        <v/>
      </c>
      <c r="H760" s="46" t="str">
        <f aca="false">IF($A760="","",IFERROR(IF(ISNUMBER(INDEX(03_Dossel!$F$6:$F$1005,MATCH($A760,03_Dossel!$A$6:$A$1005,0))),INDEX(03_Dossel!$F$6:$F$1005,MATCH($A760,03_Dossel!$A$6:$A$1005,0)),""),""))</f>
        <v/>
      </c>
      <c r="I760" s="49" t="str">
        <f aca="false">IF($A760="","",IF($H760="","SEM PAR","OK"))</f>
        <v/>
      </c>
      <c r="J760" s="50" t="str">
        <f aca="false">IF($B760="","",0.6108*EXP(17.27*$B760/($B760+237.3)))</f>
        <v/>
      </c>
      <c r="K760" s="50" t="str">
        <f aca="false">IF(OR($J760="",$C760=""),"",$J760*$C760/100)</f>
        <v/>
      </c>
      <c r="L760" s="50" t="str">
        <f aca="false">IF(OR($J760="",$K760=""),"",$J760-$K760)</f>
        <v/>
      </c>
      <c r="M760" s="50" t="str">
        <f aca="false">IF($J760="","",4098*$J760/($B760+237.3)^2)</f>
        <v/>
      </c>
      <c r="N760" s="51" t="str">
        <f aca="false">IF($F760="","",0.000665*$F760)</f>
        <v/>
      </c>
      <c r="O760" s="46" t="str">
        <f aca="false">IF($E760="","",IFERROR($E760*4.87/LN(67.8*CFG_ZANEM-5.42),""))</f>
        <v/>
      </c>
      <c r="P760" s="46" t="str">
        <f aca="false">IF(OR($B760="",$H760=""),"",$H760-$B760)</f>
        <v/>
      </c>
      <c r="Q760" s="46" t="str">
        <f aca="false">IF($A760="","",IF(ISNUMBER(CFG_A),CFG_A,""))</f>
        <v/>
      </c>
      <c r="R760" s="46" t="str">
        <f aca="false">IF($A760="","",IF(ISNUMBER(CFG_B),CFG_B,""))</f>
        <v/>
      </c>
      <c r="S760" s="50" t="str">
        <f aca="false">IF(OR($B760="",$Q760=""),"",0.6108*EXP(17.27*$B760/($B760+237.3))-0.6108*EXP(17.27*($B760+$Q760)/($B760+$Q760+237.3)))</f>
        <v/>
      </c>
      <c r="T760" s="46" t="str">
        <f aca="false">IF(OR($Q760="",$R760="",$L760=""),"",$Q760+$R760*$L760)</f>
        <v/>
      </c>
      <c r="U760" s="46" t="str">
        <f aca="false">IF(OR($Q760="",$R760="",$S760=""),"",$Q760+$R760*$S760)</f>
        <v/>
      </c>
      <c r="V760" s="50" t="str">
        <f aca="false">IF(OR($P760="",$T760="",$U760=""),"",IF(ABS($U760-$T760)&lt;CFG_DENOMMIN,"",($P760-$T760)/($U760-$T760)))</f>
        <v/>
      </c>
      <c r="W760" s="47" t="str">
        <f aca="false">IF($E760="","",IFERROR(LN((CFG_ZANEM-0.67*CFG_HDOSSEL)/(0.123*CFG_HDOSSEL))*LN((CFG_ZAR-0.67*CFG_HDOSSEL)/(0.0123*CFG_HDOSSEL))/(CFG_K^2*$E760),""))</f>
        <v/>
      </c>
      <c r="X760" s="50" t="str">
        <f aca="false">IF(OR($N760="",$W760="",$W760=0),"",$N760*(1+CFG_RC/$W760))</f>
        <v/>
      </c>
      <c r="Y760" s="46" t="str">
        <f aca="false">IF(OR($X760="",$M760="",$G760="",$L760=""),"",($W760*$G760/CFG_RHOCP)*($X760/($M760+$X760))-$L760/($M760+$X760))</f>
        <v/>
      </c>
      <c r="Z760" s="46" t="str">
        <f aca="false">IF(OR($W760="",$G760=""),"",$W760*$G760/CFG_RHOCP)</f>
        <v/>
      </c>
      <c r="AA760" s="50" t="str">
        <f aca="false">IF(OR($P760="",$Y760="",$Z760=""),"",IF(ABS($Z760-$Y760)&lt;CFG_DENOMMIN,"",($P760-$Y760)/($Z760-$Y760)))</f>
        <v/>
      </c>
      <c r="AB760" s="48" t="str">
        <f aca="false">IF($A760="","",IF(AND(HOUR($A760)&gt;=CFG_HINI,HOUR($A760)&lt;CFG_HFIM),1,0))</f>
        <v/>
      </c>
      <c r="AC760" s="48" t="str">
        <f aca="false">IF($A760="","",IF($D760="",0,IF($D760&gt;=CFG_RSMIN,1,0)))</f>
        <v/>
      </c>
      <c r="AD760" s="48" t="str">
        <f aca="false">IF($A760="","",IF($E760="",0,IF(AND($E760&gt;=CFG_UMIN,$E760&lt;=CFG_UMAX),1,0)))</f>
        <v/>
      </c>
      <c r="AE760" s="48" t="str">
        <f aca="false">IF($A760="","",IF($L760="",0,IF($L760&gt;=CFG_VPDMIN,1,0)))</f>
        <v/>
      </c>
      <c r="AF760" s="48" t="str">
        <f aca="false">IF($A760="","",IF(CFG_METODO="Teórico (Jackson)",IF(OR($Y760="",$Z760=""),0,IF(ABS($Z760-$Y760)&gt;=CFG_DENOMMIN,1,0)),IF(OR($T760="",$U760=""),0,IF(ABS($U760-$T760)&gt;=CFG_DENOMMIN,1,0))))</f>
        <v/>
      </c>
      <c r="AG760" s="48" t="str">
        <f aca="false">IF($A760="","",IF(AND($B760&lt;&gt;"",$C760&lt;&gt;"",$H760&lt;&gt;""),1,0))</f>
        <v/>
      </c>
      <c r="AH760" s="48" t="str">
        <f aca="false">IF($A760="","",IF(AND($AB760=1,$AC760=1,$AD760=1,$AE760=1,$AF760=1,$AG760=1),1,0))</f>
        <v/>
      </c>
      <c r="AI760" s="50" t="str">
        <f aca="false">IF($A760="","",IF($AH760&lt;&gt;1,"",IF(CFG_METODO="Teórico (Jackson)",$AA760,$V760)))</f>
        <v/>
      </c>
      <c r="AJ760" s="50" t="str">
        <f aca="false">IF($AI760="","",MAX(0,MIN(1,$AI760)))</f>
        <v/>
      </c>
      <c r="AK760" s="52" t="str">
        <f aca="false">IF($A760="","",IF($AG760=0,"Dados incompletos"&amp;IF($I760="SEM PAR"," — sem Tc no mesmo horário",""),IF($AB760=0,"Fora da janela horária",IF($AC760=0,"Radiação abaixo do mínimo",IF($AD760=0,"Vento fora da faixa",IF($AE760=0,"VPD abaixo do mínimo",IF($AF760=0,"Denominador muito pequeno","VÁLIDO")))))))</f>
        <v/>
      </c>
    </row>
    <row r="761" customFormat="false" ht="15" hidden="false" customHeight="false" outlineLevel="0" collapsed="false">
      <c r="A761" s="45" t="str">
        <f aca="false">IF(02_Estacao!A761="","",02_Estacao!A761)</f>
        <v/>
      </c>
      <c r="B761" s="46" t="str">
        <f aca="false">IF(OR($A761="",02_Estacao!B761=""),"",IF(CFG_UT="°F",(02_Estacao!B761-32)*5/9,02_Estacao!B761))</f>
        <v/>
      </c>
      <c r="C761" s="47" t="str">
        <f aca="false">IF(OR($A761="",02_Estacao!C761=""),"",IF(CFG_UUR="fração (0-1)",02_Estacao!C761*100,02_Estacao!C761))</f>
        <v/>
      </c>
      <c r="D761" s="48" t="str">
        <f aca="false">IF(OR($A761="",02_Estacao!D761=""),"",IF(CFG_URS="MJ/m²/h",02_Estacao!D761*277.7778,IF(CFG_URS="kW/m²",02_Estacao!D761*1000,02_Estacao!D761)))</f>
        <v/>
      </c>
      <c r="E761" s="46" t="str">
        <f aca="false">IF(OR($A761="",02_Estacao!E761=""),"",IF(CFG_UVEL="km/h",02_Estacao!E761/3.6,02_Estacao!E761))</f>
        <v/>
      </c>
      <c r="F761" s="46" t="str">
        <f aca="false">IF($A761="","",IF(02_Estacao!F761="",CFG_P,IF(CFG_UP="hPa (mbar)",02_Estacao!F761/10,IF(CFG_UP="Pa",02_Estacao!F761/1000,02_Estacao!F761))))</f>
        <v/>
      </c>
      <c r="G761" s="48" t="str">
        <f aca="false">IF($A761="","",IF(02_Estacao!G761&lt;&gt;"",02_Estacao!G761,IF($D761="","",(1-CFG_ALBEDO)*$D761-CFG_RNL)))</f>
        <v/>
      </c>
      <c r="H761" s="46" t="str">
        <f aca="false">IF($A761="","",IFERROR(IF(ISNUMBER(INDEX(03_Dossel!$F$6:$F$1005,MATCH($A761,03_Dossel!$A$6:$A$1005,0))),INDEX(03_Dossel!$F$6:$F$1005,MATCH($A761,03_Dossel!$A$6:$A$1005,0)),""),""))</f>
        <v/>
      </c>
      <c r="I761" s="49" t="str">
        <f aca="false">IF($A761="","",IF($H761="","SEM PAR","OK"))</f>
        <v/>
      </c>
      <c r="J761" s="50" t="str">
        <f aca="false">IF($B761="","",0.6108*EXP(17.27*$B761/($B761+237.3)))</f>
        <v/>
      </c>
      <c r="K761" s="50" t="str">
        <f aca="false">IF(OR($J761="",$C761=""),"",$J761*$C761/100)</f>
        <v/>
      </c>
      <c r="L761" s="50" t="str">
        <f aca="false">IF(OR($J761="",$K761=""),"",$J761-$K761)</f>
        <v/>
      </c>
      <c r="M761" s="50" t="str">
        <f aca="false">IF($J761="","",4098*$J761/($B761+237.3)^2)</f>
        <v/>
      </c>
      <c r="N761" s="51" t="str">
        <f aca="false">IF($F761="","",0.000665*$F761)</f>
        <v/>
      </c>
      <c r="O761" s="46" t="str">
        <f aca="false">IF($E761="","",IFERROR($E761*4.87/LN(67.8*CFG_ZANEM-5.42),""))</f>
        <v/>
      </c>
      <c r="P761" s="46" t="str">
        <f aca="false">IF(OR($B761="",$H761=""),"",$H761-$B761)</f>
        <v/>
      </c>
      <c r="Q761" s="46" t="str">
        <f aca="false">IF($A761="","",IF(ISNUMBER(CFG_A),CFG_A,""))</f>
        <v/>
      </c>
      <c r="R761" s="46" t="str">
        <f aca="false">IF($A761="","",IF(ISNUMBER(CFG_B),CFG_B,""))</f>
        <v/>
      </c>
      <c r="S761" s="50" t="str">
        <f aca="false">IF(OR($B761="",$Q761=""),"",0.6108*EXP(17.27*$B761/($B761+237.3))-0.6108*EXP(17.27*($B761+$Q761)/($B761+$Q761+237.3)))</f>
        <v/>
      </c>
      <c r="T761" s="46" t="str">
        <f aca="false">IF(OR($Q761="",$R761="",$L761=""),"",$Q761+$R761*$L761)</f>
        <v/>
      </c>
      <c r="U761" s="46" t="str">
        <f aca="false">IF(OR($Q761="",$R761="",$S761=""),"",$Q761+$R761*$S761)</f>
        <v/>
      </c>
      <c r="V761" s="50" t="str">
        <f aca="false">IF(OR($P761="",$T761="",$U761=""),"",IF(ABS($U761-$T761)&lt;CFG_DENOMMIN,"",($P761-$T761)/($U761-$T761)))</f>
        <v/>
      </c>
      <c r="W761" s="47" t="str">
        <f aca="false">IF($E761="","",IFERROR(LN((CFG_ZANEM-0.67*CFG_HDOSSEL)/(0.123*CFG_HDOSSEL))*LN((CFG_ZAR-0.67*CFG_HDOSSEL)/(0.0123*CFG_HDOSSEL))/(CFG_K^2*$E761),""))</f>
        <v/>
      </c>
      <c r="X761" s="50" t="str">
        <f aca="false">IF(OR($N761="",$W761="",$W761=0),"",$N761*(1+CFG_RC/$W761))</f>
        <v/>
      </c>
      <c r="Y761" s="46" t="str">
        <f aca="false">IF(OR($X761="",$M761="",$G761="",$L761=""),"",($W761*$G761/CFG_RHOCP)*($X761/($M761+$X761))-$L761/($M761+$X761))</f>
        <v/>
      </c>
      <c r="Z761" s="46" t="str">
        <f aca="false">IF(OR($W761="",$G761=""),"",$W761*$G761/CFG_RHOCP)</f>
        <v/>
      </c>
      <c r="AA761" s="50" t="str">
        <f aca="false">IF(OR($P761="",$Y761="",$Z761=""),"",IF(ABS($Z761-$Y761)&lt;CFG_DENOMMIN,"",($P761-$Y761)/($Z761-$Y761)))</f>
        <v/>
      </c>
      <c r="AB761" s="48" t="str">
        <f aca="false">IF($A761="","",IF(AND(HOUR($A761)&gt;=CFG_HINI,HOUR($A761)&lt;CFG_HFIM),1,0))</f>
        <v/>
      </c>
      <c r="AC761" s="48" t="str">
        <f aca="false">IF($A761="","",IF($D761="",0,IF($D761&gt;=CFG_RSMIN,1,0)))</f>
        <v/>
      </c>
      <c r="AD761" s="48" t="str">
        <f aca="false">IF($A761="","",IF($E761="",0,IF(AND($E761&gt;=CFG_UMIN,$E761&lt;=CFG_UMAX),1,0)))</f>
        <v/>
      </c>
      <c r="AE761" s="48" t="str">
        <f aca="false">IF($A761="","",IF($L761="",0,IF($L761&gt;=CFG_VPDMIN,1,0)))</f>
        <v/>
      </c>
      <c r="AF761" s="48" t="str">
        <f aca="false">IF($A761="","",IF(CFG_METODO="Teórico (Jackson)",IF(OR($Y761="",$Z761=""),0,IF(ABS($Z761-$Y761)&gt;=CFG_DENOMMIN,1,0)),IF(OR($T761="",$U761=""),0,IF(ABS($U761-$T761)&gt;=CFG_DENOMMIN,1,0))))</f>
        <v/>
      </c>
      <c r="AG761" s="48" t="str">
        <f aca="false">IF($A761="","",IF(AND($B761&lt;&gt;"",$C761&lt;&gt;"",$H761&lt;&gt;""),1,0))</f>
        <v/>
      </c>
      <c r="AH761" s="48" t="str">
        <f aca="false">IF($A761="","",IF(AND($AB761=1,$AC761=1,$AD761=1,$AE761=1,$AF761=1,$AG761=1),1,0))</f>
        <v/>
      </c>
      <c r="AI761" s="50" t="str">
        <f aca="false">IF($A761="","",IF($AH761&lt;&gt;1,"",IF(CFG_METODO="Teórico (Jackson)",$AA761,$V761)))</f>
        <v/>
      </c>
      <c r="AJ761" s="50" t="str">
        <f aca="false">IF($AI761="","",MAX(0,MIN(1,$AI761)))</f>
        <v/>
      </c>
      <c r="AK761" s="52" t="str">
        <f aca="false">IF($A761="","",IF($AG761=0,"Dados incompletos"&amp;IF($I761="SEM PAR"," — sem Tc no mesmo horário",""),IF($AB761=0,"Fora da janela horária",IF($AC761=0,"Radiação abaixo do mínimo",IF($AD761=0,"Vento fora da faixa",IF($AE761=0,"VPD abaixo do mínimo",IF($AF761=0,"Denominador muito pequeno","VÁLIDO")))))))</f>
        <v/>
      </c>
    </row>
    <row r="762" customFormat="false" ht="15" hidden="false" customHeight="false" outlineLevel="0" collapsed="false">
      <c r="A762" s="45" t="str">
        <f aca="false">IF(02_Estacao!A762="","",02_Estacao!A762)</f>
        <v/>
      </c>
      <c r="B762" s="46" t="str">
        <f aca="false">IF(OR($A762="",02_Estacao!B762=""),"",IF(CFG_UT="°F",(02_Estacao!B762-32)*5/9,02_Estacao!B762))</f>
        <v/>
      </c>
      <c r="C762" s="47" t="str">
        <f aca="false">IF(OR($A762="",02_Estacao!C762=""),"",IF(CFG_UUR="fração (0-1)",02_Estacao!C762*100,02_Estacao!C762))</f>
        <v/>
      </c>
      <c r="D762" s="48" t="str">
        <f aca="false">IF(OR($A762="",02_Estacao!D762=""),"",IF(CFG_URS="MJ/m²/h",02_Estacao!D762*277.7778,IF(CFG_URS="kW/m²",02_Estacao!D762*1000,02_Estacao!D762)))</f>
        <v/>
      </c>
      <c r="E762" s="46" t="str">
        <f aca="false">IF(OR($A762="",02_Estacao!E762=""),"",IF(CFG_UVEL="km/h",02_Estacao!E762/3.6,02_Estacao!E762))</f>
        <v/>
      </c>
      <c r="F762" s="46" t="str">
        <f aca="false">IF($A762="","",IF(02_Estacao!F762="",CFG_P,IF(CFG_UP="hPa (mbar)",02_Estacao!F762/10,IF(CFG_UP="Pa",02_Estacao!F762/1000,02_Estacao!F762))))</f>
        <v/>
      </c>
      <c r="G762" s="48" t="str">
        <f aca="false">IF($A762="","",IF(02_Estacao!G762&lt;&gt;"",02_Estacao!G762,IF($D762="","",(1-CFG_ALBEDO)*$D762-CFG_RNL)))</f>
        <v/>
      </c>
      <c r="H762" s="46" t="str">
        <f aca="false">IF($A762="","",IFERROR(IF(ISNUMBER(INDEX(03_Dossel!$F$6:$F$1005,MATCH($A762,03_Dossel!$A$6:$A$1005,0))),INDEX(03_Dossel!$F$6:$F$1005,MATCH($A762,03_Dossel!$A$6:$A$1005,0)),""),""))</f>
        <v/>
      </c>
      <c r="I762" s="49" t="str">
        <f aca="false">IF($A762="","",IF($H762="","SEM PAR","OK"))</f>
        <v/>
      </c>
      <c r="J762" s="50" t="str">
        <f aca="false">IF($B762="","",0.6108*EXP(17.27*$B762/($B762+237.3)))</f>
        <v/>
      </c>
      <c r="K762" s="50" t="str">
        <f aca="false">IF(OR($J762="",$C762=""),"",$J762*$C762/100)</f>
        <v/>
      </c>
      <c r="L762" s="50" t="str">
        <f aca="false">IF(OR($J762="",$K762=""),"",$J762-$K762)</f>
        <v/>
      </c>
      <c r="M762" s="50" t="str">
        <f aca="false">IF($J762="","",4098*$J762/($B762+237.3)^2)</f>
        <v/>
      </c>
      <c r="N762" s="51" t="str">
        <f aca="false">IF($F762="","",0.000665*$F762)</f>
        <v/>
      </c>
      <c r="O762" s="46" t="str">
        <f aca="false">IF($E762="","",IFERROR($E762*4.87/LN(67.8*CFG_ZANEM-5.42),""))</f>
        <v/>
      </c>
      <c r="P762" s="46" t="str">
        <f aca="false">IF(OR($B762="",$H762=""),"",$H762-$B762)</f>
        <v/>
      </c>
      <c r="Q762" s="46" t="str">
        <f aca="false">IF($A762="","",IF(ISNUMBER(CFG_A),CFG_A,""))</f>
        <v/>
      </c>
      <c r="R762" s="46" t="str">
        <f aca="false">IF($A762="","",IF(ISNUMBER(CFG_B),CFG_B,""))</f>
        <v/>
      </c>
      <c r="S762" s="50" t="str">
        <f aca="false">IF(OR($B762="",$Q762=""),"",0.6108*EXP(17.27*$B762/($B762+237.3))-0.6108*EXP(17.27*($B762+$Q762)/($B762+$Q762+237.3)))</f>
        <v/>
      </c>
      <c r="T762" s="46" t="str">
        <f aca="false">IF(OR($Q762="",$R762="",$L762=""),"",$Q762+$R762*$L762)</f>
        <v/>
      </c>
      <c r="U762" s="46" t="str">
        <f aca="false">IF(OR($Q762="",$R762="",$S762=""),"",$Q762+$R762*$S762)</f>
        <v/>
      </c>
      <c r="V762" s="50" t="str">
        <f aca="false">IF(OR($P762="",$T762="",$U762=""),"",IF(ABS($U762-$T762)&lt;CFG_DENOMMIN,"",($P762-$T762)/($U762-$T762)))</f>
        <v/>
      </c>
      <c r="W762" s="47" t="str">
        <f aca="false">IF($E762="","",IFERROR(LN((CFG_ZANEM-0.67*CFG_HDOSSEL)/(0.123*CFG_HDOSSEL))*LN((CFG_ZAR-0.67*CFG_HDOSSEL)/(0.0123*CFG_HDOSSEL))/(CFG_K^2*$E762),""))</f>
        <v/>
      </c>
      <c r="X762" s="50" t="str">
        <f aca="false">IF(OR($N762="",$W762="",$W762=0),"",$N762*(1+CFG_RC/$W762))</f>
        <v/>
      </c>
      <c r="Y762" s="46" t="str">
        <f aca="false">IF(OR($X762="",$M762="",$G762="",$L762=""),"",($W762*$G762/CFG_RHOCP)*($X762/($M762+$X762))-$L762/($M762+$X762))</f>
        <v/>
      </c>
      <c r="Z762" s="46" t="str">
        <f aca="false">IF(OR($W762="",$G762=""),"",$W762*$G762/CFG_RHOCP)</f>
        <v/>
      </c>
      <c r="AA762" s="50" t="str">
        <f aca="false">IF(OR($P762="",$Y762="",$Z762=""),"",IF(ABS($Z762-$Y762)&lt;CFG_DENOMMIN,"",($P762-$Y762)/($Z762-$Y762)))</f>
        <v/>
      </c>
      <c r="AB762" s="48" t="str">
        <f aca="false">IF($A762="","",IF(AND(HOUR($A762)&gt;=CFG_HINI,HOUR($A762)&lt;CFG_HFIM),1,0))</f>
        <v/>
      </c>
      <c r="AC762" s="48" t="str">
        <f aca="false">IF($A762="","",IF($D762="",0,IF($D762&gt;=CFG_RSMIN,1,0)))</f>
        <v/>
      </c>
      <c r="AD762" s="48" t="str">
        <f aca="false">IF($A762="","",IF($E762="",0,IF(AND($E762&gt;=CFG_UMIN,$E762&lt;=CFG_UMAX),1,0)))</f>
        <v/>
      </c>
      <c r="AE762" s="48" t="str">
        <f aca="false">IF($A762="","",IF($L762="",0,IF($L762&gt;=CFG_VPDMIN,1,0)))</f>
        <v/>
      </c>
      <c r="AF762" s="48" t="str">
        <f aca="false">IF($A762="","",IF(CFG_METODO="Teórico (Jackson)",IF(OR($Y762="",$Z762=""),0,IF(ABS($Z762-$Y762)&gt;=CFG_DENOMMIN,1,0)),IF(OR($T762="",$U762=""),0,IF(ABS($U762-$T762)&gt;=CFG_DENOMMIN,1,0))))</f>
        <v/>
      </c>
      <c r="AG762" s="48" t="str">
        <f aca="false">IF($A762="","",IF(AND($B762&lt;&gt;"",$C762&lt;&gt;"",$H762&lt;&gt;""),1,0))</f>
        <v/>
      </c>
      <c r="AH762" s="48" t="str">
        <f aca="false">IF($A762="","",IF(AND($AB762=1,$AC762=1,$AD762=1,$AE762=1,$AF762=1,$AG762=1),1,0))</f>
        <v/>
      </c>
      <c r="AI762" s="50" t="str">
        <f aca="false">IF($A762="","",IF($AH762&lt;&gt;1,"",IF(CFG_METODO="Teórico (Jackson)",$AA762,$V762)))</f>
        <v/>
      </c>
      <c r="AJ762" s="50" t="str">
        <f aca="false">IF($AI762="","",MAX(0,MIN(1,$AI762)))</f>
        <v/>
      </c>
      <c r="AK762" s="52" t="str">
        <f aca="false">IF($A762="","",IF($AG762=0,"Dados incompletos"&amp;IF($I762="SEM PAR"," — sem Tc no mesmo horário",""),IF($AB762=0,"Fora da janela horária",IF($AC762=0,"Radiação abaixo do mínimo",IF($AD762=0,"Vento fora da faixa",IF($AE762=0,"VPD abaixo do mínimo",IF($AF762=0,"Denominador muito pequeno","VÁLIDO")))))))</f>
        <v/>
      </c>
    </row>
    <row r="763" customFormat="false" ht="15" hidden="false" customHeight="false" outlineLevel="0" collapsed="false">
      <c r="A763" s="45" t="str">
        <f aca="false">IF(02_Estacao!A763="","",02_Estacao!A763)</f>
        <v/>
      </c>
      <c r="B763" s="46" t="str">
        <f aca="false">IF(OR($A763="",02_Estacao!B763=""),"",IF(CFG_UT="°F",(02_Estacao!B763-32)*5/9,02_Estacao!B763))</f>
        <v/>
      </c>
      <c r="C763" s="47" t="str">
        <f aca="false">IF(OR($A763="",02_Estacao!C763=""),"",IF(CFG_UUR="fração (0-1)",02_Estacao!C763*100,02_Estacao!C763))</f>
        <v/>
      </c>
      <c r="D763" s="48" t="str">
        <f aca="false">IF(OR($A763="",02_Estacao!D763=""),"",IF(CFG_URS="MJ/m²/h",02_Estacao!D763*277.7778,IF(CFG_URS="kW/m²",02_Estacao!D763*1000,02_Estacao!D763)))</f>
        <v/>
      </c>
      <c r="E763" s="46" t="str">
        <f aca="false">IF(OR($A763="",02_Estacao!E763=""),"",IF(CFG_UVEL="km/h",02_Estacao!E763/3.6,02_Estacao!E763))</f>
        <v/>
      </c>
      <c r="F763" s="46" t="str">
        <f aca="false">IF($A763="","",IF(02_Estacao!F763="",CFG_P,IF(CFG_UP="hPa (mbar)",02_Estacao!F763/10,IF(CFG_UP="Pa",02_Estacao!F763/1000,02_Estacao!F763))))</f>
        <v/>
      </c>
      <c r="G763" s="48" t="str">
        <f aca="false">IF($A763="","",IF(02_Estacao!G763&lt;&gt;"",02_Estacao!G763,IF($D763="","",(1-CFG_ALBEDO)*$D763-CFG_RNL)))</f>
        <v/>
      </c>
      <c r="H763" s="46" t="str">
        <f aca="false">IF($A763="","",IFERROR(IF(ISNUMBER(INDEX(03_Dossel!$F$6:$F$1005,MATCH($A763,03_Dossel!$A$6:$A$1005,0))),INDEX(03_Dossel!$F$6:$F$1005,MATCH($A763,03_Dossel!$A$6:$A$1005,0)),""),""))</f>
        <v/>
      </c>
      <c r="I763" s="49" t="str">
        <f aca="false">IF($A763="","",IF($H763="","SEM PAR","OK"))</f>
        <v/>
      </c>
      <c r="J763" s="50" t="str">
        <f aca="false">IF($B763="","",0.6108*EXP(17.27*$B763/($B763+237.3)))</f>
        <v/>
      </c>
      <c r="K763" s="50" t="str">
        <f aca="false">IF(OR($J763="",$C763=""),"",$J763*$C763/100)</f>
        <v/>
      </c>
      <c r="L763" s="50" t="str">
        <f aca="false">IF(OR($J763="",$K763=""),"",$J763-$K763)</f>
        <v/>
      </c>
      <c r="M763" s="50" t="str">
        <f aca="false">IF($J763="","",4098*$J763/($B763+237.3)^2)</f>
        <v/>
      </c>
      <c r="N763" s="51" t="str">
        <f aca="false">IF($F763="","",0.000665*$F763)</f>
        <v/>
      </c>
      <c r="O763" s="46" t="str">
        <f aca="false">IF($E763="","",IFERROR($E763*4.87/LN(67.8*CFG_ZANEM-5.42),""))</f>
        <v/>
      </c>
      <c r="P763" s="46" t="str">
        <f aca="false">IF(OR($B763="",$H763=""),"",$H763-$B763)</f>
        <v/>
      </c>
      <c r="Q763" s="46" t="str">
        <f aca="false">IF($A763="","",IF(ISNUMBER(CFG_A),CFG_A,""))</f>
        <v/>
      </c>
      <c r="R763" s="46" t="str">
        <f aca="false">IF($A763="","",IF(ISNUMBER(CFG_B),CFG_B,""))</f>
        <v/>
      </c>
      <c r="S763" s="50" t="str">
        <f aca="false">IF(OR($B763="",$Q763=""),"",0.6108*EXP(17.27*$B763/($B763+237.3))-0.6108*EXP(17.27*($B763+$Q763)/($B763+$Q763+237.3)))</f>
        <v/>
      </c>
      <c r="T763" s="46" t="str">
        <f aca="false">IF(OR($Q763="",$R763="",$L763=""),"",$Q763+$R763*$L763)</f>
        <v/>
      </c>
      <c r="U763" s="46" t="str">
        <f aca="false">IF(OR($Q763="",$R763="",$S763=""),"",$Q763+$R763*$S763)</f>
        <v/>
      </c>
      <c r="V763" s="50" t="str">
        <f aca="false">IF(OR($P763="",$T763="",$U763=""),"",IF(ABS($U763-$T763)&lt;CFG_DENOMMIN,"",($P763-$T763)/($U763-$T763)))</f>
        <v/>
      </c>
      <c r="W763" s="47" t="str">
        <f aca="false">IF($E763="","",IFERROR(LN((CFG_ZANEM-0.67*CFG_HDOSSEL)/(0.123*CFG_HDOSSEL))*LN((CFG_ZAR-0.67*CFG_HDOSSEL)/(0.0123*CFG_HDOSSEL))/(CFG_K^2*$E763),""))</f>
        <v/>
      </c>
      <c r="X763" s="50" t="str">
        <f aca="false">IF(OR($N763="",$W763="",$W763=0),"",$N763*(1+CFG_RC/$W763))</f>
        <v/>
      </c>
      <c r="Y763" s="46" t="str">
        <f aca="false">IF(OR($X763="",$M763="",$G763="",$L763=""),"",($W763*$G763/CFG_RHOCP)*($X763/($M763+$X763))-$L763/($M763+$X763))</f>
        <v/>
      </c>
      <c r="Z763" s="46" t="str">
        <f aca="false">IF(OR($W763="",$G763=""),"",$W763*$G763/CFG_RHOCP)</f>
        <v/>
      </c>
      <c r="AA763" s="50" t="str">
        <f aca="false">IF(OR($P763="",$Y763="",$Z763=""),"",IF(ABS($Z763-$Y763)&lt;CFG_DENOMMIN,"",($P763-$Y763)/($Z763-$Y763)))</f>
        <v/>
      </c>
      <c r="AB763" s="48" t="str">
        <f aca="false">IF($A763="","",IF(AND(HOUR($A763)&gt;=CFG_HINI,HOUR($A763)&lt;CFG_HFIM),1,0))</f>
        <v/>
      </c>
      <c r="AC763" s="48" t="str">
        <f aca="false">IF($A763="","",IF($D763="",0,IF($D763&gt;=CFG_RSMIN,1,0)))</f>
        <v/>
      </c>
      <c r="AD763" s="48" t="str">
        <f aca="false">IF($A763="","",IF($E763="",0,IF(AND($E763&gt;=CFG_UMIN,$E763&lt;=CFG_UMAX),1,0)))</f>
        <v/>
      </c>
      <c r="AE763" s="48" t="str">
        <f aca="false">IF($A763="","",IF($L763="",0,IF($L763&gt;=CFG_VPDMIN,1,0)))</f>
        <v/>
      </c>
      <c r="AF763" s="48" t="str">
        <f aca="false">IF($A763="","",IF(CFG_METODO="Teórico (Jackson)",IF(OR($Y763="",$Z763=""),0,IF(ABS($Z763-$Y763)&gt;=CFG_DENOMMIN,1,0)),IF(OR($T763="",$U763=""),0,IF(ABS($U763-$T763)&gt;=CFG_DENOMMIN,1,0))))</f>
        <v/>
      </c>
      <c r="AG763" s="48" t="str">
        <f aca="false">IF($A763="","",IF(AND($B763&lt;&gt;"",$C763&lt;&gt;"",$H763&lt;&gt;""),1,0))</f>
        <v/>
      </c>
      <c r="AH763" s="48" t="str">
        <f aca="false">IF($A763="","",IF(AND($AB763=1,$AC763=1,$AD763=1,$AE763=1,$AF763=1,$AG763=1),1,0))</f>
        <v/>
      </c>
      <c r="AI763" s="50" t="str">
        <f aca="false">IF($A763="","",IF($AH763&lt;&gt;1,"",IF(CFG_METODO="Teórico (Jackson)",$AA763,$V763)))</f>
        <v/>
      </c>
      <c r="AJ763" s="50" t="str">
        <f aca="false">IF($AI763="","",MAX(0,MIN(1,$AI763)))</f>
        <v/>
      </c>
      <c r="AK763" s="52" t="str">
        <f aca="false">IF($A763="","",IF($AG763=0,"Dados incompletos"&amp;IF($I763="SEM PAR"," — sem Tc no mesmo horário",""),IF($AB763=0,"Fora da janela horária",IF($AC763=0,"Radiação abaixo do mínimo",IF($AD763=0,"Vento fora da faixa",IF($AE763=0,"VPD abaixo do mínimo",IF($AF763=0,"Denominador muito pequeno","VÁLIDO")))))))</f>
        <v/>
      </c>
    </row>
    <row r="764" customFormat="false" ht="15" hidden="false" customHeight="false" outlineLevel="0" collapsed="false">
      <c r="A764" s="45" t="str">
        <f aca="false">IF(02_Estacao!A764="","",02_Estacao!A764)</f>
        <v/>
      </c>
      <c r="B764" s="46" t="str">
        <f aca="false">IF(OR($A764="",02_Estacao!B764=""),"",IF(CFG_UT="°F",(02_Estacao!B764-32)*5/9,02_Estacao!B764))</f>
        <v/>
      </c>
      <c r="C764" s="47" t="str">
        <f aca="false">IF(OR($A764="",02_Estacao!C764=""),"",IF(CFG_UUR="fração (0-1)",02_Estacao!C764*100,02_Estacao!C764))</f>
        <v/>
      </c>
      <c r="D764" s="48" t="str">
        <f aca="false">IF(OR($A764="",02_Estacao!D764=""),"",IF(CFG_URS="MJ/m²/h",02_Estacao!D764*277.7778,IF(CFG_URS="kW/m²",02_Estacao!D764*1000,02_Estacao!D764)))</f>
        <v/>
      </c>
      <c r="E764" s="46" t="str">
        <f aca="false">IF(OR($A764="",02_Estacao!E764=""),"",IF(CFG_UVEL="km/h",02_Estacao!E764/3.6,02_Estacao!E764))</f>
        <v/>
      </c>
      <c r="F764" s="46" t="str">
        <f aca="false">IF($A764="","",IF(02_Estacao!F764="",CFG_P,IF(CFG_UP="hPa (mbar)",02_Estacao!F764/10,IF(CFG_UP="Pa",02_Estacao!F764/1000,02_Estacao!F764))))</f>
        <v/>
      </c>
      <c r="G764" s="48" t="str">
        <f aca="false">IF($A764="","",IF(02_Estacao!G764&lt;&gt;"",02_Estacao!G764,IF($D764="","",(1-CFG_ALBEDO)*$D764-CFG_RNL)))</f>
        <v/>
      </c>
      <c r="H764" s="46" t="str">
        <f aca="false">IF($A764="","",IFERROR(IF(ISNUMBER(INDEX(03_Dossel!$F$6:$F$1005,MATCH($A764,03_Dossel!$A$6:$A$1005,0))),INDEX(03_Dossel!$F$6:$F$1005,MATCH($A764,03_Dossel!$A$6:$A$1005,0)),""),""))</f>
        <v/>
      </c>
      <c r="I764" s="49" t="str">
        <f aca="false">IF($A764="","",IF($H764="","SEM PAR","OK"))</f>
        <v/>
      </c>
      <c r="J764" s="50" t="str">
        <f aca="false">IF($B764="","",0.6108*EXP(17.27*$B764/($B764+237.3)))</f>
        <v/>
      </c>
      <c r="K764" s="50" t="str">
        <f aca="false">IF(OR($J764="",$C764=""),"",$J764*$C764/100)</f>
        <v/>
      </c>
      <c r="L764" s="50" t="str">
        <f aca="false">IF(OR($J764="",$K764=""),"",$J764-$K764)</f>
        <v/>
      </c>
      <c r="M764" s="50" t="str">
        <f aca="false">IF($J764="","",4098*$J764/($B764+237.3)^2)</f>
        <v/>
      </c>
      <c r="N764" s="51" t="str">
        <f aca="false">IF($F764="","",0.000665*$F764)</f>
        <v/>
      </c>
      <c r="O764" s="46" t="str">
        <f aca="false">IF($E764="","",IFERROR($E764*4.87/LN(67.8*CFG_ZANEM-5.42),""))</f>
        <v/>
      </c>
      <c r="P764" s="46" t="str">
        <f aca="false">IF(OR($B764="",$H764=""),"",$H764-$B764)</f>
        <v/>
      </c>
      <c r="Q764" s="46" t="str">
        <f aca="false">IF($A764="","",IF(ISNUMBER(CFG_A),CFG_A,""))</f>
        <v/>
      </c>
      <c r="R764" s="46" t="str">
        <f aca="false">IF($A764="","",IF(ISNUMBER(CFG_B),CFG_B,""))</f>
        <v/>
      </c>
      <c r="S764" s="50" t="str">
        <f aca="false">IF(OR($B764="",$Q764=""),"",0.6108*EXP(17.27*$B764/($B764+237.3))-0.6108*EXP(17.27*($B764+$Q764)/($B764+$Q764+237.3)))</f>
        <v/>
      </c>
      <c r="T764" s="46" t="str">
        <f aca="false">IF(OR($Q764="",$R764="",$L764=""),"",$Q764+$R764*$L764)</f>
        <v/>
      </c>
      <c r="U764" s="46" t="str">
        <f aca="false">IF(OR($Q764="",$R764="",$S764=""),"",$Q764+$R764*$S764)</f>
        <v/>
      </c>
      <c r="V764" s="50" t="str">
        <f aca="false">IF(OR($P764="",$T764="",$U764=""),"",IF(ABS($U764-$T764)&lt;CFG_DENOMMIN,"",($P764-$T764)/($U764-$T764)))</f>
        <v/>
      </c>
      <c r="W764" s="47" t="str">
        <f aca="false">IF($E764="","",IFERROR(LN((CFG_ZANEM-0.67*CFG_HDOSSEL)/(0.123*CFG_HDOSSEL))*LN((CFG_ZAR-0.67*CFG_HDOSSEL)/(0.0123*CFG_HDOSSEL))/(CFG_K^2*$E764),""))</f>
        <v/>
      </c>
      <c r="X764" s="50" t="str">
        <f aca="false">IF(OR($N764="",$W764="",$W764=0),"",$N764*(1+CFG_RC/$W764))</f>
        <v/>
      </c>
      <c r="Y764" s="46" t="str">
        <f aca="false">IF(OR($X764="",$M764="",$G764="",$L764=""),"",($W764*$G764/CFG_RHOCP)*($X764/($M764+$X764))-$L764/($M764+$X764))</f>
        <v/>
      </c>
      <c r="Z764" s="46" t="str">
        <f aca="false">IF(OR($W764="",$G764=""),"",$W764*$G764/CFG_RHOCP)</f>
        <v/>
      </c>
      <c r="AA764" s="50" t="str">
        <f aca="false">IF(OR($P764="",$Y764="",$Z764=""),"",IF(ABS($Z764-$Y764)&lt;CFG_DENOMMIN,"",($P764-$Y764)/($Z764-$Y764)))</f>
        <v/>
      </c>
      <c r="AB764" s="48" t="str">
        <f aca="false">IF($A764="","",IF(AND(HOUR($A764)&gt;=CFG_HINI,HOUR($A764)&lt;CFG_HFIM),1,0))</f>
        <v/>
      </c>
      <c r="AC764" s="48" t="str">
        <f aca="false">IF($A764="","",IF($D764="",0,IF($D764&gt;=CFG_RSMIN,1,0)))</f>
        <v/>
      </c>
      <c r="AD764" s="48" t="str">
        <f aca="false">IF($A764="","",IF($E764="",0,IF(AND($E764&gt;=CFG_UMIN,$E764&lt;=CFG_UMAX),1,0)))</f>
        <v/>
      </c>
      <c r="AE764" s="48" t="str">
        <f aca="false">IF($A764="","",IF($L764="",0,IF($L764&gt;=CFG_VPDMIN,1,0)))</f>
        <v/>
      </c>
      <c r="AF764" s="48" t="str">
        <f aca="false">IF($A764="","",IF(CFG_METODO="Teórico (Jackson)",IF(OR($Y764="",$Z764=""),0,IF(ABS($Z764-$Y764)&gt;=CFG_DENOMMIN,1,0)),IF(OR($T764="",$U764=""),0,IF(ABS($U764-$T764)&gt;=CFG_DENOMMIN,1,0))))</f>
        <v/>
      </c>
      <c r="AG764" s="48" t="str">
        <f aca="false">IF($A764="","",IF(AND($B764&lt;&gt;"",$C764&lt;&gt;"",$H764&lt;&gt;""),1,0))</f>
        <v/>
      </c>
      <c r="AH764" s="48" t="str">
        <f aca="false">IF($A764="","",IF(AND($AB764=1,$AC764=1,$AD764=1,$AE764=1,$AF764=1,$AG764=1),1,0))</f>
        <v/>
      </c>
      <c r="AI764" s="50" t="str">
        <f aca="false">IF($A764="","",IF($AH764&lt;&gt;1,"",IF(CFG_METODO="Teórico (Jackson)",$AA764,$V764)))</f>
        <v/>
      </c>
      <c r="AJ764" s="50" t="str">
        <f aca="false">IF($AI764="","",MAX(0,MIN(1,$AI764)))</f>
        <v/>
      </c>
      <c r="AK764" s="52" t="str">
        <f aca="false">IF($A764="","",IF($AG764=0,"Dados incompletos"&amp;IF($I764="SEM PAR"," — sem Tc no mesmo horário",""),IF($AB764=0,"Fora da janela horária",IF($AC764=0,"Radiação abaixo do mínimo",IF($AD764=0,"Vento fora da faixa",IF($AE764=0,"VPD abaixo do mínimo",IF($AF764=0,"Denominador muito pequeno","VÁLIDO")))))))</f>
        <v/>
      </c>
    </row>
    <row r="765" customFormat="false" ht="15" hidden="false" customHeight="false" outlineLevel="0" collapsed="false">
      <c r="A765" s="45" t="str">
        <f aca="false">IF(02_Estacao!A765="","",02_Estacao!A765)</f>
        <v/>
      </c>
      <c r="B765" s="46" t="str">
        <f aca="false">IF(OR($A765="",02_Estacao!B765=""),"",IF(CFG_UT="°F",(02_Estacao!B765-32)*5/9,02_Estacao!B765))</f>
        <v/>
      </c>
      <c r="C765" s="47" t="str">
        <f aca="false">IF(OR($A765="",02_Estacao!C765=""),"",IF(CFG_UUR="fração (0-1)",02_Estacao!C765*100,02_Estacao!C765))</f>
        <v/>
      </c>
      <c r="D765" s="48" t="str">
        <f aca="false">IF(OR($A765="",02_Estacao!D765=""),"",IF(CFG_URS="MJ/m²/h",02_Estacao!D765*277.7778,IF(CFG_URS="kW/m²",02_Estacao!D765*1000,02_Estacao!D765)))</f>
        <v/>
      </c>
      <c r="E765" s="46" t="str">
        <f aca="false">IF(OR($A765="",02_Estacao!E765=""),"",IF(CFG_UVEL="km/h",02_Estacao!E765/3.6,02_Estacao!E765))</f>
        <v/>
      </c>
      <c r="F765" s="46" t="str">
        <f aca="false">IF($A765="","",IF(02_Estacao!F765="",CFG_P,IF(CFG_UP="hPa (mbar)",02_Estacao!F765/10,IF(CFG_UP="Pa",02_Estacao!F765/1000,02_Estacao!F765))))</f>
        <v/>
      </c>
      <c r="G765" s="48" t="str">
        <f aca="false">IF($A765="","",IF(02_Estacao!G765&lt;&gt;"",02_Estacao!G765,IF($D765="","",(1-CFG_ALBEDO)*$D765-CFG_RNL)))</f>
        <v/>
      </c>
      <c r="H765" s="46" t="str">
        <f aca="false">IF($A765="","",IFERROR(IF(ISNUMBER(INDEX(03_Dossel!$F$6:$F$1005,MATCH($A765,03_Dossel!$A$6:$A$1005,0))),INDEX(03_Dossel!$F$6:$F$1005,MATCH($A765,03_Dossel!$A$6:$A$1005,0)),""),""))</f>
        <v/>
      </c>
      <c r="I765" s="49" t="str">
        <f aca="false">IF($A765="","",IF($H765="","SEM PAR","OK"))</f>
        <v/>
      </c>
      <c r="J765" s="50" t="str">
        <f aca="false">IF($B765="","",0.6108*EXP(17.27*$B765/($B765+237.3)))</f>
        <v/>
      </c>
      <c r="K765" s="50" t="str">
        <f aca="false">IF(OR($J765="",$C765=""),"",$J765*$C765/100)</f>
        <v/>
      </c>
      <c r="L765" s="50" t="str">
        <f aca="false">IF(OR($J765="",$K765=""),"",$J765-$K765)</f>
        <v/>
      </c>
      <c r="M765" s="50" t="str">
        <f aca="false">IF($J765="","",4098*$J765/($B765+237.3)^2)</f>
        <v/>
      </c>
      <c r="N765" s="51" t="str">
        <f aca="false">IF($F765="","",0.000665*$F765)</f>
        <v/>
      </c>
      <c r="O765" s="46" t="str">
        <f aca="false">IF($E765="","",IFERROR($E765*4.87/LN(67.8*CFG_ZANEM-5.42),""))</f>
        <v/>
      </c>
      <c r="P765" s="46" t="str">
        <f aca="false">IF(OR($B765="",$H765=""),"",$H765-$B765)</f>
        <v/>
      </c>
      <c r="Q765" s="46" t="str">
        <f aca="false">IF($A765="","",IF(ISNUMBER(CFG_A),CFG_A,""))</f>
        <v/>
      </c>
      <c r="R765" s="46" t="str">
        <f aca="false">IF($A765="","",IF(ISNUMBER(CFG_B),CFG_B,""))</f>
        <v/>
      </c>
      <c r="S765" s="50" t="str">
        <f aca="false">IF(OR($B765="",$Q765=""),"",0.6108*EXP(17.27*$B765/($B765+237.3))-0.6108*EXP(17.27*($B765+$Q765)/($B765+$Q765+237.3)))</f>
        <v/>
      </c>
      <c r="T765" s="46" t="str">
        <f aca="false">IF(OR($Q765="",$R765="",$L765=""),"",$Q765+$R765*$L765)</f>
        <v/>
      </c>
      <c r="U765" s="46" t="str">
        <f aca="false">IF(OR($Q765="",$R765="",$S765=""),"",$Q765+$R765*$S765)</f>
        <v/>
      </c>
      <c r="V765" s="50" t="str">
        <f aca="false">IF(OR($P765="",$T765="",$U765=""),"",IF(ABS($U765-$T765)&lt;CFG_DENOMMIN,"",($P765-$T765)/($U765-$T765)))</f>
        <v/>
      </c>
      <c r="W765" s="47" t="str">
        <f aca="false">IF($E765="","",IFERROR(LN((CFG_ZANEM-0.67*CFG_HDOSSEL)/(0.123*CFG_HDOSSEL))*LN((CFG_ZAR-0.67*CFG_HDOSSEL)/(0.0123*CFG_HDOSSEL))/(CFG_K^2*$E765),""))</f>
        <v/>
      </c>
      <c r="X765" s="50" t="str">
        <f aca="false">IF(OR($N765="",$W765="",$W765=0),"",$N765*(1+CFG_RC/$W765))</f>
        <v/>
      </c>
      <c r="Y765" s="46" t="str">
        <f aca="false">IF(OR($X765="",$M765="",$G765="",$L765=""),"",($W765*$G765/CFG_RHOCP)*($X765/($M765+$X765))-$L765/($M765+$X765))</f>
        <v/>
      </c>
      <c r="Z765" s="46" t="str">
        <f aca="false">IF(OR($W765="",$G765=""),"",$W765*$G765/CFG_RHOCP)</f>
        <v/>
      </c>
      <c r="AA765" s="50" t="str">
        <f aca="false">IF(OR($P765="",$Y765="",$Z765=""),"",IF(ABS($Z765-$Y765)&lt;CFG_DENOMMIN,"",($P765-$Y765)/($Z765-$Y765)))</f>
        <v/>
      </c>
      <c r="AB765" s="48" t="str">
        <f aca="false">IF($A765="","",IF(AND(HOUR($A765)&gt;=CFG_HINI,HOUR($A765)&lt;CFG_HFIM),1,0))</f>
        <v/>
      </c>
      <c r="AC765" s="48" t="str">
        <f aca="false">IF($A765="","",IF($D765="",0,IF($D765&gt;=CFG_RSMIN,1,0)))</f>
        <v/>
      </c>
      <c r="AD765" s="48" t="str">
        <f aca="false">IF($A765="","",IF($E765="",0,IF(AND($E765&gt;=CFG_UMIN,$E765&lt;=CFG_UMAX),1,0)))</f>
        <v/>
      </c>
      <c r="AE765" s="48" t="str">
        <f aca="false">IF($A765="","",IF($L765="",0,IF($L765&gt;=CFG_VPDMIN,1,0)))</f>
        <v/>
      </c>
      <c r="AF765" s="48" t="str">
        <f aca="false">IF($A765="","",IF(CFG_METODO="Teórico (Jackson)",IF(OR($Y765="",$Z765=""),0,IF(ABS($Z765-$Y765)&gt;=CFG_DENOMMIN,1,0)),IF(OR($T765="",$U765=""),0,IF(ABS($U765-$T765)&gt;=CFG_DENOMMIN,1,0))))</f>
        <v/>
      </c>
      <c r="AG765" s="48" t="str">
        <f aca="false">IF($A765="","",IF(AND($B765&lt;&gt;"",$C765&lt;&gt;"",$H765&lt;&gt;""),1,0))</f>
        <v/>
      </c>
      <c r="AH765" s="48" t="str">
        <f aca="false">IF($A765="","",IF(AND($AB765=1,$AC765=1,$AD765=1,$AE765=1,$AF765=1,$AG765=1),1,0))</f>
        <v/>
      </c>
      <c r="AI765" s="50" t="str">
        <f aca="false">IF($A765="","",IF($AH765&lt;&gt;1,"",IF(CFG_METODO="Teórico (Jackson)",$AA765,$V765)))</f>
        <v/>
      </c>
      <c r="AJ765" s="50" t="str">
        <f aca="false">IF($AI765="","",MAX(0,MIN(1,$AI765)))</f>
        <v/>
      </c>
      <c r="AK765" s="52" t="str">
        <f aca="false">IF($A765="","",IF($AG765=0,"Dados incompletos"&amp;IF($I765="SEM PAR"," — sem Tc no mesmo horário",""),IF($AB765=0,"Fora da janela horária",IF($AC765=0,"Radiação abaixo do mínimo",IF($AD765=0,"Vento fora da faixa",IF($AE765=0,"VPD abaixo do mínimo",IF($AF765=0,"Denominador muito pequeno","VÁLIDO")))))))</f>
        <v/>
      </c>
    </row>
    <row r="766" customFormat="false" ht="15" hidden="false" customHeight="false" outlineLevel="0" collapsed="false">
      <c r="A766" s="45" t="str">
        <f aca="false">IF(02_Estacao!A766="","",02_Estacao!A766)</f>
        <v/>
      </c>
      <c r="B766" s="46" t="str">
        <f aca="false">IF(OR($A766="",02_Estacao!B766=""),"",IF(CFG_UT="°F",(02_Estacao!B766-32)*5/9,02_Estacao!B766))</f>
        <v/>
      </c>
      <c r="C766" s="47" t="str">
        <f aca="false">IF(OR($A766="",02_Estacao!C766=""),"",IF(CFG_UUR="fração (0-1)",02_Estacao!C766*100,02_Estacao!C766))</f>
        <v/>
      </c>
      <c r="D766" s="48" t="str">
        <f aca="false">IF(OR($A766="",02_Estacao!D766=""),"",IF(CFG_URS="MJ/m²/h",02_Estacao!D766*277.7778,IF(CFG_URS="kW/m²",02_Estacao!D766*1000,02_Estacao!D766)))</f>
        <v/>
      </c>
      <c r="E766" s="46" t="str">
        <f aca="false">IF(OR($A766="",02_Estacao!E766=""),"",IF(CFG_UVEL="km/h",02_Estacao!E766/3.6,02_Estacao!E766))</f>
        <v/>
      </c>
      <c r="F766" s="46" t="str">
        <f aca="false">IF($A766="","",IF(02_Estacao!F766="",CFG_P,IF(CFG_UP="hPa (mbar)",02_Estacao!F766/10,IF(CFG_UP="Pa",02_Estacao!F766/1000,02_Estacao!F766))))</f>
        <v/>
      </c>
      <c r="G766" s="48" t="str">
        <f aca="false">IF($A766="","",IF(02_Estacao!G766&lt;&gt;"",02_Estacao!G766,IF($D766="","",(1-CFG_ALBEDO)*$D766-CFG_RNL)))</f>
        <v/>
      </c>
      <c r="H766" s="46" t="str">
        <f aca="false">IF($A766="","",IFERROR(IF(ISNUMBER(INDEX(03_Dossel!$F$6:$F$1005,MATCH($A766,03_Dossel!$A$6:$A$1005,0))),INDEX(03_Dossel!$F$6:$F$1005,MATCH($A766,03_Dossel!$A$6:$A$1005,0)),""),""))</f>
        <v/>
      </c>
      <c r="I766" s="49" t="str">
        <f aca="false">IF($A766="","",IF($H766="","SEM PAR","OK"))</f>
        <v/>
      </c>
      <c r="J766" s="50" t="str">
        <f aca="false">IF($B766="","",0.6108*EXP(17.27*$B766/($B766+237.3)))</f>
        <v/>
      </c>
      <c r="K766" s="50" t="str">
        <f aca="false">IF(OR($J766="",$C766=""),"",$J766*$C766/100)</f>
        <v/>
      </c>
      <c r="L766" s="50" t="str">
        <f aca="false">IF(OR($J766="",$K766=""),"",$J766-$K766)</f>
        <v/>
      </c>
      <c r="M766" s="50" t="str">
        <f aca="false">IF($J766="","",4098*$J766/($B766+237.3)^2)</f>
        <v/>
      </c>
      <c r="N766" s="51" t="str">
        <f aca="false">IF($F766="","",0.000665*$F766)</f>
        <v/>
      </c>
      <c r="O766" s="46" t="str">
        <f aca="false">IF($E766="","",IFERROR($E766*4.87/LN(67.8*CFG_ZANEM-5.42),""))</f>
        <v/>
      </c>
      <c r="P766" s="46" t="str">
        <f aca="false">IF(OR($B766="",$H766=""),"",$H766-$B766)</f>
        <v/>
      </c>
      <c r="Q766" s="46" t="str">
        <f aca="false">IF($A766="","",IF(ISNUMBER(CFG_A),CFG_A,""))</f>
        <v/>
      </c>
      <c r="R766" s="46" t="str">
        <f aca="false">IF($A766="","",IF(ISNUMBER(CFG_B),CFG_B,""))</f>
        <v/>
      </c>
      <c r="S766" s="50" t="str">
        <f aca="false">IF(OR($B766="",$Q766=""),"",0.6108*EXP(17.27*$B766/($B766+237.3))-0.6108*EXP(17.27*($B766+$Q766)/($B766+$Q766+237.3)))</f>
        <v/>
      </c>
      <c r="T766" s="46" t="str">
        <f aca="false">IF(OR($Q766="",$R766="",$L766=""),"",$Q766+$R766*$L766)</f>
        <v/>
      </c>
      <c r="U766" s="46" t="str">
        <f aca="false">IF(OR($Q766="",$R766="",$S766=""),"",$Q766+$R766*$S766)</f>
        <v/>
      </c>
      <c r="V766" s="50" t="str">
        <f aca="false">IF(OR($P766="",$T766="",$U766=""),"",IF(ABS($U766-$T766)&lt;CFG_DENOMMIN,"",($P766-$T766)/($U766-$T766)))</f>
        <v/>
      </c>
      <c r="W766" s="47" t="str">
        <f aca="false">IF($E766="","",IFERROR(LN((CFG_ZANEM-0.67*CFG_HDOSSEL)/(0.123*CFG_HDOSSEL))*LN((CFG_ZAR-0.67*CFG_HDOSSEL)/(0.0123*CFG_HDOSSEL))/(CFG_K^2*$E766),""))</f>
        <v/>
      </c>
      <c r="X766" s="50" t="str">
        <f aca="false">IF(OR($N766="",$W766="",$W766=0),"",$N766*(1+CFG_RC/$W766))</f>
        <v/>
      </c>
      <c r="Y766" s="46" t="str">
        <f aca="false">IF(OR($X766="",$M766="",$G766="",$L766=""),"",($W766*$G766/CFG_RHOCP)*($X766/($M766+$X766))-$L766/($M766+$X766))</f>
        <v/>
      </c>
      <c r="Z766" s="46" t="str">
        <f aca="false">IF(OR($W766="",$G766=""),"",$W766*$G766/CFG_RHOCP)</f>
        <v/>
      </c>
      <c r="AA766" s="50" t="str">
        <f aca="false">IF(OR($P766="",$Y766="",$Z766=""),"",IF(ABS($Z766-$Y766)&lt;CFG_DENOMMIN,"",($P766-$Y766)/($Z766-$Y766)))</f>
        <v/>
      </c>
      <c r="AB766" s="48" t="str">
        <f aca="false">IF($A766="","",IF(AND(HOUR($A766)&gt;=CFG_HINI,HOUR($A766)&lt;CFG_HFIM),1,0))</f>
        <v/>
      </c>
      <c r="AC766" s="48" t="str">
        <f aca="false">IF($A766="","",IF($D766="",0,IF($D766&gt;=CFG_RSMIN,1,0)))</f>
        <v/>
      </c>
      <c r="AD766" s="48" t="str">
        <f aca="false">IF($A766="","",IF($E766="",0,IF(AND($E766&gt;=CFG_UMIN,$E766&lt;=CFG_UMAX),1,0)))</f>
        <v/>
      </c>
      <c r="AE766" s="48" t="str">
        <f aca="false">IF($A766="","",IF($L766="",0,IF($L766&gt;=CFG_VPDMIN,1,0)))</f>
        <v/>
      </c>
      <c r="AF766" s="48" t="str">
        <f aca="false">IF($A766="","",IF(CFG_METODO="Teórico (Jackson)",IF(OR($Y766="",$Z766=""),0,IF(ABS($Z766-$Y766)&gt;=CFG_DENOMMIN,1,0)),IF(OR($T766="",$U766=""),0,IF(ABS($U766-$T766)&gt;=CFG_DENOMMIN,1,0))))</f>
        <v/>
      </c>
      <c r="AG766" s="48" t="str">
        <f aca="false">IF($A766="","",IF(AND($B766&lt;&gt;"",$C766&lt;&gt;"",$H766&lt;&gt;""),1,0))</f>
        <v/>
      </c>
      <c r="AH766" s="48" t="str">
        <f aca="false">IF($A766="","",IF(AND($AB766=1,$AC766=1,$AD766=1,$AE766=1,$AF766=1,$AG766=1),1,0))</f>
        <v/>
      </c>
      <c r="AI766" s="50" t="str">
        <f aca="false">IF($A766="","",IF($AH766&lt;&gt;1,"",IF(CFG_METODO="Teórico (Jackson)",$AA766,$V766)))</f>
        <v/>
      </c>
      <c r="AJ766" s="50" t="str">
        <f aca="false">IF($AI766="","",MAX(0,MIN(1,$AI766)))</f>
        <v/>
      </c>
      <c r="AK766" s="52" t="str">
        <f aca="false">IF($A766="","",IF($AG766=0,"Dados incompletos"&amp;IF($I766="SEM PAR"," — sem Tc no mesmo horário",""),IF($AB766=0,"Fora da janela horária",IF($AC766=0,"Radiação abaixo do mínimo",IF($AD766=0,"Vento fora da faixa",IF($AE766=0,"VPD abaixo do mínimo",IF($AF766=0,"Denominador muito pequeno","VÁLIDO")))))))</f>
        <v/>
      </c>
    </row>
    <row r="767" customFormat="false" ht="15" hidden="false" customHeight="false" outlineLevel="0" collapsed="false">
      <c r="A767" s="45" t="str">
        <f aca="false">IF(02_Estacao!A767="","",02_Estacao!A767)</f>
        <v/>
      </c>
      <c r="B767" s="46" t="str">
        <f aca="false">IF(OR($A767="",02_Estacao!B767=""),"",IF(CFG_UT="°F",(02_Estacao!B767-32)*5/9,02_Estacao!B767))</f>
        <v/>
      </c>
      <c r="C767" s="47" t="str">
        <f aca="false">IF(OR($A767="",02_Estacao!C767=""),"",IF(CFG_UUR="fração (0-1)",02_Estacao!C767*100,02_Estacao!C767))</f>
        <v/>
      </c>
      <c r="D767" s="48" t="str">
        <f aca="false">IF(OR($A767="",02_Estacao!D767=""),"",IF(CFG_URS="MJ/m²/h",02_Estacao!D767*277.7778,IF(CFG_URS="kW/m²",02_Estacao!D767*1000,02_Estacao!D767)))</f>
        <v/>
      </c>
      <c r="E767" s="46" t="str">
        <f aca="false">IF(OR($A767="",02_Estacao!E767=""),"",IF(CFG_UVEL="km/h",02_Estacao!E767/3.6,02_Estacao!E767))</f>
        <v/>
      </c>
      <c r="F767" s="46" t="str">
        <f aca="false">IF($A767="","",IF(02_Estacao!F767="",CFG_P,IF(CFG_UP="hPa (mbar)",02_Estacao!F767/10,IF(CFG_UP="Pa",02_Estacao!F767/1000,02_Estacao!F767))))</f>
        <v/>
      </c>
      <c r="G767" s="48" t="str">
        <f aca="false">IF($A767="","",IF(02_Estacao!G767&lt;&gt;"",02_Estacao!G767,IF($D767="","",(1-CFG_ALBEDO)*$D767-CFG_RNL)))</f>
        <v/>
      </c>
      <c r="H767" s="46" t="str">
        <f aca="false">IF($A767="","",IFERROR(IF(ISNUMBER(INDEX(03_Dossel!$F$6:$F$1005,MATCH($A767,03_Dossel!$A$6:$A$1005,0))),INDEX(03_Dossel!$F$6:$F$1005,MATCH($A767,03_Dossel!$A$6:$A$1005,0)),""),""))</f>
        <v/>
      </c>
      <c r="I767" s="49" t="str">
        <f aca="false">IF($A767="","",IF($H767="","SEM PAR","OK"))</f>
        <v/>
      </c>
      <c r="J767" s="50" t="str">
        <f aca="false">IF($B767="","",0.6108*EXP(17.27*$B767/($B767+237.3)))</f>
        <v/>
      </c>
      <c r="K767" s="50" t="str">
        <f aca="false">IF(OR($J767="",$C767=""),"",$J767*$C767/100)</f>
        <v/>
      </c>
      <c r="L767" s="50" t="str">
        <f aca="false">IF(OR($J767="",$K767=""),"",$J767-$K767)</f>
        <v/>
      </c>
      <c r="M767" s="50" t="str">
        <f aca="false">IF($J767="","",4098*$J767/($B767+237.3)^2)</f>
        <v/>
      </c>
      <c r="N767" s="51" t="str">
        <f aca="false">IF($F767="","",0.000665*$F767)</f>
        <v/>
      </c>
      <c r="O767" s="46" t="str">
        <f aca="false">IF($E767="","",IFERROR($E767*4.87/LN(67.8*CFG_ZANEM-5.42),""))</f>
        <v/>
      </c>
      <c r="P767" s="46" t="str">
        <f aca="false">IF(OR($B767="",$H767=""),"",$H767-$B767)</f>
        <v/>
      </c>
      <c r="Q767" s="46" t="str">
        <f aca="false">IF($A767="","",IF(ISNUMBER(CFG_A),CFG_A,""))</f>
        <v/>
      </c>
      <c r="R767" s="46" t="str">
        <f aca="false">IF($A767="","",IF(ISNUMBER(CFG_B),CFG_B,""))</f>
        <v/>
      </c>
      <c r="S767" s="50" t="str">
        <f aca="false">IF(OR($B767="",$Q767=""),"",0.6108*EXP(17.27*$B767/($B767+237.3))-0.6108*EXP(17.27*($B767+$Q767)/($B767+$Q767+237.3)))</f>
        <v/>
      </c>
      <c r="T767" s="46" t="str">
        <f aca="false">IF(OR($Q767="",$R767="",$L767=""),"",$Q767+$R767*$L767)</f>
        <v/>
      </c>
      <c r="U767" s="46" t="str">
        <f aca="false">IF(OR($Q767="",$R767="",$S767=""),"",$Q767+$R767*$S767)</f>
        <v/>
      </c>
      <c r="V767" s="50" t="str">
        <f aca="false">IF(OR($P767="",$T767="",$U767=""),"",IF(ABS($U767-$T767)&lt;CFG_DENOMMIN,"",($P767-$T767)/($U767-$T767)))</f>
        <v/>
      </c>
      <c r="W767" s="47" t="str">
        <f aca="false">IF($E767="","",IFERROR(LN((CFG_ZANEM-0.67*CFG_HDOSSEL)/(0.123*CFG_HDOSSEL))*LN((CFG_ZAR-0.67*CFG_HDOSSEL)/(0.0123*CFG_HDOSSEL))/(CFG_K^2*$E767),""))</f>
        <v/>
      </c>
      <c r="X767" s="50" t="str">
        <f aca="false">IF(OR($N767="",$W767="",$W767=0),"",$N767*(1+CFG_RC/$W767))</f>
        <v/>
      </c>
      <c r="Y767" s="46" t="str">
        <f aca="false">IF(OR($X767="",$M767="",$G767="",$L767=""),"",($W767*$G767/CFG_RHOCP)*($X767/($M767+$X767))-$L767/($M767+$X767))</f>
        <v/>
      </c>
      <c r="Z767" s="46" t="str">
        <f aca="false">IF(OR($W767="",$G767=""),"",$W767*$G767/CFG_RHOCP)</f>
        <v/>
      </c>
      <c r="AA767" s="50" t="str">
        <f aca="false">IF(OR($P767="",$Y767="",$Z767=""),"",IF(ABS($Z767-$Y767)&lt;CFG_DENOMMIN,"",($P767-$Y767)/($Z767-$Y767)))</f>
        <v/>
      </c>
      <c r="AB767" s="48" t="str">
        <f aca="false">IF($A767="","",IF(AND(HOUR($A767)&gt;=CFG_HINI,HOUR($A767)&lt;CFG_HFIM),1,0))</f>
        <v/>
      </c>
      <c r="AC767" s="48" t="str">
        <f aca="false">IF($A767="","",IF($D767="",0,IF($D767&gt;=CFG_RSMIN,1,0)))</f>
        <v/>
      </c>
      <c r="AD767" s="48" t="str">
        <f aca="false">IF($A767="","",IF($E767="",0,IF(AND($E767&gt;=CFG_UMIN,$E767&lt;=CFG_UMAX),1,0)))</f>
        <v/>
      </c>
      <c r="AE767" s="48" t="str">
        <f aca="false">IF($A767="","",IF($L767="",0,IF($L767&gt;=CFG_VPDMIN,1,0)))</f>
        <v/>
      </c>
      <c r="AF767" s="48" t="str">
        <f aca="false">IF($A767="","",IF(CFG_METODO="Teórico (Jackson)",IF(OR($Y767="",$Z767=""),0,IF(ABS($Z767-$Y767)&gt;=CFG_DENOMMIN,1,0)),IF(OR($T767="",$U767=""),0,IF(ABS($U767-$T767)&gt;=CFG_DENOMMIN,1,0))))</f>
        <v/>
      </c>
      <c r="AG767" s="48" t="str">
        <f aca="false">IF($A767="","",IF(AND($B767&lt;&gt;"",$C767&lt;&gt;"",$H767&lt;&gt;""),1,0))</f>
        <v/>
      </c>
      <c r="AH767" s="48" t="str">
        <f aca="false">IF($A767="","",IF(AND($AB767=1,$AC767=1,$AD767=1,$AE767=1,$AF767=1,$AG767=1),1,0))</f>
        <v/>
      </c>
      <c r="AI767" s="50" t="str">
        <f aca="false">IF($A767="","",IF($AH767&lt;&gt;1,"",IF(CFG_METODO="Teórico (Jackson)",$AA767,$V767)))</f>
        <v/>
      </c>
      <c r="AJ767" s="50" t="str">
        <f aca="false">IF($AI767="","",MAX(0,MIN(1,$AI767)))</f>
        <v/>
      </c>
      <c r="AK767" s="52" t="str">
        <f aca="false">IF($A767="","",IF($AG767=0,"Dados incompletos"&amp;IF($I767="SEM PAR"," — sem Tc no mesmo horário",""),IF($AB767=0,"Fora da janela horária",IF($AC767=0,"Radiação abaixo do mínimo",IF($AD767=0,"Vento fora da faixa",IF($AE767=0,"VPD abaixo do mínimo",IF($AF767=0,"Denominador muito pequeno","VÁLIDO")))))))</f>
        <v/>
      </c>
    </row>
    <row r="768" customFormat="false" ht="15" hidden="false" customHeight="false" outlineLevel="0" collapsed="false">
      <c r="A768" s="45" t="str">
        <f aca="false">IF(02_Estacao!A768="","",02_Estacao!A768)</f>
        <v/>
      </c>
      <c r="B768" s="46" t="str">
        <f aca="false">IF(OR($A768="",02_Estacao!B768=""),"",IF(CFG_UT="°F",(02_Estacao!B768-32)*5/9,02_Estacao!B768))</f>
        <v/>
      </c>
      <c r="C768" s="47" t="str">
        <f aca="false">IF(OR($A768="",02_Estacao!C768=""),"",IF(CFG_UUR="fração (0-1)",02_Estacao!C768*100,02_Estacao!C768))</f>
        <v/>
      </c>
      <c r="D768" s="48" t="str">
        <f aca="false">IF(OR($A768="",02_Estacao!D768=""),"",IF(CFG_URS="MJ/m²/h",02_Estacao!D768*277.7778,IF(CFG_URS="kW/m²",02_Estacao!D768*1000,02_Estacao!D768)))</f>
        <v/>
      </c>
      <c r="E768" s="46" t="str">
        <f aca="false">IF(OR($A768="",02_Estacao!E768=""),"",IF(CFG_UVEL="km/h",02_Estacao!E768/3.6,02_Estacao!E768))</f>
        <v/>
      </c>
      <c r="F768" s="46" t="str">
        <f aca="false">IF($A768="","",IF(02_Estacao!F768="",CFG_P,IF(CFG_UP="hPa (mbar)",02_Estacao!F768/10,IF(CFG_UP="Pa",02_Estacao!F768/1000,02_Estacao!F768))))</f>
        <v/>
      </c>
      <c r="G768" s="48" t="str">
        <f aca="false">IF($A768="","",IF(02_Estacao!G768&lt;&gt;"",02_Estacao!G768,IF($D768="","",(1-CFG_ALBEDO)*$D768-CFG_RNL)))</f>
        <v/>
      </c>
      <c r="H768" s="46" t="str">
        <f aca="false">IF($A768="","",IFERROR(IF(ISNUMBER(INDEX(03_Dossel!$F$6:$F$1005,MATCH($A768,03_Dossel!$A$6:$A$1005,0))),INDEX(03_Dossel!$F$6:$F$1005,MATCH($A768,03_Dossel!$A$6:$A$1005,0)),""),""))</f>
        <v/>
      </c>
      <c r="I768" s="49" t="str">
        <f aca="false">IF($A768="","",IF($H768="","SEM PAR","OK"))</f>
        <v/>
      </c>
      <c r="J768" s="50" t="str">
        <f aca="false">IF($B768="","",0.6108*EXP(17.27*$B768/($B768+237.3)))</f>
        <v/>
      </c>
      <c r="K768" s="50" t="str">
        <f aca="false">IF(OR($J768="",$C768=""),"",$J768*$C768/100)</f>
        <v/>
      </c>
      <c r="L768" s="50" t="str">
        <f aca="false">IF(OR($J768="",$K768=""),"",$J768-$K768)</f>
        <v/>
      </c>
      <c r="M768" s="50" t="str">
        <f aca="false">IF($J768="","",4098*$J768/($B768+237.3)^2)</f>
        <v/>
      </c>
      <c r="N768" s="51" t="str">
        <f aca="false">IF($F768="","",0.000665*$F768)</f>
        <v/>
      </c>
      <c r="O768" s="46" t="str">
        <f aca="false">IF($E768="","",IFERROR($E768*4.87/LN(67.8*CFG_ZANEM-5.42),""))</f>
        <v/>
      </c>
      <c r="P768" s="46" t="str">
        <f aca="false">IF(OR($B768="",$H768=""),"",$H768-$B768)</f>
        <v/>
      </c>
      <c r="Q768" s="46" t="str">
        <f aca="false">IF($A768="","",IF(ISNUMBER(CFG_A),CFG_A,""))</f>
        <v/>
      </c>
      <c r="R768" s="46" t="str">
        <f aca="false">IF($A768="","",IF(ISNUMBER(CFG_B),CFG_B,""))</f>
        <v/>
      </c>
      <c r="S768" s="50" t="str">
        <f aca="false">IF(OR($B768="",$Q768=""),"",0.6108*EXP(17.27*$B768/($B768+237.3))-0.6108*EXP(17.27*($B768+$Q768)/($B768+$Q768+237.3)))</f>
        <v/>
      </c>
      <c r="T768" s="46" t="str">
        <f aca="false">IF(OR($Q768="",$R768="",$L768=""),"",$Q768+$R768*$L768)</f>
        <v/>
      </c>
      <c r="U768" s="46" t="str">
        <f aca="false">IF(OR($Q768="",$R768="",$S768=""),"",$Q768+$R768*$S768)</f>
        <v/>
      </c>
      <c r="V768" s="50" t="str">
        <f aca="false">IF(OR($P768="",$T768="",$U768=""),"",IF(ABS($U768-$T768)&lt;CFG_DENOMMIN,"",($P768-$T768)/($U768-$T768)))</f>
        <v/>
      </c>
      <c r="W768" s="47" t="str">
        <f aca="false">IF($E768="","",IFERROR(LN((CFG_ZANEM-0.67*CFG_HDOSSEL)/(0.123*CFG_HDOSSEL))*LN((CFG_ZAR-0.67*CFG_HDOSSEL)/(0.0123*CFG_HDOSSEL))/(CFG_K^2*$E768),""))</f>
        <v/>
      </c>
      <c r="X768" s="50" t="str">
        <f aca="false">IF(OR($N768="",$W768="",$W768=0),"",$N768*(1+CFG_RC/$W768))</f>
        <v/>
      </c>
      <c r="Y768" s="46" t="str">
        <f aca="false">IF(OR($X768="",$M768="",$G768="",$L768=""),"",($W768*$G768/CFG_RHOCP)*($X768/($M768+$X768))-$L768/($M768+$X768))</f>
        <v/>
      </c>
      <c r="Z768" s="46" t="str">
        <f aca="false">IF(OR($W768="",$G768=""),"",$W768*$G768/CFG_RHOCP)</f>
        <v/>
      </c>
      <c r="AA768" s="50" t="str">
        <f aca="false">IF(OR($P768="",$Y768="",$Z768=""),"",IF(ABS($Z768-$Y768)&lt;CFG_DENOMMIN,"",($P768-$Y768)/($Z768-$Y768)))</f>
        <v/>
      </c>
      <c r="AB768" s="48" t="str">
        <f aca="false">IF($A768="","",IF(AND(HOUR($A768)&gt;=CFG_HINI,HOUR($A768)&lt;CFG_HFIM),1,0))</f>
        <v/>
      </c>
      <c r="AC768" s="48" t="str">
        <f aca="false">IF($A768="","",IF($D768="",0,IF($D768&gt;=CFG_RSMIN,1,0)))</f>
        <v/>
      </c>
      <c r="AD768" s="48" t="str">
        <f aca="false">IF($A768="","",IF($E768="",0,IF(AND($E768&gt;=CFG_UMIN,$E768&lt;=CFG_UMAX),1,0)))</f>
        <v/>
      </c>
      <c r="AE768" s="48" t="str">
        <f aca="false">IF($A768="","",IF($L768="",0,IF($L768&gt;=CFG_VPDMIN,1,0)))</f>
        <v/>
      </c>
      <c r="AF768" s="48" t="str">
        <f aca="false">IF($A768="","",IF(CFG_METODO="Teórico (Jackson)",IF(OR($Y768="",$Z768=""),0,IF(ABS($Z768-$Y768)&gt;=CFG_DENOMMIN,1,0)),IF(OR($T768="",$U768=""),0,IF(ABS($U768-$T768)&gt;=CFG_DENOMMIN,1,0))))</f>
        <v/>
      </c>
      <c r="AG768" s="48" t="str">
        <f aca="false">IF($A768="","",IF(AND($B768&lt;&gt;"",$C768&lt;&gt;"",$H768&lt;&gt;""),1,0))</f>
        <v/>
      </c>
      <c r="AH768" s="48" t="str">
        <f aca="false">IF($A768="","",IF(AND($AB768=1,$AC768=1,$AD768=1,$AE768=1,$AF768=1,$AG768=1),1,0))</f>
        <v/>
      </c>
      <c r="AI768" s="50" t="str">
        <f aca="false">IF($A768="","",IF($AH768&lt;&gt;1,"",IF(CFG_METODO="Teórico (Jackson)",$AA768,$V768)))</f>
        <v/>
      </c>
      <c r="AJ768" s="50" t="str">
        <f aca="false">IF($AI768="","",MAX(0,MIN(1,$AI768)))</f>
        <v/>
      </c>
      <c r="AK768" s="52" t="str">
        <f aca="false">IF($A768="","",IF($AG768=0,"Dados incompletos"&amp;IF($I768="SEM PAR"," — sem Tc no mesmo horário",""),IF($AB768=0,"Fora da janela horária",IF($AC768=0,"Radiação abaixo do mínimo",IF($AD768=0,"Vento fora da faixa",IF($AE768=0,"VPD abaixo do mínimo",IF($AF768=0,"Denominador muito pequeno","VÁLIDO")))))))</f>
        <v/>
      </c>
    </row>
    <row r="769" customFormat="false" ht="15" hidden="false" customHeight="false" outlineLevel="0" collapsed="false">
      <c r="A769" s="45" t="str">
        <f aca="false">IF(02_Estacao!A769="","",02_Estacao!A769)</f>
        <v/>
      </c>
      <c r="B769" s="46" t="str">
        <f aca="false">IF(OR($A769="",02_Estacao!B769=""),"",IF(CFG_UT="°F",(02_Estacao!B769-32)*5/9,02_Estacao!B769))</f>
        <v/>
      </c>
      <c r="C769" s="47" t="str">
        <f aca="false">IF(OR($A769="",02_Estacao!C769=""),"",IF(CFG_UUR="fração (0-1)",02_Estacao!C769*100,02_Estacao!C769))</f>
        <v/>
      </c>
      <c r="D769" s="48" t="str">
        <f aca="false">IF(OR($A769="",02_Estacao!D769=""),"",IF(CFG_URS="MJ/m²/h",02_Estacao!D769*277.7778,IF(CFG_URS="kW/m²",02_Estacao!D769*1000,02_Estacao!D769)))</f>
        <v/>
      </c>
      <c r="E769" s="46" t="str">
        <f aca="false">IF(OR($A769="",02_Estacao!E769=""),"",IF(CFG_UVEL="km/h",02_Estacao!E769/3.6,02_Estacao!E769))</f>
        <v/>
      </c>
      <c r="F769" s="46" t="str">
        <f aca="false">IF($A769="","",IF(02_Estacao!F769="",CFG_P,IF(CFG_UP="hPa (mbar)",02_Estacao!F769/10,IF(CFG_UP="Pa",02_Estacao!F769/1000,02_Estacao!F769))))</f>
        <v/>
      </c>
      <c r="G769" s="48" t="str">
        <f aca="false">IF($A769="","",IF(02_Estacao!G769&lt;&gt;"",02_Estacao!G769,IF($D769="","",(1-CFG_ALBEDO)*$D769-CFG_RNL)))</f>
        <v/>
      </c>
      <c r="H769" s="46" t="str">
        <f aca="false">IF($A769="","",IFERROR(IF(ISNUMBER(INDEX(03_Dossel!$F$6:$F$1005,MATCH($A769,03_Dossel!$A$6:$A$1005,0))),INDEX(03_Dossel!$F$6:$F$1005,MATCH($A769,03_Dossel!$A$6:$A$1005,0)),""),""))</f>
        <v/>
      </c>
      <c r="I769" s="49" t="str">
        <f aca="false">IF($A769="","",IF($H769="","SEM PAR","OK"))</f>
        <v/>
      </c>
      <c r="J769" s="50" t="str">
        <f aca="false">IF($B769="","",0.6108*EXP(17.27*$B769/($B769+237.3)))</f>
        <v/>
      </c>
      <c r="K769" s="50" t="str">
        <f aca="false">IF(OR($J769="",$C769=""),"",$J769*$C769/100)</f>
        <v/>
      </c>
      <c r="L769" s="50" t="str">
        <f aca="false">IF(OR($J769="",$K769=""),"",$J769-$K769)</f>
        <v/>
      </c>
      <c r="M769" s="50" t="str">
        <f aca="false">IF($J769="","",4098*$J769/($B769+237.3)^2)</f>
        <v/>
      </c>
      <c r="N769" s="51" t="str">
        <f aca="false">IF($F769="","",0.000665*$F769)</f>
        <v/>
      </c>
      <c r="O769" s="46" t="str">
        <f aca="false">IF($E769="","",IFERROR($E769*4.87/LN(67.8*CFG_ZANEM-5.42),""))</f>
        <v/>
      </c>
      <c r="P769" s="46" t="str">
        <f aca="false">IF(OR($B769="",$H769=""),"",$H769-$B769)</f>
        <v/>
      </c>
      <c r="Q769" s="46" t="str">
        <f aca="false">IF($A769="","",IF(ISNUMBER(CFG_A),CFG_A,""))</f>
        <v/>
      </c>
      <c r="R769" s="46" t="str">
        <f aca="false">IF($A769="","",IF(ISNUMBER(CFG_B),CFG_B,""))</f>
        <v/>
      </c>
      <c r="S769" s="50" t="str">
        <f aca="false">IF(OR($B769="",$Q769=""),"",0.6108*EXP(17.27*$B769/($B769+237.3))-0.6108*EXP(17.27*($B769+$Q769)/($B769+$Q769+237.3)))</f>
        <v/>
      </c>
      <c r="T769" s="46" t="str">
        <f aca="false">IF(OR($Q769="",$R769="",$L769=""),"",$Q769+$R769*$L769)</f>
        <v/>
      </c>
      <c r="U769" s="46" t="str">
        <f aca="false">IF(OR($Q769="",$R769="",$S769=""),"",$Q769+$R769*$S769)</f>
        <v/>
      </c>
      <c r="V769" s="50" t="str">
        <f aca="false">IF(OR($P769="",$T769="",$U769=""),"",IF(ABS($U769-$T769)&lt;CFG_DENOMMIN,"",($P769-$T769)/($U769-$T769)))</f>
        <v/>
      </c>
      <c r="W769" s="47" t="str">
        <f aca="false">IF($E769="","",IFERROR(LN((CFG_ZANEM-0.67*CFG_HDOSSEL)/(0.123*CFG_HDOSSEL))*LN((CFG_ZAR-0.67*CFG_HDOSSEL)/(0.0123*CFG_HDOSSEL))/(CFG_K^2*$E769),""))</f>
        <v/>
      </c>
      <c r="X769" s="50" t="str">
        <f aca="false">IF(OR($N769="",$W769="",$W769=0),"",$N769*(1+CFG_RC/$W769))</f>
        <v/>
      </c>
      <c r="Y769" s="46" t="str">
        <f aca="false">IF(OR($X769="",$M769="",$G769="",$L769=""),"",($W769*$G769/CFG_RHOCP)*($X769/($M769+$X769))-$L769/($M769+$X769))</f>
        <v/>
      </c>
      <c r="Z769" s="46" t="str">
        <f aca="false">IF(OR($W769="",$G769=""),"",$W769*$G769/CFG_RHOCP)</f>
        <v/>
      </c>
      <c r="AA769" s="50" t="str">
        <f aca="false">IF(OR($P769="",$Y769="",$Z769=""),"",IF(ABS($Z769-$Y769)&lt;CFG_DENOMMIN,"",($P769-$Y769)/($Z769-$Y769)))</f>
        <v/>
      </c>
      <c r="AB769" s="48" t="str">
        <f aca="false">IF($A769="","",IF(AND(HOUR($A769)&gt;=CFG_HINI,HOUR($A769)&lt;CFG_HFIM),1,0))</f>
        <v/>
      </c>
      <c r="AC769" s="48" t="str">
        <f aca="false">IF($A769="","",IF($D769="",0,IF($D769&gt;=CFG_RSMIN,1,0)))</f>
        <v/>
      </c>
      <c r="AD769" s="48" t="str">
        <f aca="false">IF($A769="","",IF($E769="",0,IF(AND($E769&gt;=CFG_UMIN,$E769&lt;=CFG_UMAX),1,0)))</f>
        <v/>
      </c>
      <c r="AE769" s="48" t="str">
        <f aca="false">IF($A769="","",IF($L769="",0,IF($L769&gt;=CFG_VPDMIN,1,0)))</f>
        <v/>
      </c>
      <c r="AF769" s="48" t="str">
        <f aca="false">IF($A769="","",IF(CFG_METODO="Teórico (Jackson)",IF(OR($Y769="",$Z769=""),0,IF(ABS($Z769-$Y769)&gt;=CFG_DENOMMIN,1,0)),IF(OR($T769="",$U769=""),0,IF(ABS($U769-$T769)&gt;=CFG_DENOMMIN,1,0))))</f>
        <v/>
      </c>
      <c r="AG769" s="48" t="str">
        <f aca="false">IF($A769="","",IF(AND($B769&lt;&gt;"",$C769&lt;&gt;"",$H769&lt;&gt;""),1,0))</f>
        <v/>
      </c>
      <c r="AH769" s="48" t="str">
        <f aca="false">IF($A769="","",IF(AND($AB769=1,$AC769=1,$AD769=1,$AE769=1,$AF769=1,$AG769=1),1,0))</f>
        <v/>
      </c>
      <c r="AI769" s="50" t="str">
        <f aca="false">IF($A769="","",IF($AH769&lt;&gt;1,"",IF(CFG_METODO="Teórico (Jackson)",$AA769,$V769)))</f>
        <v/>
      </c>
      <c r="AJ769" s="50" t="str">
        <f aca="false">IF($AI769="","",MAX(0,MIN(1,$AI769)))</f>
        <v/>
      </c>
      <c r="AK769" s="52" t="str">
        <f aca="false">IF($A769="","",IF($AG769=0,"Dados incompletos"&amp;IF($I769="SEM PAR"," — sem Tc no mesmo horário",""),IF($AB769=0,"Fora da janela horária",IF($AC769=0,"Radiação abaixo do mínimo",IF($AD769=0,"Vento fora da faixa",IF($AE769=0,"VPD abaixo do mínimo",IF($AF769=0,"Denominador muito pequeno","VÁLIDO")))))))</f>
        <v/>
      </c>
    </row>
    <row r="770" customFormat="false" ht="15" hidden="false" customHeight="false" outlineLevel="0" collapsed="false">
      <c r="A770" s="45" t="str">
        <f aca="false">IF(02_Estacao!A770="","",02_Estacao!A770)</f>
        <v/>
      </c>
      <c r="B770" s="46" t="str">
        <f aca="false">IF(OR($A770="",02_Estacao!B770=""),"",IF(CFG_UT="°F",(02_Estacao!B770-32)*5/9,02_Estacao!B770))</f>
        <v/>
      </c>
      <c r="C770" s="47" t="str">
        <f aca="false">IF(OR($A770="",02_Estacao!C770=""),"",IF(CFG_UUR="fração (0-1)",02_Estacao!C770*100,02_Estacao!C770))</f>
        <v/>
      </c>
      <c r="D770" s="48" t="str">
        <f aca="false">IF(OR($A770="",02_Estacao!D770=""),"",IF(CFG_URS="MJ/m²/h",02_Estacao!D770*277.7778,IF(CFG_URS="kW/m²",02_Estacao!D770*1000,02_Estacao!D770)))</f>
        <v/>
      </c>
      <c r="E770" s="46" t="str">
        <f aca="false">IF(OR($A770="",02_Estacao!E770=""),"",IF(CFG_UVEL="km/h",02_Estacao!E770/3.6,02_Estacao!E770))</f>
        <v/>
      </c>
      <c r="F770" s="46" t="str">
        <f aca="false">IF($A770="","",IF(02_Estacao!F770="",CFG_P,IF(CFG_UP="hPa (mbar)",02_Estacao!F770/10,IF(CFG_UP="Pa",02_Estacao!F770/1000,02_Estacao!F770))))</f>
        <v/>
      </c>
      <c r="G770" s="48" t="str">
        <f aca="false">IF($A770="","",IF(02_Estacao!G770&lt;&gt;"",02_Estacao!G770,IF($D770="","",(1-CFG_ALBEDO)*$D770-CFG_RNL)))</f>
        <v/>
      </c>
      <c r="H770" s="46" t="str">
        <f aca="false">IF($A770="","",IFERROR(IF(ISNUMBER(INDEX(03_Dossel!$F$6:$F$1005,MATCH($A770,03_Dossel!$A$6:$A$1005,0))),INDEX(03_Dossel!$F$6:$F$1005,MATCH($A770,03_Dossel!$A$6:$A$1005,0)),""),""))</f>
        <v/>
      </c>
      <c r="I770" s="49" t="str">
        <f aca="false">IF($A770="","",IF($H770="","SEM PAR","OK"))</f>
        <v/>
      </c>
      <c r="J770" s="50" t="str">
        <f aca="false">IF($B770="","",0.6108*EXP(17.27*$B770/($B770+237.3)))</f>
        <v/>
      </c>
      <c r="K770" s="50" t="str">
        <f aca="false">IF(OR($J770="",$C770=""),"",$J770*$C770/100)</f>
        <v/>
      </c>
      <c r="L770" s="50" t="str">
        <f aca="false">IF(OR($J770="",$K770=""),"",$J770-$K770)</f>
        <v/>
      </c>
      <c r="M770" s="50" t="str">
        <f aca="false">IF($J770="","",4098*$J770/($B770+237.3)^2)</f>
        <v/>
      </c>
      <c r="N770" s="51" t="str">
        <f aca="false">IF($F770="","",0.000665*$F770)</f>
        <v/>
      </c>
      <c r="O770" s="46" t="str">
        <f aca="false">IF($E770="","",IFERROR($E770*4.87/LN(67.8*CFG_ZANEM-5.42),""))</f>
        <v/>
      </c>
      <c r="P770" s="46" t="str">
        <f aca="false">IF(OR($B770="",$H770=""),"",$H770-$B770)</f>
        <v/>
      </c>
      <c r="Q770" s="46" t="str">
        <f aca="false">IF($A770="","",IF(ISNUMBER(CFG_A),CFG_A,""))</f>
        <v/>
      </c>
      <c r="R770" s="46" t="str">
        <f aca="false">IF($A770="","",IF(ISNUMBER(CFG_B),CFG_B,""))</f>
        <v/>
      </c>
      <c r="S770" s="50" t="str">
        <f aca="false">IF(OR($B770="",$Q770=""),"",0.6108*EXP(17.27*$B770/($B770+237.3))-0.6108*EXP(17.27*($B770+$Q770)/($B770+$Q770+237.3)))</f>
        <v/>
      </c>
      <c r="T770" s="46" t="str">
        <f aca="false">IF(OR($Q770="",$R770="",$L770=""),"",$Q770+$R770*$L770)</f>
        <v/>
      </c>
      <c r="U770" s="46" t="str">
        <f aca="false">IF(OR($Q770="",$R770="",$S770=""),"",$Q770+$R770*$S770)</f>
        <v/>
      </c>
      <c r="V770" s="50" t="str">
        <f aca="false">IF(OR($P770="",$T770="",$U770=""),"",IF(ABS($U770-$T770)&lt;CFG_DENOMMIN,"",($P770-$T770)/($U770-$T770)))</f>
        <v/>
      </c>
      <c r="W770" s="47" t="str">
        <f aca="false">IF($E770="","",IFERROR(LN((CFG_ZANEM-0.67*CFG_HDOSSEL)/(0.123*CFG_HDOSSEL))*LN((CFG_ZAR-0.67*CFG_HDOSSEL)/(0.0123*CFG_HDOSSEL))/(CFG_K^2*$E770),""))</f>
        <v/>
      </c>
      <c r="X770" s="50" t="str">
        <f aca="false">IF(OR($N770="",$W770="",$W770=0),"",$N770*(1+CFG_RC/$W770))</f>
        <v/>
      </c>
      <c r="Y770" s="46" t="str">
        <f aca="false">IF(OR($X770="",$M770="",$G770="",$L770=""),"",($W770*$G770/CFG_RHOCP)*($X770/($M770+$X770))-$L770/($M770+$X770))</f>
        <v/>
      </c>
      <c r="Z770" s="46" t="str">
        <f aca="false">IF(OR($W770="",$G770=""),"",$W770*$G770/CFG_RHOCP)</f>
        <v/>
      </c>
      <c r="AA770" s="50" t="str">
        <f aca="false">IF(OR($P770="",$Y770="",$Z770=""),"",IF(ABS($Z770-$Y770)&lt;CFG_DENOMMIN,"",($P770-$Y770)/($Z770-$Y770)))</f>
        <v/>
      </c>
      <c r="AB770" s="48" t="str">
        <f aca="false">IF($A770="","",IF(AND(HOUR($A770)&gt;=CFG_HINI,HOUR($A770)&lt;CFG_HFIM),1,0))</f>
        <v/>
      </c>
      <c r="AC770" s="48" t="str">
        <f aca="false">IF($A770="","",IF($D770="",0,IF($D770&gt;=CFG_RSMIN,1,0)))</f>
        <v/>
      </c>
      <c r="AD770" s="48" t="str">
        <f aca="false">IF($A770="","",IF($E770="",0,IF(AND($E770&gt;=CFG_UMIN,$E770&lt;=CFG_UMAX),1,0)))</f>
        <v/>
      </c>
      <c r="AE770" s="48" t="str">
        <f aca="false">IF($A770="","",IF($L770="",0,IF($L770&gt;=CFG_VPDMIN,1,0)))</f>
        <v/>
      </c>
      <c r="AF770" s="48" t="str">
        <f aca="false">IF($A770="","",IF(CFG_METODO="Teórico (Jackson)",IF(OR($Y770="",$Z770=""),0,IF(ABS($Z770-$Y770)&gt;=CFG_DENOMMIN,1,0)),IF(OR($T770="",$U770=""),0,IF(ABS($U770-$T770)&gt;=CFG_DENOMMIN,1,0))))</f>
        <v/>
      </c>
      <c r="AG770" s="48" t="str">
        <f aca="false">IF($A770="","",IF(AND($B770&lt;&gt;"",$C770&lt;&gt;"",$H770&lt;&gt;""),1,0))</f>
        <v/>
      </c>
      <c r="AH770" s="48" t="str">
        <f aca="false">IF($A770="","",IF(AND($AB770=1,$AC770=1,$AD770=1,$AE770=1,$AF770=1,$AG770=1),1,0))</f>
        <v/>
      </c>
      <c r="AI770" s="50" t="str">
        <f aca="false">IF($A770="","",IF($AH770&lt;&gt;1,"",IF(CFG_METODO="Teórico (Jackson)",$AA770,$V770)))</f>
        <v/>
      </c>
      <c r="AJ770" s="50" t="str">
        <f aca="false">IF($AI770="","",MAX(0,MIN(1,$AI770)))</f>
        <v/>
      </c>
      <c r="AK770" s="52" t="str">
        <f aca="false">IF($A770="","",IF($AG770=0,"Dados incompletos"&amp;IF($I770="SEM PAR"," — sem Tc no mesmo horário",""),IF($AB770=0,"Fora da janela horária",IF($AC770=0,"Radiação abaixo do mínimo",IF($AD770=0,"Vento fora da faixa",IF($AE770=0,"VPD abaixo do mínimo",IF($AF770=0,"Denominador muito pequeno","VÁLIDO")))))))</f>
        <v/>
      </c>
    </row>
    <row r="771" customFormat="false" ht="15" hidden="false" customHeight="false" outlineLevel="0" collapsed="false">
      <c r="A771" s="45" t="str">
        <f aca="false">IF(02_Estacao!A771="","",02_Estacao!A771)</f>
        <v/>
      </c>
      <c r="B771" s="46" t="str">
        <f aca="false">IF(OR($A771="",02_Estacao!B771=""),"",IF(CFG_UT="°F",(02_Estacao!B771-32)*5/9,02_Estacao!B771))</f>
        <v/>
      </c>
      <c r="C771" s="47" t="str">
        <f aca="false">IF(OR($A771="",02_Estacao!C771=""),"",IF(CFG_UUR="fração (0-1)",02_Estacao!C771*100,02_Estacao!C771))</f>
        <v/>
      </c>
      <c r="D771" s="48" t="str">
        <f aca="false">IF(OR($A771="",02_Estacao!D771=""),"",IF(CFG_URS="MJ/m²/h",02_Estacao!D771*277.7778,IF(CFG_URS="kW/m²",02_Estacao!D771*1000,02_Estacao!D771)))</f>
        <v/>
      </c>
      <c r="E771" s="46" t="str">
        <f aca="false">IF(OR($A771="",02_Estacao!E771=""),"",IF(CFG_UVEL="km/h",02_Estacao!E771/3.6,02_Estacao!E771))</f>
        <v/>
      </c>
      <c r="F771" s="46" t="str">
        <f aca="false">IF($A771="","",IF(02_Estacao!F771="",CFG_P,IF(CFG_UP="hPa (mbar)",02_Estacao!F771/10,IF(CFG_UP="Pa",02_Estacao!F771/1000,02_Estacao!F771))))</f>
        <v/>
      </c>
      <c r="G771" s="48" t="str">
        <f aca="false">IF($A771="","",IF(02_Estacao!G771&lt;&gt;"",02_Estacao!G771,IF($D771="","",(1-CFG_ALBEDO)*$D771-CFG_RNL)))</f>
        <v/>
      </c>
      <c r="H771" s="46" t="str">
        <f aca="false">IF($A771="","",IFERROR(IF(ISNUMBER(INDEX(03_Dossel!$F$6:$F$1005,MATCH($A771,03_Dossel!$A$6:$A$1005,0))),INDEX(03_Dossel!$F$6:$F$1005,MATCH($A771,03_Dossel!$A$6:$A$1005,0)),""),""))</f>
        <v/>
      </c>
      <c r="I771" s="49" t="str">
        <f aca="false">IF($A771="","",IF($H771="","SEM PAR","OK"))</f>
        <v/>
      </c>
      <c r="J771" s="50" t="str">
        <f aca="false">IF($B771="","",0.6108*EXP(17.27*$B771/($B771+237.3)))</f>
        <v/>
      </c>
      <c r="K771" s="50" t="str">
        <f aca="false">IF(OR($J771="",$C771=""),"",$J771*$C771/100)</f>
        <v/>
      </c>
      <c r="L771" s="50" t="str">
        <f aca="false">IF(OR($J771="",$K771=""),"",$J771-$K771)</f>
        <v/>
      </c>
      <c r="M771" s="50" t="str">
        <f aca="false">IF($J771="","",4098*$J771/($B771+237.3)^2)</f>
        <v/>
      </c>
      <c r="N771" s="51" t="str">
        <f aca="false">IF($F771="","",0.000665*$F771)</f>
        <v/>
      </c>
      <c r="O771" s="46" t="str">
        <f aca="false">IF($E771="","",IFERROR($E771*4.87/LN(67.8*CFG_ZANEM-5.42),""))</f>
        <v/>
      </c>
      <c r="P771" s="46" t="str">
        <f aca="false">IF(OR($B771="",$H771=""),"",$H771-$B771)</f>
        <v/>
      </c>
      <c r="Q771" s="46" t="str">
        <f aca="false">IF($A771="","",IF(ISNUMBER(CFG_A),CFG_A,""))</f>
        <v/>
      </c>
      <c r="R771" s="46" t="str">
        <f aca="false">IF($A771="","",IF(ISNUMBER(CFG_B),CFG_B,""))</f>
        <v/>
      </c>
      <c r="S771" s="50" t="str">
        <f aca="false">IF(OR($B771="",$Q771=""),"",0.6108*EXP(17.27*$B771/($B771+237.3))-0.6108*EXP(17.27*($B771+$Q771)/($B771+$Q771+237.3)))</f>
        <v/>
      </c>
      <c r="T771" s="46" t="str">
        <f aca="false">IF(OR($Q771="",$R771="",$L771=""),"",$Q771+$R771*$L771)</f>
        <v/>
      </c>
      <c r="U771" s="46" t="str">
        <f aca="false">IF(OR($Q771="",$R771="",$S771=""),"",$Q771+$R771*$S771)</f>
        <v/>
      </c>
      <c r="V771" s="50" t="str">
        <f aca="false">IF(OR($P771="",$T771="",$U771=""),"",IF(ABS($U771-$T771)&lt;CFG_DENOMMIN,"",($P771-$T771)/($U771-$T771)))</f>
        <v/>
      </c>
      <c r="W771" s="47" t="str">
        <f aca="false">IF($E771="","",IFERROR(LN((CFG_ZANEM-0.67*CFG_HDOSSEL)/(0.123*CFG_HDOSSEL))*LN((CFG_ZAR-0.67*CFG_HDOSSEL)/(0.0123*CFG_HDOSSEL))/(CFG_K^2*$E771),""))</f>
        <v/>
      </c>
      <c r="X771" s="50" t="str">
        <f aca="false">IF(OR($N771="",$W771="",$W771=0),"",$N771*(1+CFG_RC/$W771))</f>
        <v/>
      </c>
      <c r="Y771" s="46" t="str">
        <f aca="false">IF(OR($X771="",$M771="",$G771="",$L771=""),"",($W771*$G771/CFG_RHOCP)*($X771/($M771+$X771))-$L771/($M771+$X771))</f>
        <v/>
      </c>
      <c r="Z771" s="46" t="str">
        <f aca="false">IF(OR($W771="",$G771=""),"",$W771*$G771/CFG_RHOCP)</f>
        <v/>
      </c>
      <c r="AA771" s="50" t="str">
        <f aca="false">IF(OR($P771="",$Y771="",$Z771=""),"",IF(ABS($Z771-$Y771)&lt;CFG_DENOMMIN,"",($P771-$Y771)/($Z771-$Y771)))</f>
        <v/>
      </c>
      <c r="AB771" s="48" t="str">
        <f aca="false">IF($A771="","",IF(AND(HOUR($A771)&gt;=CFG_HINI,HOUR($A771)&lt;CFG_HFIM),1,0))</f>
        <v/>
      </c>
      <c r="AC771" s="48" t="str">
        <f aca="false">IF($A771="","",IF($D771="",0,IF($D771&gt;=CFG_RSMIN,1,0)))</f>
        <v/>
      </c>
      <c r="AD771" s="48" t="str">
        <f aca="false">IF($A771="","",IF($E771="",0,IF(AND($E771&gt;=CFG_UMIN,$E771&lt;=CFG_UMAX),1,0)))</f>
        <v/>
      </c>
      <c r="AE771" s="48" t="str">
        <f aca="false">IF($A771="","",IF($L771="",0,IF($L771&gt;=CFG_VPDMIN,1,0)))</f>
        <v/>
      </c>
      <c r="AF771" s="48" t="str">
        <f aca="false">IF($A771="","",IF(CFG_METODO="Teórico (Jackson)",IF(OR($Y771="",$Z771=""),0,IF(ABS($Z771-$Y771)&gt;=CFG_DENOMMIN,1,0)),IF(OR($T771="",$U771=""),0,IF(ABS($U771-$T771)&gt;=CFG_DENOMMIN,1,0))))</f>
        <v/>
      </c>
      <c r="AG771" s="48" t="str">
        <f aca="false">IF($A771="","",IF(AND($B771&lt;&gt;"",$C771&lt;&gt;"",$H771&lt;&gt;""),1,0))</f>
        <v/>
      </c>
      <c r="AH771" s="48" t="str">
        <f aca="false">IF($A771="","",IF(AND($AB771=1,$AC771=1,$AD771=1,$AE771=1,$AF771=1,$AG771=1),1,0))</f>
        <v/>
      </c>
      <c r="AI771" s="50" t="str">
        <f aca="false">IF($A771="","",IF($AH771&lt;&gt;1,"",IF(CFG_METODO="Teórico (Jackson)",$AA771,$V771)))</f>
        <v/>
      </c>
      <c r="AJ771" s="50" t="str">
        <f aca="false">IF($AI771="","",MAX(0,MIN(1,$AI771)))</f>
        <v/>
      </c>
      <c r="AK771" s="52" t="str">
        <f aca="false">IF($A771="","",IF($AG771=0,"Dados incompletos"&amp;IF($I771="SEM PAR"," — sem Tc no mesmo horário",""),IF($AB771=0,"Fora da janela horária",IF($AC771=0,"Radiação abaixo do mínimo",IF($AD771=0,"Vento fora da faixa",IF($AE771=0,"VPD abaixo do mínimo",IF($AF771=0,"Denominador muito pequeno","VÁLIDO")))))))</f>
        <v/>
      </c>
    </row>
    <row r="772" customFormat="false" ht="15" hidden="false" customHeight="false" outlineLevel="0" collapsed="false">
      <c r="A772" s="45" t="str">
        <f aca="false">IF(02_Estacao!A772="","",02_Estacao!A772)</f>
        <v/>
      </c>
      <c r="B772" s="46" t="str">
        <f aca="false">IF(OR($A772="",02_Estacao!B772=""),"",IF(CFG_UT="°F",(02_Estacao!B772-32)*5/9,02_Estacao!B772))</f>
        <v/>
      </c>
      <c r="C772" s="47" t="str">
        <f aca="false">IF(OR($A772="",02_Estacao!C772=""),"",IF(CFG_UUR="fração (0-1)",02_Estacao!C772*100,02_Estacao!C772))</f>
        <v/>
      </c>
      <c r="D772" s="48" t="str">
        <f aca="false">IF(OR($A772="",02_Estacao!D772=""),"",IF(CFG_URS="MJ/m²/h",02_Estacao!D772*277.7778,IF(CFG_URS="kW/m²",02_Estacao!D772*1000,02_Estacao!D772)))</f>
        <v/>
      </c>
      <c r="E772" s="46" t="str">
        <f aca="false">IF(OR($A772="",02_Estacao!E772=""),"",IF(CFG_UVEL="km/h",02_Estacao!E772/3.6,02_Estacao!E772))</f>
        <v/>
      </c>
      <c r="F772" s="46" t="str">
        <f aca="false">IF($A772="","",IF(02_Estacao!F772="",CFG_P,IF(CFG_UP="hPa (mbar)",02_Estacao!F772/10,IF(CFG_UP="Pa",02_Estacao!F772/1000,02_Estacao!F772))))</f>
        <v/>
      </c>
      <c r="G772" s="48" t="str">
        <f aca="false">IF($A772="","",IF(02_Estacao!G772&lt;&gt;"",02_Estacao!G772,IF($D772="","",(1-CFG_ALBEDO)*$D772-CFG_RNL)))</f>
        <v/>
      </c>
      <c r="H772" s="46" t="str">
        <f aca="false">IF($A772="","",IFERROR(IF(ISNUMBER(INDEX(03_Dossel!$F$6:$F$1005,MATCH($A772,03_Dossel!$A$6:$A$1005,0))),INDEX(03_Dossel!$F$6:$F$1005,MATCH($A772,03_Dossel!$A$6:$A$1005,0)),""),""))</f>
        <v/>
      </c>
      <c r="I772" s="49" t="str">
        <f aca="false">IF($A772="","",IF($H772="","SEM PAR","OK"))</f>
        <v/>
      </c>
      <c r="J772" s="50" t="str">
        <f aca="false">IF($B772="","",0.6108*EXP(17.27*$B772/($B772+237.3)))</f>
        <v/>
      </c>
      <c r="K772" s="50" t="str">
        <f aca="false">IF(OR($J772="",$C772=""),"",$J772*$C772/100)</f>
        <v/>
      </c>
      <c r="L772" s="50" t="str">
        <f aca="false">IF(OR($J772="",$K772=""),"",$J772-$K772)</f>
        <v/>
      </c>
      <c r="M772" s="50" t="str">
        <f aca="false">IF($J772="","",4098*$J772/($B772+237.3)^2)</f>
        <v/>
      </c>
      <c r="N772" s="51" t="str">
        <f aca="false">IF($F772="","",0.000665*$F772)</f>
        <v/>
      </c>
      <c r="O772" s="46" t="str">
        <f aca="false">IF($E772="","",IFERROR($E772*4.87/LN(67.8*CFG_ZANEM-5.42),""))</f>
        <v/>
      </c>
      <c r="P772" s="46" t="str">
        <f aca="false">IF(OR($B772="",$H772=""),"",$H772-$B772)</f>
        <v/>
      </c>
      <c r="Q772" s="46" t="str">
        <f aca="false">IF($A772="","",IF(ISNUMBER(CFG_A),CFG_A,""))</f>
        <v/>
      </c>
      <c r="R772" s="46" t="str">
        <f aca="false">IF($A772="","",IF(ISNUMBER(CFG_B),CFG_B,""))</f>
        <v/>
      </c>
      <c r="S772" s="50" t="str">
        <f aca="false">IF(OR($B772="",$Q772=""),"",0.6108*EXP(17.27*$B772/($B772+237.3))-0.6108*EXP(17.27*($B772+$Q772)/($B772+$Q772+237.3)))</f>
        <v/>
      </c>
      <c r="T772" s="46" t="str">
        <f aca="false">IF(OR($Q772="",$R772="",$L772=""),"",$Q772+$R772*$L772)</f>
        <v/>
      </c>
      <c r="U772" s="46" t="str">
        <f aca="false">IF(OR($Q772="",$R772="",$S772=""),"",$Q772+$R772*$S772)</f>
        <v/>
      </c>
      <c r="V772" s="50" t="str">
        <f aca="false">IF(OR($P772="",$T772="",$U772=""),"",IF(ABS($U772-$T772)&lt;CFG_DENOMMIN,"",($P772-$T772)/($U772-$T772)))</f>
        <v/>
      </c>
      <c r="W772" s="47" t="str">
        <f aca="false">IF($E772="","",IFERROR(LN((CFG_ZANEM-0.67*CFG_HDOSSEL)/(0.123*CFG_HDOSSEL))*LN((CFG_ZAR-0.67*CFG_HDOSSEL)/(0.0123*CFG_HDOSSEL))/(CFG_K^2*$E772),""))</f>
        <v/>
      </c>
      <c r="X772" s="50" t="str">
        <f aca="false">IF(OR($N772="",$W772="",$W772=0),"",$N772*(1+CFG_RC/$W772))</f>
        <v/>
      </c>
      <c r="Y772" s="46" t="str">
        <f aca="false">IF(OR($X772="",$M772="",$G772="",$L772=""),"",($W772*$G772/CFG_RHOCP)*($X772/($M772+$X772))-$L772/($M772+$X772))</f>
        <v/>
      </c>
      <c r="Z772" s="46" t="str">
        <f aca="false">IF(OR($W772="",$G772=""),"",$W772*$G772/CFG_RHOCP)</f>
        <v/>
      </c>
      <c r="AA772" s="50" t="str">
        <f aca="false">IF(OR($P772="",$Y772="",$Z772=""),"",IF(ABS($Z772-$Y772)&lt;CFG_DENOMMIN,"",($P772-$Y772)/($Z772-$Y772)))</f>
        <v/>
      </c>
      <c r="AB772" s="48" t="str">
        <f aca="false">IF($A772="","",IF(AND(HOUR($A772)&gt;=CFG_HINI,HOUR($A772)&lt;CFG_HFIM),1,0))</f>
        <v/>
      </c>
      <c r="AC772" s="48" t="str">
        <f aca="false">IF($A772="","",IF($D772="",0,IF($D772&gt;=CFG_RSMIN,1,0)))</f>
        <v/>
      </c>
      <c r="AD772" s="48" t="str">
        <f aca="false">IF($A772="","",IF($E772="",0,IF(AND($E772&gt;=CFG_UMIN,$E772&lt;=CFG_UMAX),1,0)))</f>
        <v/>
      </c>
      <c r="AE772" s="48" t="str">
        <f aca="false">IF($A772="","",IF($L772="",0,IF($L772&gt;=CFG_VPDMIN,1,0)))</f>
        <v/>
      </c>
      <c r="AF772" s="48" t="str">
        <f aca="false">IF($A772="","",IF(CFG_METODO="Teórico (Jackson)",IF(OR($Y772="",$Z772=""),0,IF(ABS($Z772-$Y772)&gt;=CFG_DENOMMIN,1,0)),IF(OR($T772="",$U772=""),0,IF(ABS($U772-$T772)&gt;=CFG_DENOMMIN,1,0))))</f>
        <v/>
      </c>
      <c r="AG772" s="48" t="str">
        <f aca="false">IF($A772="","",IF(AND($B772&lt;&gt;"",$C772&lt;&gt;"",$H772&lt;&gt;""),1,0))</f>
        <v/>
      </c>
      <c r="AH772" s="48" t="str">
        <f aca="false">IF($A772="","",IF(AND($AB772=1,$AC772=1,$AD772=1,$AE772=1,$AF772=1,$AG772=1),1,0))</f>
        <v/>
      </c>
      <c r="AI772" s="50" t="str">
        <f aca="false">IF($A772="","",IF($AH772&lt;&gt;1,"",IF(CFG_METODO="Teórico (Jackson)",$AA772,$V772)))</f>
        <v/>
      </c>
      <c r="AJ772" s="50" t="str">
        <f aca="false">IF($AI772="","",MAX(0,MIN(1,$AI772)))</f>
        <v/>
      </c>
      <c r="AK772" s="52" t="str">
        <f aca="false">IF($A772="","",IF($AG772=0,"Dados incompletos"&amp;IF($I772="SEM PAR"," — sem Tc no mesmo horário",""),IF($AB772=0,"Fora da janela horária",IF($AC772=0,"Radiação abaixo do mínimo",IF($AD772=0,"Vento fora da faixa",IF($AE772=0,"VPD abaixo do mínimo",IF($AF772=0,"Denominador muito pequeno","VÁLIDO")))))))</f>
        <v/>
      </c>
    </row>
    <row r="773" customFormat="false" ht="15" hidden="false" customHeight="false" outlineLevel="0" collapsed="false">
      <c r="A773" s="45" t="str">
        <f aca="false">IF(02_Estacao!A773="","",02_Estacao!A773)</f>
        <v/>
      </c>
      <c r="B773" s="46" t="str">
        <f aca="false">IF(OR($A773="",02_Estacao!B773=""),"",IF(CFG_UT="°F",(02_Estacao!B773-32)*5/9,02_Estacao!B773))</f>
        <v/>
      </c>
      <c r="C773" s="47" t="str">
        <f aca="false">IF(OR($A773="",02_Estacao!C773=""),"",IF(CFG_UUR="fração (0-1)",02_Estacao!C773*100,02_Estacao!C773))</f>
        <v/>
      </c>
      <c r="D773" s="48" t="str">
        <f aca="false">IF(OR($A773="",02_Estacao!D773=""),"",IF(CFG_URS="MJ/m²/h",02_Estacao!D773*277.7778,IF(CFG_URS="kW/m²",02_Estacao!D773*1000,02_Estacao!D773)))</f>
        <v/>
      </c>
      <c r="E773" s="46" t="str">
        <f aca="false">IF(OR($A773="",02_Estacao!E773=""),"",IF(CFG_UVEL="km/h",02_Estacao!E773/3.6,02_Estacao!E773))</f>
        <v/>
      </c>
      <c r="F773" s="46" t="str">
        <f aca="false">IF($A773="","",IF(02_Estacao!F773="",CFG_P,IF(CFG_UP="hPa (mbar)",02_Estacao!F773/10,IF(CFG_UP="Pa",02_Estacao!F773/1000,02_Estacao!F773))))</f>
        <v/>
      </c>
      <c r="G773" s="48" t="str">
        <f aca="false">IF($A773="","",IF(02_Estacao!G773&lt;&gt;"",02_Estacao!G773,IF($D773="","",(1-CFG_ALBEDO)*$D773-CFG_RNL)))</f>
        <v/>
      </c>
      <c r="H773" s="46" t="str">
        <f aca="false">IF($A773="","",IFERROR(IF(ISNUMBER(INDEX(03_Dossel!$F$6:$F$1005,MATCH($A773,03_Dossel!$A$6:$A$1005,0))),INDEX(03_Dossel!$F$6:$F$1005,MATCH($A773,03_Dossel!$A$6:$A$1005,0)),""),""))</f>
        <v/>
      </c>
      <c r="I773" s="49" t="str">
        <f aca="false">IF($A773="","",IF($H773="","SEM PAR","OK"))</f>
        <v/>
      </c>
      <c r="J773" s="50" t="str">
        <f aca="false">IF($B773="","",0.6108*EXP(17.27*$B773/($B773+237.3)))</f>
        <v/>
      </c>
      <c r="K773" s="50" t="str">
        <f aca="false">IF(OR($J773="",$C773=""),"",$J773*$C773/100)</f>
        <v/>
      </c>
      <c r="L773" s="50" t="str">
        <f aca="false">IF(OR($J773="",$K773=""),"",$J773-$K773)</f>
        <v/>
      </c>
      <c r="M773" s="50" t="str">
        <f aca="false">IF($J773="","",4098*$J773/($B773+237.3)^2)</f>
        <v/>
      </c>
      <c r="N773" s="51" t="str">
        <f aca="false">IF($F773="","",0.000665*$F773)</f>
        <v/>
      </c>
      <c r="O773" s="46" t="str">
        <f aca="false">IF($E773="","",IFERROR($E773*4.87/LN(67.8*CFG_ZANEM-5.42),""))</f>
        <v/>
      </c>
      <c r="P773" s="46" t="str">
        <f aca="false">IF(OR($B773="",$H773=""),"",$H773-$B773)</f>
        <v/>
      </c>
      <c r="Q773" s="46" t="str">
        <f aca="false">IF($A773="","",IF(ISNUMBER(CFG_A),CFG_A,""))</f>
        <v/>
      </c>
      <c r="R773" s="46" t="str">
        <f aca="false">IF($A773="","",IF(ISNUMBER(CFG_B),CFG_B,""))</f>
        <v/>
      </c>
      <c r="S773" s="50" t="str">
        <f aca="false">IF(OR($B773="",$Q773=""),"",0.6108*EXP(17.27*$B773/($B773+237.3))-0.6108*EXP(17.27*($B773+$Q773)/($B773+$Q773+237.3)))</f>
        <v/>
      </c>
      <c r="T773" s="46" t="str">
        <f aca="false">IF(OR($Q773="",$R773="",$L773=""),"",$Q773+$R773*$L773)</f>
        <v/>
      </c>
      <c r="U773" s="46" t="str">
        <f aca="false">IF(OR($Q773="",$R773="",$S773=""),"",$Q773+$R773*$S773)</f>
        <v/>
      </c>
      <c r="V773" s="50" t="str">
        <f aca="false">IF(OR($P773="",$T773="",$U773=""),"",IF(ABS($U773-$T773)&lt;CFG_DENOMMIN,"",($P773-$T773)/($U773-$T773)))</f>
        <v/>
      </c>
      <c r="W773" s="47" t="str">
        <f aca="false">IF($E773="","",IFERROR(LN((CFG_ZANEM-0.67*CFG_HDOSSEL)/(0.123*CFG_HDOSSEL))*LN((CFG_ZAR-0.67*CFG_HDOSSEL)/(0.0123*CFG_HDOSSEL))/(CFG_K^2*$E773),""))</f>
        <v/>
      </c>
      <c r="X773" s="50" t="str">
        <f aca="false">IF(OR($N773="",$W773="",$W773=0),"",$N773*(1+CFG_RC/$W773))</f>
        <v/>
      </c>
      <c r="Y773" s="46" t="str">
        <f aca="false">IF(OR($X773="",$M773="",$G773="",$L773=""),"",($W773*$G773/CFG_RHOCP)*($X773/($M773+$X773))-$L773/($M773+$X773))</f>
        <v/>
      </c>
      <c r="Z773" s="46" t="str">
        <f aca="false">IF(OR($W773="",$G773=""),"",$W773*$G773/CFG_RHOCP)</f>
        <v/>
      </c>
      <c r="AA773" s="50" t="str">
        <f aca="false">IF(OR($P773="",$Y773="",$Z773=""),"",IF(ABS($Z773-$Y773)&lt;CFG_DENOMMIN,"",($P773-$Y773)/($Z773-$Y773)))</f>
        <v/>
      </c>
      <c r="AB773" s="48" t="str">
        <f aca="false">IF($A773="","",IF(AND(HOUR($A773)&gt;=CFG_HINI,HOUR($A773)&lt;CFG_HFIM),1,0))</f>
        <v/>
      </c>
      <c r="AC773" s="48" t="str">
        <f aca="false">IF($A773="","",IF($D773="",0,IF($D773&gt;=CFG_RSMIN,1,0)))</f>
        <v/>
      </c>
      <c r="AD773" s="48" t="str">
        <f aca="false">IF($A773="","",IF($E773="",0,IF(AND($E773&gt;=CFG_UMIN,$E773&lt;=CFG_UMAX),1,0)))</f>
        <v/>
      </c>
      <c r="AE773" s="48" t="str">
        <f aca="false">IF($A773="","",IF($L773="",0,IF($L773&gt;=CFG_VPDMIN,1,0)))</f>
        <v/>
      </c>
      <c r="AF773" s="48" t="str">
        <f aca="false">IF($A773="","",IF(CFG_METODO="Teórico (Jackson)",IF(OR($Y773="",$Z773=""),0,IF(ABS($Z773-$Y773)&gt;=CFG_DENOMMIN,1,0)),IF(OR($T773="",$U773=""),0,IF(ABS($U773-$T773)&gt;=CFG_DENOMMIN,1,0))))</f>
        <v/>
      </c>
      <c r="AG773" s="48" t="str">
        <f aca="false">IF($A773="","",IF(AND($B773&lt;&gt;"",$C773&lt;&gt;"",$H773&lt;&gt;""),1,0))</f>
        <v/>
      </c>
      <c r="AH773" s="48" t="str">
        <f aca="false">IF($A773="","",IF(AND($AB773=1,$AC773=1,$AD773=1,$AE773=1,$AF773=1,$AG773=1),1,0))</f>
        <v/>
      </c>
      <c r="AI773" s="50" t="str">
        <f aca="false">IF($A773="","",IF($AH773&lt;&gt;1,"",IF(CFG_METODO="Teórico (Jackson)",$AA773,$V773)))</f>
        <v/>
      </c>
      <c r="AJ773" s="50" t="str">
        <f aca="false">IF($AI773="","",MAX(0,MIN(1,$AI773)))</f>
        <v/>
      </c>
      <c r="AK773" s="52" t="str">
        <f aca="false">IF($A773="","",IF($AG773=0,"Dados incompletos"&amp;IF($I773="SEM PAR"," — sem Tc no mesmo horário",""),IF($AB773=0,"Fora da janela horária",IF($AC773=0,"Radiação abaixo do mínimo",IF($AD773=0,"Vento fora da faixa",IF($AE773=0,"VPD abaixo do mínimo",IF($AF773=0,"Denominador muito pequeno","VÁLIDO")))))))</f>
        <v/>
      </c>
    </row>
    <row r="774" customFormat="false" ht="15" hidden="false" customHeight="false" outlineLevel="0" collapsed="false">
      <c r="A774" s="45" t="str">
        <f aca="false">IF(02_Estacao!A774="","",02_Estacao!A774)</f>
        <v/>
      </c>
      <c r="B774" s="46" t="str">
        <f aca="false">IF(OR($A774="",02_Estacao!B774=""),"",IF(CFG_UT="°F",(02_Estacao!B774-32)*5/9,02_Estacao!B774))</f>
        <v/>
      </c>
      <c r="C774" s="47" t="str">
        <f aca="false">IF(OR($A774="",02_Estacao!C774=""),"",IF(CFG_UUR="fração (0-1)",02_Estacao!C774*100,02_Estacao!C774))</f>
        <v/>
      </c>
      <c r="D774" s="48" t="str">
        <f aca="false">IF(OR($A774="",02_Estacao!D774=""),"",IF(CFG_URS="MJ/m²/h",02_Estacao!D774*277.7778,IF(CFG_URS="kW/m²",02_Estacao!D774*1000,02_Estacao!D774)))</f>
        <v/>
      </c>
      <c r="E774" s="46" t="str">
        <f aca="false">IF(OR($A774="",02_Estacao!E774=""),"",IF(CFG_UVEL="km/h",02_Estacao!E774/3.6,02_Estacao!E774))</f>
        <v/>
      </c>
      <c r="F774" s="46" t="str">
        <f aca="false">IF($A774="","",IF(02_Estacao!F774="",CFG_P,IF(CFG_UP="hPa (mbar)",02_Estacao!F774/10,IF(CFG_UP="Pa",02_Estacao!F774/1000,02_Estacao!F774))))</f>
        <v/>
      </c>
      <c r="G774" s="48" t="str">
        <f aca="false">IF($A774="","",IF(02_Estacao!G774&lt;&gt;"",02_Estacao!G774,IF($D774="","",(1-CFG_ALBEDO)*$D774-CFG_RNL)))</f>
        <v/>
      </c>
      <c r="H774" s="46" t="str">
        <f aca="false">IF($A774="","",IFERROR(IF(ISNUMBER(INDEX(03_Dossel!$F$6:$F$1005,MATCH($A774,03_Dossel!$A$6:$A$1005,0))),INDEX(03_Dossel!$F$6:$F$1005,MATCH($A774,03_Dossel!$A$6:$A$1005,0)),""),""))</f>
        <v/>
      </c>
      <c r="I774" s="49" t="str">
        <f aca="false">IF($A774="","",IF($H774="","SEM PAR","OK"))</f>
        <v/>
      </c>
      <c r="J774" s="50" t="str">
        <f aca="false">IF($B774="","",0.6108*EXP(17.27*$B774/($B774+237.3)))</f>
        <v/>
      </c>
      <c r="K774" s="50" t="str">
        <f aca="false">IF(OR($J774="",$C774=""),"",$J774*$C774/100)</f>
        <v/>
      </c>
      <c r="L774" s="50" t="str">
        <f aca="false">IF(OR($J774="",$K774=""),"",$J774-$K774)</f>
        <v/>
      </c>
      <c r="M774" s="50" t="str">
        <f aca="false">IF($J774="","",4098*$J774/($B774+237.3)^2)</f>
        <v/>
      </c>
      <c r="N774" s="51" t="str">
        <f aca="false">IF($F774="","",0.000665*$F774)</f>
        <v/>
      </c>
      <c r="O774" s="46" t="str">
        <f aca="false">IF($E774="","",IFERROR($E774*4.87/LN(67.8*CFG_ZANEM-5.42),""))</f>
        <v/>
      </c>
      <c r="P774" s="46" t="str">
        <f aca="false">IF(OR($B774="",$H774=""),"",$H774-$B774)</f>
        <v/>
      </c>
      <c r="Q774" s="46" t="str">
        <f aca="false">IF($A774="","",IF(ISNUMBER(CFG_A),CFG_A,""))</f>
        <v/>
      </c>
      <c r="R774" s="46" t="str">
        <f aca="false">IF($A774="","",IF(ISNUMBER(CFG_B),CFG_B,""))</f>
        <v/>
      </c>
      <c r="S774" s="50" t="str">
        <f aca="false">IF(OR($B774="",$Q774=""),"",0.6108*EXP(17.27*$B774/($B774+237.3))-0.6108*EXP(17.27*($B774+$Q774)/($B774+$Q774+237.3)))</f>
        <v/>
      </c>
      <c r="T774" s="46" t="str">
        <f aca="false">IF(OR($Q774="",$R774="",$L774=""),"",$Q774+$R774*$L774)</f>
        <v/>
      </c>
      <c r="U774" s="46" t="str">
        <f aca="false">IF(OR($Q774="",$R774="",$S774=""),"",$Q774+$R774*$S774)</f>
        <v/>
      </c>
      <c r="V774" s="50" t="str">
        <f aca="false">IF(OR($P774="",$T774="",$U774=""),"",IF(ABS($U774-$T774)&lt;CFG_DENOMMIN,"",($P774-$T774)/($U774-$T774)))</f>
        <v/>
      </c>
      <c r="W774" s="47" t="str">
        <f aca="false">IF($E774="","",IFERROR(LN((CFG_ZANEM-0.67*CFG_HDOSSEL)/(0.123*CFG_HDOSSEL))*LN((CFG_ZAR-0.67*CFG_HDOSSEL)/(0.0123*CFG_HDOSSEL))/(CFG_K^2*$E774),""))</f>
        <v/>
      </c>
      <c r="X774" s="50" t="str">
        <f aca="false">IF(OR($N774="",$W774="",$W774=0),"",$N774*(1+CFG_RC/$W774))</f>
        <v/>
      </c>
      <c r="Y774" s="46" t="str">
        <f aca="false">IF(OR($X774="",$M774="",$G774="",$L774=""),"",($W774*$G774/CFG_RHOCP)*($X774/($M774+$X774))-$L774/($M774+$X774))</f>
        <v/>
      </c>
      <c r="Z774" s="46" t="str">
        <f aca="false">IF(OR($W774="",$G774=""),"",$W774*$G774/CFG_RHOCP)</f>
        <v/>
      </c>
      <c r="AA774" s="50" t="str">
        <f aca="false">IF(OR($P774="",$Y774="",$Z774=""),"",IF(ABS($Z774-$Y774)&lt;CFG_DENOMMIN,"",($P774-$Y774)/($Z774-$Y774)))</f>
        <v/>
      </c>
      <c r="AB774" s="48" t="str">
        <f aca="false">IF($A774="","",IF(AND(HOUR($A774)&gt;=CFG_HINI,HOUR($A774)&lt;CFG_HFIM),1,0))</f>
        <v/>
      </c>
      <c r="AC774" s="48" t="str">
        <f aca="false">IF($A774="","",IF($D774="",0,IF($D774&gt;=CFG_RSMIN,1,0)))</f>
        <v/>
      </c>
      <c r="AD774" s="48" t="str">
        <f aca="false">IF($A774="","",IF($E774="",0,IF(AND($E774&gt;=CFG_UMIN,$E774&lt;=CFG_UMAX),1,0)))</f>
        <v/>
      </c>
      <c r="AE774" s="48" t="str">
        <f aca="false">IF($A774="","",IF($L774="",0,IF($L774&gt;=CFG_VPDMIN,1,0)))</f>
        <v/>
      </c>
      <c r="AF774" s="48" t="str">
        <f aca="false">IF($A774="","",IF(CFG_METODO="Teórico (Jackson)",IF(OR($Y774="",$Z774=""),0,IF(ABS($Z774-$Y774)&gt;=CFG_DENOMMIN,1,0)),IF(OR($T774="",$U774=""),0,IF(ABS($U774-$T774)&gt;=CFG_DENOMMIN,1,0))))</f>
        <v/>
      </c>
      <c r="AG774" s="48" t="str">
        <f aca="false">IF($A774="","",IF(AND($B774&lt;&gt;"",$C774&lt;&gt;"",$H774&lt;&gt;""),1,0))</f>
        <v/>
      </c>
      <c r="AH774" s="48" t="str">
        <f aca="false">IF($A774="","",IF(AND($AB774=1,$AC774=1,$AD774=1,$AE774=1,$AF774=1,$AG774=1),1,0))</f>
        <v/>
      </c>
      <c r="AI774" s="50" t="str">
        <f aca="false">IF($A774="","",IF($AH774&lt;&gt;1,"",IF(CFG_METODO="Teórico (Jackson)",$AA774,$V774)))</f>
        <v/>
      </c>
      <c r="AJ774" s="50" t="str">
        <f aca="false">IF($AI774="","",MAX(0,MIN(1,$AI774)))</f>
        <v/>
      </c>
      <c r="AK774" s="52" t="str">
        <f aca="false">IF($A774="","",IF($AG774=0,"Dados incompletos"&amp;IF($I774="SEM PAR"," — sem Tc no mesmo horário",""),IF($AB774=0,"Fora da janela horária",IF($AC774=0,"Radiação abaixo do mínimo",IF($AD774=0,"Vento fora da faixa",IF($AE774=0,"VPD abaixo do mínimo",IF($AF774=0,"Denominador muito pequeno","VÁLIDO")))))))</f>
        <v/>
      </c>
    </row>
    <row r="775" customFormat="false" ht="15" hidden="false" customHeight="false" outlineLevel="0" collapsed="false">
      <c r="A775" s="45" t="str">
        <f aca="false">IF(02_Estacao!A775="","",02_Estacao!A775)</f>
        <v/>
      </c>
      <c r="B775" s="46" t="str">
        <f aca="false">IF(OR($A775="",02_Estacao!B775=""),"",IF(CFG_UT="°F",(02_Estacao!B775-32)*5/9,02_Estacao!B775))</f>
        <v/>
      </c>
      <c r="C775" s="47" t="str">
        <f aca="false">IF(OR($A775="",02_Estacao!C775=""),"",IF(CFG_UUR="fração (0-1)",02_Estacao!C775*100,02_Estacao!C775))</f>
        <v/>
      </c>
      <c r="D775" s="48" t="str">
        <f aca="false">IF(OR($A775="",02_Estacao!D775=""),"",IF(CFG_URS="MJ/m²/h",02_Estacao!D775*277.7778,IF(CFG_URS="kW/m²",02_Estacao!D775*1000,02_Estacao!D775)))</f>
        <v/>
      </c>
      <c r="E775" s="46" t="str">
        <f aca="false">IF(OR($A775="",02_Estacao!E775=""),"",IF(CFG_UVEL="km/h",02_Estacao!E775/3.6,02_Estacao!E775))</f>
        <v/>
      </c>
      <c r="F775" s="46" t="str">
        <f aca="false">IF($A775="","",IF(02_Estacao!F775="",CFG_P,IF(CFG_UP="hPa (mbar)",02_Estacao!F775/10,IF(CFG_UP="Pa",02_Estacao!F775/1000,02_Estacao!F775))))</f>
        <v/>
      </c>
      <c r="G775" s="48" t="str">
        <f aca="false">IF($A775="","",IF(02_Estacao!G775&lt;&gt;"",02_Estacao!G775,IF($D775="","",(1-CFG_ALBEDO)*$D775-CFG_RNL)))</f>
        <v/>
      </c>
      <c r="H775" s="46" t="str">
        <f aca="false">IF($A775="","",IFERROR(IF(ISNUMBER(INDEX(03_Dossel!$F$6:$F$1005,MATCH($A775,03_Dossel!$A$6:$A$1005,0))),INDEX(03_Dossel!$F$6:$F$1005,MATCH($A775,03_Dossel!$A$6:$A$1005,0)),""),""))</f>
        <v/>
      </c>
      <c r="I775" s="49" t="str">
        <f aca="false">IF($A775="","",IF($H775="","SEM PAR","OK"))</f>
        <v/>
      </c>
      <c r="J775" s="50" t="str">
        <f aca="false">IF($B775="","",0.6108*EXP(17.27*$B775/($B775+237.3)))</f>
        <v/>
      </c>
      <c r="K775" s="50" t="str">
        <f aca="false">IF(OR($J775="",$C775=""),"",$J775*$C775/100)</f>
        <v/>
      </c>
      <c r="L775" s="50" t="str">
        <f aca="false">IF(OR($J775="",$K775=""),"",$J775-$K775)</f>
        <v/>
      </c>
      <c r="M775" s="50" t="str">
        <f aca="false">IF($J775="","",4098*$J775/($B775+237.3)^2)</f>
        <v/>
      </c>
      <c r="N775" s="51" t="str">
        <f aca="false">IF($F775="","",0.000665*$F775)</f>
        <v/>
      </c>
      <c r="O775" s="46" t="str">
        <f aca="false">IF($E775="","",IFERROR($E775*4.87/LN(67.8*CFG_ZANEM-5.42),""))</f>
        <v/>
      </c>
      <c r="P775" s="46" t="str">
        <f aca="false">IF(OR($B775="",$H775=""),"",$H775-$B775)</f>
        <v/>
      </c>
      <c r="Q775" s="46" t="str">
        <f aca="false">IF($A775="","",IF(ISNUMBER(CFG_A),CFG_A,""))</f>
        <v/>
      </c>
      <c r="R775" s="46" t="str">
        <f aca="false">IF($A775="","",IF(ISNUMBER(CFG_B),CFG_B,""))</f>
        <v/>
      </c>
      <c r="S775" s="50" t="str">
        <f aca="false">IF(OR($B775="",$Q775=""),"",0.6108*EXP(17.27*$B775/($B775+237.3))-0.6108*EXP(17.27*($B775+$Q775)/($B775+$Q775+237.3)))</f>
        <v/>
      </c>
      <c r="T775" s="46" t="str">
        <f aca="false">IF(OR($Q775="",$R775="",$L775=""),"",$Q775+$R775*$L775)</f>
        <v/>
      </c>
      <c r="U775" s="46" t="str">
        <f aca="false">IF(OR($Q775="",$R775="",$S775=""),"",$Q775+$R775*$S775)</f>
        <v/>
      </c>
      <c r="V775" s="50" t="str">
        <f aca="false">IF(OR($P775="",$T775="",$U775=""),"",IF(ABS($U775-$T775)&lt;CFG_DENOMMIN,"",($P775-$T775)/($U775-$T775)))</f>
        <v/>
      </c>
      <c r="W775" s="47" t="str">
        <f aca="false">IF($E775="","",IFERROR(LN((CFG_ZANEM-0.67*CFG_HDOSSEL)/(0.123*CFG_HDOSSEL))*LN((CFG_ZAR-0.67*CFG_HDOSSEL)/(0.0123*CFG_HDOSSEL))/(CFG_K^2*$E775),""))</f>
        <v/>
      </c>
      <c r="X775" s="50" t="str">
        <f aca="false">IF(OR($N775="",$W775="",$W775=0),"",$N775*(1+CFG_RC/$W775))</f>
        <v/>
      </c>
      <c r="Y775" s="46" t="str">
        <f aca="false">IF(OR($X775="",$M775="",$G775="",$L775=""),"",($W775*$G775/CFG_RHOCP)*($X775/($M775+$X775))-$L775/($M775+$X775))</f>
        <v/>
      </c>
      <c r="Z775" s="46" t="str">
        <f aca="false">IF(OR($W775="",$G775=""),"",$W775*$G775/CFG_RHOCP)</f>
        <v/>
      </c>
      <c r="AA775" s="50" t="str">
        <f aca="false">IF(OR($P775="",$Y775="",$Z775=""),"",IF(ABS($Z775-$Y775)&lt;CFG_DENOMMIN,"",($P775-$Y775)/($Z775-$Y775)))</f>
        <v/>
      </c>
      <c r="AB775" s="48" t="str">
        <f aca="false">IF($A775="","",IF(AND(HOUR($A775)&gt;=CFG_HINI,HOUR($A775)&lt;CFG_HFIM),1,0))</f>
        <v/>
      </c>
      <c r="AC775" s="48" t="str">
        <f aca="false">IF($A775="","",IF($D775="",0,IF($D775&gt;=CFG_RSMIN,1,0)))</f>
        <v/>
      </c>
      <c r="AD775" s="48" t="str">
        <f aca="false">IF($A775="","",IF($E775="",0,IF(AND($E775&gt;=CFG_UMIN,$E775&lt;=CFG_UMAX),1,0)))</f>
        <v/>
      </c>
      <c r="AE775" s="48" t="str">
        <f aca="false">IF($A775="","",IF($L775="",0,IF($L775&gt;=CFG_VPDMIN,1,0)))</f>
        <v/>
      </c>
      <c r="AF775" s="48" t="str">
        <f aca="false">IF($A775="","",IF(CFG_METODO="Teórico (Jackson)",IF(OR($Y775="",$Z775=""),0,IF(ABS($Z775-$Y775)&gt;=CFG_DENOMMIN,1,0)),IF(OR($T775="",$U775=""),0,IF(ABS($U775-$T775)&gt;=CFG_DENOMMIN,1,0))))</f>
        <v/>
      </c>
      <c r="AG775" s="48" t="str">
        <f aca="false">IF($A775="","",IF(AND($B775&lt;&gt;"",$C775&lt;&gt;"",$H775&lt;&gt;""),1,0))</f>
        <v/>
      </c>
      <c r="AH775" s="48" t="str">
        <f aca="false">IF($A775="","",IF(AND($AB775=1,$AC775=1,$AD775=1,$AE775=1,$AF775=1,$AG775=1),1,0))</f>
        <v/>
      </c>
      <c r="AI775" s="50" t="str">
        <f aca="false">IF($A775="","",IF($AH775&lt;&gt;1,"",IF(CFG_METODO="Teórico (Jackson)",$AA775,$V775)))</f>
        <v/>
      </c>
      <c r="AJ775" s="50" t="str">
        <f aca="false">IF($AI775="","",MAX(0,MIN(1,$AI775)))</f>
        <v/>
      </c>
      <c r="AK775" s="52" t="str">
        <f aca="false">IF($A775="","",IF($AG775=0,"Dados incompletos"&amp;IF($I775="SEM PAR"," — sem Tc no mesmo horário",""),IF($AB775=0,"Fora da janela horária",IF($AC775=0,"Radiação abaixo do mínimo",IF($AD775=0,"Vento fora da faixa",IF($AE775=0,"VPD abaixo do mínimo",IF($AF775=0,"Denominador muito pequeno","VÁLIDO")))))))</f>
        <v/>
      </c>
    </row>
    <row r="776" customFormat="false" ht="15" hidden="false" customHeight="false" outlineLevel="0" collapsed="false">
      <c r="A776" s="45" t="str">
        <f aca="false">IF(02_Estacao!A776="","",02_Estacao!A776)</f>
        <v/>
      </c>
      <c r="B776" s="46" t="str">
        <f aca="false">IF(OR($A776="",02_Estacao!B776=""),"",IF(CFG_UT="°F",(02_Estacao!B776-32)*5/9,02_Estacao!B776))</f>
        <v/>
      </c>
      <c r="C776" s="47" t="str">
        <f aca="false">IF(OR($A776="",02_Estacao!C776=""),"",IF(CFG_UUR="fração (0-1)",02_Estacao!C776*100,02_Estacao!C776))</f>
        <v/>
      </c>
      <c r="D776" s="48" t="str">
        <f aca="false">IF(OR($A776="",02_Estacao!D776=""),"",IF(CFG_URS="MJ/m²/h",02_Estacao!D776*277.7778,IF(CFG_URS="kW/m²",02_Estacao!D776*1000,02_Estacao!D776)))</f>
        <v/>
      </c>
      <c r="E776" s="46" t="str">
        <f aca="false">IF(OR($A776="",02_Estacao!E776=""),"",IF(CFG_UVEL="km/h",02_Estacao!E776/3.6,02_Estacao!E776))</f>
        <v/>
      </c>
      <c r="F776" s="46" t="str">
        <f aca="false">IF($A776="","",IF(02_Estacao!F776="",CFG_P,IF(CFG_UP="hPa (mbar)",02_Estacao!F776/10,IF(CFG_UP="Pa",02_Estacao!F776/1000,02_Estacao!F776))))</f>
        <v/>
      </c>
      <c r="G776" s="48" t="str">
        <f aca="false">IF($A776="","",IF(02_Estacao!G776&lt;&gt;"",02_Estacao!G776,IF($D776="","",(1-CFG_ALBEDO)*$D776-CFG_RNL)))</f>
        <v/>
      </c>
      <c r="H776" s="46" t="str">
        <f aca="false">IF($A776="","",IFERROR(IF(ISNUMBER(INDEX(03_Dossel!$F$6:$F$1005,MATCH($A776,03_Dossel!$A$6:$A$1005,0))),INDEX(03_Dossel!$F$6:$F$1005,MATCH($A776,03_Dossel!$A$6:$A$1005,0)),""),""))</f>
        <v/>
      </c>
      <c r="I776" s="49" t="str">
        <f aca="false">IF($A776="","",IF($H776="","SEM PAR","OK"))</f>
        <v/>
      </c>
      <c r="J776" s="50" t="str">
        <f aca="false">IF($B776="","",0.6108*EXP(17.27*$B776/($B776+237.3)))</f>
        <v/>
      </c>
      <c r="K776" s="50" t="str">
        <f aca="false">IF(OR($J776="",$C776=""),"",$J776*$C776/100)</f>
        <v/>
      </c>
      <c r="L776" s="50" t="str">
        <f aca="false">IF(OR($J776="",$K776=""),"",$J776-$K776)</f>
        <v/>
      </c>
      <c r="M776" s="50" t="str">
        <f aca="false">IF($J776="","",4098*$J776/($B776+237.3)^2)</f>
        <v/>
      </c>
      <c r="N776" s="51" t="str">
        <f aca="false">IF($F776="","",0.000665*$F776)</f>
        <v/>
      </c>
      <c r="O776" s="46" t="str">
        <f aca="false">IF($E776="","",IFERROR($E776*4.87/LN(67.8*CFG_ZANEM-5.42),""))</f>
        <v/>
      </c>
      <c r="P776" s="46" t="str">
        <f aca="false">IF(OR($B776="",$H776=""),"",$H776-$B776)</f>
        <v/>
      </c>
      <c r="Q776" s="46" t="str">
        <f aca="false">IF($A776="","",IF(ISNUMBER(CFG_A),CFG_A,""))</f>
        <v/>
      </c>
      <c r="R776" s="46" t="str">
        <f aca="false">IF($A776="","",IF(ISNUMBER(CFG_B),CFG_B,""))</f>
        <v/>
      </c>
      <c r="S776" s="50" t="str">
        <f aca="false">IF(OR($B776="",$Q776=""),"",0.6108*EXP(17.27*$B776/($B776+237.3))-0.6108*EXP(17.27*($B776+$Q776)/($B776+$Q776+237.3)))</f>
        <v/>
      </c>
      <c r="T776" s="46" t="str">
        <f aca="false">IF(OR($Q776="",$R776="",$L776=""),"",$Q776+$R776*$L776)</f>
        <v/>
      </c>
      <c r="U776" s="46" t="str">
        <f aca="false">IF(OR($Q776="",$R776="",$S776=""),"",$Q776+$R776*$S776)</f>
        <v/>
      </c>
      <c r="V776" s="50" t="str">
        <f aca="false">IF(OR($P776="",$T776="",$U776=""),"",IF(ABS($U776-$T776)&lt;CFG_DENOMMIN,"",($P776-$T776)/($U776-$T776)))</f>
        <v/>
      </c>
      <c r="W776" s="47" t="str">
        <f aca="false">IF($E776="","",IFERROR(LN((CFG_ZANEM-0.67*CFG_HDOSSEL)/(0.123*CFG_HDOSSEL))*LN((CFG_ZAR-0.67*CFG_HDOSSEL)/(0.0123*CFG_HDOSSEL))/(CFG_K^2*$E776),""))</f>
        <v/>
      </c>
      <c r="X776" s="50" t="str">
        <f aca="false">IF(OR($N776="",$W776="",$W776=0),"",$N776*(1+CFG_RC/$W776))</f>
        <v/>
      </c>
      <c r="Y776" s="46" t="str">
        <f aca="false">IF(OR($X776="",$M776="",$G776="",$L776=""),"",($W776*$G776/CFG_RHOCP)*($X776/($M776+$X776))-$L776/($M776+$X776))</f>
        <v/>
      </c>
      <c r="Z776" s="46" t="str">
        <f aca="false">IF(OR($W776="",$G776=""),"",$W776*$G776/CFG_RHOCP)</f>
        <v/>
      </c>
      <c r="AA776" s="50" t="str">
        <f aca="false">IF(OR($P776="",$Y776="",$Z776=""),"",IF(ABS($Z776-$Y776)&lt;CFG_DENOMMIN,"",($P776-$Y776)/($Z776-$Y776)))</f>
        <v/>
      </c>
      <c r="AB776" s="48" t="str">
        <f aca="false">IF($A776="","",IF(AND(HOUR($A776)&gt;=CFG_HINI,HOUR($A776)&lt;CFG_HFIM),1,0))</f>
        <v/>
      </c>
      <c r="AC776" s="48" t="str">
        <f aca="false">IF($A776="","",IF($D776="",0,IF($D776&gt;=CFG_RSMIN,1,0)))</f>
        <v/>
      </c>
      <c r="AD776" s="48" t="str">
        <f aca="false">IF($A776="","",IF($E776="",0,IF(AND($E776&gt;=CFG_UMIN,$E776&lt;=CFG_UMAX),1,0)))</f>
        <v/>
      </c>
      <c r="AE776" s="48" t="str">
        <f aca="false">IF($A776="","",IF($L776="",0,IF($L776&gt;=CFG_VPDMIN,1,0)))</f>
        <v/>
      </c>
      <c r="AF776" s="48" t="str">
        <f aca="false">IF($A776="","",IF(CFG_METODO="Teórico (Jackson)",IF(OR($Y776="",$Z776=""),0,IF(ABS($Z776-$Y776)&gt;=CFG_DENOMMIN,1,0)),IF(OR($T776="",$U776=""),0,IF(ABS($U776-$T776)&gt;=CFG_DENOMMIN,1,0))))</f>
        <v/>
      </c>
      <c r="AG776" s="48" t="str">
        <f aca="false">IF($A776="","",IF(AND($B776&lt;&gt;"",$C776&lt;&gt;"",$H776&lt;&gt;""),1,0))</f>
        <v/>
      </c>
      <c r="AH776" s="48" t="str">
        <f aca="false">IF($A776="","",IF(AND($AB776=1,$AC776=1,$AD776=1,$AE776=1,$AF776=1,$AG776=1),1,0))</f>
        <v/>
      </c>
      <c r="AI776" s="50" t="str">
        <f aca="false">IF($A776="","",IF($AH776&lt;&gt;1,"",IF(CFG_METODO="Teórico (Jackson)",$AA776,$V776)))</f>
        <v/>
      </c>
      <c r="AJ776" s="50" t="str">
        <f aca="false">IF($AI776="","",MAX(0,MIN(1,$AI776)))</f>
        <v/>
      </c>
      <c r="AK776" s="52" t="str">
        <f aca="false">IF($A776="","",IF($AG776=0,"Dados incompletos"&amp;IF($I776="SEM PAR"," — sem Tc no mesmo horário",""),IF($AB776=0,"Fora da janela horária",IF($AC776=0,"Radiação abaixo do mínimo",IF($AD776=0,"Vento fora da faixa",IF($AE776=0,"VPD abaixo do mínimo",IF($AF776=0,"Denominador muito pequeno","VÁLIDO")))))))</f>
        <v/>
      </c>
    </row>
    <row r="777" customFormat="false" ht="15" hidden="false" customHeight="false" outlineLevel="0" collapsed="false">
      <c r="A777" s="45" t="str">
        <f aca="false">IF(02_Estacao!A777="","",02_Estacao!A777)</f>
        <v/>
      </c>
      <c r="B777" s="46" t="str">
        <f aca="false">IF(OR($A777="",02_Estacao!B777=""),"",IF(CFG_UT="°F",(02_Estacao!B777-32)*5/9,02_Estacao!B777))</f>
        <v/>
      </c>
      <c r="C777" s="47" t="str">
        <f aca="false">IF(OR($A777="",02_Estacao!C777=""),"",IF(CFG_UUR="fração (0-1)",02_Estacao!C777*100,02_Estacao!C777))</f>
        <v/>
      </c>
      <c r="D777" s="48" t="str">
        <f aca="false">IF(OR($A777="",02_Estacao!D777=""),"",IF(CFG_URS="MJ/m²/h",02_Estacao!D777*277.7778,IF(CFG_URS="kW/m²",02_Estacao!D777*1000,02_Estacao!D777)))</f>
        <v/>
      </c>
      <c r="E777" s="46" t="str">
        <f aca="false">IF(OR($A777="",02_Estacao!E777=""),"",IF(CFG_UVEL="km/h",02_Estacao!E777/3.6,02_Estacao!E777))</f>
        <v/>
      </c>
      <c r="F777" s="46" t="str">
        <f aca="false">IF($A777="","",IF(02_Estacao!F777="",CFG_P,IF(CFG_UP="hPa (mbar)",02_Estacao!F777/10,IF(CFG_UP="Pa",02_Estacao!F777/1000,02_Estacao!F777))))</f>
        <v/>
      </c>
      <c r="G777" s="48" t="str">
        <f aca="false">IF($A777="","",IF(02_Estacao!G777&lt;&gt;"",02_Estacao!G777,IF($D777="","",(1-CFG_ALBEDO)*$D777-CFG_RNL)))</f>
        <v/>
      </c>
      <c r="H777" s="46" t="str">
        <f aca="false">IF($A777="","",IFERROR(IF(ISNUMBER(INDEX(03_Dossel!$F$6:$F$1005,MATCH($A777,03_Dossel!$A$6:$A$1005,0))),INDEX(03_Dossel!$F$6:$F$1005,MATCH($A777,03_Dossel!$A$6:$A$1005,0)),""),""))</f>
        <v/>
      </c>
      <c r="I777" s="49" t="str">
        <f aca="false">IF($A777="","",IF($H777="","SEM PAR","OK"))</f>
        <v/>
      </c>
      <c r="J777" s="50" t="str">
        <f aca="false">IF($B777="","",0.6108*EXP(17.27*$B777/($B777+237.3)))</f>
        <v/>
      </c>
      <c r="K777" s="50" t="str">
        <f aca="false">IF(OR($J777="",$C777=""),"",$J777*$C777/100)</f>
        <v/>
      </c>
      <c r="L777" s="50" t="str">
        <f aca="false">IF(OR($J777="",$K777=""),"",$J777-$K777)</f>
        <v/>
      </c>
      <c r="M777" s="50" t="str">
        <f aca="false">IF($J777="","",4098*$J777/($B777+237.3)^2)</f>
        <v/>
      </c>
      <c r="N777" s="51" t="str">
        <f aca="false">IF($F777="","",0.000665*$F777)</f>
        <v/>
      </c>
      <c r="O777" s="46" t="str">
        <f aca="false">IF($E777="","",IFERROR($E777*4.87/LN(67.8*CFG_ZANEM-5.42),""))</f>
        <v/>
      </c>
      <c r="P777" s="46" t="str">
        <f aca="false">IF(OR($B777="",$H777=""),"",$H777-$B777)</f>
        <v/>
      </c>
      <c r="Q777" s="46" t="str">
        <f aca="false">IF($A777="","",IF(ISNUMBER(CFG_A),CFG_A,""))</f>
        <v/>
      </c>
      <c r="R777" s="46" t="str">
        <f aca="false">IF($A777="","",IF(ISNUMBER(CFG_B),CFG_B,""))</f>
        <v/>
      </c>
      <c r="S777" s="50" t="str">
        <f aca="false">IF(OR($B777="",$Q777=""),"",0.6108*EXP(17.27*$B777/($B777+237.3))-0.6108*EXP(17.27*($B777+$Q777)/($B777+$Q777+237.3)))</f>
        <v/>
      </c>
      <c r="T777" s="46" t="str">
        <f aca="false">IF(OR($Q777="",$R777="",$L777=""),"",$Q777+$R777*$L777)</f>
        <v/>
      </c>
      <c r="U777" s="46" t="str">
        <f aca="false">IF(OR($Q777="",$R777="",$S777=""),"",$Q777+$R777*$S777)</f>
        <v/>
      </c>
      <c r="V777" s="50" t="str">
        <f aca="false">IF(OR($P777="",$T777="",$U777=""),"",IF(ABS($U777-$T777)&lt;CFG_DENOMMIN,"",($P777-$T777)/($U777-$T777)))</f>
        <v/>
      </c>
      <c r="W777" s="47" t="str">
        <f aca="false">IF($E777="","",IFERROR(LN((CFG_ZANEM-0.67*CFG_HDOSSEL)/(0.123*CFG_HDOSSEL))*LN((CFG_ZAR-0.67*CFG_HDOSSEL)/(0.0123*CFG_HDOSSEL))/(CFG_K^2*$E777),""))</f>
        <v/>
      </c>
      <c r="X777" s="50" t="str">
        <f aca="false">IF(OR($N777="",$W777="",$W777=0),"",$N777*(1+CFG_RC/$W777))</f>
        <v/>
      </c>
      <c r="Y777" s="46" t="str">
        <f aca="false">IF(OR($X777="",$M777="",$G777="",$L777=""),"",($W777*$G777/CFG_RHOCP)*($X777/($M777+$X777))-$L777/($M777+$X777))</f>
        <v/>
      </c>
      <c r="Z777" s="46" t="str">
        <f aca="false">IF(OR($W777="",$G777=""),"",$W777*$G777/CFG_RHOCP)</f>
        <v/>
      </c>
      <c r="AA777" s="50" t="str">
        <f aca="false">IF(OR($P777="",$Y777="",$Z777=""),"",IF(ABS($Z777-$Y777)&lt;CFG_DENOMMIN,"",($P777-$Y777)/($Z777-$Y777)))</f>
        <v/>
      </c>
      <c r="AB777" s="48" t="str">
        <f aca="false">IF($A777="","",IF(AND(HOUR($A777)&gt;=CFG_HINI,HOUR($A777)&lt;CFG_HFIM),1,0))</f>
        <v/>
      </c>
      <c r="AC777" s="48" t="str">
        <f aca="false">IF($A777="","",IF($D777="",0,IF($D777&gt;=CFG_RSMIN,1,0)))</f>
        <v/>
      </c>
      <c r="AD777" s="48" t="str">
        <f aca="false">IF($A777="","",IF($E777="",0,IF(AND($E777&gt;=CFG_UMIN,$E777&lt;=CFG_UMAX),1,0)))</f>
        <v/>
      </c>
      <c r="AE777" s="48" t="str">
        <f aca="false">IF($A777="","",IF($L777="",0,IF($L777&gt;=CFG_VPDMIN,1,0)))</f>
        <v/>
      </c>
      <c r="AF777" s="48" t="str">
        <f aca="false">IF($A777="","",IF(CFG_METODO="Teórico (Jackson)",IF(OR($Y777="",$Z777=""),0,IF(ABS($Z777-$Y777)&gt;=CFG_DENOMMIN,1,0)),IF(OR($T777="",$U777=""),0,IF(ABS($U777-$T777)&gt;=CFG_DENOMMIN,1,0))))</f>
        <v/>
      </c>
      <c r="AG777" s="48" t="str">
        <f aca="false">IF($A777="","",IF(AND($B777&lt;&gt;"",$C777&lt;&gt;"",$H777&lt;&gt;""),1,0))</f>
        <v/>
      </c>
      <c r="AH777" s="48" t="str">
        <f aca="false">IF($A777="","",IF(AND($AB777=1,$AC777=1,$AD777=1,$AE777=1,$AF777=1,$AG777=1),1,0))</f>
        <v/>
      </c>
      <c r="AI777" s="50" t="str">
        <f aca="false">IF($A777="","",IF($AH777&lt;&gt;1,"",IF(CFG_METODO="Teórico (Jackson)",$AA777,$V777)))</f>
        <v/>
      </c>
      <c r="AJ777" s="50" t="str">
        <f aca="false">IF($AI777="","",MAX(0,MIN(1,$AI777)))</f>
        <v/>
      </c>
      <c r="AK777" s="52" t="str">
        <f aca="false">IF($A777="","",IF($AG777=0,"Dados incompletos"&amp;IF($I777="SEM PAR"," — sem Tc no mesmo horário",""),IF($AB777=0,"Fora da janela horária",IF($AC777=0,"Radiação abaixo do mínimo",IF($AD777=0,"Vento fora da faixa",IF($AE777=0,"VPD abaixo do mínimo",IF($AF777=0,"Denominador muito pequeno","VÁLIDO")))))))</f>
        <v/>
      </c>
    </row>
    <row r="778" customFormat="false" ht="15" hidden="false" customHeight="false" outlineLevel="0" collapsed="false">
      <c r="A778" s="45" t="str">
        <f aca="false">IF(02_Estacao!A778="","",02_Estacao!A778)</f>
        <v/>
      </c>
      <c r="B778" s="46" t="str">
        <f aca="false">IF(OR($A778="",02_Estacao!B778=""),"",IF(CFG_UT="°F",(02_Estacao!B778-32)*5/9,02_Estacao!B778))</f>
        <v/>
      </c>
      <c r="C778" s="47" t="str">
        <f aca="false">IF(OR($A778="",02_Estacao!C778=""),"",IF(CFG_UUR="fração (0-1)",02_Estacao!C778*100,02_Estacao!C778))</f>
        <v/>
      </c>
      <c r="D778" s="48" t="str">
        <f aca="false">IF(OR($A778="",02_Estacao!D778=""),"",IF(CFG_URS="MJ/m²/h",02_Estacao!D778*277.7778,IF(CFG_URS="kW/m²",02_Estacao!D778*1000,02_Estacao!D778)))</f>
        <v/>
      </c>
      <c r="E778" s="46" t="str">
        <f aca="false">IF(OR($A778="",02_Estacao!E778=""),"",IF(CFG_UVEL="km/h",02_Estacao!E778/3.6,02_Estacao!E778))</f>
        <v/>
      </c>
      <c r="F778" s="46" t="str">
        <f aca="false">IF($A778="","",IF(02_Estacao!F778="",CFG_P,IF(CFG_UP="hPa (mbar)",02_Estacao!F778/10,IF(CFG_UP="Pa",02_Estacao!F778/1000,02_Estacao!F778))))</f>
        <v/>
      </c>
      <c r="G778" s="48" t="str">
        <f aca="false">IF($A778="","",IF(02_Estacao!G778&lt;&gt;"",02_Estacao!G778,IF($D778="","",(1-CFG_ALBEDO)*$D778-CFG_RNL)))</f>
        <v/>
      </c>
      <c r="H778" s="46" t="str">
        <f aca="false">IF($A778="","",IFERROR(IF(ISNUMBER(INDEX(03_Dossel!$F$6:$F$1005,MATCH($A778,03_Dossel!$A$6:$A$1005,0))),INDEX(03_Dossel!$F$6:$F$1005,MATCH($A778,03_Dossel!$A$6:$A$1005,0)),""),""))</f>
        <v/>
      </c>
      <c r="I778" s="49" t="str">
        <f aca="false">IF($A778="","",IF($H778="","SEM PAR","OK"))</f>
        <v/>
      </c>
      <c r="J778" s="50" t="str">
        <f aca="false">IF($B778="","",0.6108*EXP(17.27*$B778/($B778+237.3)))</f>
        <v/>
      </c>
      <c r="K778" s="50" t="str">
        <f aca="false">IF(OR($J778="",$C778=""),"",$J778*$C778/100)</f>
        <v/>
      </c>
      <c r="L778" s="50" t="str">
        <f aca="false">IF(OR($J778="",$K778=""),"",$J778-$K778)</f>
        <v/>
      </c>
      <c r="M778" s="50" t="str">
        <f aca="false">IF($J778="","",4098*$J778/($B778+237.3)^2)</f>
        <v/>
      </c>
      <c r="N778" s="51" t="str">
        <f aca="false">IF($F778="","",0.000665*$F778)</f>
        <v/>
      </c>
      <c r="O778" s="46" t="str">
        <f aca="false">IF($E778="","",IFERROR($E778*4.87/LN(67.8*CFG_ZANEM-5.42),""))</f>
        <v/>
      </c>
      <c r="P778" s="46" t="str">
        <f aca="false">IF(OR($B778="",$H778=""),"",$H778-$B778)</f>
        <v/>
      </c>
      <c r="Q778" s="46" t="str">
        <f aca="false">IF($A778="","",IF(ISNUMBER(CFG_A),CFG_A,""))</f>
        <v/>
      </c>
      <c r="R778" s="46" t="str">
        <f aca="false">IF($A778="","",IF(ISNUMBER(CFG_B),CFG_B,""))</f>
        <v/>
      </c>
      <c r="S778" s="50" t="str">
        <f aca="false">IF(OR($B778="",$Q778=""),"",0.6108*EXP(17.27*$B778/($B778+237.3))-0.6108*EXP(17.27*($B778+$Q778)/($B778+$Q778+237.3)))</f>
        <v/>
      </c>
      <c r="T778" s="46" t="str">
        <f aca="false">IF(OR($Q778="",$R778="",$L778=""),"",$Q778+$R778*$L778)</f>
        <v/>
      </c>
      <c r="U778" s="46" t="str">
        <f aca="false">IF(OR($Q778="",$R778="",$S778=""),"",$Q778+$R778*$S778)</f>
        <v/>
      </c>
      <c r="V778" s="50" t="str">
        <f aca="false">IF(OR($P778="",$T778="",$U778=""),"",IF(ABS($U778-$T778)&lt;CFG_DENOMMIN,"",($P778-$T778)/($U778-$T778)))</f>
        <v/>
      </c>
      <c r="W778" s="47" t="str">
        <f aca="false">IF($E778="","",IFERROR(LN((CFG_ZANEM-0.67*CFG_HDOSSEL)/(0.123*CFG_HDOSSEL))*LN((CFG_ZAR-0.67*CFG_HDOSSEL)/(0.0123*CFG_HDOSSEL))/(CFG_K^2*$E778),""))</f>
        <v/>
      </c>
      <c r="X778" s="50" t="str">
        <f aca="false">IF(OR($N778="",$W778="",$W778=0),"",$N778*(1+CFG_RC/$W778))</f>
        <v/>
      </c>
      <c r="Y778" s="46" t="str">
        <f aca="false">IF(OR($X778="",$M778="",$G778="",$L778=""),"",($W778*$G778/CFG_RHOCP)*($X778/($M778+$X778))-$L778/($M778+$X778))</f>
        <v/>
      </c>
      <c r="Z778" s="46" t="str">
        <f aca="false">IF(OR($W778="",$G778=""),"",$W778*$G778/CFG_RHOCP)</f>
        <v/>
      </c>
      <c r="AA778" s="50" t="str">
        <f aca="false">IF(OR($P778="",$Y778="",$Z778=""),"",IF(ABS($Z778-$Y778)&lt;CFG_DENOMMIN,"",($P778-$Y778)/($Z778-$Y778)))</f>
        <v/>
      </c>
      <c r="AB778" s="48" t="str">
        <f aca="false">IF($A778="","",IF(AND(HOUR($A778)&gt;=CFG_HINI,HOUR($A778)&lt;CFG_HFIM),1,0))</f>
        <v/>
      </c>
      <c r="AC778" s="48" t="str">
        <f aca="false">IF($A778="","",IF($D778="",0,IF($D778&gt;=CFG_RSMIN,1,0)))</f>
        <v/>
      </c>
      <c r="AD778" s="48" t="str">
        <f aca="false">IF($A778="","",IF($E778="",0,IF(AND($E778&gt;=CFG_UMIN,$E778&lt;=CFG_UMAX),1,0)))</f>
        <v/>
      </c>
      <c r="AE778" s="48" t="str">
        <f aca="false">IF($A778="","",IF($L778="",0,IF($L778&gt;=CFG_VPDMIN,1,0)))</f>
        <v/>
      </c>
      <c r="AF778" s="48" t="str">
        <f aca="false">IF($A778="","",IF(CFG_METODO="Teórico (Jackson)",IF(OR($Y778="",$Z778=""),0,IF(ABS($Z778-$Y778)&gt;=CFG_DENOMMIN,1,0)),IF(OR($T778="",$U778=""),0,IF(ABS($U778-$T778)&gt;=CFG_DENOMMIN,1,0))))</f>
        <v/>
      </c>
      <c r="AG778" s="48" t="str">
        <f aca="false">IF($A778="","",IF(AND($B778&lt;&gt;"",$C778&lt;&gt;"",$H778&lt;&gt;""),1,0))</f>
        <v/>
      </c>
      <c r="AH778" s="48" t="str">
        <f aca="false">IF($A778="","",IF(AND($AB778=1,$AC778=1,$AD778=1,$AE778=1,$AF778=1,$AG778=1),1,0))</f>
        <v/>
      </c>
      <c r="AI778" s="50" t="str">
        <f aca="false">IF($A778="","",IF($AH778&lt;&gt;1,"",IF(CFG_METODO="Teórico (Jackson)",$AA778,$V778)))</f>
        <v/>
      </c>
      <c r="AJ778" s="50" t="str">
        <f aca="false">IF($AI778="","",MAX(0,MIN(1,$AI778)))</f>
        <v/>
      </c>
      <c r="AK778" s="52" t="str">
        <f aca="false">IF($A778="","",IF($AG778=0,"Dados incompletos"&amp;IF($I778="SEM PAR"," — sem Tc no mesmo horário",""),IF($AB778=0,"Fora da janela horária",IF($AC778=0,"Radiação abaixo do mínimo",IF($AD778=0,"Vento fora da faixa",IF($AE778=0,"VPD abaixo do mínimo",IF($AF778=0,"Denominador muito pequeno","VÁLIDO")))))))</f>
        <v/>
      </c>
    </row>
    <row r="779" customFormat="false" ht="15" hidden="false" customHeight="false" outlineLevel="0" collapsed="false">
      <c r="A779" s="45" t="str">
        <f aca="false">IF(02_Estacao!A779="","",02_Estacao!A779)</f>
        <v/>
      </c>
      <c r="B779" s="46" t="str">
        <f aca="false">IF(OR($A779="",02_Estacao!B779=""),"",IF(CFG_UT="°F",(02_Estacao!B779-32)*5/9,02_Estacao!B779))</f>
        <v/>
      </c>
      <c r="C779" s="47" t="str">
        <f aca="false">IF(OR($A779="",02_Estacao!C779=""),"",IF(CFG_UUR="fração (0-1)",02_Estacao!C779*100,02_Estacao!C779))</f>
        <v/>
      </c>
      <c r="D779" s="48" t="str">
        <f aca="false">IF(OR($A779="",02_Estacao!D779=""),"",IF(CFG_URS="MJ/m²/h",02_Estacao!D779*277.7778,IF(CFG_URS="kW/m²",02_Estacao!D779*1000,02_Estacao!D779)))</f>
        <v/>
      </c>
      <c r="E779" s="46" t="str">
        <f aca="false">IF(OR($A779="",02_Estacao!E779=""),"",IF(CFG_UVEL="km/h",02_Estacao!E779/3.6,02_Estacao!E779))</f>
        <v/>
      </c>
      <c r="F779" s="46" t="str">
        <f aca="false">IF($A779="","",IF(02_Estacao!F779="",CFG_P,IF(CFG_UP="hPa (mbar)",02_Estacao!F779/10,IF(CFG_UP="Pa",02_Estacao!F779/1000,02_Estacao!F779))))</f>
        <v/>
      </c>
      <c r="G779" s="48" t="str">
        <f aca="false">IF($A779="","",IF(02_Estacao!G779&lt;&gt;"",02_Estacao!G779,IF($D779="","",(1-CFG_ALBEDO)*$D779-CFG_RNL)))</f>
        <v/>
      </c>
      <c r="H779" s="46" t="str">
        <f aca="false">IF($A779="","",IFERROR(IF(ISNUMBER(INDEX(03_Dossel!$F$6:$F$1005,MATCH($A779,03_Dossel!$A$6:$A$1005,0))),INDEX(03_Dossel!$F$6:$F$1005,MATCH($A779,03_Dossel!$A$6:$A$1005,0)),""),""))</f>
        <v/>
      </c>
      <c r="I779" s="49" t="str">
        <f aca="false">IF($A779="","",IF($H779="","SEM PAR","OK"))</f>
        <v/>
      </c>
      <c r="J779" s="50" t="str">
        <f aca="false">IF($B779="","",0.6108*EXP(17.27*$B779/($B779+237.3)))</f>
        <v/>
      </c>
      <c r="K779" s="50" t="str">
        <f aca="false">IF(OR($J779="",$C779=""),"",$J779*$C779/100)</f>
        <v/>
      </c>
      <c r="L779" s="50" t="str">
        <f aca="false">IF(OR($J779="",$K779=""),"",$J779-$K779)</f>
        <v/>
      </c>
      <c r="M779" s="50" t="str">
        <f aca="false">IF($J779="","",4098*$J779/($B779+237.3)^2)</f>
        <v/>
      </c>
      <c r="N779" s="51" t="str">
        <f aca="false">IF($F779="","",0.000665*$F779)</f>
        <v/>
      </c>
      <c r="O779" s="46" t="str">
        <f aca="false">IF($E779="","",IFERROR($E779*4.87/LN(67.8*CFG_ZANEM-5.42),""))</f>
        <v/>
      </c>
      <c r="P779" s="46" t="str">
        <f aca="false">IF(OR($B779="",$H779=""),"",$H779-$B779)</f>
        <v/>
      </c>
      <c r="Q779" s="46" t="str">
        <f aca="false">IF($A779="","",IF(ISNUMBER(CFG_A),CFG_A,""))</f>
        <v/>
      </c>
      <c r="R779" s="46" t="str">
        <f aca="false">IF($A779="","",IF(ISNUMBER(CFG_B),CFG_B,""))</f>
        <v/>
      </c>
      <c r="S779" s="50" t="str">
        <f aca="false">IF(OR($B779="",$Q779=""),"",0.6108*EXP(17.27*$B779/($B779+237.3))-0.6108*EXP(17.27*($B779+$Q779)/($B779+$Q779+237.3)))</f>
        <v/>
      </c>
      <c r="T779" s="46" t="str">
        <f aca="false">IF(OR($Q779="",$R779="",$L779=""),"",$Q779+$R779*$L779)</f>
        <v/>
      </c>
      <c r="U779" s="46" t="str">
        <f aca="false">IF(OR($Q779="",$R779="",$S779=""),"",$Q779+$R779*$S779)</f>
        <v/>
      </c>
      <c r="V779" s="50" t="str">
        <f aca="false">IF(OR($P779="",$T779="",$U779=""),"",IF(ABS($U779-$T779)&lt;CFG_DENOMMIN,"",($P779-$T779)/($U779-$T779)))</f>
        <v/>
      </c>
      <c r="W779" s="47" t="str">
        <f aca="false">IF($E779="","",IFERROR(LN((CFG_ZANEM-0.67*CFG_HDOSSEL)/(0.123*CFG_HDOSSEL))*LN((CFG_ZAR-0.67*CFG_HDOSSEL)/(0.0123*CFG_HDOSSEL))/(CFG_K^2*$E779),""))</f>
        <v/>
      </c>
      <c r="X779" s="50" t="str">
        <f aca="false">IF(OR($N779="",$W779="",$W779=0),"",$N779*(1+CFG_RC/$W779))</f>
        <v/>
      </c>
      <c r="Y779" s="46" t="str">
        <f aca="false">IF(OR($X779="",$M779="",$G779="",$L779=""),"",($W779*$G779/CFG_RHOCP)*($X779/($M779+$X779))-$L779/($M779+$X779))</f>
        <v/>
      </c>
      <c r="Z779" s="46" t="str">
        <f aca="false">IF(OR($W779="",$G779=""),"",$W779*$G779/CFG_RHOCP)</f>
        <v/>
      </c>
      <c r="AA779" s="50" t="str">
        <f aca="false">IF(OR($P779="",$Y779="",$Z779=""),"",IF(ABS($Z779-$Y779)&lt;CFG_DENOMMIN,"",($P779-$Y779)/($Z779-$Y779)))</f>
        <v/>
      </c>
      <c r="AB779" s="48" t="str">
        <f aca="false">IF($A779="","",IF(AND(HOUR($A779)&gt;=CFG_HINI,HOUR($A779)&lt;CFG_HFIM),1,0))</f>
        <v/>
      </c>
      <c r="AC779" s="48" t="str">
        <f aca="false">IF($A779="","",IF($D779="",0,IF($D779&gt;=CFG_RSMIN,1,0)))</f>
        <v/>
      </c>
      <c r="AD779" s="48" t="str">
        <f aca="false">IF($A779="","",IF($E779="",0,IF(AND($E779&gt;=CFG_UMIN,$E779&lt;=CFG_UMAX),1,0)))</f>
        <v/>
      </c>
      <c r="AE779" s="48" t="str">
        <f aca="false">IF($A779="","",IF($L779="",0,IF($L779&gt;=CFG_VPDMIN,1,0)))</f>
        <v/>
      </c>
      <c r="AF779" s="48" t="str">
        <f aca="false">IF($A779="","",IF(CFG_METODO="Teórico (Jackson)",IF(OR($Y779="",$Z779=""),0,IF(ABS($Z779-$Y779)&gt;=CFG_DENOMMIN,1,0)),IF(OR($T779="",$U779=""),0,IF(ABS($U779-$T779)&gt;=CFG_DENOMMIN,1,0))))</f>
        <v/>
      </c>
      <c r="AG779" s="48" t="str">
        <f aca="false">IF($A779="","",IF(AND($B779&lt;&gt;"",$C779&lt;&gt;"",$H779&lt;&gt;""),1,0))</f>
        <v/>
      </c>
      <c r="AH779" s="48" t="str">
        <f aca="false">IF($A779="","",IF(AND($AB779=1,$AC779=1,$AD779=1,$AE779=1,$AF779=1,$AG779=1),1,0))</f>
        <v/>
      </c>
      <c r="AI779" s="50" t="str">
        <f aca="false">IF($A779="","",IF($AH779&lt;&gt;1,"",IF(CFG_METODO="Teórico (Jackson)",$AA779,$V779)))</f>
        <v/>
      </c>
      <c r="AJ779" s="50" t="str">
        <f aca="false">IF($AI779="","",MAX(0,MIN(1,$AI779)))</f>
        <v/>
      </c>
      <c r="AK779" s="52" t="str">
        <f aca="false">IF($A779="","",IF($AG779=0,"Dados incompletos"&amp;IF($I779="SEM PAR"," — sem Tc no mesmo horário",""),IF($AB779=0,"Fora da janela horária",IF($AC779=0,"Radiação abaixo do mínimo",IF($AD779=0,"Vento fora da faixa",IF($AE779=0,"VPD abaixo do mínimo",IF($AF779=0,"Denominador muito pequeno","VÁLIDO")))))))</f>
        <v/>
      </c>
    </row>
    <row r="780" customFormat="false" ht="15" hidden="false" customHeight="false" outlineLevel="0" collapsed="false">
      <c r="A780" s="45" t="str">
        <f aca="false">IF(02_Estacao!A780="","",02_Estacao!A780)</f>
        <v/>
      </c>
      <c r="B780" s="46" t="str">
        <f aca="false">IF(OR($A780="",02_Estacao!B780=""),"",IF(CFG_UT="°F",(02_Estacao!B780-32)*5/9,02_Estacao!B780))</f>
        <v/>
      </c>
      <c r="C780" s="47" t="str">
        <f aca="false">IF(OR($A780="",02_Estacao!C780=""),"",IF(CFG_UUR="fração (0-1)",02_Estacao!C780*100,02_Estacao!C780))</f>
        <v/>
      </c>
      <c r="D780" s="48" t="str">
        <f aca="false">IF(OR($A780="",02_Estacao!D780=""),"",IF(CFG_URS="MJ/m²/h",02_Estacao!D780*277.7778,IF(CFG_URS="kW/m²",02_Estacao!D780*1000,02_Estacao!D780)))</f>
        <v/>
      </c>
      <c r="E780" s="46" t="str">
        <f aca="false">IF(OR($A780="",02_Estacao!E780=""),"",IF(CFG_UVEL="km/h",02_Estacao!E780/3.6,02_Estacao!E780))</f>
        <v/>
      </c>
      <c r="F780" s="46" t="str">
        <f aca="false">IF($A780="","",IF(02_Estacao!F780="",CFG_P,IF(CFG_UP="hPa (mbar)",02_Estacao!F780/10,IF(CFG_UP="Pa",02_Estacao!F780/1000,02_Estacao!F780))))</f>
        <v/>
      </c>
      <c r="G780" s="48" t="str">
        <f aca="false">IF($A780="","",IF(02_Estacao!G780&lt;&gt;"",02_Estacao!G780,IF($D780="","",(1-CFG_ALBEDO)*$D780-CFG_RNL)))</f>
        <v/>
      </c>
      <c r="H780" s="46" t="str">
        <f aca="false">IF($A780="","",IFERROR(IF(ISNUMBER(INDEX(03_Dossel!$F$6:$F$1005,MATCH($A780,03_Dossel!$A$6:$A$1005,0))),INDEX(03_Dossel!$F$6:$F$1005,MATCH($A780,03_Dossel!$A$6:$A$1005,0)),""),""))</f>
        <v/>
      </c>
      <c r="I780" s="49" t="str">
        <f aca="false">IF($A780="","",IF($H780="","SEM PAR","OK"))</f>
        <v/>
      </c>
      <c r="J780" s="50" t="str">
        <f aca="false">IF($B780="","",0.6108*EXP(17.27*$B780/($B780+237.3)))</f>
        <v/>
      </c>
      <c r="K780" s="50" t="str">
        <f aca="false">IF(OR($J780="",$C780=""),"",$J780*$C780/100)</f>
        <v/>
      </c>
      <c r="L780" s="50" t="str">
        <f aca="false">IF(OR($J780="",$K780=""),"",$J780-$K780)</f>
        <v/>
      </c>
      <c r="M780" s="50" t="str">
        <f aca="false">IF($J780="","",4098*$J780/($B780+237.3)^2)</f>
        <v/>
      </c>
      <c r="N780" s="51" t="str">
        <f aca="false">IF($F780="","",0.000665*$F780)</f>
        <v/>
      </c>
      <c r="O780" s="46" t="str">
        <f aca="false">IF($E780="","",IFERROR($E780*4.87/LN(67.8*CFG_ZANEM-5.42),""))</f>
        <v/>
      </c>
      <c r="P780" s="46" t="str">
        <f aca="false">IF(OR($B780="",$H780=""),"",$H780-$B780)</f>
        <v/>
      </c>
      <c r="Q780" s="46" t="str">
        <f aca="false">IF($A780="","",IF(ISNUMBER(CFG_A),CFG_A,""))</f>
        <v/>
      </c>
      <c r="R780" s="46" t="str">
        <f aca="false">IF($A780="","",IF(ISNUMBER(CFG_B),CFG_B,""))</f>
        <v/>
      </c>
      <c r="S780" s="50" t="str">
        <f aca="false">IF(OR($B780="",$Q780=""),"",0.6108*EXP(17.27*$B780/($B780+237.3))-0.6108*EXP(17.27*($B780+$Q780)/($B780+$Q780+237.3)))</f>
        <v/>
      </c>
      <c r="T780" s="46" t="str">
        <f aca="false">IF(OR($Q780="",$R780="",$L780=""),"",$Q780+$R780*$L780)</f>
        <v/>
      </c>
      <c r="U780" s="46" t="str">
        <f aca="false">IF(OR($Q780="",$R780="",$S780=""),"",$Q780+$R780*$S780)</f>
        <v/>
      </c>
      <c r="V780" s="50" t="str">
        <f aca="false">IF(OR($P780="",$T780="",$U780=""),"",IF(ABS($U780-$T780)&lt;CFG_DENOMMIN,"",($P780-$T780)/($U780-$T780)))</f>
        <v/>
      </c>
      <c r="W780" s="47" t="str">
        <f aca="false">IF($E780="","",IFERROR(LN((CFG_ZANEM-0.67*CFG_HDOSSEL)/(0.123*CFG_HDOSSEL))*LN((CFG_ZAR-0.67*CFG_HDOSSEL)/(0.0123*CFG_HDOSSEL))/(CFG_K^2*$E780),""))</f>
        <v/>
      </c>
      <c r="X780" s="50" t="str">
        <f aca="false">IF(OR($N780="",$W780="",$W780=0),"",$N780*(1+CFG_RC/$W780))</f>
        <v/>
      </c>
      <c r="Y780" s="46" t="str">
        <f aca="false">IF(OR($X780="",$M780="",$G780="",$L780=""),"",($W780*$G780/CFG_RHOCP)*($X780/($M780+$X780))-$L780/($M780+$X780))</f>
        <v/>
      </c>
      <c r="Z780" s="46" t="str">
        <f aca="false">IF(OR($W780="",$G780=""),"",$W780*$G780/CFG_RHOCP)</f>
        <v/>
      </c>
      <c r="AA780" s="50" t="str">
        <f aca="false">IF(OR($P780="",$Y780="",$Z780=""),"",IF(ABS($Z780-$Y780)&lt;CFG_DENOMMIN,"",($P780-$Y780)/($Z780-$Y780)))</f>
        <v/>
      </c>
      <c r="AB780" s="48" t="str">
        <f aca="false">IF($A780="","",IF(AND(HOUR($A780)&gt;=CFG_HINI,HOUR($A780)&lt;CFG_HFIM),1,0))</f>
        <v/>
      </c>
      <c r="AC780" s="48" t="str">
        <f aca="false">IF($A780="","",IF($D780="",0,IF($D780&gt;=CFG_RSMIN,1,0)))</f>
        <v/>
      </c>
      <c r="AD780" s="48" t="str">
        <f aca="false">IF($A780="","",IF($E780="",0,IF(AND($E780&gt;=CFG_UMIN,$E780&lt;=CFG_UMAX),1,0)))</f>
        <v/>
      </c>
      <c r="AE780" s="48" t="str">
        <f aca="false">IF($A780="","",IF($L780="",0,IF($L780&gt;=CFG_VPDMIN,1,0)))</f>
        <v/>
      </c>
      <c r="AF780" s="48" t="str">
        <f aca="false">IF($A780="","",IF(CFG_METODO="Teórico (Jackson)",IF(OR($Y780="",$Z780=""),0,IF(ABS($Z780-$Y780)&gt;=CFG_DENOMMIN,1,0)),IF(OR($T780="",$U780=""),0,IF(ABS($U780-$T780)&gt;=CFG_DENOMMIN,1,0))))</f>
        <v/>
      </c>
      <c r="AG780" s="48" t="str">
        <f aca="false">IF($A780="","",IF(AND($B780&lt;&gt;"",$C780&lt;&gt;"",$H780&lt;&gt;""),1,0))</f>
        <v/>
      </c>
      <c r="AH780" s="48" t="str">
        <f aca="false">IF($A780="","",IF(AND($AB780=1,$AC780=1,$AD780=1,$AE780=1,$AF780=1,$AG780=1),1,0))</f>
        <v/>
      </c>
      <c r="AI780" s="50" t="str">
        <f aca="false">IF($A780="","",IF($AH780&lt;&gt;1,"",IF(CFG_METODO="Teórico (Jackson)",$AA780,$V780)))</f>
        <v/>
      </c>
      <c r="AJ780" s="50" t="str">
        <f aca="false">IF($AI780="","",MAX(0,MIN(1,$AI780)))</f>
        <v/>
      </c>
      <c r="AK780" s="52" t="str">
        <f aca="false">IF($A780="","",IF($AG780=0,"Dados incompletos"&amp;IF($I780="SEM PAR"," — sem Tc no mesmo horário",""),IF($AB780=0,"Fora da janela horária",IF($AC780=0,"Radiação abaixo do mínimo",IF($AD780=0,"Vento fora da faixa",IF($AE780=0,"VPD abaixo do mínimo",IF($AF780=0,"Denominador muito pequeno","VÁLIDO")))))))</f>
        <v/>
      </c>
    </row>
    <row r="781" customFormat="false" ht="15" hidden="false" customHeight="false" outlineLevel="0" collapsed="false">
      <c r="A781" s="45" t="str">
        <f aca="false">IF(02_Estacao!A781="","",02_Estacao!A781)</f>
        <v/>
      </c>
      <c r="B781" s="46" t="str">
        <f aca="false">IF(OR($A781="",02_Estacao!B781=""),"",IF(CFG_UT="°F",(02_Estacao!B781-32)*5/9,02_Estacao!B781))</f>
        <v/>
      </c>
      <c r="C781" s="47" t="str">
        <f aca="false">IF(OR($A781="",02_Estacao!C781=""),"",IF(CFG_UUR="fração (0-1)",02_Estacao!C781*100,02_Estacao!C781))</f>
        <v/>
      </c>
      <c r="D781" s="48" t="str">
        <f aca="false">IF(OR($A781="",02_Estacao!D781=""),"",IF(CFG_URS="MJ/m²/h",02_Estacao!D781*277.7778,IF(CFG_URS="kW/m²",02_Estacao!D781*1000,02_Estacao!D781)))</f>
        <v/>
      </c>
      <c r="E781" s="46" t="str">
        <f aca="false">IF(OR($A781="",02_Estacao!E781=""),"",IF(CFG_UVEL="km/h",02_Estacao!E781/3.6,02_Estacao!E781))</f>
        <v/>
      </c>
      <c r="F781" s="46" t="str">
        <f aca="false">IF($A781="","",IF(02_Estacao!F781="",CFG_P,IF(CFG_UP="hPa (mbar)",02_Estacao!F781/10,IF(CFG_UP="Pa",02_Estacao!F781/1000,02_Estacao!F781))))</f>
        <v/>
      </c>
      <c r="G781" s="48" t="str">
        <f aca="false">IF($A781="","",IF(02_Estacao!G781&lt;&gt;"",02_Estacao!G781,IF($D781="","",(1-CFG_ALBEDO)*$D781-CFG_RNL)))</f>
        <v/>
      </c>
      <c r="H781" s="46" t="str">
        <f aca="false">IF($A781="","",IFERROR(IF(ISNUMBER(INDEX(03_Dossel!$F$6:$F$1005,MATCH($A781,03_Dossel!$A$6:$A$1005,0))),INDEX(03_Dossel!$F$6:$F$1005,MATCH($A781,03_Dossel!$A$6:$A$1005,0)),""),""))</f>
        <v/>
      </c>
      <c r="I781" s="49" t="str">
        <f aca="false">IF($A781="","",IF($H781="","SEM PAR","OK"))</f>
        <v/>
      </c>
      <c r="J781" s="50" t="str">
        <f aca="false">IF($B781="","",0.6108*EXP(17.27*$B781/($B781+237.3)))</f>
        <v/>
      </c>
      <c r="K781" s="50" t="str">
        <f aca="false">IF(OR($J781="",$C781=""),"",$J781*$C781/100)</f>
        <v/>
      </c>
      <c r="L781" s="50" t="str">
        <f aca="false">IF(OR($J781="",$K781=""),"",$J781-$K781)</f>
        <v/>
      </c>
      <c r="M781" s="50" t="str">
        <f aca="false">IF($J781="","",4098*$J781/($B781+237.3)^2)</f>
        <v/>
      </c>
      <c r="N781" s="51" t="str">
        <f aca="false">IF($F781="","",0.000665*$F781)</f>
        <v/>
      </c>
      <c r="O781" s="46" t="str">
        <f aca="false">IF($E781="","",IFERROR($E781*4.87/LN(67.8*CFG_ZANEM-5.42),""))</f>
        <v/>
      </c>
      <c r="P781" s="46" t="str">
        <f aca="false">IF(OR($B781="",$H781=""),"",$H781-$B781)</f>
        <v/>
      </c>
      <c r="Q781" s="46" t="str">
        <f aca="false">IF($A781="","",IF(ISNUMBER(CFG_A),CFG_A,""))</f>
        <v/>
      </c>
      <c r="R781" s="46" t="str">
        <f aca="false">IF($A781="","",IF(ISNUMBER(CFG_B),CFG_B,""))</f>
        <v/>
      </c>
      <c r="S781" s="50" t="str">
        <f aca="false">IF(OR($B781="",$Q781=""),"",0.6108*EXP(17.27*$B781/($B781+237.3))-0.6108*EXP(17.27*($B781+$Q781)/($B781+$Q781+237.3)))</f>
        <v/>
      </c>
      <c r="T781" s="46" t="str">
        <f aca="false">IF(OR($Q781="",$R781="",$L781=""),"",$Q781+$R781*$L781)</f>
        <v/>
      </c>
      <c r="U781" s="46" t="str">
        <f aca="false">IF(OR($Q781="",$R781="",$S781=""),"",$Q781+$R781*$S781)</f>
        <v/>
      </c>
      <c r="V781" s="50" t="str">
        <f aca="false">IF(OR($P781="",$T781="",$U781=""),"",IF(ABS($U781-$T781)&lt;CFG_DENOMMIN,"",($P781-$T781)/($U781-$T781)))</f>
        <v/>
      </c>
      <c r="W781" s="47" t="str">
        <f aca="false">IF($E781="","",IFERROR(LN((CFG_ZANEM-0.67*CFG_HDOSSEL)/(0.123*CFG_HDOSSEL))*LN((CFG_ZAR-0.67*CFG_HDOSSEL)/(0.0123*CFG_HDOSSEL))/(CFG_K^2*$E781),""))</f>
        <v/>
      </c>
      <c r="X781" s="50" t="str">
        <f aca="false">IF(OR($N781="",$W781="",$W781=0),"",$N781*(1+CFG_RC/$W781))</f>
        <v/>
      </c>
      <c r="Y781" s="46" t="str">
        <f aca="false">IF(OR($X781="",$M781="",$G781="",$L781=""),"",($W781*$G781/CFG_RHOCP)*($X781/($M781+$X781))-$L781/($M781+$X781))</f>
        <v/>
      </c>
      <c r="Z781" s="46" t="str">
        <f aca="false">IF(OR($W781="",$G781=""),"",$W781*$G781/CFG_RHOCP)</f>
        <v/>
      </c>
      <c r="AA781" s="50" t="str">
        <f aca="false">IF(OR($P781="",$Y781="",$Z781=""),"",IF(ABS($Z781-$Y781)&lt;CFG_DENOMMIN,"",($P781-$Y781)/($Z781-$Y781)))</f>
        <v/>
      </c>
      <c r="AB781" s="48" t="str">
        <f aca="false">IF($A781="","",IF(AND(HOUR($A781)&gt;=CFG_HINI,HOUR($A781)&lt;CFG_HFIM),1,0))</f>
        <v/>
      </c>
      <c r="AC781" s="48" t="str">
        <f aca="false">IF($A781="","",IF($D781="",0,IF($D781&gt;=CFG_RSMIN,1,0)))</f>
        <v/>
      </c>
      <c r="AD781" s="48" t="str">
        <f aca="false">IF($A781="","",IF($E781="",0,IF(AND($E781&gt;=CFG_UMIN,$E781&lt;=CFG_UMAX),1,0)))</f>
        <v/>
      </c>
      <c r="AE781" s="48" t="str">
        <f aca="false">IF($A781="","",IF($L781="",0,IF($L781&gt;=CFG_VPDMIN,1,0)))</f>
        <v/>
      </c>
      <c r="AF781" s="48" t="str">
        <f aca="false">IF($A781="","",IF(CFG_METODO="Teórico (Jackson)",IF(OR($Y781="",$Z781=""),0,IF(ABS($Z781-$Y781)&gt;=CFG_DENOMMIN,1,0)),IF(OR($T781="",$U781=""),0,IF(ABS($U781-$T781)&gt;=CFG_DENOMMIN,1,0))))</f>
        <v/>
      </c>
      <c r="AG781" s="48" t="str">
        <f aca="false">IF($A781="","",IF(AND($B781&lt;&gt;"",$C781&lt;&gt;"",$H781&lt;&gt;""),1,0))</f>
        <v/>
      </c>
      <c r="AH781" s="48" t="str">
        <f aca="false">IF($A781="","",IF(AND($AB781=1,$AC781=1,$AD781=1,$AE781=1,$AF781=1,$AG781=1),1,0))</f>
        <v/>
      </c>
      <c r="AI781" s="50" t="str">
        <f aca="false">IF($A781="","",IF($AH781&lt;&gt;1,"",IF(CFG_METODO="Teórico (Jackson)",$AA781,$V781)))</f>
        <v/>
      </c>
      <c r="AJ781" s="50" t="str">
        <f aca="false">IF($AI781="","",MAX(0,MIN(1,$AI781)))</f>
        <v/>
      </c>
      <c r="AK781" s="52" t="str">
        <f aca="false">IF($A781="","",IF($AG781=0,"Dados incompletos"&amp;IF($I781="SEM PAR"," — sem Tc no mesmo horário",""),IF($AB781=0,"Fora da janela horária",IF($AC781=0,"Radiação abaixo do mínimo",IF($AD781=0,"Vento fora da faixa",IF($AE781=0,"VPD abaixo do mínimo",IF($AF781=0,"Denominador muito pequeno","VÁLIDO")))))))</f>
        <v/>
      </c>
    </row>
    <row r="782" customFormat="false" ht="15" hidden="false" customHeight="false" outlineLevel="0" collapsed="false">
      <c r="A782" s="45" t="str">
        <f aca="false">IF(02_Estacao!A782="","",02_Estacao!A782)</f>
        <v/>
      </c>
      <c r="B782" s="46" t="str">
        <f aca="false">IF(OR($A782="",02_Estacao!B782=""),"",IF(CFG_UT="°F",(02_Estacao!B782-32)*5/9,02_Estacao!B782))</f>
        <v/>
      </c>
      <c r="C782" s="47" t="str">
        <f aca="false">IF(OR($A782="",02_Estacao!C782=""),"",IF(CFG_UUR="fração (0-1)",02_Estacao!C782*100,02_Estacao!C782))</f>
        <v/>
      </c>
      <c r="D782" s="48" t="str">
        <f aca="false">IF(OR($A782="",02_Estacao!D782=""),"",IF(CFG_URS="MJ/m²/h",02_Estacao!D782*277.7778,IF(CFG_URS="kW/m²",02_Estacao!D782*1000,02_Estacao!D782)))</f>
        <v/>
      </c>
      <c r="E782" s="46" t="str">
        <f aca="false">IF(OR($A782="",02_Estacao!E782=""),"",IF(CFG_UVEL="km/h",02_Estacao!E782/3.6,02_Estacao!E782))</f>
        <v/>
      </c>
      <c r="F782" s="46" t="str">
        <f aca="false">IF($A782="","",IF(02_Estacao!F782="",CFG_P,IF(CFG_UP="hPa (mbar)",02_Estacao!F782/10,IF(CFG_UP="Pa",02_Estacao!F782/1000,02_Estacao!F782))))</f>
        <v/>
      </c>
      <c r="G782" s="48" t="str">
        <f aca="false">IF($A782="","",IF(02_Estacao!G782&lt;&gt;"",02_Estacao!G782,IF($D782="","",(1-CFG_ALBEDO)*$D782-CFG_RNL)))</f>
        <v/>
      </c>
      <c r="H782" s="46" t="str">
        <f aca="false">IF($A782="","",IFERROR(IF(ISNUMBER(INDEX(03_Dossel!$F$6:$F$1005,MATCH($A782,03_Dossel!$A$6:$A$1005,0))),INDEX(03_Dossel!$F$6:$F$1005,MATCH($A782,03_Dossel!$A$6:$A$1005,0)),""),""))</f>
        <v/>
      </c>
      <c r="I782" s="49" t="str">
        <f aca="false">IF($A782="","",IF($H782="","SEM PAR","OK"))</f>
        <v/>
      </c>
      <c r="J782" s="50" t="str">
        <f aca="false">IF($B782="","",0.6108*EXP(17.27*$B782/($B782+237.3)))</f>
        <v/>
      </c>
      <c r="K782" s="50" t="str">
        <f aca="false">IF(OR($J782="",$C782=""),"",$J782*$C782/100)</f>
        <v/>
      </c>
      <c r="L782" s="50" t="str">
        <f aca="false">IF(OR($J782="",$K782=""),"",$J782-$K782)</f>
        <v/>
      </c>
      <c r="M782" s="50" t="str">
        <f aca="false">IF($J782="","",4098*$J782/($B782+237.3)^2)</f>
        <v/>
      </c>
      <c r="N782" s="51" t="str">
        <f aca="false">IF($F782="","",0.000665*$F782)</f>
        <v/>
      </c>
      <c r="O782" s="46" t="str">
        <f aca="false">IF($E782="","",IFERROR($E782*4.87/LN(67.8*CFG_ZANEM-5.42),""))</f>
        <v/>
      </c>
      <c r="P782" s="46" t="str">
        <f aca="false">IF(OR($B782="",$H782=""),"",$H782-$B782)</f>
        <v/>
      </c>
      <c r="Q782" s="46" t="str">
        <f aca="false">IF($A782="","",IF(ISNUMBER(CFG_A),CFG_A,""))</f>
        <v/>
      </c>
      <c r="R782" s="46" t="str">
        <f aca="false">IF($A782="","",IF(ISNUMBER(CFG_B),CFG_B,""))</f>
        <v/>
      </c>
      <c r="S782" s="50" t="str">
        <f aca="false">IF(OR($B782="",$Q782=""),"",0.6108*EXP(17.27*$B782/($B782+237.3))-0.6108*EXP(17.27*($B782+$Q782)/($B782+$Q782+237.3)))</f>
        <v/>
      </c>
      <c r="T782" s="46" t="str">
        <f aca="false">IF(OR($Q782="",$R782="",$L782=""),"",$Q782+$R782*$L782)</f>
        <v/>
      </c>
      <c r="U782" s="46" t="str">
        <f aca="false">IF(OR($Q782="",$R782="",$S782=""),"",$Q782+$R782*$S782)</f>
        <v/>
      </c>
      <c r="V782" s="50" t="str">
        <f aca="false">IF(OR($P782="",$T782="",$U782=""),"",IF(ABS($U782-$T782)&lt;CFG_DENOMMIN,"",($P782-$T782)/($U782-$T782)))</f>
        <v/>
      </c>
      <c r="W782" s="47" t="str">
        <f aca="false">IF($E782="","",IFERROR(LN((CFG_ZANEM-0.67*CFG_HDOSSEL)/(0.123*CFG_HDOSSEL))*LN((CFG_ZAR-0.67*CFG_HDOSSEL)/(0.0123*CFG_HDOSSEL))/(CFG_K^2*$E782),""))</f>
        <v/>
      </c>
      <c r="X782" s="50" t="str">
        <f aca="false">IF(OR($N782="",$W782="",$W782=0),"",$N782*(1+CFG_RC/$W782))</f>
        <v/>
      </c>
      <c r="Y782" s="46" t="str">
        <f aca="false">IF(OR($X782="",$M782="",$G782="",$L782=""),"",($W782*$G782/CFG_RHOCP)*($X782/($M782+$X782))-$L782/($M782+$X782))</f>
        <v/>
      </c>
      <c r="Z782" s="46" t="str">
        <f aca="false">IF(OR($W782="",$G782=""),"",$W782*$G782/CFG_RHOCP)</f>
        <v/>
      </c>
      <c r="AA782" s="50" t="str">
        <f aca="false">IF(OR($P782="",$Y782="",$Z782=""),"",IF(ABS($Z782-$Y782)&lt;CFG_DENOMMIN,"",($P782-$Y782)/($Z782-$Y782)))</f>
        <v/>
      </c>
      <c r="AB782" s="48" t="str">
        <f aca="false">IF($A782="","",IF(AND(HOUR($A782)&gt;=CFG_HINI,HOUR($A782)&lt;CFG_HFIM),1,0))</f>
        <v/>
      </c>
      <c r="AC782" s="48" t="str">
        <f aca="false">IF($A782="","",IF($D782="",0,IF($D782&gt;=CFG_RSMIN,1,0)))</f>
        <v/>
      </c>
      <c r="AD782" s="48" t="str">
        <f aca="false">IF($A782="","",IF($E782="",0,IF(AND($E782&gt;=CFG_UMIN,$E782&lt;=CFG_UMAX),1,0)))</f>
        <v/>
      </c>
      <c r="AE782" s="48" t="str">
        <f aca="false">IF($A782="","",IF($L782="",0,IF($L782&gt;=CFG_VPDMIN,1,0)))</f>
        <v/>
      </c>
      <c r="AF782" s="48" t="str">
        <f aca="false">IF($A782="","",IF(CFG_METODO="Teórico (Jackson)",IF(OR($Y782="",$Z782=""),0,IF(ABS($Z782-$Y782)&gt;=CFG_DENOMMIN,1,0)),IF(OR($T782="",$U782=""),0,IF(ABS($U782-$T782)&gt;=CFG_DENOMMIN,1,0))))</f>
        <v/>
      </c>
      <c r="AG782" s="48" t="str">
        <f aca="false">IF($A782="","",IF(AND($B782&lt;&gt;"",$C782&lt;&gt;"",$H782&lt;&gt;""),1,0))</f>
        <v/>
      </c>
      <c r="AH782" s="48" t="str">
        <f aca="false">IF($A782="","",IF(AND($AB782=1,$AC782=1,$AD782=1,$AE782=1,$AF782=1,$AG782=1),1,0))</f>
        <v/>
      </c>
      <c r="AI782" s="50" t="str">
        <f aca="false">IF($A782="","",IF($AH782&lt;&gt;1,"",IF(CFG_METODO="Teórico (Jackson)",$AA782,$V782)))</f>
        <v/>
      </c>
      <c r="AJ782" s="50" t="str">
        <f aca="false">IF($AI782="","",MAX(0,MIN(1,$AI782)))</f>
        <v/>
      </c>
      <c r="AK782" s="52" t="str">
        <f aca="false">IF($A782="","",IF($AG782=0,"Dados incompletos"&amp;IF($I782="SEM PAR"," — sem Tc no mesmo horário",""),IF($AB782=0,"Fora da janela horária",IF($AC782=0,"Radiação abaixo do mínimo",IF($AD782=0,"Vento fora da faixa",IF($AE782=0,"VPD abaixo do mínimo",IF($AF782=0,"Denominador muito pequeno","VÁLIDO")))))))</f>
        <v/>
      </c>
    </row>
    <row r="783" customFormat="false" ht="15" hidden="false" customHeight="false" outlineLevel="0" collapsed="false">
      <c r="A783" s="45" t="str">
        <f aca="false">IF(02_Estacao!A783="","",02_Estacao!A783)</f>
        <v/>
      </c>
      <c r="B783" s="46" t="str">
        <f aca="false">IF(OR($A783="",02_Estacao!B783=""),"",IF(CFG_UT="°F",(02_Estacao!B783-32)*5/9,02_Estacao!B783))</f>
        <v/>
      </c>
      <c r="C783" s="47" t="str">
        <f aca="false">IF(OR($A783="",02_Estacao!C783=""),"",IF(CFG_UUR="fração (0-1)",02_Estacao!C783*100,02_Estacao!C783))</f>
        <v/>
      </c>
      <c r="D783" s="48" t="str">
        <f aca="false">IF(OR($A783="",02_Estacao!D783=""),"",IF(CFG_URS="MJ/m²/h",02_Estacao!D783*277.7778,IF(CFG_URS="kW/m²",02_Estacao!D783*1000,02_Estacao!D783)))</f>
        <v/>
      </c>
      <c r="E783" s="46" t="str">
        <f aca="false">IF(OR($A783="",02_Estacao!E783=""),"",IF(CFG_UVEL="km/h",02_Estacao!E783/3.6,02_Estacao!E783))</f>
        <v/>
      </c>
      <c r="F783" s="46" t="str">
        <f aca="false">IF($A783="","",IF(02_Estacao!F783="",CFG_P,IF(CFG_UP="hPa (mbar)",02_Estacao!F783/10,IF(CFG_UP="Pa",02_Estacao!F783/1000,02_Estacao!F783))))</f>
        <v/>
      </c>
      <c r="G783" s="48" t="str">
        <f aca="false">IF($A783="","",IF(02_Estacao!G783&lt;&gt;"",02_Estacao!G783,IF($D783="","",(1-CFG_ALBEDO)*$D783-CFG_RNL)))</f>
        <v/>
      </c>
      <c r="H783" s="46" t="str">
        <f aca="false">IF($A783="","",IFERROR(IF(ISNUMBER(INDEX(03_Dossel!$F$6:$F$1005,MATCH($A783,03_Dossel!$A$6:$A$1005,0))),INDEX(03_Dossel!$F$6:$F$1005,MATCH($A783,03_Dossel!$A$6:$A$1005,0)),""),""))</f>
        <v/>
      </c>
      <c r="I783" s="49" t="str">
        <f aca="false">IF($A783="","",IF($H783="","SEM PAR","OK"))</f>
        <v/>
      </c>
      <c r="J783" s="50" t="str">
        <f aca="false">IF($B783="","",0.6108*EXP(17.27*$B783/($B783+237.3)))</f>
        <v/>
      </c>
      <c r="K783" s="50" t="str">
        <f aca="false">IF(OR($J783="",$C783=""),"",$J783*$C783/100)</f>
        <v/>
      </c>
      <c r="L783" s="50" t="str">
        <f aca="false">IF(OR($J783="",$K783=""),"",$J783-$K783)</f>
        <v/>
      </c>
      <c r="M783" s="50" t="str">
        <f aca="false">IF($J783="","",4098*$J783/($B783+237.3)^2)</f>
        <v/>
      </c>
      <c r="N783" s="51" t="str">
        <f aca="false">IF($F783="","",0.000665*$F783)</f>
        <v/>
      </c>
      <c r="O783" s="46" t="str">
        <f aca="false">IF($E783="","",IFERROR($E783*4.87/LN(67.8*CFG_ZANEM-5.42),""))</f>
        <v/>
      </c>
      <c r="P783" s="46" t="str">
        <f aca="false">IF(OR($B783="",$H783=""),"",$H783-$B783)</f>
        <v/>
      </c>
      <c r="Q783" s="46" t="str">
        <f aca="false">IF($A783="","",IF(ISNUMBER(CFG_A),CFG_A,""))</f>
        <v/>
      </c>
      <c r="R783" s="46" t="str">
        <f aca="false">IF($A783="","",IF(ISNUMBER(CFG_B),CFG_B,""))</f>
        <v/>
      </c>
      <c r="S783" s="50" t="str">
        <f aca="false">IF(OR($B783="",$Q783=""),"",0.6108*EXP(17.27*$B783/($B783+237.3))-0.6108*EXP(17.27*($B783+$Q783)/($B783+$Q783+237.3)))</f>
        <v/>
      </c>
      <c r="T783" s="46" t="str">
        <f aca="false">IF(OR($Q783="",$R783="",$L783=""),"",$Q783+$R783*$L783)</f>
        <v/>
      </c>
      <c r="U783" s="46" t="str">
        <f aca="false">IF(OR($Q783="",$R783="",$S783=""),"",$Q783+$R783*$S783)</f>
        <v/>
      </c>
      <c r="V783" s="50" t="str">
        <f aca="false">IF(OR($P783="",$T783="",$U783=""),"",IF(ABS($U783-$T783)&lt;CFG_DENOMMIN,"",($P783-$T783)/($U783-$T783)))</f>
        <v/>
      </c>
      <c r="W783" s="47" t="str">
        <f aca="false">IF($E783="","",IFERROR(LN((CFG_ZANEM-0.67*CFG_HDOSSEL)/(0.123*CFG_HDOSSEL))*LN((CFG_ZAR-0.67*CFG_HDOSSEL)/(0.0123*CFG_HDOSSEL))/(CFG_K^2*$E783),""))</f>
        <v/>
      </c>
      <c r="X783" s="50" t="str">
        <f aca="false">IF(OR($N783="",$W783="",$W783=0),"",$N783*(1+CFG_RC/$W783))</f>
        <v/>
      </c>
      <c r="Y783" s="46" t="str">
        <f aca="false">IF(OR($X783="",$M783="",$G783="",$L783=""),"",($W783*$G783/CFG_RHOCP)*($X783/($M783+$X783))-$L783/($M783+$X783))</f>
        <v/>
      </c>
      <c r="Z783" s="46" t="str">
        <f aca="false">IF(OR($W783="",$G783=""),"",$W783*$G783/CFG_RHOCP)</f>
        <v/>
      </c>
      <c r="AA783" s="50" t="str">
        <f aca="false">IF(OR($P783="",$Y783="",$Z783=""),"",IF(ABS($Z783-$Y783)&lt;CFG_DENOMMIN,"",($P783-$Y783)/($Z783-$Y783)))</f>
        <v/>
      </c>
      <c r="AB783" s="48" t="str">
        <f aca="false">IF($A783="","",IF(AND(HOUR($A783)&gt;=CFG_HINI,HOUR($A783)&lt;CFG_HFIM),1,0))</f>
        <v/>
      </c>
      <c r="AC783" s="48" t="str">
        <f aca="false">IF($A783="","",IF($D783="",0,IF($D783&gt;=CFG_RSMIN,1,0)))</f>
        <v/>
      </c>
      <c r="AD783" s="48" t="str">
        <f aca="false">IF($A783="","",IF($E783="",0,IF(AND($E783&gt;=CFG_UMIN,$E783&lt;=CFG_UMAX),1,0)))</f>
        <v/>
      </c>
      <c r="AE783" s="48" t="str">
        <f aca="false">IF($A783="","",IF($L783="",0,IF($L783&gt;=CFG_VPDMIN,1,0)))</f>
        <v/>
      </c>
      <c r="AF783" s="48" t="str">
        <f aca="false">IF($A783="","",IF(CFG_METODO="Teórico (Jackson)",IF(OR($Y783="",$Z783=""),0,IF(ABS($Z783-$Y783)&gt;=CFG_DENOMMIN,1,0)),IF(OR($T783="",$U783=""),0,IF(ABS($U783-$T783)&gt;=CFG_DENOMMIN,1,0))))</f>
        <v/>
      </c>
      <c r="AG783" s="48" t="str">
        <f aca="false">IF($A783="","",IF(AND($B783&lt;&gt;"",$C783&lt;&gt;"",$H783&lt;&gt;""),1,0))</f>
        <v/>
      </c>
      <c r="AH783" s="48" t="str">
        <f aca="false">IF($A783="","",IF(AND($AB783=1,$AC783=1,$AD783=1,$AE783=1,$AF783=1,$AG783=1),1,0))</f>
        <v/>
      </c>
      <c r="AI783" s="50" t="str">
        <f aca="false">IF($A783="","",IF($AH783&lt;&gt;1,"",IF(CFG_METODO="Teórico (Jackson)",$AA783,$V783)))</f>
        <v/>
      </c>
      <c r="AJ783" s="50" t="str">
        <f aca="false">IF($AI783="","",MAX(0,MIN(1,$AI783)))</f>
        <v/>
      </c>
      <c r="AK783" s="52" t="str">
        <f aca="false">IF($A783="","",IF($AG783=0,"Dados incompletos"&amp;IF($I783="SEM PAR"," — sem Tc no mesmo horário",""),IF($AB783=0,"Fora da janela horária",IF($AC783=0,"Radiação abaixo do mínimo",IF($AD783=0,"Vento fora da faixa",IF($AE783=0,"VPD abaixo do mínimo",IF($AF783=0,"Denominador muito pequeno","VÁLIDO")))))))</f>
        <v/>
      </c>
    </row>
    <row r="784" customFormat="false" ht="15" hidden="false" customHeight="false" outlineLevel="0" collapsed="false">
      <c r="A784" s="45" t="str">
        <f aca="false">IF(02_Estacao!A784="","",02_Estacao!A784)</f>
        <v/>
      </c>
      <c r="B784" s="46" t="str">
        <f aca="false">IF(OR($A784="",02_Estacao!B784=""),"",IF(CFG_UT="°F",(02_Estacao!B784-32)*5/9,02_Estacao!B784))</f>
        <v/>
      </c>
      <c r="C784" s="47" t="str">
        <f aca="false">IF(OR($A784="",02_Estacao!C784=""),"",IF(CFG_UUR="fração (0-1)",02_Estacao!C784*100,02_Estacao!C784))</f>
        <v/>
      </c>
      <c r="D784" s="48" t="str">
        <f aca="false">IF(OR($A784="",02_Estacao!D784=""),"",IF(CFG_URS="MJ/m²/h",02_Estacao!D784*277.7778,IF(CFG_URS="kW/m²",02_Estacao!D784*1000,02_Estacao!D784)))</f>
        <v/>
      </c>
      <c r="E784" s="46" t="str">
        <f aca="false">IF(OR($A784="",02_Estacao!E784=""),"",IF(CFG_UVEL="km/h",02_Estacao!E784/3.6,02_Estacao!E784))</f>
        <v/>
      </c>
      <c r="F784" s="46" t="str">
        <f aca="false">IF($A784="","",IF(02_Estacao!F784="",CFG_P,IF(CFG_UP="hPa (mbar)",02_Estacao!F784/10,IF(CFG_UP="Pa",02_Estacao!F784/1000,02_Estacao!F784))))</f>
        <v/>
      </c>
      <c r="G784" s="48" t="str">
        <f aca="false">IF($A784="","",IF(02_Estacao!G784&lt;&gt;"",02_Estacao!G784,IF($D784="","",(1-CFG_ALBEDO)*$D784-CFG_RNL)))</f>
        <v/>
      </c>
      <c r="H784" s="46" t="str">
        <f aca="false">IF($A784="","",IFERROR(IF(ISNUMBER(INDEX(03_Dossel!$F$6:$F$1005,MATCH($A784,03_Dossel!$A$6:$A$1005,0))),INDEX(03_Dossel!$F$6:$F$1005,MATCH($A784,03_Dossel!$A$6:$A$1005,0)),""),""))</f>
        <v/>
      </c>
      <c r="I784" s="49" t="str">
        <f aca="false">IF($A784="","",IF($H784="","SEM PAR","OK"))</f>
        <v/>
      </c>
      <c r="J784" s="50" t="str">
        <f aca="false">IF($B784="","",0.6108*EXP(17.27*$B784/($B784+237.3)))</f>
        <v/>
      </c>
      <c r="K784" s="50" t="str">
        <f aca="false">IF(OR($J784="",$C784=""),"",$J784*$C784/100)</f>
        <v/>
      </c>
      <c r="L784" s="50" t="str">
        <f aca="false">IF(OR($J784="",$K784=""),"",$J784-$K784)</f>
        <v/>
      </c>
      <c r="M784" s="50" t="str">
        <f aca="false">IF($J784="","",4098*$J784/($B784+237.3)^2)</f>
        <v/>
      </c>
      <c r="N784" s="51" t="str">
        <f aca="false">IF($F784="","",0.000665*$F784)</f>
        <v/>
      </c>
      <c r="O784" s="46" t="str">
        <f aca="false">IF($E784="","",IFERROR($E784*4.87/LN(67.8*CFG_ZANEM-5.42),""))</f>
        <v/>
      </c>
      <c r="P784" s="46" t="str">
        <f aca="false">IF(OR($B784="",$H784=""),"",$H784-$B784)</f>
        <v/>
      </c>
      <c r="Q784" s="46" t="str">
        <f aca="false">IF($A784="","",IF(ISNUMBER(CFG_A),CFG_A,""))</f>
        <v/>
      </c>
      <c r="R784" s="46" t="str">
        <f aca="false">IF($A784="","",IF(ISNUMBER(CFG_B),CFG_B,""))</f>
        <v/>
      </c>
      <c r="S784" s="50" t="str">
        <f aca="false">IF(OR($B784="",$Q784=""),"",0.6108*EXP(17.27*$B784/($B784+237.3))-0.6108*EXP(17.27*($B784+$Q784)/($B784+$Q784+237.3)))</f>
        <v/>
      </c>
      <c r="T784" s="46" t="str">
        <f aca="false">IF(OR($Q784="",$R784="",$L784=""),"",$Q784+$R784*$L784)</f>
        <v/>
      </c>
      <c r="U784" s="46" t="str">
        <f aca="false">IF(OR($Q784="",$R784="",$S784=""),"",$Q784+$R784*$S784)</f>
        <v/>
      </c>
      <c r="V784" s="50" t="str">
        <f aca="false">IF(OR($P784="",$T784="",$U784=""),"",IF(ABS($U784-$T784)&lt;CFG_DENOMMIN,"",($P784-$T784)/($U784-$T784)))</f>
        <v/>
      </c>
      <c r="W784" s="47" t="str">
        <f aca="false">IF($E784="","",IFERROR(LN((CFG_ZANEM-0.67*CFG_HDOSSEL)/(0.123*CFG_HDOSSEL))*LN((CFG_ZAR-0.67*CFG_HDOSSEL)/(0.0123*CFG_HDOSSEL))/(CFG_K^2*$E784),""))</f>
        <v/>
      </c>
      <c r="X784" s="50" t="str">
        <f aca="false">IF(OR($N784="",$W784="",$W784=0),"",$N784*(1+CFG_RC/$W784))</f>
        <v/>
      </c>
      <c r="Y784" s="46" t="str">
        <f aca="false">IF(OR($X784="",$M784="",$G784="",$L784=""),"",($W784*$G784/CFG_RHOCP)*($X784/($M784+$X784))-$L784/($M784+$X784))</f>
        <v/>
      </c>
      <c r="Z784" s="46" t="str">
        <f aca="false">IF(OR($W784="",$G784=""),"",$W784*$G784/CFG_RHOCP)</f>
        <v/>
      </c>
      <c r="AA784" s="50" t="str">
        <f aca="false">IF(OR($P784="",$Y784="",$Z784=""),"",IF(ABS($Z784-$Y784)&lt;CFG_DENOMMIN,"",($P784-$Y784)/($Z784-$Y784)))</f>
        <v/>
      </c>
      <c r="AB784" s="48" t="str">
        <f aca="false">IF($A784="","",IF(AND(HOUR($A784)&gt;=CFG_HINI,HOUR($A784)&lt;CFG_HFIM),1,0))</f>
        <v/>
      </c>
      <c r="AC784" s="48" t="str">
        <f aca="false">IF($A784="","",IF($D784="",0,IF($D784&gt;=CFG_RSMIN,1,0)))</f>
        <v/>
      </c>
      <c r="AD784" s="48" t="str">
        <f aca="false">IF($A784="","",IF($E784="",0,IF(AND($E784&gt;=CFG_UMIN,$E784&lt;=CFG_UMAX),1,0)))</f>
        <v/>
      </c>
      <c r="AE784" s="48" t="str">
        <f aca="false">IF($A784="","",IF($L784="",0,IF($L784&gt;=CFG_VPDMIN,1,0)))</f>
        <v/>
      </c>
      <c r="AF784" s="48" t="str">
        <f aca="false">IF($A784="","",IF(CFG_METODO="Teórico (Jackson)",IF(OR($Y784="",$Z784=""),0,IF(ABS($Z784-$Y784)&gt;=CFG_DENOMMIN,1,0)),IF(OR($T784="",$U784=""),0,IF(ABS($U784-$T784)&gt;=CFG_DENOMMIN,1,0))))</f>
        <v/>
      </c>
      <c r="AG784" s="48" t="str">
        <f aca="false">IF($A784="","",IF(AND($B784&lt;&gt;"",$C784&lt;&gt;"",$H784&lt;&gt;""),1,0))</f>
        <v/>
      </c>
      <c r="AH784" s="48" t="str">
        <f aca="false">IF($A784="","",IF(AND($AB784=1,$AC784=1,$AD784=1,$AE784=1,$AF784=1,$AG784=1),1,0))</f>
        <v/>
      </c>
      <c r="AI784" s="50" t="str">
        <f aca="false">IF($A784="","",IF($AH784&lt;&gt;1,"",IF(CFG_METODO="Teórico (Jackson)",$AA784,$V784)))</f>
        <v/>
      </c>
      <c r="AJ784" s="50" t="str">
        <f aca="false">IF($AI784="","",MAX(0,MIN(1,$AI784)))</f>
        <v/>
      </c>
      <c r="AK784" s="52" t="str">
        <f aca="false">IF($A784="","",IF($AG784=0,"Dados incompletos"&amp;IF($I784="SEM PAR"," — sem Tc no mesmo horário",""),IF($AB784=0,"Fora da janela horária",IF($AC784=0,"Radiação abaixo do mínimo",IF($AD784=0,"Vento fora da faixa",IF($AE784=0,"VPD abaixo do mínimo",IF($AF784=0,"Denominador muito pequeno","VÁLIDO")))))))</f>
        <v/>
      </c>
    </row>
    <row r="785" customFormat="false" ht="15" hidden="false" customHeight="false" outlineLevel="0" collapsed="false">
      <c r="A785" s="45" t="str">
        <f aca="false">IF(02_Estacao!A785="","",02_Estacao!A785)</f>
        <v/>
      </c>
      <c r="B785" s="46" t="str">
        <f aca="false">IF(OR($A785="",02_Estacao!B785=""),"",IF(CFG_UT="°F",(02_Estacao!B785-32)*5/9,02_Estacao!B785))</f>
        <v/>
      </c>
      <c r="C785" s="47" t="str">
        <f aca="false">IF(OR($A785="",02_Estacao!C785=""),"",IF(CFG_UUR="fração (0-1)",02_Estacao!C785*100,02_Estacao!C785))</f>
        <v/>
      </c>
      <c r="D785" s="48" t="str">
        <f aca="false">IF(OR($A785="",02_Estacao!D785=""),"",IF(CFG_URS="MJ/m²/h",02_Estacao!D785*277.7778,IF(CFG_URS="kW/m²",02_Estacao!D785*1000,02_Estacao!D785)))</f>
        <v/>
      </c>
      <c r="E785" s="46" t="str">
        <f aca="false">IF(OR($A785="",02_Estacao!E785=""),"",IF(CFG_UVEL="km/h",02_Estacao!E785/3.6,02_Estacao!E785))</f>
        <v/>
      </c>
      <c r="F785" s="46" t="str">
        <f aca="false">IF($A785="","",IF(02_Estacao!F785="",CFG_P,IF(CFG_UP="hPa (mbar)",02_Estacao!F785/10,IF(CFG_UP="Pa",02_Estacao!F785/1000,02_Estacao!F785))))</f>
        <v/>
      </c>
      <c r="G785" s="48" t="str">
        <f aca="false">IF($A785="","",IF(02_Estacao!G785&lt;&gt;"",02_Estacao!G785,IF($D785="","",(1-CFG_ALBEDO)*$D785-CFG_RNL)))</f>
        <v/>
      </c>
      <c r="H785" s="46" t="str">
        <f aca="false">IF($A785="","",IFERROR(IF(ISNUMBER(INDEX(03_Dossel!$F$6:$F$1005,MATCH($A785,03_Dossel!$A$6:$A$1005,0))),INDEX(03_Dossel!$F$6:$F$1005,MATCH($A785,03_Dossel!$A$6:$A$1005,0)),""),""))</f>
        <v/>
      </c>
      <c r="I785" s="49" t="str">
        <f aca="false">IF($A785="","",IF($H785="","SEM PAR","OK"))</f>
        <v/>
      </c>
      <c r="J785" s="50" t="str">
        <f aca="false">IF($B785="","",0.6108*EXP(17.27*$B785/($B785+237.3)))</f>
        <v/>
      </c>
      <c r="K785" s="50" t="str">
        <f aca="false">IF(OR($J785="",$C785=""),"",$J785*$C785/100)</f>
        <v/>
      </c>
      <c r="L785" s="50" t="str">
        <f aca="false">IF(OR($J785="",$K785=""),"",$J785-$K785)</f>
        <v/>
      </c>
      <c r="M785" s="50" t="str">
        <f aca="false">IF($J785="","",4098*$J785/($B785+237.3)^2)</f>
        <v/>
      </c>
      <c r="N785" s="51" t="str">
        <f aca="false">IF($F785="","",0.000665*$F785)</f>
        <v/>
      </c>
      <c r="O785" s="46" t="str">
        <f aca="false">IF($E785="","",IFERROR($E785*4.87/LN(67.8*CFG_ZANEM-5.42),""))</f>
        <v/>
      </c>
      <c r="P785" s="46" t="str">
        <f aca="false">IF(OR($B785="",$H785=""),"",$H785-$B785)</f>
        <v/>
      </c>
      <c r="Q785" s="46" t="str">
        <f aca="false">IF($A785="","",IF(ISNUMBER(CFG_A),CFG_A,""))</f>
        <v/>
      </c>
      <c r="R785" s="46" t="str">
        <f aca="false">IF($A785="","",IF(ISNUMBER(CFG_B),CFG_B,""))</f>
        <v/>
      </c>
      <c r="S785" s="50" t="str">
        <f aca="false">IF(OR($B785="",$Q785=""),"",0.6108*EXP(17.27*$B785/($B785+237.3))-0.6108*EXP(17.27*($B785+$Q785)/($B785+$Q785+237.3)))</f>
        <v/>
      </c>
      <c r="T785" s="46" t="str">
        <f aca="false">IF(OR($Q785="",$R785="",$L785=""),"",$Q785+$R785*$L785)</f>
        <v/>
      </c>
      <c r="U785" s="46" t="str">
        <f aca="false">IF(OR($Q785="",$R785="",$S785=""),"",$Q785+$R785*$S785)</f>
        <v/>
      </c>
      <c r="V785" s="50" t="str">
        <f aca="false">IF(OR($P785="",$T785="",$U785=""),"",IF(ABS($U785-$T785)&lt;CFG_DENOMMIN,"",($P785-$T785)/($U785-$T785)))</f>
        <v/>
      </c>
      <c r="W785" s="47" t="str">
        <f aca="false">IF($E785="","",IFERROR(LN((CFG_ZANEM-0.67*CFG_HDOSSEL)/(0.123*CFG_HDOSSEL))*LN((CFG_ZAR-0.67*CFG_HDOSSEL)/(0.0123*CFG_HDOSSEL))/(CFG_K^2*$E785),""))</f>
        <v/>
      </c>
      <c r="X785" s="50" t="str">
        <f aca="false">IF(OR($N785="",$W785="",$W785=0),"",$N785*(1+CFG_RC/$W785))</f>
        <v/>
      </c>
      <c r="Y785" s="46" t="str">
        <f aca="false">IF(OR($X785="",$M785="",$G785="",$L785=""),"",($W785*$G785/CFG_RHOCP)*($X785/($M785+$X785))-$L785/($M785+$X785))</f>
        <v/>
      </c>
      <c r="Z785" s="46" t="str">
        <f aca="false">IF(OR($W785="",$G785=""),"",$W785*$G785/CFG_RHOCP)</f>
        <v/>
      </c>
      <c r="AA785" s="50" t="str">
        <f aca="false">IF(OR($P785="",$Y785="",$Z785=""),"",IF(ABS($Z785-$Y785)&lt;CFG_DENOMMIN,"",($P785-$Y785)/($Z785-$Y785)))</f>
        <v/>
      </c>
      <c r="AB785" s="48" t="str">
        <f aca="false">IF($A785="","",IF(AND(HOUR($A785)&gt;=CFG_HINI,HOUR($A785)&lt;CFG_HFIM),1,0))</f>
        <v/>
      </c>
      <c r="AC785" s="48" t="str">
        <f aca="false">IF($A785="","",IF($D785="",0,IF($D785&gt;=CFG_RSMIN,1,0)))</f>
        <v/>
      </c>
      <c r="AD785" s="48" t="str">
        <f aca="false">IF($A785="","",IF($E785="",0,IF(AND($E785&gt;=CFG_UMIN,$E785&lt;=CFG_UMAX),1,0)))</f>
        <v/>
      </c>
      <c r="AE785" s="48" t="str">
        <f aca="false">IF($A785="","",IF($L785="",0,IF($L785&gt;=CFG_VPDMIN,1,0)))</f>
        <v/>
      </c>
      <c r="AF785" s="48" t="str">
        <f aca="false">IF($A785="","",IF(CFG_METODO="Teórico (Jackson)",IF(OR($Y785="",$Z785=""),0,IF(ABS($Z785-$Y785)&gt;=CFG_DENOMMIN,1,0)),IF(OR($T785="",$U785=""),0,IF(ABS($U785-$T785)&gt;=CFG_DENOMMIN,1,0))))</f>
        <v/>
      </c>
      <c r="AG785" s="48" t="str">
        <f aca="false">IF($A785="","",IF(AND($B785&lt;&gt;"",$C785&lt;&gt;"",$H785&lt;&gt;""),1,0))</f>
        <v/>
      </c>
      <c r="AH785" s="48" t="str">
        <f aca="false">IF($A785="","",IF(AND($AB785=1,$AC785=1,$AD785=1,$AE785=1,$AF785=1,$AG785=1),1,0))</f>
        <v/>
      </c>
      <c r="AI785" s="50" t="str">
        <f aca="false">IF($A785="","",IF($AH785&lt;&gt;1,"",IF(CFG_METODO="Teórico (Jackson)",$AA785,$V785)))</f>
        <v/>
      </c>
      <c r="AJ785" s="50" t="str">
        <f aca="false">IF($AI785="","",MAX(0,MIN(1,$AI785)))</f>
        <v/>
      </c>
      <c r="AK785" s="52" t="str">
        <f aca="false">IF($A785="","",IF($AG785=0,"Dados incompletos"&amp;IF($I785="SEM PAR"," — sem Tc no mesmo horário",""),IF($AB785=0,"Fora da janela horária",IF($AC785=0,"Radiação abaixo do mínimo",IF($AD785=0,"Vento fora da faixa",IF($AE785=0,"VPD abaixo do mínimo",IF($AF785=0,"Denominador muito pequeno","VÁLIDO")))))))</f>
        <v/>
      </c>
    </row>
    <row r="786" customFormat="false" ht="15" hidden="false" customHeight="false" outlineLevel="0" collapsed="false">
      <c r="A786" s="45" t="str">
        <f aca="false">IF(02_Estacao!A786="","",02_Estacao!A786)</f>
        <v/>
      </c>
      <c r="B786" s="46" t="str">
        <f aca="false">IF(OR($A786="",02_Estacao!B786=""),"",IF(CFG_UT="°F",(02_Estacao!B786-32)*5/9,02_Estacao!B786))</f>
        <v/>
      </c>
      <c r="C786" s="47" t="str">
        <f aca="false">IF(OR($A786="",02_Estacao!C786=""),"",IF(CFG_UUR="fração (0-1)",02_Estacao!C786*100,02_Estacao!C786))</f>
        <v/>
      </c>
      <c r="D786" s="48" t="str">
        <f aca="false">IF(OR($A786="",02_Estacao!D786=""),"",IF(CFG_URS="MJ/m²/h",02_Estacao!D786*277.7778,IF(CFG_URS="kW/m²",02_Estacao!D786*1000,02_Estacao!D786)))</f>
        <v/>
      </c>
      <c r="E786" s="46" t="str">
        <f aca="false">IF(OR($A786="",02_Estacao!E786=""),"",IF(CFG_UVEL="km/h",02_Estacao!E786/3.6,02_Estacao!E786))</f>
        <v/>
      </c>
      <c r="F786" s="46" t="str">
        <f aca="false">IF($A786="","",IF(02_Estacao!F786="",CFG_P,IF(CFG_UP="hPa (mbar)",02_Estacao!F786/10,IF(CFG_UP="Pa",02_Estacao!F786/1000,02_Estacao!F786))))</f>
        <v/>
      </c>
      <c r="G786" s="48" t="str">
        <f aca="false">IF($A786="","",IF(02_Estacao!G786&lt;&gt;"",02_Estacao!G786,IF($D786="","",(1-CFG_ALBEDO)*$D786-CFG_RNL)))</f>
        <v/>
      </c>
      <c r="H786" s="46" t="str">
        <f aca="false">IF($A786="","",IFERROR(IF(ISNUMBER(INDEX(03_Dossel!$F$6:$F$1005,MATCH($A786,03_Dossel!$A$6:$A$1005,0))),INDEX(03_Dossel!$F$6:$F$1005,MATCH($A786,03_Dossel!$A$6:$A$1005,0)),""),""))</f>
        <v/>
      </c>
      <c r="I786" s="49" t="str">
        <f aca="false">IF($A786="","",IF($H786="","SEM PAR","OK"))</f>
        <v/>
      </c>
      <c r="J786" s="50" t="str">
        <f aca="false">IF($B786="","",0.6108*EXP(17.27*$B786/($B786+237.3)))</f>
        <v/>
      </c>
      <c r="K786" s="50" t="str">
        <f aca="false">IF(OR($J786="",$C786=""),"",$J786*$C786/100)</f>
        <v/>
      </c>
      <c r="L786" s="50" t="str">
        <f aca="false">IF(OR($J786="",$K786=""),"",$J786-$K786)</f>
        <v/>
      </c>
      <c r="M786" s="50" t="str">
        <f aca="false">IF($J786="","",4098*$J786/($B786+237.3)^2)</f>
        <v/>
      </c>
      <c r="N786" s="51" t="str">
        <f aca="false">IF($F786="","",0.000665*$F786)</f>
        <v/>
      </c>
      <c r="O786" s="46" t="str">
        <f aca="false">IF($E786="","",IFERROR($E786*4.87/LN(67.8*CFG_ZANEM-5.42),""))</f>
        <v/>
      </c>
      <c r="P786" s="46" t="str">
        <f aca="false">IF(OR($B786="",$H786=""),"",$H786-$B786)</f>
        <v/>
      </c>
      <c r="Q786" s="46" t="str">
        <f aca="false">IF($A786="","",IF(ISNUMBER(CFG_A),CFG_A,""))</f>
        <v/>
      </c>
      <c r="R786" s="46" t="str">
        <f aca="false">IF($A786="","",IF(ISNUMBER(CFG_B),CFG_B,""))</f>
        <v/>
      </c>
      <c r="S786" s="50" t="str">
        <f aca="false">IF(OR($B786="",$Q786=""),"",0.6108*EXP(17.27*$B786/($B786+237.3))-0.6108*EXP(17.27*($B786+$Q786)/($B786+$Q786+237.3)))</f>
        <v/>
      </c>
      <c r="T786" s="46" t="str">
        <f aca="false">IF(OR($Q786="",$R786="",$L786=""),"",$Q786+$R786*$L786)</f>
        <v/>
      </c>
      <c r="U786" s="46" t="str">
        <f aca="false">IF(OR($Q786="",$R786="",$S786=""),"",$Q786+$R786*$S786)</f>
        <v/>
      </c>
      <c r="V786" s="50" t="str">
        <f aca="false">IF(OR($P786="",$T786="",$U786=""),"",IF(ABS($U786-$T786)&lt;CFG_DENOMMIN,"",($P786-$T786)/($U786-$T786)))</f>
        <v/>
      </c>
      <c r="W786" s="47" t="str">
        <f aca="false">IF($E786="","",IFERROR(LN((CFG_ZANEM-0.67*CFG_HDOSSEL)/(0.123*CFG_HDOSSEL))*LN((CFG_ZAR-0.67*CFG_HDOSSEL)/(0.0123*CFG_HDOSSEL))/(CFG_K^2*$E786),""))</f>
        <v/>
      </c>
      <c r="X786" s="50" t="str">
        <f aca="false">IF(OR($N786="",$W786="",$W786=0),"",$N786*(1+CFG_RC/$W786))</f>
        <v/>
      </c>
      <c r="Y786" s="46" t="str">
        <f aca="false">IF(OR($X786="",$M786="",$G786="",$L786=""),"",($W786*$G786/CFG_RHOCP)*($X786/($M786+$X786))-$L786/($M786+$X786))</f>
        <v/>
      </c>
      <c r="Z786" s="46" t="str">
        <f aca="false">IF(OR($W786="",$G786=""),"",$W786*$G786/CFG_RHOCP)</f>
        <v/>
      </c>
      <c r="AA786" s="50" t="str">
        <f aca="false">IF(OR($P786="",$Y786="",$Z786=""),"",IF(ABS($Z786-$Y786)&lt;CFG_DENOMMIN,"",($P786-$Y786)/($Z786-$Y786)))</f>
        <v/>
      </c>
      <c r="AB786" s="48" t="str">
        <f aca="false">IF($A786="","",IF(AND(HOUR($A786)&gt;=CFG_HINI,HOUR($A786)&lt;CFG_HFIM),1,0))</f>
        <v/>
      </c>
      <c r="AC786" s="48" t="str">
        <f aca="false">IF($A786="","",IF($D786="",0,IF($D786&gt;=CFG_RSMIN,1,0)))</f>
        <v/>
      </c>
      <c r="AD786" s="48" t="str">
        <f aca="false">IF($A786="","",IF($E786="",0,IF(AND($E786&gt;=CFG_UMIN,$E786&lt;=CFG_UMAX),1,0)))</f>
        <v/>
      </c>
      <c r="AE786" s="48" t="str">
        <f aca="false">IF($A786="","",IF($L786="",0,IF($L786&gt;=CFG_VPDMIN,1,0)))</f>
        <v/>
      </c>
      <c r="AF786" s="48" t="str">
        <f aca="false">IF($A786="","",IF(CFG_METODO="Teórico (Jackson)",IF(OR($Y786="",$Z786=""),0,IF(ABS($Z786-$Y786)&gt;=CFG_DENOMMIN,1,0)),IF(OR($T786="",$U786=""),0,IF(ABS($U786-$T786)&gt;=CFG_DENOMMIN,1,0))))</f>
        <v/>
      </c>
      <c r="AG786" s="48" t="str">
        <f aca="false">IF($A786="","",IF(AND($B786&lt;&gt;"",$C786&lt;&gt;"",$H786&lt;&gt;""),1,0))</f>
        <v/>
      </c>
      <c r="AH786" s="48" t="str">
        <f aca="false">IF($A786="","",IF(AND($AB786=1,$AC786=1,$AD786=1,$AE786=1,$AF786=1,$AG786=1),1,0))</f>
        <v/>
      </c>
      <c r="AI786" s="50" t="str">
        <f aca="false">IF($A786="","",IF($AH786&lt;&gt;1,"",IF(CFG_METODO="Teórico (Jackson)",$AA786,$V786)))</f>
        <v/>
      </c>
      <c r="AJ786" s="50" t="str">
        <f aca="false">IF($AI786="","",MAX(0,MIN(1,$AI786)))</f>
        <v/>
      </c>
      <c r="AK786" s="52" t="str">
        <f aca="false">IF($A786="","",IF($AG786=0,"Dados incompletos"&amp;IF($I786="SEM PAR"," — sem Tc no mesmo horário",""),IF($AB786=0,"Fora da janela horária",IF($AC786=0,"Radiação abaixo do mínimo",IF($AD786=0,"Vento fora da faixa",IF($AE786=0,"VPD abaixo do mínimo",IF($AF786=0,"Denominador muito pequeno","VÁLIDO")))))))</f>
        <v/>
      </c>
    </row>
    <row r="787" customFormat="false" ht="15" hidden="false" customHeight="false" outlineLevel="0" collapsed="false">
      <c r="A787" s="45" t="str">
        <f aca="false">IF(02_Estacao!A787="","",02_Estacao!A787)</f>
        <v/>
      </c>
      <c r="B787" s="46" t="str">
        <f aca="false">IF(OR($A787="",02_Estacao!B787=""),"",IF(CFG_UT="°F",(02_Estacao!B787-32)*5/9,02_Estacao!B787))</f>
        <v/>
      </c>
      <c r="C787" s="47" t="str">
        <f aca="false">IF(OR($A787="",02_Estacao!C787=""),"",IF(CFG_UUR="fração (0-1)",02_Estacao!C787*100,02_Estacao!C787))</f>
        <v/>
      </c>
      <c r="D787" s="48" t="str">
        <f aca="false">IF(OR($A787="",02_Estacao!D787=""),"",IF(CFG_URS="MJ/m²/h",02_Estacao!D787*277.7778,IF(CFG_URS="kW/m²",02_Estacao!D787*1000,02_Estacao!D787)))</f>
        <v/>
      </c>
      <c r="E787" s="46" t="str">
        <f aca="false">IF(OR($A787="",02_Estacao!E787=""),"",IF(CFG_UVEL="km/h",02_Estacao!E787/3.6,02_Estacao!E787))</f>
        <v/>
      </c>
      <c r="F787" s="46" t="str">
        <f aca="false">IF($A787="","",IF(02_Estacao!F787="",CFG_P,IF(CFG_UP="hPa (mbar)",02_Estacao!F787/10,IF(CFG_UP="Pa",02_Estacao!F787/1000,02_Estacao!F787))))</f>
        <v/>
      </c>
      <c r="G787" s="48" t="str">
        <f aca="false">IF($A787="","",IF(02_Estacao!G787&lt;&gt;"",02_Estacao!G787,IF($D787="","",(1-CFG_ALBEDO)*$D787-CFG_RNL)))</f>
        <v/>
      </c>
      <c r="H787" s="46" t="str">
        <f aca="false">IF($A787="","",IFERROR(IF(ISNUMBER(INDEX(03_Dossel!$F$6:$F$1005,MATCH($A787,03_Dossel!$A$6:$A$1005,0))),INDEX(03_Dossel!$F$6:$F$1005,MATCH($A787,03_Dossel!$A$6:$A$1005,0)),""),""))</f>
        <v/>
      </c>
      <c r="I787" s="49" t="str">
        <f aca="false">IF($A787="","",IF($H787="","SEM PAR","OK"))</f>
        <v/>
      </c>
      <c r="J787" s="50" t="str">
        <f aca="false">IF($B787="","",0.6108*EXP(17.27*$B787/($B787+237.3)))</f>
        <v/>
      </c>
      <c r="K787" s="50" t="str">
        <f aca="false">IF(OR($J787="",$C787=""),"",$J787*$C787/100)</f>
        <v/>
      </c>
      <c r="L787" s="50" t="str">
        <f aca="false">IF(OR($J787="",$K787=""),"",$J787-$K787)</f>
        <v/>
      </c>
      <c r="M787" s="50" t="str">
        <f aca="false">IF($J787="","",4098*$J787/($B787+237.3)^2)</f>
        <v/>
      </c>
      <c r="N787" s="51" t="str">
        <f aca="false">IF($F787="","",0.000665*$F787)</f>
        <v/>
      </c>
      <c r="O787" s="46" t="str">
        <f aca="false">IF($E787="","",IFERROR($E787*4.87/LN(67.8*CFG_ZANEM-5.42),""))</f>
        <v/>
      </c>
      <c r="P787" s="46" t="str">
        <f aca="false">IF(OR($B787="",$H787=""),"",$H787-$B787)</f>
        <v/>
      </c>
      <c r="Q787" s="46" t="str">
        <f aca="false">IF($A787="","",IF(ISNUMBER(CFG_A),CFG_A,""))</f>
        <v/>
      </c>
      <c r="R787" s="46" t="str">
        <f aca="false">IF($A787="","",IF(ISNUMBER(CFG_B),CFG_B,""))</f>
        <v/>
      </c>
      <c r="S787" s="50" t="str">
        <f aca="false">IF(OR($B787="",$Q787=""),"",0.6108*EXP(17.27*$B787/($B787+237.3))-0.6108*EXP(17.27*($B787+$Q787)/($B787+$Q787+237.3)))</f>
        <v/>
      </c>
      <c r="T787" s="46" t="str">
        <f aca="false">IF(OR($Q787="",$R787="",$L787=""),"",$Q787+$R787*$L787)</f>
        <v/>
      </c>
      <c r="U787" s="46" t="str">
        <f aca="false">IF(OR($Q787="",$R787="",$S787=""),"",$Q787+$R787*$S787)</f>
        <v/>
      </c>
      <c r="V787" s="50" t="str">
        <f aca="false">IF(OR($P787="",$T787="",$U787=""),"",IF(ABS($U787-$T787)&lt;CFG_DENOMMIN,"",($P787-$T787)/($U787-$T787)))</f>
        <v/>
      </c>
      <c r="W787" s="47" t="str">
        <f aca="false">IF($E787="","",IFERROR(LN((CFG_ZANEM-0.67*CFG_HDOSSEL)/(0.123*CFG_HDOSSEL))*LN((CFG_ZAR-0.67*CFG_HDOSSEL)/(0.0123*CFG_HDOSSEL))/(CFG_K^2*$E787),""))</f>
        <v/>
      </c>
      <c r="X787" s="50" t="str">
        <f aca="false">IF(OR($N787="",$W787="",$W787=0),"",$N787*(1+CFG_RC/$W787))</f>
        <v/>
      </c>
      <c r="Y787" s="46" t="str">
        <f aca="false">IF(OR($X787="",$M787="",$G787="",$L787=""),"",($W787*$G787/CFG_RHOCP)*($X787/($M787+$X787))-$L787/($M787+$X787))</f>
        <v/>
      </c>
      <c r="Z787" s="46" t="str">
        <f aca="false">IF(OR($W787="",$G787=""),"",$W787*$G787/CFG_RHOCP)</f>
        <v/>
      </c>
      <c r="AA787" s="50" t="str">
        <f aca="false">IF(OR($P787="",$Y787="",$Z787=""),"",IF(ABS($Z787-$Y787)&lt;CFG_DENOMMIN,"",($P787-$Y787)/($Z787-$Y787)))</f>
        <v/>
      </c>
      <c r="AB787" s="48" t="str">
        <f aca="false">IF($A787="","",IF(AND(HOUR($A787)&gt;=CFG_HINI,HOUR($A787)&lt;CFG_HFIM),1,0))</f>
        <v/>
      </c>
      <c r="AC787" s="48" t="str">
        <f aca="false">IF($A787="","",IF($D787="",0,IF($D787&gt;=CFG_RSMIN,1,0)))</f>
        <v/>
      </c>
      <c r="AD787" s="48" t="str">
        <f aca="false">IF($A787="","",IF($E787="",0,IF(AND($E787&gt;=CFG_UMIN,$E787&lt;=CFG_UMAX),1,0)))</f>
        <v/>
      </c>
      <c r="AE787" s="48" t="str">
        <f aca="false">IF($A787="","",IF($L787="",0,IF($L787&gt;=CFG_VPDMIN,1,0)))</f>
        <v/>
      </c>
      <c r="AF787" s="48" t="str">
        <f aca="false">IF($A787="","",IF(CFG_METODO="Teórico (Jackson)",IF(OR($Y787="",$Z787=""),0,IF(ABS($Z787-$Y787)&gt;=CFG_DENOMMIN,1,0)),IF(OR($T787="",$U787=""),0,IF(ABS($U787-$T787)&gt;=CFG_DENOMMIN,1,0))))</f>
        <v/>
      </c>
      <c r="AG787" s="48" t="str">
        <f aca="false">IF($A787="","",IF(AND($B787&lt;&gt;"",$C787&lt;&gt;"",$H787&lt;&gt;""),1,0))</f>
        <v/>
      </c>
      <c r="AH787" s="48" t="str">
        <f aca="false">IF($A787="","",IF(AND($AB787=1,$AC787=1,$AD787=1,$AE787=1,$AF787=1,$AG787=1),1,0))</f>
        <v/>
      </c>
      <c r="AI787" s="50" t="str">
        <f aca="false">IF($A787="","",IF($AH787&lt;&gt;1,"",IF(CFG_METODO="Teórico (Jackson)",$AA787,$V787)))</f>
        <v/>
      </c>
      <c r="AJ787" s="50" t="str">
        <f aca="false">IF($AI787="","",MAX(0,MIN(1,$AI787)))</f>
        <v/>
      </c>
      <c r="AK787" s="52" t="str">
        <f aca="false">IF($A787="","",IF($AG787=0,"Dados incompletos"&amp;IF($I787="SEM PAR"," — sem Tc no mesmo horário",""),IF($AB787=0,"Fora da janela horária",IF($AC787=0,"Radiação abaixo do mínimo",IF($AD787=0,"Vento fora da faixa",IF($AE787=0,"VPD abaixo do mínimo",IF($AF787=0,"Denominador muito pequeno","VÁLIDO")))))))</f>
        <v/>
      </c>
    </row>
    <row r="788" customFormat="false" ht="15" hidden="false" customHeight="false" outlineLevel="0" collapsed="false">
      <c r="A788" s="45" t="str">
        <f aca="false">IF(02_Estacao!A788="","",02_Estacao!A788)</f>
        <v/>
      </c>
      <c r="B788" s="46" t="str">
        <f aca="false">IF(OR($A788="",02_Estacao!B788=""),"",IF(CFG_UT="°F",(02_Estacao!B788-32)*5/9,02_Estacao!B788))</f>
        <v/>
      </c>
      <c r="C788" s="47" t="str">
        <f aca="false">IF(OR($A788="",02_Estacao!C788=""),"",IF(CFG_UUR="fração (0-1)",02_Estacao!C788*100,02_Estacao!C788))</f>
        <v/>
      </c>
      <c r="D788" s="48" t="str">
        <f aca="false">IF(OR($A788="",02_Estacao!D788=""),"",IF(CFG_URS="MJ/m²/h",02_Estacao!D788*277.7778,IF(CFG_URS="kW/m²",02_Estacao!D788*1000,02_Estacao!D788)))</f>
        <v/>
      </c>
      <c r="E788" s="46" t="str">
        <f aca="false">IF(OR($A788="",02_Estacao!E788=""),"",IF(CFG_UVEL="km/h",02_Estacao!E788/3.6,02_Estacao!E788))</f>
        <v/>
      </c>
      <c r="F788" s="46" t="str">
        <f aca="false">IF($A788="","",IF(02_Estacao!F788="",CFG_P,IF(CFG_UP="hPa (mbar)",02_Estacao!F788/10,IF(CFG_UP="Pa",02_Estacao!F788/1000,02_Estacao!F788))))</f>
        <v/>
      </c>
      <c r="G788" s="48" t="str">
        <f aca="false">IF($A788="","",IF(02_Estacao!G788&lt;&gt;"",02_Estacao!G788,IF($D788="","",(1-CFG_ALBEDO)*$D788-CFG_RNL)))</f>
        <v/>
      </c>
      <c r="H788" s="46" t="str">
        <f aca="false">IF($A788="","",IFERROR(IF(ISNUMBER(INDEX(03_Dossel!$F$6:$F$1005,MATCH($A788,03_Dossel!$A$6:$A$1005,0))),INDEX(03_Dossel!$F$6:$F$1005,MATCH($A788,03_Dossel!$A$6:$A$1005,0)),""),""))</f>
        <v/>
      </c>
      <c r="I788" s="49" t="str">
        <f aca="false">IF($A788="","",IF($H788="","SEM PAR","OK"))</f>
        <v/>
      </c>
      <c r="J788" s="50" t="str">
        <f aca="false">IF($B788="","",0.6108*EXP(17.27*$B788/($B788+237.3)))</f>
        <v/>
      </c>
      <c r="K788" s="50" t="str">
        <f aca="false">IF(OR($J788="",$C788=""),"",$J788*$C788/100)</f>
        <v/>
      </c>
      <c r="L788" s="50" t="str">
        <f aca="false">IF(OR($J788="",$K788=""),"",$J788-$K788)</f>
        <v/>
      </c>
      <c r="M788" s="50" t="str">
        <f aca="false">IF($J788="","",4098*$J788/($B788+237.3)^2)</f>
        <v/>
      </c>
      <c r="N788" s="51" t="str">
        <f aca="false">IF($F788="","",0.000665*$F788)</f>
        <v/>
      </c>
      <c r="O788" s="46" t="str">
        <f aca="false">IF($E788="","",IFERROR($E788*4.87/LN(67.8*CFG_ZANEM-5.42),""))</f>
        <v/>
      </c>
      <c r="P788" s="46" t="str">
        <f aca="false">IF(OR($B788="",$H788=""),"",$H788-$B788)</f>
        <v/>
      </c>
      <c r="Q788" s="46" t="str">
        <f aca="false">IF($A788="","",IF(ISNUMBER(CFG_A),CFG_A,""))</f>
        <v/>
      </c>
      <c r="R788" s="46" t="str">
        <f aca="false">IF($A788="","",IF(ISNUMBER(CFG_B),CFG_B,""))</f>
        <v/>
      </c>
      <c r="S788" s="50" t="str">
        <f aca="false">IF(OR($B788="",$Q788=""),"",0.6108*EXP(17.27*$B788/($B788+237.3))-0.6108*EXP(17.27*($B788+$Q788)/($B788+$Q788+237.3)))</f>
        <v/>
      </c>
      <c r="T788" s="46" t="str">
        <f aca="false">IF(OR($Q788="",$R788="",$L788=""),"",$Q788+$R788*$L788)</f>
        <v/>
      </c>
      <c r="U788" s="46" t="str">
        <f aca="false">IF(OR($Q788="",$R788="",$S788=""),"",$Q788+$R788*$S788)</f>
        <v/>
      </c>
      <c r="V788" s="50" t="str">
        <f aca="false">IF(OR($P788="",$T788="",$U788=""),"",IF(ABS($U788-$T788)&lt;CFG_DENOMMIN,"",($P788-$T788)/($U788-$T788)))</f>
        <v/>
      </c>
      <c r="W788" s="47" t="str">
        <f aca="false">IF($E788="","",IFERROR(LN((CFG_ZANEM-0.67*CFG_HDOSSEL)/(0.123*CFG_HDOSSEL))*LN((CFG_ZAR-0.67*CFG_HDOSSEL)/(0.0123*CFG_HDOSSEL))/(CFG_K^2*$E788),""))</f>
        <v/>
      </c>
      <c r="X788" s="50" t="str">
        <f aca="false">IF(OR($N788="",$W788="",$W788=0),"",$N788*(1+CFG_RC/$W788))</f>
        <v/>
      </c>
      <c r="Y788" s="46" t="str">
        <f aca="false">IF(OR($X788="",$M788="",$G788="",$L788=""),"",($W788*$G788/CFG_RHOCP)*($X788/($M788+$X788))-$L788/($M788+$X788))</f>
        <v/>
      </c>
      <c r="Z788" s="46" t="str">
        <f aca="false">IF(OR($W788="",$G788=""),"",$W788*$G788/CFG_RHOCP)</f>
        <v/>
      </c>
      <c r="AA788" s="50" t="str">
        <f aca="false">IF(OR($P788="",$Y788="",$Z788=""),"",IF(ABS($Z788-$Y788)&lt;CFG_DENOMMIN,"",($P788-$Y788)/($Z788-$Y788)))</f>
        <v/>
      </c>
      <c r="AB788" s="48" t="str">
        <f aca="false">IF($A788="","",IF(AND(HOUR($A788)&gt;=CFG_HINI,HOUR($A788)&lt;CFG_HFIM),1,0))</f>
        <v/>
      </c>
      <c r="AC788" s="48" t="str">
        <f aca="false">IF($A788="","",IF($D788="",0,IF($D788&gt;=CFG_RSMIN,1,0)))</f>
        <v/>
      </c>
      <c r="AD788" s="48" t="str">
        <f aca="false">IF($A788="","",IF($E788="",0,IF(AND($E788&gt;=CFG_UMIN,$E788&lt;=CFG_UMAX),1,0)))</f>
        <v/>
      </c>
      <c r="AE788" s="48" t="str">
        <f aca="false">IF($A788="","",IF($L788="",0,IF($L788&gt;=CFG_VPDMIN,1,0)))</f>
        <v/>
      </c>
      <c r="AF788" s="48" t="str">
        <f aca="false">IF($A788="","",IF(CFG_METODO="Teórico (Jackson)",IF(OR($Y788="",$Z788=""),0,IF(ABS($Z788-$Y788)&gt;=CFG_DENOMMIN,1,0)),IF(OR($T788="",$U788=""),0,IF(ABS($U788-$T788)&gt;=CFG_DENOMMIN,1,0))))</f>
        <v/>
      </c>
      <c r="AG788" s="48" t="str">
        <f aca="false">IF($A788="","",IF(AND($B788&lt;&gt;"",$C788&lt;&gt;"",$H788&lt;&gt;""),1,0))</f>
        <v/>
      </c>
      <c r="AH788" s="48" t="str">
        <f aca="false">IF($A788="","",IF(AND($AB788=1,$AC788=1,$AD788=1,$AE788=1,$AF788=1,$AG788=1),1,0))</f>
        <v/>
      </c>
      <c r="AI788" s="50" t="str">
        <f aca="false">IF($A788="","",IF($AH788&lt;&gt;1,"",IF(CFG_METODO="Teórico (Jackson)",$AA788,$V788)))</f>
        <v/>
      </c>
      <c r="AJ788" s="50" t="str">
        <f aca="false">IF($AI788="","",MAX(0,MIN(1,$AI788)))</f>
        <v/>
      </c>
      <c r="AK788" s="52" t="str">
        <f aca="false">IF($A788="","",IF($AG788=0,"Dados incompletos"&amp;IF($I788="SEM PAR"," — sem Tc no mesmo horário",""),IF($AB788=0,"Fora da janela horária",IF($AC788=0,"Radiação abaixo do mínimo",IF($AD788=0,"Vento fora da faixa",IF($AE788=0,"VPD abaixo do mínimo",IF($AF788=0,"Denominador muito pequeno","VÁLIDO")))))))</f>
        <v/>
      </c>
    </row>
    <row r="789" customFormat="false" ht="15" hidden="false" customHeight="false" outlineLevel="0" collapsed="false">
      <c r="A789" s="45" t="str">
        <f aca="false">IF(02_Estacao!A789="","",02_Estacao!A789)</f>
        <v/>
      </c>
      <c r="B789" s="46" t="str">
        <f aca="false">IF(OR($A789="",02_Estacao!B789=""),"",IF(CFG_UT="°F",(02_Estacao!B789-32)*5/9,02_Estacao!B789))</f>
        <v/>
      </c>
      <c r="C789" s="47" t="str">
        <f aca="false">IF(OR($A789="",02_Estacao!C789=""),"",IF(CFG_UUR="fração (0-1)",02_Estacao!C789*100,02_Estacao!C789))</f>
        <v/>
      </c>
      <c r="D789" s="48" t="str">
        <f aca="false">IF(OR($A789="",02_Estacao!D789=""),"",IF(CFG_URS="MJ/m²/h",02_Estacao!D789*277.7778,IF(CFG_URS="kW/m²",02_Estacao!D789*1000,02_Estacao!D789)))</f>
        <v/>
      </c>
      <c r="E789" s="46" t="str">
        <f aca="false">IF(OR($A789="",02_Estacao!E789=""),"",IF(CFG_UVEL="km/h",02_Estacao!E789/3.6,02_Estacao!E789))</f>
        <v/>
      </c>
      <c r="F789" s="46" t="str">
        <f aca="false">IF($A789="","",IF(02_Estacao!F789="",CFG_P,IF(CFG_UP="hPa (mbar)",02_Estacao!F789/10,IF(CFG_UP="Pa",02_Estacao!F789/1000,02_Estacao!F789))))</f>
        <v/>
      </c>
      <c r="G789" s="48" t="str">
        <f aca="false">IF($A789="","",IF(02_Estacao!G789&lt;&gt;"",02_Estacao!G789,IF($D789="","",(1-CFG_ALBEDO)*$D789-CFG_RNL)))</f>
        <v/>
      </c>
      <c r="H789" s="46" t="str">
        <f aca="false">IF($A789="","",IFERROR(IF(ISNUMBER(INDEX(03_Dossel!$F$6:$F$1005,MATCH($A789,03_Dossel!$A$6:$A$1005,0))),INDEX(03_Dossel!$F$6:$F$1005,MATCH($A789,03_Dossel!$A$6:$A$1005,0)),""),""))</f>
        <v/>
      </c>
      <c r="I789" s="49" t="str">
        <f aca="false">IF($A789="","",IF($H789="","SEM PAR","OK"))</f>
        <v/>
      </c>
      <c r="J789" s="50" t="str">
        <f aca="false">IF($B789="","",0.6108*EXP(17.27*$B789/($B789+237.3)))</f>
        <v/>
      </c>
      <c r="K789" s="50" t="str">
        <f aca="false">IF(OR($J789="",$C789=""),"",$J789*$C789/100)</f>
        <v/>
      </c>
      <c r="L789" s="50" t="str">
        <f aca="false">IF(OR($J789="",$K789=""),"",$J789-$K789)</f>
        <v/>
      </c>
      <c r="M789" s="50" t="str">
        <f aca="false">IF($J789="","",4098*$J789/($B789+237.3)^2)</f>
        <v/>
      </c>
      <c r="N789" s="51" t="str">
        <f aca="false">IF($F789="","",0.000665*$F789)</f>
        <v/>
      </c>
      <c r="O789" s="46" t="str">
        <f aca="false">IF($E789="","",IFERROR($E789*4.87/LN(67.8*CFG_ZANEM-5.42),""))</f>
        <v/>
      </c>
      <c r="P789" s="46" t="str">
        <f aca="false">IF(OR($B789="",$H789=""),"",$H789-$B789)</f>
        <v/>
      </c>
      <c r="Q789" s="46" t="str">
        <f aca="false">IF($A789="","",IF(ISNUMBER(CFG_A),CFG_A,""))</f>
        <v/>
      </c>
      <c r="R789" s="46" t="str">
        <f aca="false">IF($A789="","",IF(ISNUMBER(CFG_B),CFG_B,""))</f>
        <v/>
      </c>
      <c r="S789" s="50" t="str">
        <f aca="false">IF(OR($B789="",$Q789=""),"",0.6108*EXP(17.27*$B789/($B789+237.3))-0.6108*EXP(17.27*($B789+$Q789)/($B789+$Q789+237.3)))</f>
        <v/>
      </c>
      <c r="T789" s="46" t="str">
        <f aca="false">IF(OR($Q789="",$R789="",$L789=""),"",$Q789+$R789*$L789)</f>
        <v/>
      </c>
      <c r="U789" s="46" t="str">
        <f aca="false">IF(OR($Q789="",$R789="",$S789=""),"",$Q789+$R789*$S789)</f>
        <v/>
      </c>
      <c r="V789" s="50" t="str">
        <f aca="false">IF(OR($P789="",$T789="",$U789=""),"",IF(ABS($U789-$T789)&lt;CFG_DENOMMIN,"",($P789-$T789)/($U789-$T789)))</f>
        <v/>
      </c>
      <c r="W789" s="47" t="str">
        <f aca="false">IF($E789="","",IFERROR(LN((CFG_ZANEM-0.67*CFG_HDOSSEL)/(0.123*CFG_HDOSSEL))*LN((CFG_ZAR-0.67*CFG_HDOSSEL)/(0.0123*CFG_HDOSSEL))/(CFG_K^2*$E789),""))</f>
        <v/>
      </c>
      <c r="X789" s="50" t="str">
        <f aca="false">IF(OR($N789="",$W789="",$W789=0),"",$N789*(1+CFG_RC/$W789))</f>
        <v/>
      </c>
      <c r="Y789" s="46" t="str">
        <f aca="false">IF(OR($X789="",$M789="",$G789="",$L789=""),"",($W789*$G789/CFG_RHOCP)*($X789/($M789+$X789))-$L789/($M789+$X789))</f>
        <v/>
      </c>
      <c r="Z789" s="46" t="str">
        <f aca="false">IF(OR($W789="",$G789=""),"",$W789*$G789/CFG_RHOCP)</f>
        <v/>
      </c>
      <c r="AA789" s="50" t="str">
        <f aca="false">IF(OR($P789="",$Y789="",$Z789=""),"",IF(ABS($Z789-$Y789)&lt;CFG_DENOMMIN,"",($P789-$Y789)/($Z789-$Y789)))</f>
        <v/>
      </c>
      <c r="AB789" s="48" t="str">
        <f aca="false">IF($A789="","",IF(AND(HOUR($A789)&gt;=CFG_HINI,HOUR($A789)&lt;CFG_HFIM),1,0))</f>
        <v/>
      </c>
      <c r="AC789" s="48" t="str">
        <f aca="false">IF($A789="","",IF($D789="",0,IF($D789&gt;=CFG_RSMIN,1,0)))</f>
        <v/>
      </c>
      <c r="AD789" s="48" t="str">
        <f aca="false">IF($A789="","",IF($E789="",0,IF(AND($E789&gt;=CFG_UMIN,$E789&lt;=CFG_UMAX),1,0)))</f>
        <v/>
      </c>
      <c r="AE789" s="48" t="str">
        <f aca="false">IF($A789="","",IF($L789="",0,IF($L789&gt;=CFG_VPDMIN,1,0)))</f>
        <v/>
      </c>
      <c r="AF789" s="48" t="str">
        <f aca="false">IF($A789="","",IF(CFG_METODO="Teórico (Jackson)",IF(OR($Y789="",$Z789=""),0,IF(ABS($Z789-$Y789)&gt;=CFG_DENOMMIN,1,0)),IF(OR($T789="",$U789=""),0,IF(ABS($U789-$T789)&gt;=CFG_DENOMMIN,1,0))))</f>
        <v/>
      </c>
      <c r="AG789" s="48" t="str">
        <f aca="false">IF($A789="","",IF(AND($B789&lt;&gt;"",$C789&lt;&gt;"",$H789&lt;&gt;""),1,0))</f>
        <v/>
      </c>
      <c r="AH789" s="48" t="str">
        <f aca="false">IF($A789="","",IF(AND($AB789=1,$AC789=1,$AD789=1,$AE789=1,$AF789=1,$AG789=1),1,0))</f>
        <v/>
      </c>
      <c r="AI789" s="50" t="str">
        <f aca="false">IF($A789="","",IF($AH789&lt;&gt;1,"",IF(CFG_METODO="Teórico (Jackson)",$AA789,$V789)))</f>
        <v/>
      </c>
      <c r="AJ789" s="50" t="str">
        <f aca="false">IF($AI789="","",MAX(0,MIN(1,$AI789)))</f>
        <v/>
      </c>
      <c r="AK789" s="52" t="str">
        <f aca="false">IF($A789="","",IF($AG789=0,"Dados incompletos"&amp;IF($I789="SEM PAR"," — sem Tc no mesmo horário",""),IF($AB789=0,"Fora da janela horária",IF($AC789=0,"Radiação abaixo do mínimo",IF($AD789=0,"Vento fora da faixa",IF($AE789=0,"VPD abaixo do mínimo",IF($AF789=0,"Denominador muito pequeno","VÁLIDO")))))))</f>
        <v/>
      </c>
    </row>
    <row r="790" customFormat="false" ht="15" hidden="false" customHeight="false" outlineLevel="0" collapsed="false">
      <c r="A790" s="45" t="str">
        <f aca="false">IF(02_Estacao!A790="","",02_Estacao!A790)</f>
        <v/>
      </c>
      <c r="B790" s="46" t="str">
        <f aca="false">IF(OR($A790="",02_Estacao!B790=""),"",IF(CFG_UT="°F",(02_Estacao!B790-32)*5/9,02_Estacao!B790))</f>
        <v/>
      </c>
      <c r="C790" s="47" t="str">
        <f aca="false">IF(OR($A790="",02_Estacao!C790=""),"",IF(CFG_UUR="fração (0-1)",02_Estacao!C790*100,02_Estacao!C790))</f>
        <v/>
      </c>
      <c r="D790" s="48" t="str">
        <f aca="false">IF(OR($A790="",02_Estacao!D790=""),"",IF(CFG_URS="MJ/m²/h",02_Estacao!D790*277.7778,IF(CFG_URS="kW/m²",02_Estacao!D790*1000,02_Estacao!D790)))</f>
        <v/>
      </c>
      <c r="E790" s="46" t="str">
        <f aca="false">IF(OR($A790="",02_Estacao!E790=""),"",IF(CFG_UVEL="km/h",02_Estacao!E790/3.6,02_Estacao!E790))</f>
        <v/>
      </c>
      <c r="F790" s="46" t="str">
        <f aca="false">IF($A790="","",IF(02_Estacao!F790="",CFG_P,IF(CFG_UP="hPa (mbar)",02_Estacao!F790/10,IF(CFG_UP="Pa",02_Estacao!F790/1000,02_Estacao!F790))))</f>
        <v/>
      </c>
      <c r="G790" s="48" t="str">
        <f aca="false">IF($A790="","",IF(02_Estacao!G790&lt;&gt;"",02_Estacao!G790,IF($D790="","",(1-CFG_ALBEDO)*$D790-CFG_RNL)))</f>
        <v/>
      </c>
      <c r="H790" s="46" t="str">
        <f aca="false">IF($A790="","",IFERROR(IF(ISNUMBER(INDEX(03_Dossel!$F$6:$F$1005,MATCH($A790,03_Dossel!$A$6:$A$1005,0))),INDEX(03_Dossel!$F$6:$F$1005,MATCH($A790,03_Dossel!$A$6:$A$1005,0)),""),""))</f>
        <v/>
      </c>
      <c r="I790" s="49" t="str">
        <f aca="false">IF($A790="","",IF($H790="","SEM PAR","OK"))</f>
        <v/>
      </c>
      <c r="J790" s="50" t="str">
        <f aca="false">IF($B790="","",0.6108*EXP(17.27*$B790/($B790+237.3)))</f>
        <v/>
      </c>
      <c r="K790" s="50" t="str">
        <f aca="false">IF(OR($J790="",$C790=""),"",$J790*$C790/100)</f>
        <v/>
      </c>
      <c r="L790" s="50" t="str">
        <f aca="false">IF(OR($J790="",$K790=""),"",$J790-$K790)</f>
        <v/>
      </c>
      <c r="M790" s="50" t="str">
        <f aca="false">IF($J790="","",4098*$J790/($B790+237.3)^2)</f>
        <v/>
      </c>
      <c r="N790" s="51" t="str">
        <f aca="false">IF($F790="","",0.000665*$F790)</f>
        <v/>
      </c>
      <c r="O790" s="46" t="str">
        <f aca="false">IF($E790="","",IFERROR($E790*4.87/LN(67.8*CFG_ZANEM-5.42),""))</f>
        <v/>
      </c>
      <c r="P790" s="46" t="str">
        <f aca="false">IF(OR($B790="",$H790=""),"",$H790-$B790)</f>
        <v/>
      </c>
      <c r="Q790" s="46" t="str">
        <f aca="false">IF($A790="","",IF(ISNUMBER(CFG_A),CFG_A,""))</f>
        <v/>
      </c>
      <c r="R790" s="46" t="str">
        <f aca="false">IF($A790="","",IF(ISNUMBER(CFG_B),CFG_B,""))</f>
        <v/>
      </c>
      <c r="S790" s="50" t="str">
        <f aca="false">IF(OR($B790="",$Q790=""),"",0.6108*EXP(17.27*$B790/($B790+237.3))-0.6108*EXP(17.27*($B790+$Q790)/($B790+$Q790+237.3)))</f>
        <v/>
      </c>
      <c r="T790" s="46" t="str">
        <f aca="false">IF(OR($Q790="",$R790="",$L790=""),"",$Q790+$R790*$L790)</f>
        <v/>
      </c>
      <c r="U790" s="46" t="str">
        <f aca="false">IF(OR($Q790="",$R790="",$S790=""),"",$Q790+$R790*$S790)</f>
        <v/>
      </c>
      <c r="V790" s="50" t="str">
        <f aca="false">IF(OR($P790="",$T790="",$U790=""),"",IF(ABS($U790-$T790)&lt;CFG_DENOMMIN,"",($P790-$T790)/($U790-$T790)))</f>
        <v/>
      </c>
      <c r="W790" s="47" t="str">
        <f aca="false">IF($E790="","",IFERROR(LN((CFG_ZANEM-0.67*CFG_HDOSSEL)/(0.123*CFG_HDOSSEL))*LN((CFG_ZAR-0.67*CFG_HDOSSEL)/(0.0123*CFG_HDOSSEL))/(CFG_K^2*$E790),""))</f>
        <v/>
      </c>
      <c r="X790" s="50" t="str">
        <f aca="false">IF(OR($N790="",$W790="",$W790=0),"",$N790*(1+CFG_RC/$W790))</f>
        <v/>
      </c>
      <c r="Y790" s="46" t="str">
        <f aca="false">IF(OR($X790="",$M790="",$G790="",$L790=""),"",($W790*$G790/CFG_RHOCP)*($X790/($M790+$X790))-$L790/($M790+$X790))</f>
        <v/>
      </c>
      <c r="Z790" s="46" t="str">
        <f aca="false">IF(OR($W790="",$G790=""),"",$W790*$G790/CFG_RHOCP)</f>
        <v/>
      </c>
      <c r="AA790" s="50" t="str">
        <f aca="false">IF(OR($P790="",$Y790="",$Z790=""),"",IF(ABS($Z790-$Y790)&lt;CFG_DENOMMIN,"",($P790-$Y790)/($Z790-$Y790)))</f>
        <v/>
      </c>
      <c r="AB790" s="48" t="str">
        <f aca="false">IF($A790="","",IF(AND(HOUR($A790)&gt;=CFG_HINI,HOUR($A790)&lt;CFG_HFIM),1,0))</f>
        <v/>
      </c>
      <c r="AC790" s="48" t="str">
        <f aca="false">IF($A790="","",IF($D790="",0,IF($D790&gt;=CFG_RSMIN,1,0)))</f>
        <v/>
      </c>
      <c r="AD790" s="48" t="str">
        <f aca="false">IF($A790="","",IF($E790="",0,IF(AND($E790&gt;=CFG_UMIN,$E790&lt;=CFG_UMAX),1,0)))</f>
        <v/>
      </c>
      <c r="AE790" s="48" t="str">
        <f aca="false">IF($A790="","",IF($L790="",0,IF($L790&gt;=CFG_VPDMIN,1,0)))</f>
        <v/>
      </c>
      <c r="AF790" s="48" t="str">
        <f aca="false">IF($A790="","",IF(CFG_METODO="Teórico (Jackson)",IF(OR($Y790="",$Z790=""),0,IF(ABS($Z790-$Y790)&gt;=CFG_DENOMMIN,1,0)),IF(OR($T790="",$U790=""),0,IF(ABS($U790-$T790)&gt;=CFG_DENOMMIN,1,0))))</f>
        <v/>
      </c>
      <c r="AG790" s="48" t="str">
        <f aca="false">IF($A790="","",IF(AND($B790&lt;&gt;"",$C790&lt;&gt;"",$H790&lt;&gt;""),1,0))</f>
        <v/>
      </c>
      <c r="AH790" s="48" t="str">
        <f aca="false">IF($A790="","",IF(AND($AB790=1,$AC790=1,$AD790=1,$AE790=1,$AF790=1,$AG790=1),1,0))</f>
        <v/>
      </c>
      <c r="AI790" s="50" t="str">
        <f aca="false">IF($A790="","",IF($AH790&lt;&gt;1,"",IF(CFG_METODO="Teórico (Jackson)",$AA790,$V790)))</f>
        <v/>
      </c>
      <c r="AJ790" s="50" t="str">
        <f aca="false">IF($AI790="","",MAX(0,MIN(1,$AI790)))</f>
        <v/>
      </c>
      <c r="AK790" s="52" t="str">
        <f aca="false">IF($A790="","",IF($AG790=0,"Dados incompletos"&amp;IF($I790="SEM PAR"," — sem Tc no mesmo horário",""),IF($AB790=0,"Fora da janela horária",IF($AC790=0,"Radiação abaixo do mínimo",IF($AD790=0,"Vento fora da faixa",IF($AE790=0,"VPD abaixo do mínimo",IF($AF790=0,"Denominador muito pequeno","VÁLIDO")))))))</f>
        <v/>
      </c>
    </row>
    <row r="791" customFormat="false" ht="15" hidden="false" customHeight="false" outlineLevel="0" collapsed="false">
      <c r="A791" s="45" t="str">
        <f aca="false">IF(02_Estacao!A791="","",02_Estacao!A791)</f>
        <v/>
      </c>
      <c r="B791" s="46" t="str">
        <f aca="false">IF(OR($A791="",02_Estacao!B791=""),"",IF(CFG_UT="°F",(02_Estacao!B791-32)*5/9,02_Estacao!B791))</f>
        <v/>
      </c>
      <c r="C791" s="47" t="str">
        <f aca="false">IF(OR($A791="",02_Estacao!C791=""),"",IF(CFG_UUR="fração (0-1)",02_Estacao!C791*100,02_Estacao!C791))</f>
        <v/>
      </c>
      <c r="D791" s="48" t="str">
        <f aca="false">IF(OR($A791="",02_Estacao!D791=""),"",IF(CFG_URS="MJ/m²/h",02_Estacao!D791*277.7778,IF(CFG_URS="kW/m²",02_Estacao!D791*1000,02_Estacao!D791)))</f>
        <v/>
      </c>
      <c r="E791" s="46" t="str">
        <f aca="false">IF(OR($A791="",02_Estacao!E791=""),"",IF(CFG_UVEL="km/h",02_Estacao!E791/3.6,02_Estacao!E791))</f>
        <v/>
      </c>
      <c r="F791" s="46" t="str">
        <f aca="false">IF($A791="","",IF(02_Estacao!F791="",CFG_P,IF(CFG_UP="hPa (mbar)",02_Estacao!F791/10,IF(CFG_UP="Pa",02_Estacao!F791/1000,02_Estacao!F791))))</f>
        <v/>
      </c>
      <c r="G791" s="48" t="str">
        <f aca="false">IF($A791="","",IF(02_Estacao!G791&lt;&gt;"",02_Estacao!G791,IF($D791="","",(1-CFG_ALBEDO)*$D791-CFG_RNL)))</f>
        <v/>
      </c>
      <c r="H791" s="46" t="str">
        <f aca="false">IF($A791="","",IFERROR(IF(ISNUMBER(INDEX(03_Dossel!$F$6:$F$1005,MATCH($A791,03_Dossel!$A$6:$A$1005,0))),INDEX(03_Dossel!$F$6:$F$1005,MATCH($A791,03_Dossel!$A$6:$A$1005,0)),""),""))</f>
        <v/>
      </c>
      <c r="I791" s="49" t="str">
        <f aca="false">IF($A791="","",IF($H791="","SEM PAR","OK"))</f>
        <v/>
      </c>
      <c r="J791" s="50" t="str">
        <f aca="false">IF($B791="","",0.6108*EXP(17.27*$B791/($B791+237.3)))</f>
        <v/>
      </c>
      <c r="K791" s="50" t="str">
        <f aca="false">IF(OR($J791="",$C791=""),"",$J791*$C791/100)</f>
        <v/>
      </c>
      <c r="L791" s="50" t="str">
        <f aca="false">IF(OR($J791="",$K791=""),"",$J791-$K791)</f>
        <v/>
      </c>
      <c r="M791" s="50" t="str">
        <f aca="false">IF($J791="","",4098*$J791/($B791+237.3)^2)</f>
        <v/>
      </c>
      <c r="N791" s="51" t="str">
        <f aca="false">IF($F791="","",0.000665*$F791)</f>
        <v/>
      </c>
      <c r="O791" s="46" t="str">
        <f aca="false">IF($E791="","",IFERROR($E791*4.87/LN(67.8*CFG_ZANEM-5.42),""))</f>
        <v/>
      </c>
      <c r="P791" s="46" t="str">
        <f aca="false">IF(OR($B791="",$H791=""),"",$H791-$B791)</f>
        <v/>
      </c>
      <c r="Q791" s="46" t="str">
        <f aca="false">IF($A791="","",IF(ISNUMBER(CFG_A),CFG_A,""))</f>
        <v/>
      </c>
      <c r="R791" s="46" t="str">
        <f aca="false">IF($A791="","",IF(ISNUMBER(CFG_B),CFG_B,""))</f>
        <v/>
      </c>
      <c r="S791" s="50" t="str">
        <f aca="false">IF(OR($B791="",$Q791=""),"",0.6108*EXP(17.27*$B791/($B791+237.3))-0.6108*EXP(17.27*($B791+$Q791)/($B791+$Q791+237.3)))</f>
        <v/>
      </c>
      <c r="T791" s="46" t="str">
        <f aca="false">IF(OR($Q791="",$R791="",$L791=""),"",$Q791+$R791*$L791)</f>
        <v/>
      </c>
      <c r="U791" s="46" t="str">
        <f aca="false">IF(OR($Q791="",$R791="",$S791=""),"",$Q791+$R791*$S791)</f>
        <v/>
      </c>
      <c r="V791" s="50" t="str">
        <f aca="false">IF(OR($P791="",$T791="",$U791=""),"",IF(ABS($U791-$T791)&lt;CFG_DENOMMIN,"",($P791-$T791)/($U791-$T791)))</f>
        <v/>
      </c>
      <c r="W791" s="47" t="str">
        <f aca="false">IF($E791="","",IFERROR(LN((CFG_ZANEM-0.67*CFG_HDOSSEL)/(0.123*CFG_HDOSSEL))*LN((CFG_ZAR-0.67*CFG_HDOSSEL)/(0.0123*CFG_HDOSSEL))/(CFG_K^2*$E791),""))</f>
        <v/>
      </c>
      <c r="X791" s="50" t="str">
        <f aca="false">IF(OR($N791="",$W791="",$W791=0),"",$N791*(1+CFG_RC/$W791))</f>
        <v/>
      </c>
      <c r="Y791" s="46" t="str">
        <f aca="false">IF(OR($X791="",$M791="",$G791="",$L791=""),"",($W791*$G791/CFG_RHOCP)*($X791/($M791+$X791))-$L791/($M791+$X791))</f>
        <v/>
      </c>
      <c r="Z791" s="46" t="str">
        <f aca="false">IF(OR($W791="",$G791=""),"",$W791*$G791/CFG_RHOCP)</f>
        <v/>
      </c>
      <c r="AA791" s="50" t="str">
        <f aca="false">IF(OR($P791="",$Y791="",$Z791=""),"",IF(ABS($Z791-$Y791)&lt;CFG_DENOMMIN,"",($P791-$Y791)/($Z791-$Y791)))</f>
        <v/>
      </c>
      <c r="AB791" s="48" t="str">
        <f aca="false">IF($A791="","",IF(AND(HOUR($A791)&gt;=CFG_HINI,HOUR($A791)&lt;CFG_HFIM),1,0))</f>
        <v/>
      </c>
      <c r="AC791" s="48" t="str">
        <f aca="false">IF($A791="","",IF($D791="",0,IF($D791&gt;=CFG_RSMIN,1,0)))</f>
        <v/>
      </c>
      <c r="AD791" s="48" t="str">
        <f aca="false">IF($A791="","",IF($E791="",0,IF(AND($E791&gt;=CFG_UMIN,$E791&lt;=CFG_UMAX),1,0)))</f>
        <v/>
      </c>
      <c r="AE791" s="48" t="str">
        <f aca="false">IF($A791="","",IF($L791="",0,IF($L791&gt;=CFG_VPDMIN,1,0)))</f>
        <v/>
      </c>
      <c r="AF791" s="48" t="str">
        <f aca="false">IF($A791="","",IF(CFG_METODO="Teórico (Jackson)",IF(OR($Y791="",$Z791=""),0,IF(ABS($Z791-$Y791)&gt;=CFG_DENOMMIN,1,0)),IF(OR($T791="",$U791=""),0,IF(ABS($U791-$T791)&gt;=CFG_DENOMMIN,1,0))))</f>
        <v/>
      </c>
      <c r="AG791" s="48" t="str">
        <f aca="false">IF($A791="","",IF(AND($B791&lt;&gt;"",$C791&lt;&gt;"",$H791&lt;&gt;""),1,0))</f>
        <v/>
      </c>
      <c r="AH791" s="48" t="str">
        <f aca="false">IF($A791="","",IF(AND($AB791=1,$AC791=1,$AD791=1,$AE791=1,$AF791=1,$AG791=1),1,0))</f>
        <v/>
      </c>
      <c r="AI791" s="50" t="str">
        <f aca="false">IF($A791="","",IF($AH791&lt;&gt;1,"",IF(CFG_METODO="Teórico (Jackson)",$AA791,$V791)))</f>
        <v/>
      </c>
      <c r="AJ791" s="50" t="str">
        <f aca="false">IF($AI791="","",MAX(0,MIN(1,$AI791)))</f>
        <v/>
      </c>
      <c r="AK791" s="52" t="str">
        <f aca="false">IF($A791="","",IF($AG791=0,"Dados incompletos"&amp;IF($I791="SEM PAR"," — sem Tc no mesmo horário",""),IF($AB791=0,"Fora da janela horária",IF($AC791=0,"Radiação abaixo do mínimo",IF($AD791=0,"Vento fora da faixa",IF($AE791=0,"VPD abaixo do mínimo",IF($AF791=0,"Denominador muito pequeno","VÁLIDO")))))))</f>
        <v/>
      </c>
    </row>
    <row r="792" customFormat="false" ht="15" hidden="false" customHeight="false" outlineLevel="0" collapsed="false">
      <c r="A792" s="45" t="str">
        <f aca="false">IF(02_Estacao!A792="","",02_Estacao!A792)</f>
        <v/>
      </c>
      <c r="B792" s="46" t="str">
        <f aca="false">IF(OR($A792="",02_Estacao!B792=""),"",IF(CFG_UT="°F",(02_Estacao!B792-32)*5/9,02_Estacao!B792))</f>
        <v/>
      </c>
      <c r="C792" s="47" t="str">
        <f aca="false">IF(OR($A792="",02_Estacao!C792=""),"",IF(CFG_UUR="fração (0-1)",02_Estacao!C792*100,02_Estacao!C792))</f>
        <v/>
      </c>
      <c r="D792" s="48" t="str">
        <f aca="false">IF(OR($A792="",02_Estacao!D792=""),"",IF(CFG_URS="MJ/m²/h",02_Estacao!D792*277.7778,IF(CFG_URS="kW/m²",02_Estacao!D792*1000,02_Estacao!D792)))</f>
        <v/>
      </c>
      <c r="E792" s="46" t="str">
        <f aca="false">IF(OR($A792="",02_Estacao!E792=""),"",IF(CFG_UVEL="km/h",02_Estacao!E792/3.6,02_Estacao!E792))</f>
        <v/>
      </c>
      <c r="F792" s="46" t="str">
        <f aca="false">IF($A792="","",IF(02_Estacao!F792="",CFG_P,IF(CFG_UP="hPa (mbar)",02_Estacao!F792/10,IF(CFG_UP="Pa",02_Estacao!F792/1000,02_Estacao!F792))))</f>
        <v/>
      </c>
      <c r="G792" s="48" t="str">
        <f aca="false">IF($A792="","",IF(02_Estacao!G792&lt;&gt;"",02_Estacao!G792,IF($D792="","",(1-CFG_ALBEDO)*$D792-CFG_RNL)))</f>
        <v/>
      </c>
      <c r="H792" s="46" t="str">
        <f aca="false">IF($A792="","",IFERROR(IF(ISNUMBER(INDEX(03_Dossel!$F$6:$F$1005,MATCH($A792,03_Dossel!$A$6:$A$1005,0))),INDEX(03_Dossel!$F$6:$F$1005,MATCH($A792,03_Dossel!$A$6:$A$1005,0)),""),""))</f>
        <v/>
      </c>
      <c r="I792" s="49" t="str">
        <f aca="false">IF($A792="","",IF($H792="","SEM PAR","OK"))</f>
        <v/>
      </c>
      <c r="J792" s="50" t="str">
        <f aca="false">IF($B792="","",0.6108*EXP(17.27*$B792/($B792+237.3)))</f>
        <v/>
      </c>
      <c r="K792" s="50" t="str">
        <f aca="false">IF(OR($J792="",$C792=""),"",$J792*$C792/100)</f>
        <v/>
      </c>
      <c r="L792" s="50" t="str">
        <f aca="false">IF(OR($J792="",$K792=""),"",$J792-$K792)</f>
        <v/>
      </c>
      <c r="M792" s="50" t="str">
        <f aca="false">IF($J792="","",4098*$J792/($B792+237.3)^2)</f>
        <v/>
      </c>
      <c r="N792" s="51" t="str">
        <f aca="false">IF($F792="","",0.000665*$F792)</f>
        <v/>
      </c>
      <c r="O792" s="46" t="str">
        <f aca="false">IF($E792="","",IFERROR($E792*4.87/LN(67.8*CFG_ZANEM-5.42),""))</f>
        <v/>
      </c>
      <c r="P792" s="46" t="str">
        <f aca="false">IF(OR($B792="",$H792=""),"",$H792-$B792)</f>
        <v/>
      </c>
      <c r="Q792" s="46" t="str">
        <f aca="false">IF($A792="","",IF(ISNUMBER(CFG_A),CFG_A,""))</f>
        <v/>
      </c>
      <c r="R792" s="46" t="str">
        <f aca="false">IF($A792="","",IF(ISNUMBER(CFG_B),CFG_B,""))</f>
        <v/>
      </c>
      <c r="S792" s="50" t="str">
        <f aca="false">IF(OR($B792="",$Q792=""),"",0.6108*EXP(17.27*$B792/($B792+237.3))-0.6108*EXP(17.27*($B792+$Q792)/($B792+$Q792+237.3)))</f>
        <v/>
      </c>
      <c r="T792" s="46" t="str">
        <f aca="false">IF(OR($Q792="",$R792="",$L792=""),"",$Q792+$R792*$L792)</f>
        <v/>
      </c>
      <c r="U792" s="46" t="str">
        <f aca="false">IF(OR($Q792="",$R792="",$S792=""),"",$Q792+$R792*$S792)</f>
        <v/>
      </c>
      <c r="V792" s="50" t="str">
        <f aca="false">IF(OR($P792="",$T792="",$U792=""),"",IF(ABS($U792-$T792)&lt;CFG_DENOMMIN,"",($P792-$T792)/($U792-$T792)))</f>
        <v/>
      </c>
      <c r="W792" s="47" t="str">
        <f aca="false">IF($E792="","",IFERROR(LN((CFG_ZANEM-0.67*CFG_HDOSSEL)/(0.123*CFG_HDOSSEL))*LN((CFG_ZAR-0.67*CFG_HDOSSEL)/(0.0123*CFG_HDOSSEL))/(CFG_K^2*$E792),""))</f>
        <v/>
      </c>
      <c r="X792" s="50" t="str">
        <f aca="false">IF(OR($N792="",$W792="",$W792=0),"",$N792*(1+CFG_RC/$W792))</f>
        <v/>
      </c>
      <c r="Y792" s="46" t="str">
        <f aca="false">IF(OR($X792="",$M792="",$G792="",$L792=""),"",($W792*$G792/CFG_RHOCP)*($X792/($M792+$X792))-$L792/($M792+$X792))</f>
        <v/>
      </c>
      <c r="Z792" s="46" t="str">
        <f aca="false">IF(OR($W792="",$G792=""),"",$W792*$G792/CFG_RHOCP)</f>
        <v/>
      </c>
      <c r="AA792" s="50" t="str">
        <f aca="false">IF(OR($P792="",$Y792="",$Z792=""),"",IF(ABS($Z792-$Y792)&lt;CFG_DENOMMIN,"",($P792-$Y792)/($Z792-$Y792)))</f>
        <v/>
      </c>
      <c r="AB792" s="48" t="str">
        <f aca="false">IF($A792="","",IF(AND(HOUR($A792)&gt;=CFG_HINI,HOUR($A792)&lt;CFG_HFIM),1,0))</f>
        <v/>
      </c>
      <c r="AC792" s="48" t="str">
        <f aca="false">IF($A792="","",IF($D792="",0,IF($D792&gt;=CFG_RSMIN,1,0)))</f>
        <v/>
      </c>
      <c r="AD792" s="48" t="str">
        <f aca="false">IF($A792="","",IF($E792="",0,IF(AND($E792&gt;=CFG_UMIN,$E792&lt;=CFG_UMAX),1,0)))</f>
        <v/>
      </c>
      <c r="AE792" s="48" t="str">
        <f aca="false">IF($A792="","",IF($L792="",0,IF($L792&gt;=CFG_VPDMIN,1,0)))</f>
        <v/>
      </c>
      <c r="AF792" s="48" t="str">
        <f aca="false">IF($A792="","",IF(CFG_METODO="Teórico (Jackson)",IF(OR($Y792="",$Z792=""),0,IF(ABS($Z792-$Y792)&gt;=CFG_DENOMMIN,1,0)),IF(OR($T792="",$U792=""),0,IF(ABS($U792-$T792)&gt;=CFG_DENOMMIN,1,0))))</f>
        <v/>
      </c>
      <c r="AG792" s="48" t="str">
        <f aca="false">IF($A792="","",IF(AND($B792&lt;&gt;"",$C792&lt;&gt;"",$H792&lt;&gt;""),1,0))</f>
        <v/>
      </c>
      <c r="AH792" s="48" t="str">
        <f aca="false">IF($A792="","",IF(AND($AB792=1,$AC792=1,$AD792=1,$AE792=1,$AF792=1,$AG792=1),1,0))</f>
        <v/>
      </c>
      <c r="AI792" s="50" t="str">
        <f aca="false">IF($A792="","",IF($AH792&lt;&gt;1,"",IF(CFG_METODO="Teórico (Jackson)",$AA792,$V792)))</f>
        <v/>
      </c>
      <c r="AJ792" s="50" t="str">
        <f aca="false">IF($AI792="","",MAX(0,MIN(1,$AI792)))</f>
        <v/>
      </c>
      <c r="AK792" s="52" t="str">
        <f aca="false">IF($A792="","",IF($AG792=0,"Dados incompletos"&amp;IF($I792="SEM PAR"," — sem Tc no mesmo horário",""),IF($AB792=0,"Fora da janela horária",IF($AC792=0,"Radiação abaixo do mínimo",IF($AD792=0,"Vento fora da faixa",IF($AE792=0,"VPD abaixo do mínimo",IF($AF792=0,"Denominador muito pequeno","VÁLIDO")))))))</f>
        <v/>
      </c>
    </row>
    <row r="793" customFormat="false" ht="15" hidden="false" customHeight="false" outlineLevel="0" collapsed="false">
      <c r="A793" s="45" t="str">
        <f aca="false">IF(02_Estacao!A793="","",02_Estacao!A793)</f>
        <v/>
      </c>
      <c r="B793" s="46" t="str">
        <f aca="false">IF(OR($A793="",02_Estacao!B793=""),"",IF(CFG_UT="°F",(02_Estacao!B793-32)*5/9,02_Estacao!B793))</f>
        <v/>
      </c>
      <c r="C793" s="47" t="str">
        <f aca="false">IF(OR($A793="",02_Estacao!C793=""),"",IF(CFG_UUR="fração (0-1)",02_Estacao!C793*100,02_Estacao!C793))</f>
        <v/>
      </c>
      <c r="D793" s="48" t="str">
        <f aca="false">IF(OR($A793="",02_Estacao!D793=""),"",IF(CFG_URS="MJ/m²/h",02_Estacao!D793*277.7778,IF(CFG_URS="kW/m²",02_Estacao!D793*1000,02_Estacao!D793)))</f>
        <v/>
      </c>
      <c r="E793" s="46" t="str">
        <f aca="false">IF(OR($A793="",02_Estacao!E793=""),"",IF(CFG_UVEL="km/h",02_Estacao!E793/3.6,02_Estacao!E793))</f>
        <v/>
      </c>
      <c r="F793" s="46" t="str">
        <f aca="false">IF($A793="","",IF(02_Estacao!F793="",CFG_P,IF(CFG_UP="hPa (mbar)",02_Estacao!F793/10,IF(CFG_UP="Pa",02_Estacao!F793/1000,02_Estacao!F793))))</f>
        <v/>
      </c>
      <c r="G793" s="48" t="str">
        <f aca="false">IF($A793="","",IF(02_Estacao!G793&lt;&gt;"",02_Estacao!G793,IF($D793="","",(1-CFG_ALBEDO)*$D793-CFG_RNL)))</f>
        <v/>
      </c>
      <c r="H793" s="46" t="str">
        <f aca="false">IF($A793="","",IFERROR(IF(ISNUMBER(INDEX(03_Dossel!$F$6:$F$1005,MATCH($A793,03_Dossel!$A$6:$A$1005,0))),INDEX(03_Dossel!$F$6:$F$1005,MATCH($A793,03_Dossel!$A$6:$A$1005,0)),""),""))</f>
        <v/>
      </c>
      <c r="I793" s="49" t="str">
        <f aca="false">IF($A793="","",IF($H793="","SEM PAR","OK"))</f>
        <v/>
      </c>
      <c r="J793" s="50" t="str">
        <f aca="false">IF($B793="","",0.6108*EXP(17.27*$B793/($B793+237.3)))</f>
        <v/>
      </c>
      <c r="K793" s="50" t="str">
        <f aca="false">IF(OR($J793="",$C793=""),"",$J793*$C793/100)</f>
        <v/>
      </c>
      <c r="L793" s="50" t="str">
        <f aca="false">IF(OR($J793="",$K793=""),"",$J793-$K793)</f>
        <v/>
      </c>
      <c r="M793" s="50" t="str">
        <f aca="false">IF($J793="","",4098*$J793/($B793+237.3)^2)</f>
        <v/>
      </c>
      <c r="N793" s="51" t="str">
        <f aca="false">IF($F793="","",0.000665*$F793)</f>
        <v/>
      </c>
      <c r="O793" s="46" t="str">
        <f aca="false">IF($E793="","",IFERROR($E793*4.87/LN(67.8*CFG_ZANEM-5.42),""))</f>
        <v/>
      </c>
      <c r="P793" s="46" t="str">
        <f aca="false">IF(OR($B793="",$H793=""),"",$H793-$B793)</f>
        <v/>
      </c>
      <c r="Q793" s="46" t="str">
        <f aca="false">IF($A793="","",IF(ISNUMBER(CFG_A),CFG_A,""))</f>
        <v/>
      </c>
      <c r="R793" s="46" t="str">
        <f aca="false">IF($A793="","",IF(ISNUMBER(CFG_B),CFG_B,""))</f>
        <v/>
      </c>
      <c r="S793" s="50" t="str">
        <f aca="false">IF(OR($B793="",$Q793=""),"",0.6108*EXP(17.27*$B793/($B793+237.3))-0.6108*EXP(17.27*($B793+$Q793)/($B793+$Q793+237.3)))</f>
        <v/>
      </c>
      <c r="T793" s="46" t="str">
        <f aca="false">IF(OR($Q793="",$R793="",$L793=""),"",$Q793+$R793*$L793)</f>
        <v/>
      </c>
      <c r="U793" s="46" t="str">
        <f aca="false">IF(OR($Q793="",$R793="",$S793=""),"",$Q793+$R793*$S793)</f>
        <v/>
      </c>
      <c r="V793" s="50" t="str">
        <f aca="false">IF(OR($P793="",$T793="",$U793=""),"",IF(ABS($U793-$T793)&lt;CFG_DENOMMIN,"",($P793-$T793)/($U793-$T793)))</f>
        <v/>
      </c>
      <c r="W793" s="47" t="str">
        <f aca="false">IF($E793="","",IFERROR(LN((CFG_ZANEM-0.67*CFG_HDOSSEL)/(0.123*CFG_HDOSSEL))*LN((CFG_ZAR-0.67*CFG_HDOSSEL)/(0.0123*CFG_HDOSSEL))/(CFG_K^2*$E793),""))</f>
        <v/>
      </c>
      <c r="X793" s="50" t="str">
        <f aca="false">IF(OR($N793="",$W793="",$W793=0),"",$N793*(1+CFG_RC/$W793))</f>
        <v/>
      </c>
      <c r="Y793" s="46" t="str">
        <f aca="false">IF(OR($X793="",$M793="",$G793="",$L793=""),"",($W793*$G793/CFG_RHOCP)*($X793/($M793+$X793))-$L793/($M793+$X793))</f>
        <v/>
      </c>
      <c r="Z793" s="46" t="str">
        <f aca="false">IF(OR($W793="",$G793=""),"",$W793*$G793/CFG_RHOCP)</f>
        <v/>
      </c>
      <c r="AA793" s="50" t="str">
        <f aca="false">IF(OR($P793="",$Y793="",$Z793=""),"",IF(ABS($Z793-$Y793)&lt;CFG_DENOMMIN,"",($P793-$Y793)/($Z793-$Y793)))</f>
        <v/>
      </c>
      <c r="AB793" s="48" t="str">
        <f aca="false">IF($A793="","",IF(AND(HOUR($A793)&gt;=CFG_HINI,HOUR($A793)&lt;CFG_HFIM),1,0))</f>
        <v/>
      </c>
      <c r="AC793" s="48" t="str">
        <f aca="false">IF($A793="","",IF($D793="",0,IF($D793&gt;=CFG_RSMIN,1,0)))</f>
        <v/>
      </c>
      <c r="AD793" s="48" t="str">
        <f aca="false">IF($A793="","",IF($E793="",0,IF(AND($E793&gt;=CFG_UMIN,$E793&lt;=CFG_UMAX),1,0)))</f>
        <v/>
      </c>
      <c r="AE793" s="48" t="str">
        <f aca="false">IF($A793="","",IF($L793="",0,IF($L793&gt;=CFG_VPDMIN,1,0)))</f>
        <v/>
      </c>
      <c r="AF793" s="48" t="str">
        <f aca="false">IF($A793="","",IF(CFG_METODO="Teórico (Jackson)",IF(OR($Y793="",$Z793=""),0,IF(ABS($Z793-$Y793)&gt;=CFG_DENOMMIN,1,0)),IF(OR($T793="",$U793=""),0,IF(ABS($U793-$T793)&gt;=CFG_DENOMMIN,1,0))))</f>
        <v/>
      </c>
      <c r="AG793" s="48" t="str">
        <f aca="false">IF($A793="","",IF(AND($B793&lt;&gt;"",$C793&lt;&gt;"",$H793&lt;&gt;""),1,0))</f>
        <v/>
      </c>
      <c r="AH793" s="48" t="str">
        <f aca="false">IF($A793="","",IF(AND($AB793=1,$AC793=1,$AD793=1,$AE793=1,$AF793=1,$AG793=1),1,0))</f>
        <v/>
      </c>
      <c r="AI793" s="50" t="str">
        <f aca="false">IF($A793="","",IF($AH793&lt;&gt;1,"",IF(CFG_METODO="Teórico (Jackson)",$AA793,$V793)))</f>
        <v/>
      </c>
      <c r="AJ793" s="50" t="str">
        <f aca="false">IF($AI793="","",MAX(0,MIN(1,$AI793)))</f>
        <v/>
      </c>
      <c r="AK793" s="52" t="str">
        <f aca="false">IF($A793="","",IF($AG793=0,"Dados incompletos"&amp;IF($I793="SEM PAR"," — sem Tc no mesmo horário",""),IF($AB793=0,"Fora da janela horária",IF($AC793=0,"Radiação abaixo do mínimo",IF($AD793=0,"Vento fora da faixa",IF($AE793=0,"VPD abaixo do mínimo",IF($AF793=0,"Denominador muito pequeno","VÁLIDO")))))))</f>
        <v/>
      </c>
    </row>
    <row r="794" customFormat="false" ht="15" hidden="false" customHeight="false" outlineLevel="0" collapsed="false">
      <c r="A794" s="45" t="str">
        <f aca="false">IF(02_Estacao!A794="","",02_Estacao!A794)</f>
        <v/>
      </c>
      <c r="B794" s="46" t="str">
        <f aca="false">IF(OR($A794="",02_Estacao!B794=""),"",IF(CFG_UT="°F",(02_Estacao!B794-32)*5/9,02_Estacao!B794))</f>
        <v/>
      </c>
      <c r="C794" s="47" t="str">
        <f aca="false">IF(OR($A794="",02_Estacao!C794=""),"",IF(CFG_UUR="fração (0-1)",02_Estacao!C794*100,02_Estacao!C794))</f>
        <v/>
      </c>
      <c r="D794" s="48" t="str">
        <f aca="false">IF(OR($A794="",02_Estacao!D794=""),"",IF(CFG_URS="MJ/m²/h",02_Estacao!D794*277.7778,IF(CFG_URS="kW/m²",02_Estacao!D794*1000,02_Estacao!D794)))</f>
        <v/>
      </c>
      <c r="E794" s="46" t="str">
        <f aca="false">IF(OR($A794="",02_Estacao!E794=""),"",IF(CFG_UVEL="km/h",02_Estacao!E794/3.6,02_Estacao!E794))</f>
        <v/>
      </c>
      <c r="F794" s="46" t="str">
        <f aca="false">IF($A794="","",IF(02_Estacao!F794="",CFG_P,IF(CFG_UP="hPa (mbar)",02_Estacao!F794/10,IF(CFG_UP="Pa",02_Estacao!F794/1000,02_Estacao!F794))))</f>
        <v/>
      </c>
      <c r="G794" s="48" t="str">
        <f aca="false">IF($A794="","",IF(02_Estacao!G794&lt;&gt;"",02_Estacao!G794,IF($D794="","",(1-CFG_ALBEDO)*$D794-CFG_RNL)))</f>
        <v/>
      </c>
      <c r="H794" s="46" t="str">
        <f aca="false">IF($A794="","",IFERROR(IF(ISNUMBER(INDEX(03_Dossel!$F$6:$F$1005,MATCH($A794,03_Dossel!$A$6:$A$1005,0))),INDEX(03_Dossel!$F$6:$F$1005,MATCH($A794,03_Dossel!$A$6:$A$1005,0)),""),""))</f>
        <v/>
      </c>
      <c r="I794" s="49" t="str">
        <f aca="false">IF($A794="","",IF($H794="","SEM PAR","OK"))</f>
        <v/>
      </c>
      <c r="J794" s="50" t="str">
        <f aca="false">IF($B794="","",0.6108*EXP(17.27*$B794/($B794+237.3)))</f>
        <v/>
      </c>
      <c r="K794" s="50" t="str">
        <f aca="false">IF(OR($J794="",$C794=""),"",$J794*$C794/100)</f>
        <v/>
      </c>
      <c r="L794" s="50" t="str">
        <f aca="false">IF(OR($J794="",$K794=""),"",$J794-$K794)</f>
        <v/>
      </c>
      <c r="M794" s="50" t="str">
        <f aca="false">IF($J794="","",4098*$J794/($B794+237.3)^2)</f>
        <v/>
      </c>
      <c r="N794" s="51" t="str">
        <f aca="false">IF($F794="","",0.000665*$F794)</f>
        <v/>
      </c>
      <c r="O794" s="46" t="str">
        <f aca="false">IF($E794="","",IFERROR($E794*4.87/LN(67.8*CFG_ZANEM-5.42),""))</f>
        <v/>
      </c>
      <c r="P794" s="46" t="str">
        <f aca="false">IF(OR($B794="",$H794=""),"",$H794-$B794)</f>
        <v/>
      </c>
      <c r="Q794" s="46" t="str">
        <f aca="false">IF($A794="","",IF(ISNUMBER(CFG_A),CFG_A,""))</f>
        <v/>
      </c>
      <c r="R794" s="46" t="str">
        <f aca="false">IF($A794="","",IF(ISNUMBER(CFG_B),CFG_B,""))</f>
        <v/>
      </c>
      <c r="S794" s="50" t="str">
        <f aca="false">IF(OR($B794="",$Q794=""),"",0.6108*EXP(17.27*$B794/($B794+237.3))-0.6108*EXP(17.27*($B794+$Q794)/($B794+$Q794+237.3)))</f>
        <v/>
      </c>
      <c r="T794" s="46" t="str">
        <f aca="false">IF(OR($Q794="",$R794="",$L794=""),"",$Q794+$R794*$L794)</f>
        <v/>
      </c>
      <c r="U794" s="46" t="str">
        <f aca="false">IF(OR($Q794="",$R794="",$S794=""),"",$Q794+$R794*$S794)</f>
        <v/>
      </c>
      <c r="V794" s="50" t="str">
        <f aca="false">IF(OR($P794="",$T794="",$U794=""),"",IF(ABS($U794-$T794)&lt;CFG_DENOMMIN,"",($P794-$T794)/($U794-$T794)))</f>
        <v/>
      </c>
      <c r="W794" s="47" t="str">
        <f aca="false">IF($E794="","",IFERROR(LN((CFG_ZANEM-0.67*CFG_HDOSSEL)/(0.123*CFG_HDOSSEL))*LN((CFG_ZAR-0.67*CFG_HDOSSEL)/(0.0123*CFG_HDOSSEL))/(CFG_K^2*$E794),""))</f>
        <v/>
      </c>
      <c r="X794" s="50" t="str">
        <f aca="false">IF(OR($N794="",$W794="",$W794=0),"",$N794*(1+CFG_RC/$W794))</f>
        <v/>
      </c>
      <c r="Y794" s="46" t="str">
        <f aca="false">IF(OR($X794="",$M794="",$G794="",$L794=""),"",($W794*$G794/CFG_RHOCP)*($X794/($M794+$X794))-$L794/($M794+$X794))</f>
        <v/>
      </c>
      <c r="Z794" s="46" t="str">
        <f aca="false">IF(OR($W794="",$G794=""),"",$W794*$G794/CFG_RHOCP)</f>
        <v/>
      </c>
      <c r="AA794" s="50" t="str">
        <f aca="false">IF(OR($P794="",$Y794="",$Z794=""),"",IF(ABS($Z794-$Y794)&lt;CFG_DENOMMIN,"",($P794-$Y794)/($Z794-$Y794)))</f>
        <v/>
      </c>
      <c r="AB794" s="48" t="str">
        <f aca="false">IF($A794="","",IF(AND(HOUR($A794)&gt;=CFG_HINI,HOUR($A794)&lt;CFG_HFIM),1,0))</f>
        <v/>
      </c>
      <c r="AC794" s="48" t="str">
        <f aca="false">IF($A794="","",IF($D794="",0,IF($D794&gt;=CFG_RSMIN,1,0)))</f>
        <v/>
      </c>
      <c r="AD794" s="48" t="str">
        <f aca="false">IF($A794="","",IF($E794="",0,IF(AND($E794&gt;=CFG_UMIN,$E794&lt;=CFG_UMAX),1,0)))</f>
        <v/>
      </c>
      <c r="AE794" s="48" t="str">
        <f aca="false">IF($A794="","",IF($L794="",0,IF($L794&gt;=CFG_VPDMIN,1,0)))</f>
        <v/>
      </c>
      <c r="AF794" s="48" t="str">
        <f aca="false">IF($A794="","",IF(CFG_METODO="Teórico (Jackson)",IF(OR($Y794="",$Z794=""),0,IF(ABS($Z794-$Y794)&gt;=CFG_DENOMMIN,1,0)),IF(OR($T794="",$U794=""),0,IF(ABS($U794-$T794)&gt;=CFG_DENOMMIN,1,0))))</f>
        <v/>
      </c>
      <c r="AG794" s="48" t="str">
        <f aca="false">IF($A794="","",IF(AND($B794&lt;&gt;"",$C794&lt;&gt;"",$H794&lt;&gt;""),1,0))</f>
        <v/>
      </c>
      <c r="AH794" s="48" t="str">
        <f aca="false">IF($A794="","",IF(AND($AB794=1,$AC794=1,$AD794=1,$AE794=1,$AF794=1,$AG794=1),1,0))</f>
        <v/>
      </c>
      <c r="AI794" s="50" t="str">
        <f aca="false">IF($A794="","",IF($AH794&lt;&gt;1,"",IF(CFG_METODO="Teórico (Jackson)",$AA794,$V794)))</f>
        <v/>
      </c>
      <c r="AJ794" s="50" t="str">
        <f aca="false">IF($AI794="","",MAX(0,MIN(1,$AI794)))</f>
        <v/>
      </c>
      <c r="AK794" s="52" t="str">
        <f aca="false">IF($A794="","",IF($AG794=0,"Dados incompletos"&amp;IF($I794="SEM PAR"," — sem Tc no mesmo horário",""),IF($AB794=0,"Fora da janela horária",IF($AC794=0,"Radiação abaixo do mínimo",IF($AD794=0,"Vento fora da faixa",IF($AE794=0,"VPD abaixo do mínimo",IF($AF794=0,"Denominador muito pequeno","VÁLIDO")))))))</f>
        <v/>
      </c>
    </row>
    <row r="795" customFormat="false" ht="15" hidden="false" customHeight="false" outlineLevel="0" collapsed="false">
      <c r="A795" s="45" t="str">
        <f aca="false">IF(02_Estacao!A795="","",02_Estacao!A795)</f>
        <v/>
      </c>
      <c r="B795" s="46" t="str">
        <f aca="false">IF(OR($A795="",02_Estacao!B795=""),"",IF(CFG_UT="°F",(02_Estacao!B795-32)*5/9,02_Estacao!B795))</f>
        <v/>
      </c>
      <c r="C795" s="47" t="str">
        <f aca="false">IF(OR($A795="",02_Estacao!C795=""),"",IF(CFG_UUR="fração (0-1)",02_Estacao!C795*100,02_Estacao!C795))</f>
        <v/>
      </c>
      <c r="D795" s="48" t="str">
        <f aca="false">IF(OR($A795="",02_Estacao!D795=""),"",IF(CFG_URS="MJ/m²/h",02_Estacao!D795*277.7778,IF(CFG_URS="kW/m²",02_Estacao!D795*1000,02_Estacao!D795)))</f>
        <v/>
      </c>
      <c r="E795" s="46" t="str">
        <f aca="false">IF(OR($A795="",02_Estacao!E795=""),"",IF(CFG_UVEL="km/h",02_Estacao!E795/3.6,02_Estacao!E795))</f>
        <v/>
      </c>
      <c r="F795" s="46" t="str">
        <f aca="false">IF($A795="","",IF(02_Estacao!F795="",CFG_P,IF(CFG_UP="hPa (mbar)",02_Estacao!F795/10,IF(CFG_UP="Pa",02_Estacao!F795/1000,02_Estacao!F795))))</f>
        <v/>
      </c>
      <c r="G795" s="48" t="str">
        <f aca="false">IF($A795="","",IF(02_Estacao!G795&lt;&gt;"",02_Estacao!G795,IF($D795="","",(1-CFG_ALBEDO)*$D795-CFG_RNL)))</f>
        <v/>
      </c>
      <c r="H795" s="46" t="str">
        <f aca="false">IF($A795="","",IFERROR(IF(ISNUMBER(INDEX(03_Dossel!$F$6:$F$1005,MATCH($A795,03_Dossel!$A$6:$A$1005,0))),INDEX(03_Dossel!$F$6:$F$1005,MATCH($A795,03_Dossel!$A$6:$A$1005,0)),""),""))</f>
        <v/>
      </c>
      <c r="I795" s="49" t="str">
        <f aca="false">IF($A795="","",IF($H795="","SEM PAR","OK"))</f>
        <v/>
      </c>
      <c r="J795" s="50" t="str">
        <f aca="false">IF($B795="","",0.6108*EXP(17.27*$B795/($B795+237.3)))</f>
        <v/>
      </c>
      <c r="K795" s="50" t="str">
        <f aca="false">IF(OR($J795="",$C795=""),"",$J795*$C795/100)</f>
        <v/>
      </c>
      <c r="L795" s="50" t="str">
        <f aca="false">IF(OR($J795="",$K795=""),"",$J795-$K795)</f>
        <v/>
      </c>
      <c r="M795" s="50" t="str">
        <f aca="false">IF($J795="","",4098*$J795/($B795+237.3)^2)</f>
        <v/>
      </c>
      <c r="N795" s="51" t="str">
        <f aca="false">IF($F795="","",0.000665*$F795)</f>
        <v/>
      </c>
      <c r="O795" s="46" t="str">
        <f aca="false">IF($E795="","",IFERROR($E795*4.87/LN(67.8*CFG_ZANEM-5.42),""))</f>
        <v/>
      </c>
      <c r="P795" s="46" t="str">
        <f aca="false">IF(OR($B795="",$H795=""),"",$H795-$B795)</f>
        <v/>
      </c>
      <c r="Q795" s="46" t="str">
        <f aca="false">IF($A795="","",IF(ISNUMBER(CFG_A),CFG_A,""))</f>
        <v/>
      </c>
      <c r="R795" s="46" t="str">
        <f aca="false">IF($A795="","",IF(ISNUMBER(CFG_B),CFG_B,""))</f>
        <v/>
      </c>
      <c r="S795" s="50" t="str">
        <f aca="false">IF(OR($B795="",$Q795=""),"",0.6108*EXP(17.27*$B795/($B795+237.3))-0.6108*EXP(17.27*($B795+$Q795)/($B795+$Q795+237.3)))</f>
        <v/>
      </c>
      <c r="T795" s="46" t="str">
        <f aca="false">IF(OR($Q795="",$R795="",$L795=""),"",$Q795+$R795*$L795)</f>
        <v/>
      </c>
      <c r="U795" s="46" t="str">
        <f aca="false">IF(OR($Q795="",$R795="",$S795=""),"",$Q795+$R795*$S795)</f>
        <v/>
      </c>
      <c r="V795" s="50" t="str">
        <f aca="false">IF(OR($P795="",$T795="",$U795=""),"",IF(ABS($U795-$T795)&lt;CFG_DENOMMIN,"",($P795-$T795)/($U795-$T795)))</f>
        <v/>
      </c>
      <c r="W795" s="47" t="str">
        <f aca="false">IF($E795="","",IFERROR(LN((CFG_ZANEM-0.67*CFG_HDOSSEL)/(0.123*CFG_HDOSSEL))*LN((CFG_ZAR-0.67*CFG_HDOSSEL)/(0.0123*CFG_HDOSSEL))/(CFG_K^2*$E795),""))</f>
        <v/>
      </c>
      <c r="X795" s="50" t="str">
        <f aca="false">IF(OR($N795="",$W795="",$W795=0),"",$N795*(1+CFG_RC/$W795))</f>
        <v/>
      </c>
      <c r="Y795" s="46" t="str">
        <f aca="false">IF(OR($X795="",$M795="",$G795="",$L795=""),"",($W795*$G795/CFG_RHOCP)*($X795/($M795+$X795))-$L795/($M795+$X795))</f>
        <v/>
      </c>
      <c r="Z795" s="46" t="str">
        <f aca="false">IF(OR($W795="",$G795=""),"",$W795*$G795/CFG_RHOCP)</f>
        <v/>
      </c>
      <c r="AA795" s="50" t="str">
        <f aca="false">IF(OR($P795="",$Y795="",$Z795=""),"",IF(ABS($Z795-$Y795)&lt;CFG_DENOMMIN,"",($P795-$Y795)/($Z795-$Y795)))</f>
        <v/>
      </c>
      <c r="AB795" s="48" t="str">
        <f aca="false">IF($A795="","",IF(AND(HOUR($A795)&gt;=CFG_HINI,HOUR($A795)&lt;CFG_HFIM),1,0))</f>
        <v/>
      </c>
      <c r="AC795" s="48" t="str">
        <f aca="false">IF($A795="","",IF($D795="",0,IF($D795&gt;=CFG_RSMIN,1,0)))</f>
        <v/>
      </c>
      <c r="AD795" s="48" t="str">
        <f aca="false">IF($A795="","",IF($E795="",0,IF(AND($E795&gt;=CFG_UMIN,$E795&lt;=CFG_UMAX),1,0)))</f>
        <v/>
      </c>
      <c r="AE795" s="48" t="str">
        <f aca="false">IF($A795="","",IF($L795="",0,IF($L795&gt;=CFG_VPDMIN,1,0)))</f>
        <v/>
      </c>
      <c r="AF795" s="48" t="str">
        <f aca="false">IF($A795="","",IF(CFG_METODO="Teórico (Jackson)",IF(OR($Y795="",$Z795=""),0,IF(ABS($Z795-$Y795)&gt;=CFG_DENOMMIN,1,0)),IF(OR($T795="",$U795=""),0,IF(ABS($U795-$T795)&gt;=CFG_DENOMMIN,1,0))))</f>
        <v/>
      </c>
      <c r="AG795" s="48" t="str">
        <f aca="false">IF($A795="","",IF(AND($B795&lt;&gt;"",$C795&lt;&gt;"",$H795&lt;&gt;""),1,0))</f>
        <v/>
      </c>
      <c r="AH795" s="48" t="str">
        <f aca="false">IF($A795="","",IF(AND($AB795=1,$AC795=1,$AD795=1,$AE795=1,$AF795=1,$AG795=1),1,0))</f>
        <v/>
      </c>
      <c r="AI795" s="50" t="str">
        <f aca="false">IF($A795="","",IF($AH795&lt;&gt;1,"",IF(CFG_METODO="Teórico (Jackson)",$AA795,$V795)))</f>
        <v/>
      </c>
      <c r="AJ795" s="50" t="str">
        <f aca="false">IF($AI795="","",MAX(0,MIN(1,$AI795)))</f>
        <v/>
      </c>
      <c r="AK795" s="52" t="str">
        <f aca="false">IF($A795="","",IF($AG795=0,"Dados incompletos"&amp;IF($I795="SEM PAR"," — sem Tc no mesmo horário",""),IF($AB795=0,"Fora da janela horária",IF($AC795=0,"Radiação abaixo do mínimo",IF($AD795=0,"Vento fora da faixa",IF($AE795=0,"VPD abaixo do mínimo",IF($AF795=0,"Denominador muito pequeno","VÁLIDO")))))))</f>
        <v/>
      </c>
    </row>
    <row r="796" customFormat="false" ht="15" hidden="false" customHeight="false" outlineLevel="0" collapsed="false">
      <c r="A796" s="45" t="str">
        <f aca="false">IF(02_Estacao!A796="","",02_Estacao!A796)</f>
        <v/>
      </c>
      <c r="B796" s="46" t="str">
        <f aca="false">IF(OR($A796="",02_Estacao!B796=""),"",IF(CFG_UT="°F",(02_Estacao!B796-32)*5/9,02_Estacao!B796))</f>
        <v/>
      </c>
      <c r="C796" s="47" t="str">
        <f aca="false">IF(OR($A796="",02_Estacao!C796=""),"",IF(CFG_UUR="fração (0-1)",02_Estacao!C796*100,02_Estacao!C796))</f>
        <v/>
      </c>
      <c r="D796" s="48" t="str">
        <f aca="false">IF(OR($A796="",02_Estacao!D796=""),"",IF(CFG_URS="MJ/m²/h",02_Estacao!D796*277.7778,IF(CFG_URS="kW/m²",02_Estacao!D796*1000,02_Estacao!D796)))</f>
        <v/>
      </c>
      <c r="E796" s="46" t="str">
        <f aca="false">IF(OR($A796="",02_Estacao!E796=""),"",IF(CFG_UVEL="km/h",02_Estacao!E796/3.6,02_Estacao!E796))</f>
        <v/>
      </c>
      <c r="F796" s="46" t="str">
        <f aca="false">IF($A796="","",IF(02_Estacao!F796="",CFG_P,IF(CFG_UP="hPa (mbar)",02_Estacao!F796/10,IF(CFG_UP="Pa",02_Estacao!F796/1000,02_Estacao!F796))))</f>
        <v/>
      </c>
      <c r="G796" s="48" t="str">
        <f aca="false">IF($A796="","",IF(02_Estacao!G796&lt;&gt;"",02_Estacao!G796,IF($D796="","",(1-CFG_ALBEDO)*$D796-CFG_RNL)))</f>
        <v/>
      </c>
      <c r="H796" s="46" t="str">
        <f aca="false">IF($A796="","",IFERROR(IF(ISNUMBER(INDEX(03_Dossel!$F$6:$F$1005,MATCH($A796,03_Dossel!$A$6:$A$1005,0))),INDEX(03_Dossel!$F$6:$F$1005,MATCH($A796,03_Dossel!$A$6:$A$1005,0)),""),""))</f>
        <v/>
      </c>
      <c r="I796" s="49" t="str">
        <f aca="false">IF($A796="","",IF($H796="","SEM PAR","OK"))</f>
        <v/>
      </c>
      <c r="J796" s="50" t="str">
        <f aca="false">IF($B796="","",0.6108*EXP(17.27*$B796/($B796+237.3)))</f>
        <v/>
      </c>
      <c r="K796" s="50" t="str">
        <f aca="false">IF(OR($J796="",$C796=""),"",$J796*$C796/100)</f>
        <v/>
      </c>
      <c r="L796" s="50" t="str">
        <f aca="false">IF(OR($J796="",$K796=""),"",$J796-$K796)</f>
        <v/>
      </c>
      <c r="M796" s="50" t="str">
        <f aca="false">IF($J796="","",4098*$J796/($B796+237.3)^2)</f>
        <v/>
      </c>
      <c r="N796" s="51" t="str">
        <f aca="false">IF($F796="","",0.000665*$F796)</f>
        <v/>
      </c>
      <c r="O796" s="46" t="str">
        <f aca="false">IF($E796="","",IFERROR($E796*4.87/LN(67.8*CFG_ZANEM-5.42),""))</f>
        <v/>
      </c>
      <c r="P796" s="46" t="str">
        <f aca="false">IF(OR($B796="",$H796=""),"",$H796-$B796)</f>
        <v/>
      </c>
      <c r="Q796" s="46" t="str">
        <f aca="false">IF($A796="","",IF(ISNUMBER(CFG_A),CFG_A,""))</f>
        <v/>
      </c>
      <c r="R796" s="46" t="str">
        <f aca="false">IF($A796="","",IF(ISNUMBER(CFG_B),CFG_B,""))</f>
        <v/>
      </c>
      <c r="S796" s="50" t="str">
        <f aca="false">IF(OR($B796="",$Q796=""),"",0.6108*EXP(17.27*$B796/($B796+237.3))-0.6108*EXP(17.27*($B796+$Q796)/($B796+$Q796+237.3)))</f>
        <v/>
      </c>
      <c r="T796" s="46" t="str">
        <f aca="false">IF(OR($Q796="",$R796="",$L796=""),"",$Q796+$R796*$L796)</f>
        <v/>
      </c>
      <c r="U796" s="46" t="str">
        <f aca="false">IF(OR($Q796="",$R796="",$S796=""),"",$Q796+$R796*$S796)</f>
        <v/>
      </c>
      <c r="V796" s="50" t="str">
        <f aca="false">IF(OR($P796="",$T796="",$U796=""),"",IF(ABS($U796-$T796)&lt;CFG_DENOMMIN,"",($P796-$T796)/($U796-$T796)))</f>
        <v/>
      </c>
      <c r="W796" s="47" t="str">
        <f aca="false">IF($E796="","",IFERROR(LN((CFG_ZANEM-0.67*CFG_HDOSSEL)/(0.123*CFG_HDOSSEL))*LN((CFG_ZAR-0.67*CFG_HDOSSEL)/(0.0123*CFG_HDOSSEL))/(CFG_K^2*$E796),""))</f>
        <v/>
      </c>
      <c r="X796" s="50" t="str">
        <f aca="false">IF(OR($N796="",$W796="",$W796=0),"",$N796*(1+CFG_RC/$W796))</f>
        <v/>
      </c>
      <c r="Y796" s="46" t="str">
        <f aca="false">IF(OR($X796="",$M796="",$G796="",$L796=""),"",($W796*$G796/CFG_RHOCP)*($X796/($M796+$X796))-$L796/($M796+$X796))</f>
        <v/>
      </c>
      <c r="Z796" s="46" t="str">
        <f aca="false">IF(OR($W796="",$G796=""),"",$W796*$G796/CFG_RHOCP)</f>
        <v/>
      </c>
      <c r="AA796" s="50" t="str">
        <f aca="false">IF(OR($P796="",$Y796="",$Z796=""),"",IF(ABS($Z796-$Y796)&lt;CFG_DENOMMIN,"",($P796-$Y796)/($Z796-$Y796)))</f>
        <v/>
      </c>
      <c r="AB796" s="48" t="str">
        <f aca="false">IF($A796="","",IF(AND(HOUR($A796)&gt;=CFG_HINI,HOUR($A796)&lt;CFG_HFIM),1,0))</f>
        <v/>
      </c>
      <c r="AC796" s="48" t="str">
        <f aca="false">IF($A796="","",IF($D796="",0,IF($D796&gt;=CFG_RSMIN,1,0)))</f>
        <v/>
      </c>
      <c r="AD796" s="48" t="str">
        <f aca="false">IF($A796="","",IF($E796="",0,IF(AND($E796&gt;=CFG_UMIN,$E796&lt;=CFG_UMAX),1,0)))</f>
        <v/>
      </c>
      <c r="AE796" s="48" t="str">
        <f aca="false">IF($A796="","",IF($L796="",0,IF($L796&gt;=CFG_VPDMIN,1,0)))</f>
        <v/>
      </c>
      <c r="AF796" s="48" t="str">
        <f aca="false">IF($A796="","",IF(CFG_METODO="Teórico (Jackson)",IF(OR($Y796="",$Z796=""),0,IF(ABS($Z796-$Y796)&gt;=CFG_DENOMMIN,1,0)),IF(OR($T796="",$U796=""),0,IF(ABS($U796-$T796)&gt;=CFG_DENOMMIN,1,0))))</f>
        <v/>
      </c>
      <c r="AG796" s="48" t="str">
        <f aca="false">IF($A796="","",IF(AND($B796&lt;&gt;"",$C796&lt;&gt;"",$H796&lt;&gt;""),1,0))</f>
        <v/>
      </c>
      <c r="AH796" s="48" t="str">
        <f aca="false">IF($A796="","",IF(AND($AB796=1,$AC796=1,$AD796=1,$AE796=1,$AF796=1,$AG796=1),1,0))</f>
        <v/>
      </c>
      <c r="AI796" s="50" t="str">
        <f aca="false">IF($A796="","",IF($AH796&lt;&gt;1,"",IF(CFG_METODO="Teórico (Jackson)",$AA796,$V796)))</f>
        <v/>
      </c>
      <c r="AJ796" s="50" t="str">
        <f aca="false">IF($AI796="","",MAX(0,MIN(1,$AI796)))</f>
        <v/>
      </c>
      <c r="AK796" s="52" t="str">
        <f aca="false">IF($A796="","",IF($AG796=0,"Dados incompletos"&amp;IF($I796="SEM PAR"," — sem Tc no mesmo horário",""),IF($AB796=0,"Fora da janela horária",IF($AC796=0,"Radiação abaixo do mínimo",IF($AD796=0,"Vento fora da faixa",IF($AE796=0,"VPD abaixo do mínimo",IF($AF796=0,"Denominador muito pequeno","VÁLIDO")))))))</f>
        <v/>
      </c>
    </row>
    <row r="797" customFormat="false" ht="15" hidden="false" customHeight="false" outlineLevel="0" collapsed="false">
      <c r="A797" s="45" t="str">
        <f aca="false">IF(02_Estacao!A797="","",02_Estacao!A797)</f>
        <v/>
      </c>
      <c r="B797" s="46" t="str">
        <f aca="false">IF(OR($A797="",02_Estacao!B797=""),"",IF(CFG_UT="°F",(02_Estacao!B797-32)*5/9,02_Estacao!B797))</f>
        <v/>
      </c>
      <c r="C797" s="47" t="str">
        <f aca="false">IF(OR($A797="",02_Estacao!C797=""),"",IF(CFG_UUR="fração (0-1)",02_Estacao!C797*100,02_Estacao!C797))</f>
        <v/>
      </c>
      <c r="D797" s="48" t="str">
        <f aca="false">IF(OR($A797="",02_Estacao!D797=""),"",IF(CFG_URS="MJ/m²/h",02_Estacao!D797*277.7778,IF(CFG_URS="kW/m²",02_Estacao!D797*1000,02_Estacao!D797)))</f>
        <v/>
      </c>
      <c r="E797" s="46" t="str">
        <f aca="false">IF(OR($A797="",02_Estacao!E797=""),"",IF(CFG_UVEL="km/h",02_Estacao!E797/3.6,02_Estacao!E797))</f>
        <v/>
      </c>
      <c r="F797" s="46" t="str">
        <f aca="false">IF($A797="","",IF(02_Estacao!F797="",CFG_P,IF(CFG_UP="hPa (mbar)",02_Estacao!F797/10,IF(CFG_UP="Pa",02_Estacao!F797/1000,02_Estacao!F797))))</f>
        <v/>
      </c>
      <c r="G797" s="48" t="str">
        <f aca="false">IF($A797="","",IF(02_Estacao!G797&lt;&gt;"",02_Estacao!G797,IF($D797="","",(1-CFG_ALBEDO)*$D797-CFG_RNL)))</f>
        <v/>
      </c>
      <c r="H797" s="46" t="str">
        <f aca="false">IF($A797="","",IFERROR(IF(ISNUMBER(INDEX(03_Dossel!$F$6:$F$1005,MATCH($A797,03_Dossel!$A$6:$A$1005,0))),INDEX(03_Dossel!$F$6:$F$1005,MATCH($A797,03_Dossel!$A$6:$A$1005,0)),""),""))</f>
        <v/>
      </c>
      <c r="I797" s="49" t="str">
        <f aca="false">IF($A797="","",IF($H797="","SEM PAR","OK"))</f>
        <v/>
      </c>
      <c r="J797" s="50" t="str">
        <f aca="false">IF($B797="","",0.6108*EXP(17.27*$B797/($B797+237.3)))</f>
        <v/>
      </c>
      <c r="K797" s="50" t="str">
        <f aca="false">IF(OR($J797="",$C797=""),"",$J797*$C797/100)</f>
        <v/>
      </c>
      <c r="L797" s="50" t="str">
        <f aca="false">IF(OR($J797="",$K797=""),"",$J797-$K797)</f>
        <v/>
      </c>
      <c r="M797" s="50" t="str">
        <f aca="false">IF($J797="","",4098*$J797/($B797+237.3)^2)</f>
        <v/>
      </c>
      <c r="N797" s="51" t="str">
        <f aca="false">IF($F797="","",0.000665*$F797)</f>
        <v/>
      </c>
      <c r="O797" s="46" t="str">
        <f aca="false">IF($E797="","",IFERROR($E797*4.87/LN(67.8*CFG_ZANEM-5.42),""))</f>
        <v/>
      </c>
      <c r="P797" s="46" t="str">
        <f aca="false">IF(OR($B797="",$H797=""),"",$H797-$B797)</f>
        <v/>
      </c>
      <c r="Q797" s="46" t="str">
        <f aca="false">IF($A797="","",IF(ISNUMBER(CFG_A),CFG_A,""))</f>
        <v/>
      </c>
      <c r="R797" s="46" t="str">
        <f aca="false">IF($A797="","",IF(ISNUMBER(CFG_B),CFG_B,""))</f>
        <v/>
      </c>
      <c r="S797" s="50" t="str">
        <f aca="false">IF(OR($B797="",$Q797=""),"",0.6108*EXP(17.27*$B797/($B797+237.3))-0.6108*EXP(17.27*($B797+$Q797)/($B797+$Q797+237.3)))</f>
        <v/>
      </c>
      <c r="T797" s="46" t="str">
        <f aca="false">IF(OR($Q797="",$R797="",$L797=""),"",$Q797+$R797*$L797)</f>
        <v/>
      </c>
      <c r="U797" s="46" t="str">
        <f aca="false">IF(OR($Q797="",$R797="",$S797=""),"",$Q797+$R797*$S797)</f>
        <v/>
      </c>
      <c r="V797" s="50" t="str">
        <f aca="false">IF(OR($P797="",$T797="",$U797=""),"",IF(ABS($U797-$T797)&lt;CFG_DENOMMIN,"",($P797-$T797)/($U797-$T797)))</f>
        <v/>
      </c>
      <c r="W797" s="47" t="str">
        <f aca="false">IF($E797="","",IFERROR(LN((CFG_ZANEM-0.67*CFG_HDOSSEL)/(0.123*CFG_HDOSSEL))*LN((CFG_ZAR-0.67*CFG_HDOSSEL)/(0.0123*CFG_HDOSSEL))/(CFG_K^2*$E797),""))</f>
        <v/>
      </c>
      <c r="X797" s="50" t="str">
        <f aca="false">IF(OR($N797="",$W797="",$W797=0),"",$N797*(1+CFG_RC/$W797))</f>
        <v/>
      </c>
      <c r="Y797" s="46" t="str">
        <f aca="false">IF(OR($X797="",$M797="",$G797="",$L797=""),"",($W797*$G797/CFG_RHOCP)*($X797/($M797+$X797))-$L797/($M797+$X797))</f>
        <v/>
      </c>
      <c r="Z797" s="46" t="str">
        <f aca="false">IF(OR($W797="",$G797=""),"",$W797*$G797/CFG_RHOCP)</f>
        <v/>
      </c>
      <c r="AA797" s="50" t="str">
        <f aca="false">IF(OR($P797="",$Y797="",$Z797=""),"",IF(ABS($Z797-$Y797)&lt;CFG_DENOMMIN,"",($P797-$Y797)/($Z797-$Y797)))</f>
        <v/>
      </c>
      <c r="AB797" s="48" t="str">
        <f aca="false">IF($A797="","",IF(AND(HOUR($A797)&gt;=CFG_HINI,HOUR($A797)&lt;CFG_HFIM),1,0))</f>
        <v/>
      </c>
      <c r="AC797" s="48" t="str">
        <f aca="false">IF($A797="","",IF($D797="",0,IF($D797&gt;=CFG_RSMIN,1,0)))</f>
        <v/>
      </c>
      <c r="AD797" s="48" t="str">
        <f aca="false">IF($A797="","",IF($E797="",0,IF(AND($E797&gt;=CFG_UMIN,$E797&lt;=CFG_UMAX),1,0)))</f>
        <v/>
      </c>
      <c r="AE797" s="48" t="str">
        <f aca="false">IF($A797="","",IF($L797="",0,IF($L797&gt;=CFG_VPDMIN,1,0)))</f>
        <v/>
      </c>
      <c r="AF797" s="48" t="str">
        <f aca="false">IF($A797="","",IF(CFG_METODO="Teórico (Jackson)",IF(OR($Y797="",$Z797=""),0,IF(ABS($Z797-$Y797)&gt;=CFG_DENOMMIN,1,0)),IF(OR($T797="",$U797=""),0,IF(ABS($U797-$T797)&gt;=CFG_DENOMMIN,1,0))))</f>
        <v/>
      </c>
      <c r="AG797" s="48" t="str">
        <f aca="false">IF($A797="","",IF(AND($B797&lt;&gt;"",$C797&lt;&gt;"",$H797&lt;&gt;""),1,0))</f>
        <v/>
      </c>
      <c r="AH797" s="48" t="str">
        <f aca="false">IF($A797="","",IF(AND($AB797=1,$AC797=1,$AD797=1,$AE797=1,$AF797=1,$AG797=1),1,0))</f>
        <v/>
      </c>
      <c r="AI797" s="50" t="str">
        <f aca="false">IF($A797="","",IF($AH797&lt;&gt;1,"",IF(CFG_METODO="Teórico (Jackson)",$AA797,$V797)))</f>
        <v/>
      </c>
      <c r="AJ797" s="50" t="str">
        <f aca="false">IF($AI797="","",MAX(0,MIN(1,$AI797)))</f>
        <v/>
      </c>
      <c r="AK797" s="52" t="str">
        <f aca="false">IF($A797="","",IF($AG797=0,"Dados incompletos"&amp;IF($I797="SEM PAR"," — sem Tc no mesmo horário",""),IF($AB797=0,"Fora da janela horária",IF($AC797=0,"Radiação abaixo do mínimo",IF($AD797=0,"Vento fora da faixa",IF($AE797=0,"VPD abaixo do mínimo",IF($AF797=0,"Denominador muito pequeno","VÁLIDO")))))))</f>
        <v/>
      </c>
    </row>
    <row r="798" customFormat="false" ht="15" hidden="false" customHeight="false" outlineLevel="0" collapsed="false">
      <c r="A798" s="45" t="str">
        <f aca="false">IF(02_Estacao!A798="","",02_Estacao!A798)</f>
        <v/>
      </c>
      <c r="B798" s="46" t="str">
        <f aca="false">IF(OR($A798="",02_Estacao!B798=""),"",IF(CFG_UT="°F",(02_Estacao!B798-32)*5/9,02_Estacao!B798))</f>
        <v/>
      </c>
      <c r="C798" s="47" t="str">
        <f aca="false">IF(OR($A798="",02_Estacao!C798=""),"",IF(CFG_UUR="fração (0-1)",02_Estacao!C798*100,02_Estacao!C798))</f>
        <v/>
      </c>
      <c r="D798" s="48" t="str">
        <f aca="false">IF(OR($A798="",02_Estacao!D798=""),"",IF(CFG_URS="MJ/m²/h",02_Estacao!D798*277.7778,IF(CFG_URS="kW/m²",02_Estacao!D798*1000,02_Estacao!D798)))</f>
        <v/>
      </c>
      <c r="E798" s="46" t="str">
        <f aca="false">IF(OR($A798="",02_Estacao!E798=""),"",IF(CFG_UVEL="km/h",02_Estacao!E798/3.6,02_Estacao!E798))</f>
        <v/>
      </c>
      <c r="F798" s="46" t="str">
        <f aca="false">IF($A798="","",IF(02_Estacao!F798="",CFG_P,IF(CFG_UP="hPa (mbar)",02_Estacao!F798/10,IF(CFG_UP="Pa",02_Estacao!F798/1000,02_Estacao!F798))))</f>
        <v/>
      </c>
      <c r="G798" s="48" t="str">
        <f aca="false">IF($A798="","",IF(02_Estacao!G798&lt;&gt;"",02_Estacao!G798,IF($D798="","",(1-CFG_ALBEDO)*$D798-CFG_RNL)))</f>
        <v/>
      </c>
      <c r="H798" s="46" t="str">
        <f aca="false">IF($A798="","",IFERROR(IF(ISNUMBER(INDEX(03_Dossel!$F$6:$F$1005,MATCH($A798,03_Dossel!$A$6:$A$1005,0))),INDEX(03_Dossel!$F$6:$F$1005,MATCH($A798,03_Dossel!$A$6:$A$1005,0)),""),""))</f>
        <v/>
      </c>
      <c r="I798" s="49" t="str">
        <f aca="false">IF($A798="","",IF($H798="","SEM PAR","OK"))</f>
        <v/>
      </c>
      <c r="J798" s="50" t="str">
        <f aca="false">IF($B798="","",0.6108*EXP(17.27*$B798/($B798+237.3)))</f>
        <v/>
      </c>
      <c r="K798" s="50" t="str">
        <f aca="false">IF(OR($J798="",$C798=""),"",$J798*$C798/100)</f>
        <v/>
      </c>
      <c r="L798" s="50" t="str">
        <f aca="false">IF(OR($J798="",$K798=""),"",$J798-$K798)</f>
        <v/>
      </c>
      <c r="M798" s="50" t="str">
        <f aca="false">IF($J798="","",4098*$J798/($B798+237.3)^2)</f>
        <v/>
      </c>
      <c r="N798" s="51" t="str">
        <f aca="false">IF($F798="","",0.000665*$F798)</f>
        <v/>
      </c>
      <c r="O798" s="46" t="str">
        <f aca="false">IF($E798="","",IFERROR($E798*4.87/LN(67.8*CFG_ZANEM-5.42),""))</f>
        <v/>
      </c>
      <c r="P798" s="46" t="str">
        <f aca="false">IF(OR($B798="",$H798=""),"",$H798-$B798)</f>
        <v/>
      </c>
      <c r="Q798" s="46" t="str">
        <f aca="false">IF($A798="","",IF(ISNUMBER(CFG_A),CFG_A,""))</f>
        <v/>
      </c>
      <c r="R798" s="46" t="str">
        <f aca="false">IF($A798="","",IF(ISNUMBER(CFG_B),CFG_B,""))</f>
        <v/>
      </c>
      <c r="S798" s="50" t="str">
        <f aca="false">IF(OR($B798="",$Q798=""),"",0.6108*EXP(17.27*$B798/($B798+237.3))-0.6108*EXP(17.27*($B798+$Q798)/($B798+$Q798+237.3)))</f>
        <v/>
      </c>
      <c r="T798" s="46" t="str">
        <f aca="false">IF(OR($Q798="",$R798="",$L798=""),"",$Q798+$R798*$L798)</f>
        <v/>
      </c>
      <c r="U798" s="46" t="str">
        <f aca="false">IF(OR($Q798="",$R798="",$S798=""),"",$Q798+$R798*$S798)</f>
        <v/>
      </c>
      <c r="V798" s="50" t="str">
        <f aca="false">IF(OR($P798="",$T798="",$U798=""),"",IF(ABS($U798-$T798)&lt;CFG_DENOMMIN,"",($P798-$T798)/($U798-$T798)))</f>
        <v/>
      </c>
      <c r="W798" s="47" t="str">
        <f aca="false">IF($E798="","",IFERROR(LN((CFG_ZANEM-0.67*CFG_HDOSSEL)/(0.123*CFG_HDOSSEL))*LN((CFG_ZAR-0.67*CFG_HDOSSEL)/(0.0123*CFG_HDOSSEL))/(CFG_K^2*$E798),""))</f>
        <v/>
      </c>
      <c r="X798" s="50" t="str">
        <f aca="false">IF(OR($N798="",$W798="",$W798=0),"",$N798*(1+CFG_RC/$W798))</f>
        <v/>
      </c>
      <c r="Y798" s="46" t="str">
        <f aca="false">IF(OR($X798="",$M798="",$G798="",$L798=""),"",($W798*$G798/CFG_RHOCP)*($X798/($M798+$X798))-$L798/($M798+$X798))</f>
        <v/>
      </c>
      <c r="Z798" s="46" t="str">
        <f aca="false">IF(OR($W798="",$G798=""),"",$W798*$G798/CFG_RHOCP)</f>
        <v/>
      </c>
      <c r="AA798" s="50" t="str">
        <f aca="false">IF(OR($P798="",$Y798="",$Z798=""),"",IF(ABS($Z798-$Y798)&lt;CFG_DENOMMIN,"",($P798-$Y798)/($Z798-$Y798)))</f>
        <v/>
      </c>
      <c r="AB798" s="48" t="str">
        <f aca="false">IF($A798="","",IF(AND(HOUR($A798)&gt;=CFG_HINI,HOUR($A798)&lt;CFG_HFIM),1,0))</f>
        <v/>
      </c>
      <c r="AC798" s="48" t="str">
        <f aca="false">IF($A798="","",IF($D798="",0,IF($D798&gt;=CFG_RSMIN,1,0)))</f>
        <v/>
      </c>
      <c r="AD798" s="48" t="str">
        <f aca="false">IF($A798="","",IF($E798="",0,IF(AND($E798&gt;=CFG_UMIN,$E798&lt;=CFG_UMAX),1,0)))</f>
        <v/>
      </c>
      <c r="AE798" s="48" t="str">
        <f aca="false">IF($A798="","",IF($L798="",0,IF($L798&gt;=CFG_VPDMIN,1,0)))</f>
        <v/>
      </c>
      <c r="AF798" s="48" t="str">
        <f aca="false">IF($A798="","",IF(CFG_METODO="Teórico (Jackson)",IF(OR($Y798="",$Z798=""),0,IF(ABS($Z798-$Y798)&gt;=CFG_DENOMMIN,1,0)),IF(OR($T798="",$U798=""),0,IF(ABS($U798-$T798)&gt;=CFG_DENOMMIN,1,0))))</f>
        <v/>
      </c>
      <c r="AG798" s="48" t="str">
        <f aca="false">IF($A798="","",IF(AND($B798&lt;&gt;"",$C798&lt;&gt;"",$H798&lt;&gt;""),1,0))</f>
        <v/>
      </c>
      <c r="AH798" s="48" t="str">
        <f aca="false">IF($A798="","",IF(AND($AB798=1,$AC798=1,$AD798=1,$AE798=1,$AF798=1,$AG798=1),1,0))</f>
        <v/>
      </c>
      <c r="AI798" s="50" t="str">
        <f aca="false">IF($A798="","",IF($AH798&lt;&gt;1,"",IF(CFG_METODO="Teórico (Jackson)",$AA798,$V798)))</f>
        <v/>
      </c>
      <c r="AJ798" s="50" t="str">
        <f aca="false">IF($AI798="","",MAX(0,MIN(1,$AI798)))</f>
        <v/>
      </c>
      <c r="AK798" s="52" t="str">
        <f aca="false">IF($A798="","",IF($AG798=0,"Dados incompletos"&amp;IF($I798="SEM PAR"," — sem Tc no mesmo horário",""),IF($AB798=0,"Fora da janela horária",IF($AC798=0,"Radiação abaixo do mínimo",IF($AD798=0,"Vento fora da faixa",IF($AE798=0,"VPD abaixo do mínimo",IF($AF798=0,"Denominador muito pequeno","VÁLIDO")))))))</f>
        <v/>
      </c>
    </row>
    <row r="799" customFormat="false" ht="15" hidden="false" customHeight="false" outlineLevel="0" collapsed="false">
      <c r="A799" s="45" t="str">
        <f aca="false">IF(02_Estacao!A799="","",02_Estacao!A799)</f>
        <v/>
      </c>
      <c r="B799" s="46" t="str">
        <f aca="false">IF(OR($A799="",02_Estacao!B799=""),"",IF(CFG_UT="°F",(02_Estacao!B799-32)*5/9,02_Estacao!B799))</f>
        <v/>
      </c>
      <c r="C799" s="47" t="str">
        <f aca="false">IF(OR($A799="",02_Estacao!C799=""),"",IF(CFG_UUR="fração (0-1)",02_Estacao!C799*100,02_Estacao!C799))</f>
        <v/>
      </c>
      <c r="D799" s="48" t="str">
        <f aca="false">IF(OR($A799="",02_Estacao!D799=""),"",IF(CFG_URS="MJ/m²/h",02_Estacao!D799*277.7778,IF(CFG_URS="kW/m²",02_Estacao!D799*1000,02_Estacao!D799)))</f>
        <v/>
      </c>
      <c r="E799" s="46" t="str">
        <f aca="false">IF(OR($A799="",02_Estacao!E799=""),"",IF(CFG_UVEL="km/h",02_Estacao!E799/3.6,02_Estacao!E799))</f>
        <v/>
      </c>
      <c r="F799" s="46" t="str">
        <f aca="false">IF($A799="","",IF(02_Estacao!F799="",CFG_P,IF(CFG_UP="hPa (mbar)",02_Estacao!F799/10,IF(CFG_UP="Pa",02_Estacao!F799/1000,02_Estacao!F799))))</f>
        <v/>
      </c>
      <c r="G799" s="48" t="str">
        <f aca="false">IF($A799="","",IF(02_Estacao!G799&lt;&gt;"",02_Estacao!G799,IF($D799="","",(1-CFG_ALBEDO)*$D799-CFG_RNL)))</f>
        <v/>
      </c>
      <c r="H799" s="46" t="str">
        <f aca="false">IF($A799="","",IFERROR(IF(ISNUMBER(INDEX(03_Dossel!$F$6:$F$1005,MATCH($A799,03_Dossel!$A$6:$A$1005,0))),INDEX(03_Dossel!$F$6:$F$1005,MATCH($A799,03_Dossel!$A$6:$A$1005,0)),""),""))</f>
        <v/>
      </c>
      <c r="I799" s="49" t="str">
        <f aca="false">IF($A799="","",IF($H799="","SEM PAR","OK"))</f>
        <v/>
      </c>
      <c r="J799" s="50" t="str">
        <f aca="false">IF($B799="","",0.6108*EXP(17.27*$B799/($B799+237.3)))</f>
        <v/>
      </c>
      <c r="K799" s="50" t="str">
        <f aca="false">IF(OR($J799="",$C799=""),"",$J799*$C799/100)</f>
        <v/>
      </c>
      <c r="L799" s="50" t="str">
        <f aca="false">IF(OR($J799="",$K799=""),"",$J799-$K799)</f>
        <v/>
      </c>
      <c r="M799" s="50" t="str">
        <f aca="false">IF($J799="","",4098*$J799/($B799+237.3)^2)</f>
        <v/>
      </c>
      <c r="N799" s="51" t="str">
        <f aca="false">IF($F799="","",0.000665*$F799)</f>
        <v/>
      </c>
      <c r="O799" s="46" t="str">
        <f aca="false">IF($E799="","",IFERROR($E799*4.87/LN(67.8*CFG_ZANEM-5.42),""))</f>
        <v/>
      </c>
      <c r="P799" s="46" t="str">
        <f aca="false">IF(OR($B799="",$H799=""),"",$H799-$B799)</f>
        <v/>
      </c>
      <c r="Q799" s="46" t="str">
        <f aca="false">IF($A799="","",IF(ISNUMBER(CFG_A),CFG_A,""))</f>
        <v/>
      </c>
      <c r="R799" s="46" t="str">
        <f aca="false">IF($A799="","",IF(ISNUMBER(CFG_B),CFG_B,""))</f>
        <v/>
      </c>
      <c r="S799" s="50" t="str">
        <f aca="false">IF(OR($B799="",$Q799=""),"",0.6108*EXP(17.27*$B799/($B799+237.3))-0.6108*EXP(17.27*($B799+$Q799)/($B799+$Q799+237.3)))</f>
        <v/>
      </c>
      <c r="T799" s="46" t="str">
        <f aca="false">IF(OR($Q799="",$R799="",$L799=""),"",$Q799+$R799*$L799)</f>
        <v/>
      </c>
      <c r="U799" s="46" t="str">
        <f aca="false">IF(OR($Q799="",$R799="",$S799=""),"",$Q799+$R799*$S799)</f>
        <v/>
      </c>
      <c r="V799" s="50" t="str">
        <f aca="false">IF(OR($P799="",$T799="",$U799=""),"",IF(ABS($U799-$T799)&lt;CFG_DENOMMIN,"",($P799-$T799)/($U799-$T799)))</f>
        <v/>
      </c>
      <c r="W799" s="47" t="str">
        <f aca="false">IF($E799="","",IFERROR(LN((CFG_ZANEM-0.67*CFG_HDOSSEL)/(0.123*CFG_HDOSSEL))*LN((CFG_ZAR-0.67*CFG_HDOSSEL)/(0.0123*CFG_HDOSSEL))/(CFG_K^2*$E799),""))</f>
        <v/>
      </c>
      <c r="X799" s="50" t="str">
        <f aca="false">IF(OR($N799="",$W799="",$W799=0),"",$N799*(1+CFG_RC/$W799))</f>
        <v/>
      </c>
      <c r="Y799" s="46" t="str">
        <f aca="false">IF(OR($X799="",$M799="",$G799="",$L799=""),"",($W799*$G799/CFG_RHOCP)*($X799/($M799+$X799))-$L799/($M799+$X799))</f>
        <v/>
      </c>
      <c r="Z799" s="46" t="str">
        <f aca="false">IF(OR($W799="",$G799=""),"",$W799*$G799/CFG_RHOCP)</f>
        <v/>
      </c>
      <c r="AA799" s="50" t="str">
        <f aca="false">IF(OR($P799="",$Y799="",$Z799=""),"",IF(ABS($Z799-$Y799)&lt;CFG_DENOMMIN,"",($P799-$Y799)/($Z799-$Y799)))</f>
        <v/>
      </c>
      <c r="AB799" s="48" t="str">
        <f aca="false">IF($A799="","",IF(AND(HOUR($A799)&gt;=CFG_HINI,HOUR($A799)&lt;CFG_HFIM),1,0))</f>
        <v/>
      </c>
      <c r="AC799" s="48" t="str">
        <f aca="false">IF($A799="","",IF($D799="",0,IF($D799&gt;=CFG_RSMIN,1,0)))</f>
        <v/>
      </c>
      <c r="AD799" s="48" t="str">
        <f aca="false">IF($A799="","",IF($E799="",0,IF(AND($E799&gt;=CFG_UMIN,$E799&lt;=CFG_UMAX),1,0)))</f>
        <v/>
      </c>
      <c r="AE799" s="48" t="str">
        <f aca="false">IF($A799="","",IF($L799="",0,IF($L799&gt;=CFG_VPDMIN,1,0)))</f>
        <v/>
      </c>
      <c r="AF799" s="48" t="str">
        <f aca="false">IF($A799="","",IF(CFG_METODO="Teórico (Jackson)",IF(OR($Y799="",$Z799=""),0,IF(ABS($Z799-$Y799)&gt;=CFG_DENOMMIN,1,0)),IF(OR($T799="",$U799=""),0,IF(ABS($U799-$T799)&gt;=CFG_DENOMMIN,1,0))))</f>
        <v/>
      </c>
      <c r="AG799" s="48" t="str">
        <f aca="false">IF($A799="","",IF(AND($B799&lt;&gt;"",$C799&lt;&gt;"",$H799&lt;&gt;""),1,0))</f>
        <v/>
      </c>
      <c r="AH799" s="48" t="str">
        <f aca="false">IF($A799="","",IF(AND($AB799=1,$AC799=1,$AD799=1,$AE799=1,$AF799=1,$AG799=1),1,0))</f>
        <v/>
      </c>
      <c r="AI799" s="50" t="str">
        <f aca="false">IF($A799="","",IF($AH799&lt;&gt;1,"",IF(CFG_METODO="Teórico (Jackson)",$AA799,$V799)))</f>
        <v/>
      </c>
      <c r="AJ799" s="50" t="str">
        <f aca="false">IF($AI799="","",MAX(0,MIN(1,$AI799)))</f>
        <v/>
      </c>
      <c r="AK799" s="52" t="str">
        <f aca="false">IF($A799="","",IF($AG799=0,"Dados incompletos"&amp;IF($I799="SEM PAR"," — sem Tc no mesmo horário",""),IF($AB799=0,"Fora da janela horária",IF($AC799=0,"Radiação abaixo do mínimo",IF($AD799=0,"Vento fora da faixa",IF($AE799=0,"VPD abaixo do mínimo",IF($AF799=0,"Denominador muito pequeno","VÁLIDO")))))))</f>
        <v/>
      </c>
    </row>
    <row r="800" customFormat="false" ht="15" hidden="false" customHeight="false" outlineLevel="0" collapsed="false">
      <c r="A800" s="45" t="str">
        <f aca="false">IF(02_Estacao!A800="","",02_Estacao!A800)</f>
        <v/>
      </c>
      <c r="B800" s="46" t="str">
        <f aca="false">IF(OR($A800="",02_Estacao!B800=""),"",IF(CFG_UT="°F",(02_Estacao!B800-32)*5/9,02_Estacao!B800))</f>
        <v/>
      </c>
      <c r="C800" s="47" t="str">
        <f aca="false">IF(OR($A800="",02_Estacao!C800=""),"",IF(CFG_UUR="fração (0-1)",02_Estacao!C800*100,02_Estacao!C800))</f>
        <v/>
      </c>
      <c r="D800" s="48" t="str">
        <f aca="false">IF(OR($A800="",02_Estacao!D800=""),"",IF(CFG_URS="MJ/m²/h",02_Estacao!D800*277.7778,IF(CFG_URS="kW/m²",02_Estacao!D800*1000,02_Estacao!D800)))</f>
        <v/>
      </c>
      <c r="E800" s="46" t="str">
        <f aca="false">IF(OR($A800="",02_Estacao!E800=""),"",IF(CFG_UVEL="km/h",02_Estacao!E800/3.6,02_Estacao!E800))</f>
        <v/>
      </c>
      <c r="F800" s="46" t="str">
        <f aca="false">IF($A800="","",IF(02_Estacao!F800="",CFG_P,IF(CFG_UP="hPa (mbar)",02_Estacao!F800/10,IF(CFG_UP="Pa",02_Estacao!F800/1000,02_Estacao!F800))))</f>
        <v/>
      </c>
      <c r="G800" s="48" t="str">
        <f aca="false">IF($A800="","",IF(02_Estacao!G800&lt;&gt;"",02_Estacao!G800,IF($D800="","",(1-CFG_ALBEDO)*$D800-CFG_RNL)))</f>
        <v/>
      </c>
      <c r="H800" s="46" t="str">
        <f aca="false">IF($A800="","",IFERROR(IF(ISNUMBER(INDEX(03_Dossel!$F$6:$F$1005,MATCH($A800,03_Dossel!$A$6:$A$1005,0))),INDEX(03_Dossel!$F$6:$F$1005,MATCH($A800,03_Dossel!$A$6:$A$1005,0)),""),""))</f>
        <v/>
      </c>
      <c r="I800" s="49" t="str">
        <f aca="false">IF($A800="","",IF($H800="","SEM PAR","OK"))</f>
        <v/>
      </c>
      <c r="J800" s="50" t="str">
        <f aca="false">IF($B800="","",0.6108*EXP(17.27*$B800/($B800+237.3)))</f>
        <v/>
      </c>
      <c r="K800" s="50" t="str">
        <f aca="false">IF(OR($J800="",$C800=""),"",$J800*$C800/100)</f>
        <v/>
      </c>
      <c r="L800" s="50" t="str">
        <f aca="false">IF(OR($J800="",$K800=""),"",$J800-$K800)</f>
        <v/>
      </c>
      <c r="M800" s="50" t="str">
        <f aca="false">IF($J800="","",4098*$J800/($B800+237.3)^2)</f>
        <v/>
      </c>
      <c r="N800" s="51" t="str">
        <f aca="false">IF($F800="","",0.000665*$F800)</f>
        <v/>
      </c>
      <c r="O800" s="46" t="str">
        <f aca="false">IF($E800="","",IFERROR($E800*4.87/LN(67.8*CFG_ZANEM-5.42),""))</f>
        <v/>
      </c>
      <c r="P800" s="46" t="str">
        <f aca="false">IF(OR($B800="",$H800=""),"",$H800-$B800)</f>
        <v/>
      </c>
      <c r="Q800" s="46" t="str">
        <f aca="false">IF($A800="","",IF(ISNUMBER(CFG_A),CFG_A,""))</f>
        <v/>
      </c>
      <c r="R800" s="46" t="str">
        <f aca="false">IF($A800="","",IF(ISNUMBER(CFG_B),CFG_B,""))</f>
        <v/>
      </c>
      <c r="S800" s="50" t="str">
        <f aca="false">IF(OR($B800="",$Q800=""),"",0.6108*EXP(17.27*$B800/($B800+237.3))-0.6108*EXP(17.27*($B800+$Q800)/($B800+$Q800+237.3)))</f>
        <v/>
      </c>
      <c r="T800" s="46" t="str">
        <f aca="false">IF(OR($Q800="",$R800="",$L800=""),"",$Q800+$R800*$L800)</f>
        <v/>
      </c>
      <c r="U800" s="46" t="str">
        <f aca="false">IF(OR($Q800="",$R800="",$S800=""),"",$Q800+$R800*$S800)</f>
        <v/>
      </c>
      <c r="V800" s="50" t="str">
        <f aca="false">IF(OR($P800="",$T800="",$U800=""),"",IF(ABS($U800-$T800)&lt;CFG_DENOMMIN,"",($P800-$T800)/($U800-$T800)))</f>
        <v/>
      </c>
      <c r="W800" s="47" t="str">
        <f aca="false">IF($E800="","",IFERROR(LN((CFG_ZANEM-0.67*CFG_HDOSSEL)/(0.123*CFG_HDOSSEL))*LN((CFG_ZAR-0.67*CFG_HDOSSEL)/(0.0123*CFG_HDOSSEL))/(CFG_K^2*$E800),""))</f>
        <v/>
      </c>
      <c r="X800" s="50" t="str">
        <f aca="false">IF(OR($N800="",$W800="",$W800=0),"",$N800*(1+CFG_RC/$W800))</f>
        <v/>
      </c>
      <c r="Y800" s="46" t="str">
        <f aca="false">IF(OR($X800="",$M800="",$G800="",$L800=""),"",($W800*$G800/CFG_RHOCP)*($X800/($M800+$X800))-$L800/($M800+$X800))</f>
        <v/>
      </c>
      <c r="Z800" s="46" t="str">
        <f aca="false">IF(OR($W800="",$G800=""),"",$W800*$G800/CFG_RHOCP)</f>
        <v/>
      </c>
      <c r="AA800" s="50" t="str">
        <f aca="false">IF(OR($P800="",$Y800="",$Z800=""),"",IF(ABS($Z800-$Y800)&lt;CFG_DENOMMIN,"",($P800-$Y800)/($Z800-$Y800)))</f>
        <v/>
      </c>
      <c r="AB800" s="48" t="str">
        <f aca="false">IF($A800="","",IF(AND(HOUR($A800)&gt;=CFG_HINI,HOUR($A800)&lt;CFG_HFIM),1,0))</f>
        <v/>
      </c>
      <c r="AC800" s="48" t="str">
        <f aca="false">IF($A800="","",IF($D800="",0,IF($D800&gt;=CFG_RSMIN,1,0)))</f>
        <v/>
      </c>
      <c r="AD800" s="48" t="str">
        <f aca="false">IF($A800="","",IF($E800="",0,IF(AND($E800&gt;=CFG_UMIN,$E800&lt;=CFG_UMAX),1,0)))</f>
        <v/>
      </c>
      <c r="AE800" s="48" t="str">
        <f aca="false">IF($A800="","",IF($L800="",0,IF($L800&gt;=CFG_VPDMIN,1,0)))</f>
        <v/>
      </c>
      <c r="AF800" s="48" t="str">
        <f aca="false">IF($A800="","",IF(CFG_METODO="Teórico (Jackson)",IF(OR($Y800="",$Z800=""),0,IF(ABS($Z800-$Y800)&gt;=CFG_DENOMMIN,1,0)),IF(OR($T800="",$U800=""),0,IF(ABS($U800-$T800)&gt;=CFG_DENOMMIN,1,0))))</f>
        <v/>
      </c>
      <c r="AG800" s="48" t="str">
        <f aca="false">IF($A800="","",IF(AND($B800&lt;&gt;"",$C800&lt;&gt;"",$H800&lt;&gt;""),1,0))</f>
        <v/>
      </c>
      <c r="AH800" s="48" t="str">
        <f aca="false">IF($A800="","",IF(AND($AB800=1,$AC800=1,$AD800=1,$AE800=1,$AF800=1,$AG800=1),1,0))</f>
        <v/>
      </c>
      <c r="AI800" s="50" t="str">
        <f aca="false">IF($A800="","",IF($AH800&lt;&gt;1,"",IF(CFG_METODO="Teórico (Jackson)",$AA800,$V800)))</f>
        <v/>
      </c>
      <c r="AJ800" s="50" t="str">
        <f aca="false">IF($AI800="","",MAX(0,MIN(1,$AI800)))</f>
        <v/>
      </c>
      <c r="AK800" s="52" t="str">
        <f aca="false">IF($A800="","",IF($AG800=0,"Dados incompletos"&amp;IF($I800="SEM PAR"," — sem Tc no mesmo horário",""),IF($AB800=0,"Fora da janela horária",IF($AC800=0,"Radiação abaixo do mínimo",IF($AD800=0,"Vento fora da faixa",IF($AE800=0,"VPD abaixo do mínimo",IF($AF800=0,"Denominador muito pequeno","VÁLIDO")))))))</f>
        <v/>
      </c>
    </row>
    <row r="801" customFormat="false" ht="15" hidden="false" customHeight="false" outlineLevel="0" collapsed="false">
      <c r="A801" s="45" t="str">
        <f aca="false">IF(02_Estacao!A801="","",02_Estacao!A801)</f>
        <v/>
      </c>
      <c r="B801" s="46" t="str">
        <f aca="false">IF(OR($A801="",02_Estacao!B801=""),"",IF(CFG_UT="°F",(02_Estacao!B801-32)*5/9,02_Estacao!B801))</f>
        <v/>
      </c>
      <c r="C801" s="47" t="str">
        <f aca="false">IF(OR($A801="",02_Estacao!C801=""),"",IF(CFG_UUR="fração (0-1)",02_Estacao!C801*100,02_Estacao!C801))</f>
        <v/>
      </c>
      <c r="D801" s="48" t="str">
        <f aca="false">IF(OR($A801="",02_Estacao!D801=""),"",IF(CFG_URS="MJ/m²/h",02_Estacao!D801*277.7778,IF(CFG_URS="kW/m²",02_Estacao!D801*1000,02_Estacao!D801)))</f>
        <v/>
      </c>
      <c r="E801" s="46" t="str">
        <f aca="false">IF(OR($A801="",02_Estacao!E801=""),"",IF(CFG_UVEL="km/h",02_Estacao!E801/3.6,02_Estacao!E801))</f>
        <v/>
      </c>
      <c r="F801" s="46" t="str">
        <f aca="false">IF($A801="","",IF(02_Estacao!F801="",CFG_P,IF(CFG_UP="hPa (mbar)",02_Estacao!F801/10,IF(CFG_UP="Pa",02_Estacao!F801/1000,02_Estacao!F801))))</f>
        <v/>
      </c>
      <c r="G801" s="48" t="str">
        <f aca="false">IF($A801="","",IF(02_Estacao!G801&lt;&gt;"",02_Estacao!G801,IF($D801="","",(1-CFG_ALBEDO)*$D801-CFG_RNL)))</f>
        <v/>
      </c>
      <c r="H801" s="46" t="str">
        <f aca="false">IF($A801="","",IFERROR(IF(ISNUMBER(INDEX(03_Dossel!$F$6:$F$1005,MATCH($A801,03_Dossel!$A$6:$A$1005,0))),INDEX(03_Dossel!$F$6:$F$1005,MATCH($A801,03_Dossel!$A$6:$A$1005,0)),""),""))</f>
        <v/>
      </c>
      <c r="I801" s="49" t="str">
        <f aca="false">IF($A801="","",IF($H801="","SEM PAR","OK"))</f>
        <v/>
      </c>
      <c r="J801" s="50" t="str">
        <f aca="false">IF($B801="","",0.6108*EXP(17.27*$B801/($B801+237.3)))</f>
        <v/>
      </c>
      <c r="K801" s="50" t="str">
        <f aca="false">IF(OR($J801="",$C801=""),"",$J801*$C801/100)</f>
        <v/>
      </c>
      <c r="L801" s="50" t="str">
        <f aca="false">IF(OR($J801="",$K801=""),"",$J801-$K801)</f>
        <v/>
      </c>
      <c r="M801" s="50" t="str">
        <f aca="false">IF($J801="","",4098*$J801/($B801+237.3)^2)</f>
        <v/>
      </c>
      <c r="N801" s="51" t="str">
        <f aca="false">IF($F801="","",0.000665*$F801)</f>
        <v/>
      </c>
      <c r="O801" s="46" t="str">
        <f aca="false">IF($E801="","",IFERROR($E801*4.87/LN(67.8*CFG_ZANEM-5.42),""))</f>
        <v/>
      </c>
      <c r="P801" s="46" t="str">
        <f aca="false">IF(OR($B801="",$H801=""),"",$H801-$B801)</f>
        <v/>
      </c>
      <c r="Q801" s="46" t="str">
        <f aca="false">IF($A801="","",IF(ISNUMBER(CFG_A),CFG_A,""))</f>
        <v/>
      </c>
      <c r="R801" s="46" t="str">
        <f aca="false">IF($A801="","",IF(ISNUMBER(CFG_B),CFG_B,""))</f>
        <v/>
      </c>
      <c r="S801" s="50" t="str">
        <f aca="false">IF(OR($B801="",$Q801=""),"",0.6108*EXP(17.27*$B801/($B801+237.3))-0.6108*EXP(17.27*($B801+$Q801)/($B801+$Q801+237.3)))</f>
        <v/>
      </c>
      <c r="T801" s="46" t="str">
        <f aca="false">IF(OR($Q801="",$R801="",$L801=""),"",$Q801+$R801*$L801)</f>
        <v/>
      </c>
      <c r="U801" s="46" t="str">
        <f aca="false">IF(OR($Q801="",$R801="",$S801=""),"",$Q801+$R801*$S801)</f>
        <v/>
      </c>
      <c r="V801" s="50" t="str">
        <f aca="false">IF(OR($P801="",$T801="",$U801=""),"",IF(ABS($U801-$T801)&lt;CFG_DENOMMIN,"",($P801-$T801)/($U801-$T801)))</f>
        <v/>
      </c>
      <c r="W801" s="47" t="str">
        <f aca="false">IF($E801="","",IFERROR(LN((CFG_ZANEM-0.67*CFG_HDOSSEL)/(0.123*CFG_HDOSSEL))*LN((CFG_ZAR-0.67*CFG_HDOSSEL)/(0.0123*CFG_HDOSSEL))/(CFG_K^2*$E801),""))</f>
        <v/>
      </c>
      <c r="X801" s="50" t="str">
        <f aca="false">IF(OR($N801="",$W801="",$W801=0),"",$N801*(1+CFG_RC/$W801))</f>
        <v/>
      </c>
      <c r="Y801" s="46" t="str">
        <f aca="false">IF(OR($X801="",$M801="",$G801="",$L801=""),"",($W801*$G801/CFG_RHOCP)*($X801/($M801+$X801))-$L801/($M801+$X801))</f>
        <v/>
      </c>
      <c r="Z801" s="46" t="str">
        <f aca="false">IF(OR($W801="",$G801=""),"",$W801*$G801/CFG_RHOCP)</f>
        <v/>
      </c>
      <c r="AA801" s="50" t="str">
        <f aca="false">IF(OR($P801="",$Y801="",$Z801=""),"",IF(ABS($Z801-$Y801)&lt;CFG_DENOMMIN,"",($P801-$Y801)/($Z801-$Y801)))</f>
        <v/>
      </c>
      <c r="AB801" s="48" t="str">
        <f aca="false">IF($A801="","",IF(AND(HOUR($A801)&gt;=CFG_HINI,HOUR($A801)&lt;CFG_HFIM),1,0))</f>
        <v/>
      </c>
      <c r="AC801" s="48" t="str">
        <f aca="false">IF($A801="","",IF($D801="",0,IF($D801&gt;=CFG_RSMIN,1,0)))</f>
        <v/>
      </c>
      <c r="AD801" s="48" t="str">
        <f aca="false">IF($A801="","",IF($E801="",0,IF(AND($E801&gt;=CFG_UMIN,$E801&lt;=CFG_UMAX),1,0)))</f>
        <v/>
      </c>
      <c r="AE801" s="48" t="str">
        <f aca="false">IF($A801="","",IF($L801="",0,IF($L801&gt;=CFG_VPDMIN,1,0)))</f>
        <v/>
      </c>
      <c r="AF801" s="48" t="str">
        <f aca="false">IF($A801="","",IF(CFG_METODO="Teórico (Jackson)",IF(OR($Y801="",$Z801=""),0,IF(ABS($Z801-$Y801)&gt;=CFG_DENOMMIN,1,0)),IF(OR($T801="",$U801=""),0,IF(ABS($U801-$T801)&gt;=CFG_DENOMMIN,1,0))))</f>
        <v/>
      </c>
      <c r="AG801" s="48" t="str">
        <f aca="false">IF($A801="","",IF(AND($B801&lt;&gt;"",$C801&lt;&gt;"",$H801&lt;&gt;""),1,0))</f>
        <v/>
      </c>
      <c r="AH801" s="48" t="str">
        <f aca="false">IF($A801="","",IF(AND($AB801=1,$AC801=1,$AD801=1,$AE801=1,$AF801=1,$AG801=1),1,0))</f>
        <v/>
      </c>
      <c r="AI801" s="50" t="str">
        <f aca="false">IF($A801="","",IF($AH801&lt;&gt;1,"",IF(CFG_METODO="Teórico (Jackson)",$AA801,$V801)))</f>
        <v/>
      </c>
      <c r="AJ801" s="50" t="str">
        <f aca="false">IF($AI801="","",MAX(0,MIN(1,$AI801)))</f>
        <v/>
      </c>
      <c r="AK801" s="52" t="str">
        <f aca="false">IF($A801="","",IF($AG801=0,"Dados incompletos"&amp;IF($I801="SEM PAR"," — sem Tc no mesmo horário",""),IF($AB801=0,"Fora da janela horária",IF($AC801=0,"Radiação abaixo do mínimo",IF($AD801=0,"Vento fora da faixa",IF($AE801=0,"VPD abaixo do mínimo",IF($AF801=0,"Denominador muito pequeno","VÁLIDO")))))))</f>
        <v/>
      </c>
    </row>
    <row r="802" customFormat="false" ht="15" hidden="false" customHeight="false" outlineLevel="0" collapsed="false">
      <c r="A802" s="45" t="str">
        <f aca="false">IF(02_Estacao!A802="","",02_Estacao!A802)</f>
        <v/>
      </c>
      <c r="B802" s="46" t="str">
        <f aca="false">IF(OR($A802="",02_Estacao!B802=""),"",IF(CFG_UT="°F",(02_Estacao!B802-32)*5/9,02_Estacao!B802))</f>
        <v/>
      </c>
      <c r="C802" s="47" t="str">
        <f aca="false">IF(OR($A802="",02_Estacao!C802=""),"",IF(CFG_UUR="fração (0-1)",02_Estacao!C802*100,02_Estacao!C802))</f>
        <v/>
      </c>
      <c r="D802" s="48" t="str">
        <f aca="false">IF(OR($A802="",02_Estacao!D802=""),"",IF(CFG_URS="MJ/m²/h",02_Estacao!D802*277.7778,IF(CFG_URS="kW/m²",02_Estacao!D802*1000,02_Estacao!D802)))</f>
        <v/>
      </c>
      <c r="E802" s="46" t="str">
        <f aca="false">IF(OR($A802="",02_Estacao!E802=""),"",IF(CFG_UVEL="km/h",02_Estacao!E802/3.6,02_Estacao!E802))</f>
        <v/>
      </c>
      <c r="F802" s="46" t="str">
        <f aca="false">IF($A802="","",IF(02_Estacao!F802="",CFG_P,IF(CFG_UP="hPa (mbar)",02_Estacao!F802/10,IF(CFG_UP="Pa",02_Estacao!F802/1000,02_Estacao!F802))))</f>
        <v/>
      </c>
      <c r="G802" s="48" t="str">
        <f aca="false">IF($A802="","",IF(02_Estacao!G802&lt;&gt;"",02_Estacao!G802,IF($D802="","",(1-CFG_ALBEDO)*$D802-CFG_RNL)))</f>
        <v/>
      </c>
      <c r="H802" s="46" t="str">
        <f aca="false">IF($A802="","",IFERROR(IF(ISNUMBER(INDEX(03_Dossel!$F$6:$F$1005,MATCH($A802,03_Dossel!$A$6:$A$1005,0))),INDEX(03_Dossel!$F$6:$F$1005,MATCH($A802,03_Dossel!$A$6:$A$1005,0)),""),""))</f>
        <v/>
      </c>
      <c r="I802" s="49" t="str">
        <f aca="false">IF($A802="","",IF($H802="","SEM PAR","OK"))</f>
        <v/>
      </c>
      <c r="J802" s="50" t="str">
        <f aca="false">IF($B802="","",0.6108*EXP(17.27*$B802/($B802+237.3)))</f>
        <v/>
      </c>
      <c r="K802" s="50" t="str">
        <f aca="false">IF(OR($J802="",$C802=""),"",$J802*$C802/100)</f>
        <v/>
      </c>
      <c r="L802" s="50" t="str">
        <f aca="false">IF(OR($J802="",$K802=""),"",$J802-$K802)</f>
        <v/>
      </c>
      <c r="M802" s="50" t="str">
        <f aca="false">IF($J802="","",4098*$J802/($B802+237.3)^2)</f>
        <v/>
      </c>
      <c r="N802" s="51" t="str">
        <f aca="false">IF($F802="","",0.000665*$F802)</f>
        <v/>
      </c>
      <c r="O802" s="46" t="str">
        <f aca="false">IF($E802="","",IFERROR($E802*4.87/LN(67.8*CFG_ZANEM-5.42),""))</f>
        <v/>
      </c>
      <c r="P802" s="46" t="str">
        <f aca="false">IF(OR($B802="",$H802=""),"",$H802-$B802)</f>
        <v/>
      </c>
      <c r="Q802" s="46" t="str">
        <f aca="false">IF($A802="","",IF(ISNUMBER(CFG_A),CFG_A,""))</f>
        <v/>
      </c>
      <c r="R802" s="46" t="str">
        <f aca="false">IF($A802="","",IF(ISNUMBER(CFG_B),CFG_B,""))</f>
        <v/>
      </c>
      <c r="S802" s="50" t="str">
        <f aca="false">IF(OR($B802="",$Q802=""),"",0.6108*EXP(17.27*$B802/($B802+237.3))-0.6108*EXP(17.27*($B802+$Q802)/($B802+$Q802+237.3)))</f>
        <v/>
      </c>
      <c r="T802" s="46" t="str">
        <f aca="false">IF(OR($Q802="",$R802="",$L802=""),"",$Q802+$R802*$L802)</f>
        <v/>
      </c>
      <c r="U802" s="46" t="str">
        <f aca="false">IF(OR($Q802="",$R802="",$S802=""),"",$Q802+$R802*$S802)</f>
        <v/>
      </c>
      <c r="V802" s="50" t="str">
        <f aca="false">IF(OR($P802="",$T802="",$U802=""),"",IF(ABS($U802-$T802)&lt;CFG_DENOMMIN,"",($P802-$T802)/($U802-$T802)))</f>
        <v/>
      </c>
      <c r="W802" s="47" t="str">
        <f aca="false">IF($E802="","",IFERROR(LN((CFG_ZANEM-0.67*CFG_HDOSSEL)/(0.123*CFG_HDOSSEL))*LN((CFG_ZAR-0.67*CFG_HDOSSEL)/(0.0123*CFG_HDOSSEL))/(CFG_K^2*$E802),""))</f>
        <v/>
      </c>
      <c r="X802" s="50" t="str">
        <f aca="false">IF(OR($N802="",$W802="",$W802=0),"",$N802*(1+CFG_RC/$W802))</f>
        <v/>
      </c>
      <c r="Y802" s="46" t="str">
        <f aca="false">IF(OR($X802="",$M802="",$G802="",$L802=""),"",($W802*$G802/CFG_RHOCP)*($X802/($M802+$X802))-$L802/($M802+$X802))</f>
        <v/>
      </c>
      <c r="Z802" s="46" t="str">
        <f aca="false">IF(OR($W802="",$G802=""),"",$W802*$G802/CFG_RHOCP)</f>
        <v/>
      </c>
      <c r="AA802" s="50" t="str">
        <f aca="false">IF(OR($P802="",$Y802="",$Z802=""),"",IF(ABS($Z802-$Y802)&lt;CFG_DENOMMIN,"",($P802-$Y802)/($Z802-$Y802)))</f>
        <v/>
      </c>
      <c r="AB802" s="48" t="str">
        <f aca="false">IF($A802="","",IF(AND(HOUR($A802)&gt;=CFG_HINI,HOUR($A802)&lt;CFG_HFIM),1,0))</f>
        <v/>
      </c>
      <c r="AC802" s="48" t="str">
        <f aca="false">IF($A802="","",IF($D802="",0,IF($D802&gt;=CFG_RSMIN,1,0)))</f>
        <v/>
      </c>
      <c r="AD802" s="48" t="str">
        <f aca="false">IF($A802="","",IF($E802="",0,IF(AND($E802&gt;=CFG_UMIN,$E802&lt;=CFG_UMAX),1,0)))</f>
        <v/>
      </c>
      <c r="AE802" s="48" t="str">
        <f aca="false">IF($A802="","",IF($L802="",0,IF($L802&gt;=CFG_VPDMIN,1,0)))</f>
        <v/>
      </c>
      <c r="AF802" s="48" t="str">
        <f aca="false">IF($A802="","",IF(CFG_METODO="Teórico (Jackson)",IF(OR($Y802="",$Z802=""),0,IF(ABS($Z802-$Y802)&gt;=CFG_DENOMMIN,1,0)),IF(OR($T802="",$U802=""),0,IF(ABS($U802-$T802)&gt;=CFG_DENOMMIN,1,0))))</f>
        <v/>
      </c>
      <c r="AG802" s="48" t="str">
        <f aca="false">IF($A802="","",IF(AND($B802&lt;&gt;"",$C802&lt;&gt;"",$H802&lt;&gt;""),1,0))</f>
        <v/>
      </c>
      <c r="AH802" s="48" t="str">
        <f aca="false">IF($A802="","",IF(AND($AB802=1,$AC802=1,$AD802=1,$AE802=1,$AF802=1,$AG802=1),1,0))</f>
        <v/>
      </c>
      <c r="AI802" s="50" t="str">
        <f aca="false">IF($A802="","",IF($AH802&lt;&gt;1,"",IF(CFG_METODO="Teórico (Jackson)",$AA802,$V802)))</f>
        <v/>
      </c>
      <c r="AJ802" s="50" t="str">
        <f aca="false">IF($AI802="","",MAX(0,MIN(1,$AI802)))</f>
        <v/>
      </c>
      <c r="AK802" s="52" t="str">
        <f aca="false">IF($A802="","",IF($AG802=0,"Dados incompletos"&amp;IF($I802="SEM PAR"," — sem Tc no mesmo horário",""),IF($AB802=0,"Fora da janela horária",IF($AC802=0,"Radiação abaixo do mínimo",IF($AD802=0,"Vento fora da faixa",IF($AE802=0,"VPD abaixo do mínimo",IF($AF802=0,"Denominador muito pequeno","VÁLIDO")))))))</f>
        <v/>
      </c>
    </row>
    <row r="803" customFormat="false" ht="15" hidden="false" customHeight="false" outlineLevel="0" collapsed="false">
      <c r="A803" s="45" t="str">
        <f aca="false">IF(02_Estacao!A803="","",02_Estacao!A803)</f>
        <v/>
      </c>
      <c r="B803" s="46" t="str">
        <f aca="false">IF(OR($A803="",02_Estacao!B803=""),"",IF(CFG_UT="°F",(02_Estacao!B803-32)*5/9,02_Estacao!B803))</f>
        <v/>
      </c>
      <c r="C803" s="47" t="str">
        <f aca="false">IF(OR($A803="",02_Estacao!C803=""),"",IF(CFG_UUR="fração (0-1)",02_Estacao!C803*100,02_Estacao!C803))</f>
        <v/>
      </c>
      <c r="D803" s="48" t="str">
        <f aca="false">IF(OR($A803="",02_Estacao!D803=""),"",IF(CFG_URS="MJ/m²/h",02_Estacao!D803*277.7778,IF(CFG_URS="kW/m²",02_Estacao!D803*1000,02_Estacao!D803)))</f>
        <v/>
      </c>
      <c r="E803" s="46" t="str">
        <f aca="false">IF(OR($A803="",02_Estacao!E803=""),"",IF(CFG_UVEL="km/h",02_Estacao!E803/3.6,02_Estacao!E803))</f>
        <v/>
      </c>
      <c r="F803" s="46" t="str">
        <f aca="false">IF($A803="","",IF(02_Estacao!F803="",CFG_P,IF(CFG_UP="hPa (mbar)",02_Estacao!F803/10,IF(CFG_UP="Pa",02_Estacao!F803/1000,02_Estacao!F803))))</f>
        <v/>
      </c>
      <c r="G803" s="48" t="str">
        <f aca="false">IF($A803="","",IF(02_Estacao!G803&lt;&gt;"",02_Estacao!G803,IF($D803="","",(1-CFG_ALBEDO)*$D803-CFG_RNL)))</f>
        <v/>
      </c>
      <c r="H803" s="46" t="str">
        <f aca="false">IF($A803="","",IFERROR(IF(ISNUMBER(INDEX(03_Dossel!$F$6:$F$1005,MATCH($A803,03_Dossel!$A$6:$A$1005,0))),INDEX(03_Dossel!$F$6:$F$1005,MATCH($A803,03_Dossel!$A$6:$A$1005,0)),""),""))</f>
        <v/>
      </c>
      <c r="I803" s="49" t="str">
        <f aca="false">IF($A803="","",IF($H803="","SEM PAR","OK"))</f>
        <v/>
      </c>
      <c r="J803" s="50" t="str">
        <f aca="false">IF($B803="","",0.6108*EXP(17.27*$B803/($B803+237.3)))</f>
        <v/>
      </c>
      <c r="K803" s="50" t="str">
        <f aca="false">IF(OR($J803="",$C803=""),"",$J803*$C803/100)</f>
        <v/>
      </c>
      <c r="L803" s="50" t="str">
        <f aca="false">IF(OR($J803="",$K803=""),"",$J803-$K803)</f>
        <v/>
      </c>
      <c r="M803" s="50" t="str">
        <f aca="false">IF($J803="","",4098*$J803/($B803+237.3)^2)</f>
        <v/>
      </c>
      <c r="N803" s="51" t="str">
        <f aca="false">IF($F803="","",0.000665*$F803)</f>
        <v/>
      </c>
      <c r="O803" s="46" t="str">
        <f aca="false">IF($E803="","",IFERROR($E803*4.87/LN(67.8*CFG_ZANEM-5.42),""))</f>
        <v/>
      </c>
      <c r="P803" s="46" t="str">
        <f aca="false">IF(OR($B803="",$H803=""),"",$H803-$B803)</f>
        <v/>
      </c>
      <c r="Q803" s="46" t="str">
        <f aca="false">IF($A803="","",IF(ISNUMBER(CFG_A),CFG_A,""))</f>
        <v/>
      </c>
      <c r="R803" s="46" t="str">
        <f aca="false">IF($A803="","",IF(ISNUMBER(CFG_B),CFG_B,""))</f>
        <v/>
      </c>
      <c r="S803" s="50" t="str">
        <f aca="false">IF(OR($B803="",$Q803=""),"",0.6108*EXP(17.27*$B803/($B803+237.3))-0.6108*EXP(17.27*($B803+$Q803)/($B803+$Q803+237.3)))</f>
        <v/>
      </c>
      <c r="T803" s="46" t="str">
        <f aca="false">IF(OR($Q803="",$R803="",$L803=""),"",$Q803+$R803*$L803)</f>
        <v/>
      </c>
      <c r="U803" s="46" t="str">
        <f aca="false">IF(OR($Q803="",$R803="",$S803=""),"",$Q803+$R803*$S803)</f>
        <v/>
      </c>
      <c r="V803" s="50" t="str">
        <f aca="false">IF(OR($P803="",$T803="",$U803=""),"",IF(ABS($U803-$T803)&lt;CFG_DENOMMIN,"",($P803-$T803)/($U803-$T803)))</f>
        <v/>
      </c>
      <c r="W803" s="47" t="str">
        <f aca="false">IF($E803="","",IFERROR(LN((CFG_ZANEM-0.67*CFG_HDOSSEL)/(0.123*CFG_HDOSSEL))*LN((CFG_ZAR-0.67*CFG_HDOSSEL)/(0.0123*CFG_HDOSSEL))/(CFG_K^2*$E803),""))</f>
        <v/>
      </c>
      <c r="X803" s="50" t="str">
        <f aca="false">IF(OR($N803="",$W803="",$W803=0),"",$N803*(1+CFG_RC/$W803))</f>
        <v/>
      </c>
      <c r="Y803" s="46" t="str">
        <f aca="false">IF(OR($X803="",$M803="",$G803="",$L803=""),"",($W803*$G803/CFG_RHOCP)*($X803/($M803+$X803))-$L803/($M803+$X803))</f>
        <v/>
      </c>
      <c r="Z803" s="46" t="str">
        <f aca="false">IF(OR($W803="",$G803=""),"",$W803*$G803/CFG_RHOCP)</f>
        <v/>
      </c>
      <c r="AA803" s="50" t="str">
        <f aca="false">IF(OR($P803="",$Y803="",$Z803=""),"",IF(ABS($Z803-$Y803)&lt;CFG_DENOMMIN,"",($P803-$Y803)/($Z803-$Y803)))</f>
        <v/>
      </c>
      <c r="AB803" s="48" t="str">
        <f aca="false">IF($A803="","",IF(AND(HOUR($A803)&gt;=CFG_HINI,HOUR($A803)&lt;CFG_HFIM),1,0))</f>
        <v/>
      </c>
      <c r="AC803" s="48" t="str">
        <f aca="false">IF($A803="","",IF($D803="",0,IF($D803&gt;=CFG_RSMIN,1,0)))</f>
        <v/>
      </c>
      <c r="AD803" s="48" t="str">
        <f aca="false">IF($A803="","",IF($E803="",0,IF(AND($E803&gt;=CFG_UMIN,$E803&lt;=CFG_UMAX),1,0)))</f>
        <v/>
      </c>
      <c r="AE803" s="48" t="str">
        <f aca="false">IF($A803="","",IF($L803="",0,IF($L803&gt;=CFG_VPDMIN,1,0)))</f>
        <v/>
      </c>
      <c r="AF803" s="48" t="str">
        <f aca="false">IF($A803="","",IF(CFG_METODO="Teórico (Jackson)",IF(OR($Y803="",$Z803=""),0,IF(ABS($Z803-$Y803)&gt;=CFG_DENOMMIN,1,0)),IF(OR($T803="",$U803=""),0,IF(ABS($U803-$T803)&gt;=CFG_DENOMMIN,1,0))))</f>
        <v/>
      </c>
      <c r="AG803" s="48" t="str">
        <f aca="false">IF($A803="","",IF(AND($B803&lt;&gt;"",$C803&lt;&gt;"",$H803&lt;&gt;""),1,0))</f>
        <v/>
      </c>
      <c r="AH803" s="48" t="str">
        <f aca="false">IF($A803="","",IF(AND($AB803=1,$AC803=1,$AD803=1,$AE803=1,$AF803=1,$AG803=1),1,0))</f>
        <v/>
      </c>
      <c r="AI803" s="50" t="str">
        <f aca="false">IF($A803="","",IF($AH803&lt;&gt;1,"",IF(CFG_METODO="Teórico (Jackson)",$AA803,$V803)))</f>
        <v/>
      </c>
      <c r="AJ803" s="50" t="str">
        <f aca="false">IF($AI803="","",MAX(0,MIN(1,$AI803)))</f>
        <v/>
      </c>
      <c r="AK803" s="52" t="str">
        <f aca="false">IF($A803="","",IF($AG803=0,"Dados incompletos"&amp;IF($I803="SEM PAR"," — sem Tc no mesmo horário",""),IF($AB803=0,"Fora da janela horária",IF($AC803=0,"Radiação abaixo do mínimo",IF($AD803=0,"Vento fora da faixa",IF($AE803=0,"VPD abaixo do mínimo",IF($AF803=0,"Denominador muito pequeno","VÁLIDO")))))))</f>
        <v/>
      </c>
    </row>
    <row r="804" customFormat="false" ht="15" hidden="false" customHeight="false" outlineLevel="0" collapsed="false">
      <c r="A804" s="45" t="str">
        <f aca="false">IF(02_Estacao!A804="","",02_Estacao!A804)</f>
        <v/>
      </c>
      <c r="B804" s="46" t="str">
        <f aca="false">IF(OR($A804="",02_Estacao!B804=""),"",IF(CFG_UT="°F",(02_Estacao!B804-32)*5/9,02_Estacao!B804))</f>
        <v/>
      </c>
      <c r="C804" s="47" t="str">
        <f aca="false">IF(OR($A804="",02_Estacao!C804=""),"",IF(CFG_UUR="fração (0-1)",02_Estacao!C804*100,02_Estacao!C804))</f>
        <v/>
      </c>
      <c r="D804" s="48" t="str">
        <f aca="false">IF(OR($A804="",02_Estacao!D804=""),"",IF(CFG_URS="MJ/m²/h",02_Estacao!D804*277.7778,IF(CFG_URS="kW/m²",02_Estacao!D804*1000,02_Estacao!D804)))</f>
        <v/>
      </c>
      <c r="E804" s="46" t="str">
        <f aca="false">IF(OR($A804="",02_Estacao!E804=""),"",IF(CFG_UVEL="km/h",02_Estacao!E804/3.6,02_Estacao!E804))</f>
        <v/>
      </c>
      <c r="F804" s="46" t="str">
        <f aca="false">IF($A804="","",IF(02_Estacao!F804="",CFG_P,IF(CFG_UP="hPa (mbar)",02_Estacao!F804/10,IF(CFG_UP="Pa",02_Estacao!F804/1000,02_Estacao!F804))))</f>
        <v/>
      </c>
      <c r="G804" s="48" t="str">
        <f aca="false">IF($A804="","",IF(02_Estacao!G804&lt;&gt;"",02_Estacao!G804,IF($D804="","",(1-CFG_ALBEDO)*$D804-CFG_RNL)))</f>
        <v/>
      </c>
      <c r="H804" s="46" t="str">
        <f aca="false">IF($A804="","",IFERROR(IF(ISNUMBER(INDEX(03_Dossel!$F$6:$F$1005,MATCH($A804,03_Dossel!$A$6:$A$1005,0))),INDEX(03_Dossel!$F$6:$F$1005,MATCH($A804,03_Dossel!$A$6:$A$1005,0)),""),""))</f>
        <v/>
      </c>
      <c r="I804" s="49" t="str">
        <f aca="false">IF($A804="","",IF($H804="","SEM PAR","OK"))</f>
        <v/>
      </c>
      <c r="J804" s="50" t="str">
        <f aca="false">IF($B804="","",0.6108*EXP(17.27*$B804/($B804+237.3)))</f>
        <v/>
      </c>
      <c r="K804" s="50" t="str">
        <f aca="false">IF(OR($J804="",$C804=""),"",$J804*$C804/100)</f>
        <v/>
      </c>
      <c r="L804" s="50" t="str">
        <f aca="false">IF(OR($J804="",$K804=""),"",$J804-$K804)</f>
        <v/>
      </c>
      <c r="M804" s="50" t="str">
        <f aca="false">IF($J804="","",4098*$J804/($B804+237.3)^2)</f>
        <v/>
      </c>
      <c r="N804" s="51" t="str">
        <f aca="false">IF($F804="","",0.000665*$F804)</f>
        <v/>
      </c>
      <c r="O804" s="46" t="str">
        <f aca="false">IF($E804="","",IFERROR($E804*4.87/LN(67.8*CFG_ZANEM-5.42),""))</f>
        <v/>
      </c>
      <c r="P804" s="46" t="str">
        <f aca="false">IF(OR($B804="",$H804=""),"",$H804-$B804)</f>
        <v/>
      </c>
      <c r="Q804" s="46" t="str">
        <f aca="false">IF($A804="","",IF(ISNUMBER(CFG_A),CFG_A,""))</f>
        <v/>
      </c>
      <c r="R804" s="46" t="str">
        <f aca="false">IF($A804="","",IF(ISNUMBER(CFG_B),CFG_B,""))</f>
        <v/>
      </c>
      <c r="S804" s="50" t="str">
        <f aca="false">IF(OR($B804="",$Q804=""),"",0.6108*EXP(17.27*$B804/($B804+237.3))-0.6108*EXP(17.27*($B804+$Q804)/($B804+$Q804+237.3)))</f>
        <v/>
      </c>
      <c r="T804" s="46" t="str">
        <f aca="false">IF(OR($Q804="",$R804="",$L804=""),"",$Q804+$R804*$L804)</f>
        <v/>
      </c>
      <c r="U804" s="46" t="str">
        <f aca="false">IF(OR($Q804="",$R804="",$S804=""),"",$Q804+$R804*$S804)</f>
        <v/>
      </c>
      <c r="V804" s="50" t="str">
        <f aca="false">IF(OR($P804="",$T804="",$U804=""),"",IF(ABS($U804-$T804)&lt;CFG_DENOMMIN,"",($P804-$T804)/($U804-$T804)))</f>
        <v/>
      </c>
      <c r="W804" s="47" t="str">
        <f aca="false">IF($E804="","",IFERROR(LN((CFG_ZANEM-0.67*CFG_HDOSSEL)/(0.123*CFG_HDOSSEL))*LN((CFG_ZAR-0.67*CFG_HDOSSEL)/(0.0123*CFG_HDOSSEL))/(CFG_K^2*$E804),""))</f>
        <v/>
      </c>
      <c r="X804" s="50" t="str">
        <f aca="false">IF(OR($N804="",$W804="",$W804=0),"",$N804*(1+CFG_RC/$W804))</f>
        <v/>
      </c>
      <c r="Y804" s="46" t="str">
        <f aca="false">IF(OR($X804="",$M804="",$G804="",$L804=""),"",($W804*$G804/CFG_RHOCP)*($X804/($M804+$X804))-$L804/($M804+$X804))</f>
        <v/>
      </c>
      <c r="Z804" s="46" t="str">
        <f aca="false">IF(OR($W804="",$G804=""),"",$W804*$G804/CFG_RHOCP)</f>
        <v/>
      </c>
      <c r="AA804" s="50" t="str">
        <f aca="false">IF(OR($P804="",$Y804="",$Z804=""),"",IF(ABS($Z804-$Y804)&lt;CFG_DENOMMIN,"",($P804-$Y804)/($Z804-$Y804)))</f>
        <v/>
      </c>
      <c r="AB804" s="48" t="str">
        <f aca="false">IF($A804="","",IF(AND(HOUR($A804)&gt;=CFG_HINI,HOUR($A804)&lt;CFG_HFIM),1,0))</f>
        <v/>
      </c>
      <c r="AC804" s="48" t="str">
        <f aca="false">IF($A804="","",IF($D804="",0,IF($D804&gt;=CFG_RSMIN,1,0)))</f>
        <v/>
      </c>
      <c r="AD804" s="48" t="str">
        <f aca="false">IF($A804="","",IF($E804="",0,IF(AND($E804&gt;=CFG_UMIN,$E804&lt;=CFG_UMAX),1,0)))</f>
        <v/>
      </c>
      <c r="AE804" s="48" t="str">
        <f aca="false">IF($A804="","",IF($L804="",0,IF($L804&gt;=CFG_VPDMIN,1,0)))</f>
        <v/>
      </c>
      <c r="AF804" s="48" t="str">
        <f aca="false">IF($A804="","",IF(CFG_METODO="Teórico (Jackson)",IF(OR($Y804="",$Z804=""),0,IF(ABS($Z804-$Y804)&gt;=CFG_DENOMMIN,1,0)),IF(OR($T804="",$U804=""),0,IF(ABS($U804-$T804)&gt;=CFG_DENOMMIN,1,0))))</f>
        <v/>
      </c>
      <c r="AG804" s="48" t="str">
        <f aca="false">IF($A804="","",IF(AND($B804&lt;&gt;"",$C804&lt;&gt;"",$H804&lt;&gt;""),1,0))</f>
        <v/>
      </c>
      <c r="AH804" s="48" t="str">
        <f aca="false">IF($A804="","",IF(AND($AB804=1,$AC804=1,$AD804=1,$AE804=1,$AF804=1,$AG804=1),1,0))</f>
        <v/>
      </c>
      <c r="AI804" s="50" t="str">
        <f aca="false">IF($A804="","",IF($AH804&lt;&gt;1,"",IF(CFG_METODO="Teórico (Jackson)",$AA804,$V804)))</f>
        <v/>
      </c>
      <c r="AJ804" s="50" t="str">
        <f aca="false">IF($AI804="","",MAX(0,MIN(1,$AI804)))</f>
        <v/>
      </c>
      <c r="AK804" s="52" t="str">
        <f aca="false">IF($A804="","",IF($AG804=0,"Dados incompletos"&amp;IF($I804="SEM PAR"," — sem Tc no mesmo horário",""),IF($AB804=0,"Fora da janela horária",IF($AC804=0,"Radiação abaixo do mínimo",IF($AD804=0,"Vento fora da faixa",IF($AE804=0,"VPD abaixo do mínimo",IF($AF804=0,"Denominador muito pequeno","VÁLIDO")))))))</f>
        <v/>
      </c>
    </row>
    <row r="805" customFormat="false" ht="15" hidden="false" customHeight="false" outlineLevel="0" collapsed="false">
      <c r="A805" s="45" t="str">
        <f aca="false">IF(02_Estacao!A805="","",02_Estacao!A805)</f>
        <v/>
      </c>
      <c r="B805" s="46" t="str">
        <f aca="false">IF(OR($A805="",02_Estacao!B805=""),"",IF(CFG_UT="°F",(02_Estacao!B805-32)*5/9,02_Estacao!B805))</f>
        <v/>
      </c>
      <c r="C805" s="47" t="str">
        <f aca="false">IF(OR($A805="",02_Estacao!C805=""),"",IF(CFG_UUR="fração (0-1)",02_Estacao!C805*100,02_Estacao!C805))</f>
        <v/>
      </c>
      <c r="D805" s="48" t="str">
        <f aca="false">IF(OR($A805="",02_Estacao!D805=""),"",IF(CFG_URS="MJ/m²/h",02_Estacao!D805*277.7778,IF(CFG_URS="kW/m²",02_Estacao!D805*1000,02_Estacao!D805)))</f>
        <v/>
      </c>
      <c r="E805" s="46" t="str">
        <f aca="false">IF(OR($A805="",02_Estacao!E805=""),"",IF(CFG_UVEL="km/h",02_Estacao!E805/3.6,02_Estacao!E805))</f>
        <v/>
      </c>
      <c r="F805" s="46" t="str">
        <f aca="false">IF($A805="","",IF(02_Estacao!F805="",CFG_P,IF(CFG_UP="hPa (mbar)",02_Estacao!F805/10,IF(CFG_UP="Pa",02_Estacao!F805/1000,02_Estacao!F805))))</f>
        <v/>
      </c>
      <c r="G805" s="48" t="str">
        <f aca="false">IF($A805="","",IF(02_Estacao!G805&lt;&gt;"",02_Estacao!G805,IF($D805="","",(1-CFG_ALBEDO)*$D805-CFG_RNL)))</f>
        <v/>
      </c>
      <c r="H805" s="46" t="str">
        <f aca="false">IF($A805="","",IFERROR(IF(ISNUMBER(INDEX(03_Dossel!$F$6:$F$1005,MATCH($A805,03_Dossel!$A$6:$A$1005,0))),INDEX(03_Dossel!$F$6:$F$1005,MATCH($A805,03_Dossel!$A$6:$A$1005,0)),""),""))</f>
        <v/>
      </c>
      <c r="I805" s="49" t="str">
        <f aca="false">IF($A805="","",IF($H805="","SEM PAR","OK"))</f>
        <v/>
      </c>
      <c r="J805" s="50" t="str">
        <f aca="false">IF($B805="","",0.6108*EXP(17.27*$B805/($B805+237.3)))</f>
        <v/>
      </c>
      <c r="K805" s="50" t="str">
        <f aca="false">IF(OR($J805="",$C805=""),"",$J805*$C805/100)</f>
        <v/>
      </c>
      <c r="L805" s="50" t="str">
        <f aca="false">IF(OR($J805="",$K805=""),"",$J805-$K805)</f>
        <v/>
      </c>
      <c r="M805" s="50" t="str">
        <f aca="false">IF($J805="","",4098*$J805/($B805+237.3)^2)</f>
        <v/>
      </c>
      <c r="N805" s="51" t="str">
        <f aca="false">IF($F805="","",0.000665*$F805)</f>
        <v/>
      </c>
      <c r="O805" s="46" t="str">
        <f aca="false">IF($E805="","",IFERROR($E805*4.87/LN(67.8*CFG_ZANEM-5.42),""))</f>
        <v/>
      </c>
      <c r="P805" s="46" t="str">
        <f aca="false">IF(OR($B805="",$H805=""),"",$H805-$B805)</f>
        <v/>
      </c>
      <c r="Q805" s="46" t="str">
        <f aca="false">IF($A805="","",IF(ISNUMBER(CFG_A),CFG_A,""))</f>
        <v/>
      </c>
      <c r="R805" s="46" t="str">
        <f aca="false">IF($A805="","",IF(ISNUMBER(CFG_B),CFG_B,""))</f>
        <v/>
      </c>
      <c r="S805" s="50" t="str">
        <f aca="false">IF(OR($B805="",$Q805=""),"",0.6108*EXP(17.27*$B805/($B805+237.3))-0.6108*EXP(17.27*($B805+$Q805)/($B805+$Q805+237.3)))</f>
        <v/>
      </c>
      <c r="T805" s="46" t="str">
        <f aca="false">IF(OR($Q805="",$R805="",$L805=""),"",$Q805+$R805*$L805)</f>
        <v/>
      </c>
      <c r="U805" s="46" t="str">
        <f aca="false">IF(OR($Q805="",$R805="",$S805=""),"",$Q805+$R805*$S805)</f>
        <v/>
      </c>
      <c r="V805" s="50" t="str">
        <f aca="false">IF(OR($P805="",$T805="",$U805=""),"",IF(ABS($U805-$T805)&lt;CFG_DENOMMIN,"",($P805-$T805)/($U805-$T805)))</f>
        <v/>
      </c>
      <c r="W805" s="47" t="str">
        <f aca="false">IF($E805="","",IFERROR(LN((CFG_ZANEM-0.67*CFG_HDOSSEL)/(0.123*CFG_HDOSSEL))*LN((CFG_ZAR-0.67*CFG_HDOSSEL)/(0.0123*CFG_HDOSSEL))/(CFG_K^2*$E805),""))</f>
        <v/>
      </c>
      <c r="X805" s="50" t="str">
        <f aca="false">IF(OR($N805="",$W805="",$W805=0),"",$N805*(1+CFG_RC/$W805))</f>
        <v/>
      </c>
      <c r="Y805" s="46" t="str">
        <f aca="false">IF(OR($X805="",$M805="",$G805="",$L805=""),"",($W805*$G805/CFG_RHOCP)*($X805/($M805+$X805))-$L805/($M805+$X805))</f>
        <v/>
      </c>
      <c r="Z805" s="46" t="str">
        <f aca="false">IF(OR($W805="",$G805=""),"",$W805*$G805/CFG_RHOCP)</f>
        <v/>
      </c>
      <c r="AA805" s="50" t="str">
        <f aca="false">IF(OR($P805="",$Y805="",$Z805=""),"",IF(ABS($Z805-$Y805)&lt;CFG_DENOMMIN,"",($P805-$Y805)/($Z805-$Y805)))</f>
        <v/>
      </c>
      <c r="AB805" s="48" t="str">
        <f aca="false">IF($A805="","",IF(AND(HOUR($A805)&gt;=CFG_HINI,HOUR($A805)&lt;CFG_HFIM),1,0))</f>
        <v/>
      </c>
      <c r="AC805" s="48" t="str">
        <f aca="false">IF($A805="","",IF($D805="",0,IF($D805&gt;=CFG_RSMIN,1,0)))</f>
        <v/>
      </c>
      <c r="AD805" s="48" t="str">
        <f aca="false">IF($A805="","",IF($E805="",0,IF(AND($E805&gt;=CFG_UMIN,$E805&lt;=CFG_UMAX),1,0)))</f>
        <v/>
      </c>
      <c r="AE805" s="48" t="str">
        <f aca="false">IF($A805="","",IF($L805="",0,IF($L805&gt;=CFG_VPDMIN,1,0)))</f>
        <v/>
      </c>
      <c r="AF805" s="48" t="str">
        <f aca="false">IF($A805="","",IF(CFG_METODO="Teórico (Jackson)",IF(OR($Y805="",$Z805=""),0,IF(ABS($Z805-$Y805)&gt;=CFG_DENOMMIN,1,0)),IF(OR($T805="",$U805=""),0,IF(ABS($U805-$T805)&gt;=CFG_DENOMMIN,1,0))))</f>
        <v/>
      </c>
      <c r="AG805" s="48" t="str">
        <f aca="false">IF($A805="","",IF(AND($B805&lt;&gt;"",$C805&lt;&gt;"",$H805&lt;&gt;""),1,0))</f>
        <v/>
      </c>
      <c r="AH805" s="48" t="str">
        <f aca="false">IF($A805="","",IF(AND($AB805=1,$AC805=1,$AD805=1,$AE805=1,$AF805=1,$AG805=1),1,0))</f>
        <v/>
      </c>
      <c r="AI805" s="50" t="str">
        <f aca="false">IF($A805="","",IF($AH805&lt;&gt;1,"",IF(CFG_METODO="Teórico (Jackson)",$AA805,$V805)))</f>
        <v/>
      </c>
      <c r="AJ805" s="50" t="str">
        <f aca="false">IF($AI805="","",MAX(0,MIN(1,$AI805)))</f>
        <v/>
      </c>
      <c r="AK805" s="52" t="str">
        <f aca="false">IF($A805="","",IF($AG805=0,"Dados incompletos"&amp;IF($I805="SEM PAR"," — sem Tc no mesmo horário",""),IF($AB805=0,"Fora da janela horária",IF($AC805=0,"Radiação abaixo do mínimo",IF($AD805=0,"Vento fora da faixa",IF($AE805=0,"VPD abaixo do mínimo",IF($AF805=0,"Denominador muito pequeno","VÁLIDO")))))))</f>
        <v/>
      </c>
    </row>
    <row r="806" customFormat="false" ht="15" hidden="false" customHeight="false" outlineLevel="0" collapsed="false">
      <c r="A806" s="45" t="str">
        <f aca="false">IF(02_Estacao!A806="","",02_Estacao!A806)</f>
        <v/>
      </c>
      <c r="B806" s="46" t="str">
        <f aca="false">IF(OR($A806="",02_Estacao!B806=""),"",IF(CFG_UT="°F",(02_Estacao!B806-32)*5/9,02_Estacao!B806))</f>
        <v/>
      </c>
      <c r="C806" s="47" t="str">
        <f aca="false">IF(OR($A806="",02_Estacao!C806=""),"",IF(CFG_UUR="fração (0-1)",02_Estacao!C806*100,02_Estacao!C806))</f>
        <v/>
      </c>
      <c r="D806" s="48" t="str">
        <f aca="false">IF(OR($A806="",02_Estacao!D806=""),"",IF(CFG_URS="MJ/m²/h",02_Estacao!D806*277.7778,IF(CFG_URS="kW/m²",02_Estacao!D806*1000,02_Estacao!D806)))</f>
        <v/>
      </c>
      <c r="E806" s="46" t="str">
        <f aca="false">IF(OR($A806="",02_Estacao!E806=""),"",IF(CFG_UVEL="km/h",02_Estacao!E806/3.6,02_Estacao!E806))</f>
        <v/>
      </c>
      <c r="F806" s="46" t="str">
        <f aca="false">IF($A806="","",IF(02_Estacao!F806="",CFG_P,IF(CFG_UP="hPa (mbar)",02_Estacao!F806/10,IF(CFG_UP="Pa",02_Estacao!F806/1000,02_Estacao!F806))))</f>
        <v/>
      </c>
      <c r="G806" s="48" t="str">
        <f aca="false">IF($A806="","",IF(02_Estacao!G806&lt;&gt;"",02_Estacao!G806,IF($D806="","",(1-CFG_ALBEDO)*$D806-CFG_RNL)))</f>
        <v/>
      </c>
      <c r="H806" s="46" t="str">
        <f aca="false">IF($A806="","",IFERROR(IF(ISNUMBER(INDEX(03_Dossel!$F$6:$F$1005,MATCH($A806,03_Dossel!$A$6:$A$1005,0))),INDEX(03_Dossel!$F$6:$F$1005,MATCH($A806,03_Dossel!$A$6:$A$1005,0)),""),""))</f>
        <v/>
      </c>
      <c r="I806" s="49" t="str">
        <f aca="false">IF($A806="","",IF($H806="","SEM PAR","OK"))</f>
        <v/>
      </c>
      <c r="J806" s="50" t="str">
        <f aca="false">IF($B806="","",0.6108*EXP(17.27*$B806/($B806+237.3)))</f>
        <v/>
      </c>
      <c r="K806" s="50" t="str">
        <f aca="false">IF(OR($J806="",$C806=""),"",$J806*$C806/100)</f>
        <v/>
      </c>
      <c r="L806" s="50" t="str">
        <f aca="false">IF(OR($J806="",$K806=""),"",$J806-$K806)</f>
        <v/>
      </c>
      <c r="M806" s="50" t="str">
        <f aca="false">IF($J806="","",4098*$J806/($B806+237.3)^2)</f>
        <v/>
      </c>
      <c r="N806" s="51" t="str">
        <f aca="false">IF($F806="","",0.000665*$F806)</f>
        <v/>
      </c>
      <c r="O806" s="46" t="str">
        <f aca="false">IF($E806="","",IFERROR($E806*4.87/LN(67.8*CFG_ZANEM-5.42),""))</f>
        <v/>
      </c>
      <c r="P806" s="46" t="str">
        <f aca="false">IF(OR($B806="",$H806=""),"",$H806-$B806)</f>
        <v/>
      </c>
      <c r="Q806" s="46" t="str">
        <f aca="false">IF($A806="","",IF(ISNUMBER(CFG_A),CFG_A,""))</f>
        <v/>
      </c>
      <c r="R806" s="46" t="str">
        <f aca="false">IF($A806="","",IF(ISNUMBER(CFG_B),CFG_B,""))</f>
        <v/>
      </c>
      <c r="S806" s="50" t="str">
        <f aca="false">IF(OR($B806="",$Q806=""),"",0.6108*EXP(17.27*$B806/($B806+237.3))-0.6108*EXP(17.27*($B806+$Q806)/($B806+$Q806+237.3)))</f>
        <v/>
      </c>
      <c r="T806" s="46" t="str">
        <f aca="false">IF(OR($Q806="",$R806="",$L806=""),"",$Q806+$R806*$L806)</f>
        <v/>
      </c>
      <c r="U806" s="46" t="str">
        <f aca="false">IF(OR($Q806="",$R806="",$S806=""),"",$Q806+$R806*$S806)</f>
        <v/>
      </c>
      <c r="V806" s="50" t="str">
        <f aca="false">IF(OR($P806="",$T806="",$U806=""),"",IF(ABS($U806-$T806)&lt;CFG_DENOMMIN,"",($P806-$T806)/($U806-$T806)))</f>
        <v/>
      </c>
      <c r="W806" s="47" t="str">
        <f aca="false">IF($E806="","",IFERROR(LN((CFG_ZANEM-0.67*CFG_HDOSSEL)/(0.123*CFG_HDOSSEL))*LN((CFG_ZAR-0.67*CFG_HDOSSEL)/(0.0123*CFG_HDOSSEL))/(CFG_K^2*$E806),""))</f>
        <v/>
      </c>
      <c r="X806" s="50" t="str">
        <f aca="false">IF(OR($N806="",$W806="",$W806=0),"",$N806*(1+CFG_RC/$W806))</f>
        <v/>
      </c>
      <c r="Y806" s="46" t="str">
        <f aca="false">IF(OR($X806="",$M806="",$G806="",$L806=""),"",($W806*$G806/CFG_RHOCP)*($X806/($M806+$X806))-$L806/($M806+$X806))</f>
        <v/>
      </c>
      <c r="Z806" s="46" t="str">
        <f aca="false">IF(OR($W806="",$G806=""),"",$W806*$G806/CFG_RHOCP)</f>
        <v/>
      </c>
      <c r="AA806" s="50" t="str">
        <f aca="false">IF(OR($P806="",$Y806="",$Z806=""),"",IF(ABS($Z806-$Y806)&lt;CFG_DENOMMIN,"",($P806-$Y806)/($Z806-$Y806)))</f>
        <v/>
      </c>
      <c r="AB806" s="48" t="str">
        <f aca="false">IF($A806="","",IF(AND(HOUR($A806)&gt;=CFG_HINI,HOUR($A806)&lt;CFG_HFIM),1,0))</f>
        <v/>
      </c>
      <c r="AC806" s="48" t="str">
        <f aca="false">IF($A806="","",IF($D806="",0,IF($D806&gt;=CFG_RSMIN,1,0)))</f>
        <v/>
      </c>
      <c r="AD806" s="48" t="str">
        <f aca="false">IF($A806="","",IF($E806="",0,IF(AND($E806&gt;=CFG_UMIN,$E806&lt;=CFG_UMAX),1,0)))</f>
        <v/>
      </c>
      <c r="AE806" s="48" t="str">
        <f aca="false">IF($A806="","",IF($L806="",0,IF($L806&gt;=CFG_VPDMIN,1,0)))</f>
        <v/>
      </c>
      <c r="AF806" s="48" t="str">
        <f aca="false">IF($A806="","",IF(CFG_METODO="Teórico (Jackson)",IF(OR($Y806="",$Z806=""),0,IF(ABS($Z806-$Y806)&gt;=CFG_DENOMMIN,1,0)),IF(OR($T806="",$U806=""),0,IF(ABS($U806-$T806)&gt;=CFG_DENOMMIN,1,0))))</f>
        <v/>
      </c>
      <c r="AG806" s="48" t="str">
        <f aca="false">IF($A806="","",IF(AND($B806&lt;&gt;"",$C806&lt;&gt;"",$H806&lt;&gt;""),1,0))</f>
        <v/>
      </c>
      <c r="AH806" s="48" t="str">
        <f aca="false">IF($A806="","",IF(AND($AB806=1,$AC806=1,$AD806=1,$AE806=1,$AF806=1,$AG806=1),1,0))</f>
        <v/>
      </c>
      <c r="AI806" s="50" t="str">
        <f aca="false">IF($A806="","",IF($AH806&lt;&gt;1,"",IF(CFG_METODO="Teórico (Jackson)",$AA806,$V806)))</f>
        <v/>
      </c>
      <c r="AJ806" s="50" t="str">
        <f aca="false">IF($AI806="","",MAX(0,MIN(1,$AI806)))</f>
        <v/>
      </c>
      <c r="AK806" s="52" t="str">
        <f aca="false">IF($A806="","",IF($AG806=0,"Dados incompletos"&amp;IF($I806="SEM PAR"," — sem Tc no mesmo horário",""),IF($AB806=0,"Fora da janela horária",IF($AC806=0,"Radiação abaixo do mínimo",IF($AD806=0,"Vento fora da faixa",IF($AE806=0,"VPD abaixo do mínimo",IF($AF806=0,"Denominador muito pequeno","VÁLIDO")))))))</f>
        <v/>
      </c>
    </row>
    <row r="807" customFormat="false" ht="15" hidden="false" customHeight="false" outlineLevel="0" collapsed="false">
      <c r="A807" s="45" t="str">
        <f aca="false">IF(02_Estacao!A807="","",02_Estacao!A807)</f>
        <v/>
      </c>
      <c r="B807" s="46" t="str">
        <f aca="false">IF(OR($A807="",02_Estacao!B807=""),"",IF(CFG_UT="°F",(02_Estacao!B807-32)*5/9,02_Estacao!B807))</f>
        <v/>
      </c>
      <c r="C807" s="47" t="str">
        <f aca="false">IF(OR($A807="",02_Estacao!C807=""),"",IF(CFG_UUR="fração (0-1)",02_Estacao!C807*100,02_Estacao!C807))</f>
        <v/>
      </c>
      <c r="D807" s="48" t="str">
        <f aca="false">IF(OR($A807="",02_Estacao!D807=""),"",IF(CFG_URS="MJ/m²/h",02_Estacao!D807*277.7778,IF(CFG_URS="kW/m²",02_Estacao!D807*1000,02_Estacao!D807)))</f>
        <v/>
      </c>
      <c r="E807" s="46" t="str">
        <f aca="false">IF(OR($A807="",02_Estacao!E807=""),"",IF(CFG_UVEL="km/h",02_Estacao!E807/3.6,02_Estacao!E807))</f>
        <v/>
      </c>
      <c r="F807" s="46" t="str">
        <f aca="false">IF($A807="","",IF(02_Estacao!F807="",CFG_P,IF(CFG_UP="hPa (mbar)",02_Estacao!F807/10,IF(CFG_UP="Pa",02_Estacao!F807/1000,02_Estacao!F807))))</f>
        <v/>
      </c>
      <c r="G807" s="48" t="str">
        <f aca="false">IF($A807="","",IF(02_Estacao!G807&lt;&gt;"",02_Estacao!G807,IF($D807="","",(1-CFG_ALBEDO)*$D807-CFG_RNL)))</f>
        <v/>
      </c>
      <c r="H807" s="46" t="str">
        <f aca="false">IF($A807="","",IFERROR(IF(ISNUMBER(INDEX(03_Dossel!$F$6:$F$1005,MATCH($A807,03_Dossel!$A$6:$A$1005,0))),INDEX(03_Dossel!$F$6:$F$1005,MATCH($A807,03_Dossel!$A$6:$A$1005,0)),""),""))</f>
        <v/>
      </c>
      <c r="I807" s="49" t="str">
        <f aca="false">IF($A807="","",IF($H807="","SEM PAR","OK"))</f>
        <v/>
      </c>
      <c r="J807" s="50" t="str">
        <f aca="false">IF($B807="","",0.6108*EXP(17.27*$B807/($B807+237.3)))</f>
        <v/>
      </c>
      <c r="K807" s="50" t="str">
        <f aca="false">IF(OR($J807="",$C807=""),"",$J807*$C807/100)</f>
        <v/>
      </c>
      <c r="L807" s="50" t="str">
        <f aca="false">IF(OR($J807="",$K807=""),"",$J807-$K807)</f>
        <v/>
      </c>
      <c r="M807" s="50" t="str">
        <f aca="false">IF($J807="","",4098*$J807/($B807+237.3)^2)</f>
        <v/>
      </c>
      <c r="N807" s="51" t="str">
        <f aca="false">IF($F807="","",0.000665*$F807)</f>
        <v/>
      </c>
      <c r="O807" s="46" t="str">
        <f aca="false">IF($E807="","",IFERROR($E807*4.87/LN(67.8*CFG_ZANEM-5.42),""))</f>
        <v/>
      </c>
      <c r="P807" s="46" t="str">
        <f aca="false">IF(OR($B807="",$H807=""),"",$H807-$B807)</f>
        <v/>
      </c>
      <c r="Q807" s="46" t="str">
        <f aca="false">IF($A807="","",IF(ISNUMBER(CFG_A),CFG_A,""))</f>
        <v/>
      </c>
      <c r="R807" s="46" t="str">
        <f aca="false">IF($A807="","",IF(ISNUMBER(CFG_B),CFG_B,""))</f>
        <v/>
      </c>
      <c r="S807" s="50" t="str">
        <f aca="false">IF(OR($B807="",$Q807=""),"",0.6108*EXP(17.27*$B807/($B807+237.3))-0.6108*EXP(17.27*($B807+$Q807)/($B807+$Q807+237.3)))</f>
        <v/>
      </c>
      <c r="T807" s="46" t="str">
        <f aca="false">IF(OR($Q807="",$R807="",$L807=""),"",$Q807+$R807*$L807)</f>
        <v/>
      </c>
      <c r="U807" s="46" t="str">
        <f aca="false">IF(OR($Q807="",$R807="",$S807=""),"",$Q807+$R807*$S807)</f>
        <v/>
      </c>
      <c r="V807" s="50" t="str">
        <f aca="false">IF(OR($P807="",$T807="",$U807=""),"",IF(ABS($U807-$T807)&lt;CFG_DENOMMIN,"",($P807-$T807)/($U807-$T807)))</f>
        <v/>
      </c>
      <c r="W807" s="47" t="str">
        <f aca="false">IF($E807="","",IFERROR(LN((CFG_ZANEM-0.67*CFG_HDOSSEL)/(0.123*CFG_HDOSSEL))*LN((CFG_ZAR-0.67*CFG_HDOSSEL)/(0.0123*CFG_HDOSSEL))/(CFG_K^2*$E807),""))</f>
        <v/>
      </c>
      <c r="X807" s="50" t="str">
        <f aca="false">IF(OR($N807="",$W807="",$W807=0),"",$N807*(1+CFG_RC/$W807))</f>
        <v/>
      </c>
      <c r="Y807" s="46" t="str">
        <f aca="false">IF(OR($X807="",$M807="",$G807="",$L807=""),"",($W807*$G807/CFG_RHOCP)*($X807/($M807+$X807))-$L807/($M807+$X807))</f>
        <v/>
      </c>
      <c r="Z807" s="46" t="str">
        <f aca="false">IF(OR($W807="",$G807=""),"",$W807*$G807/CFG_RHOCP)</f>
        <v/>
      </c>
      <c r="AA807" s="50" t="str">
        <f aca="false">IF(OR($P807="",$Y807="",$Z807=""),"",IF(ABS($Z807-$Y807)&lt;CFG_DENOMMIN,"",($P807-$Y807)/($Z807-$Y807)))</f>
        <v/>
      </c>
      <c r="AB807" s="48" t="str">
        <f aca="false">IF($A807="","",IF(AND(HOUR($A807)&gt;=CFG_HINI,HOUR($A807)&lt;CFG_HFIM),1,0))</f>
        <v/>
      </c>
      <c r="AC807" s="48" t="str">
        <f aca="false">IF($A807="","",IF($D807="",0,IF($D807&gt;=CFG_RSMIN,1,0)))</f>
        <v/>
      </c>
      <c r="AD807" s="48" t="str">
        <f aca="false">IF($A807="","",IF($E807="",0,IF(AND($E807&gt;=CFG_UMIN,$E807&lt;=CFG_UMAX),1,0)))</f>
        <v/>
      </c>
      <c r="AE807" s="48" t="str">
        <f aca="false">IF($A807="","",IF($L807="",0,IF($L807&gt;=CFG_VPDMIN,1,0)))</f>
        <v/>
      </c>
      <c r="AF807" s="48" t="str">
        <f aca="false">IF($A807="","",IF(CFG_METODO="Teórico (Jackson)",IF(OR($Y807="",$Z807=""),0,IF(ABS($Z807-$Y807)&gt;=CFG_DENOMMIN,1,0)),IF(OR($T807="",$U807=""),0,IF(ABS($U807-$T807)&gt;=CFG_DENOMMIN,1,0))))</f>
        <v/>
      </c>
      <c r="AG807" s="48" t="str">
        <f aca="false">IF($A807="","",IF(AND($B807&lt;&gt;"",$C807&lt;&gt;"",$H807&lt;&gt;""),1,0))</f>
        <v/>
      </c>
      <c r="AH807" s="48" t="str">
        <f aca="false">IF($A807="","",IF(AND($AB807=1,$AC807=1,$AD807=1,$AE807=1,$AF807=1,$AG807=1),1,0))</f>
        <v/>
      </c>
      <c r="AI807" s="50" t="str">
        <f aca="false">IF($A807="","",IF($AH807&lt;&gt;1,"",IF(CFG_METODO="Teórico (Jackson)",$AA807,$V807)))</f>
        <v/>
      </c>
      <c r="AJ807" s="50" t="str">
        <f aca="false">IF($AI807="","",MAX(0,MIN(1,$AI807)))</f>
        <v/>
      </c>
      <c r="AK807" s="52" t="str">
        <f aca="false">IF($A807="","",IF($AG807=0,"Dados incompletos"&amp;IF($I807="SEM PAR"," — sem Tc no mesmo horário",""),IF($AB807=0,"Fora da janela horária",IF($AC807=0,"Radiação abaixo do mínimo",IF($AD807=0,"Vento fora da faixa",IF($AE807=0,"VPD abaixo do mínimo",IF($AF807=0,"Denominador muito pequeno","VÁLIDO")))))))</f>
        <v/>
      </c>
    </row>
    <row r="808" customFormat="false" ht="15" hidden="false" customHeight="false" outlineLevel="0" collapsed="false">
      <c r="A808" s="45" t="str">
        <f aca="false">IF(02_Estacao!A808="","",02_Estacao!A808)</f>
        <v/>
      </c>
      <c r="B808" s="46" t="str">
        <f aca="false">IF(OR($A808="",02_Estacao!B808=""),"",IF(CFG_UT="°F",(02_Estacao!B808-32)*5/9,02_Estacao!B808))</f>
        <v/>
      </c>
      <c r="C808" s="47" t="str">
        <f aca="false">IF(OR($A808="",02_Estacao!C808=""),"",IF(CFG_UUR="fração (0-1)",02_Estacao!C808*100,02_Estacao!C808))</f>
        <v/>
      </c>
      <c r="D808" s="48" t="str">
        <f aca="false">IF(OR($A808="",02_Estacao!D808=""),"",IF(CFG_URS="MJ/m²/h",02_Estacao!D808*277.7778,IF(CFG_URS="kW/m²",02_Estacao!D808*1000,02_Estacao!D808)))</f>
        <v/>
      </c>
      <c r="E808" s="46" t="str">
        <f aca="false">IF(OR($A808="",02_Estacao!E808=""),"",IF(CFG_UVEL="km/h",02_Estacao!E808/3.6,02_Estacao!E808))</f>
        <v/>
      </c>
      <c r="F808" s="46" t="str">
        <f aca="false">IF($A808="","",IF(02_Estacao!F808="",CFG_P,IF(CFG_UP="hPa (mbar)",02_Estacao!F808/10,IF(CFG_UP="Pa",02_Estacao!F808/1000,02_Estacao!F808))))</f>
        <v/>
      </c>
      <c r="G808" s="48" t="str">
        <f aca="false">IF($A808="","",IF(02_Estacao!G808&lt;&gt;"",02_Estacao!G808,IF($D808="","",(1-CFG_ALBEDO)*$D808-CFG_RNL)))</f>
        <v/>
      </c>
      <c r="H808" s="46" t="str">
        <f aca="false">IF($A808="","",IFERROR(IF(ISNUMBER(INDEX(03_Dossel!$F$6:$F$1005,MATCH($A808,03_Dossel!$A$6:$A$1005,0))),INDEX(03_Dossel!$F$6:$F$1005,MATCH($A808,03_Dossel!$A$6:$A$1005,0)),""),""))</f>
        <v/>
      </c>
      <c r="I808" s="49" t="str">
        <f aca="false">IF($A808="","",IF($H808="","SEM PAR","OK"))</f>
        <v/>
      </c>
      <c r="J808" s="50" t="str">
        <f aca="false">IF($B808="","",0.6108*EXP(17.27*$B808/($B808+237.3)))</f>
        <v/>
      </c>
      <c r="K808" s="50" t="str">
        <f aca="false">IF(OR($J808="",$C808=""),"",$J808*$C808/100)</f>
        <v/>
      </c>
      <c r="L808" s="50" t="str">
        <f aca="false">IF(OR($J808="",$K808=""),"",$J808-$K808)</f>
        <v/>
      </c>
      <c r="M808" s="50" t="str">
        <f aca="false">IF($J808="","",4098*$J808/($B808+237.3)^2)</f>
        <v/>
      </c>
      <c r="N808" s="51" t="str">
        <f aca="false">IF($F808="","",0.000665*$F808)</f>
        <v/>
      </c>
      <c r="O808" s="46" t="str">
        <f aca="false">IF($E808="","",IFERROR($E808*4.87/LN(67.8*CFG_ZANEM-5.42),""))</f>
        <v/>
      </c>
      <c r="P808" s="46" t="str">
        <f aca="false">IF(OR($B808="",$H808=""),"",$H808-$B808)</f>
        <v/>
      </c>
      <c r="Q808" s="46" t="str">
        <f aca="false">IF($A808="","",IF(ISNUMBER(CFG_A),CFG_A,""))</f>
        <v/>
      </c>
      <c r="R808" s="46" t="str">
        <f aca="false">IF($A808="","",IF(ISNUMBER(CFG_B),CFG_B,""))</f>
        <v/>
      </c>
      <c r="S808" s="50" t="str">
        <f aca="false">IF(OR($B808="",$Q808=""),"",0.6108*EXP(17.27*$B808/($B808+237.3))-0.6108*EXP(17.27*($B808+$Q808)/($B808+$Q808+237.3)))</f>
        <v/>
      </c>
      <c r="T808" s="46" t="str">
        <f aca="false">IF(OR($Q808="",$R808="",$L808=""),"",$Q808+$R808*$L808)</f>
        <v/>
      </c>
      <c r="U808" s="46" t="str">
        <f aca="false">IF(OR($Q808="",$R808="",$S808=""),"",$Q808+$R808*$S808)</f>
        <v/>
      </c>
      <c r="V808" s="50" t="str">
        <f aca="false">IF(OR($P808="",$T808="",$U808=""),"",IF(ABS($U808-$T808)&lt;CFG_DENOMMIN,"",($P808-$T808)/($U808-$T808)))</f>
        <v/>
      </c>
      <c r="W808" s="47" t="str">
        <f aca="false">IF($E808="","",IFERROR(LN((CFG_ZANEM-0.67*CFG_HDOSSEL)/(0.123*CFG_HDOSSEL))*LN((CFG_ZAR-0.67*CFG_HDOSSEL)/(0.0123*CFG_HDOSSEL))/(CFG_K^2*$E808),""))</f>
        <v/>
      </c>
      <c r="X808" s="50" t="str">
        <f aca="false">IF(OR($N808="",$W808="",$W808=0),"",$N808*(1+CFG_RC/$W808))</f>
        <v/>
      </c>
      <c r="Y808" s="46" t="str">
        <f aca="false">IF(OR($X808="",$M808="",$G808="",$L808=""),"",($W808*$G808/CFG_RHOCP)*($X808/($M808+$X808))-$L808/($M808+$X808))</f>
        <v/>
      </c>
      <c r="Z808" s="46" t="str">
        <f aca="false">IF(OR($W808="",$G808=""),"",$W808*$G808/CFG_RHOCP)</f>
        <v/>
      </c>
      <c r="AA808" s="50" t="str">
        <f aca="false">IF(OR($P808="",$Y808="",$Z808=""),"",IF(ABS($Z808-$Y808)&lt;CFG_DENOMMIN,"",($P808-$Y808)/($Z808-$Y808)))</f>
        <v/>
      </c>
      <c r="AB808" s="48" t="str">
        <f aca="false">IF($A808="","",IF(AND(HOUR($A808)&gt;=CFG_HINI,HOUR($A808)&lt;CFG_HFIM),1,0))</f>
        <v/>
      </c>
      <c r="AC808" s="48" t="str">
        <f aca="false">IF($A808="","",IF($D808="",0,IF($D808&gt;=CFG_RSMIN,1,0)))</f>
        <v/>
      </c>
      <c r="AD808" s="48" t="str">
        <f aca="false">IF($A808="","",IF($E808="",0,IF(AND($E808&gt;=CFG_UMIN,$E808&lt;=CFG_UMAX),1,0)))</f>
        <v/>
      </c>
      <c r="AE808" s="48" t="str">
        <f aca="false">IF($A808="","",IF($L808="",0,IF($L808&gt;=CFG_VPDMIN,1,0)))</f>
        <v/>
      </c>
      <c r="AF808" s="48" t="str">
        <f aca="false">IF($A808="","",IF(CFG_METODO="Teórico (Jackson)",IF(OR($Y808="",$Z808=""),0,IF(ABS($Z808-$Y808)&gt;=CFG_DENOMMIN,1,0)),IF(OR($T808="",$U808=""),0,IF(ABS($U808-$T808)&gt;=CFG_DENOMMIN,1,0))))</f>
        <v/>
      </c>
      <c r="AG808" s="48" t="str">
        <f aca="false">IF($A808="","",IF(AND($B808&lt;&gt;"",$C808&lt;&gt;"",$H808&lt;&gt;""),1,0))</f>
        <v/>
      </c>
      <c r="AH808" s="48" t="str">
        <f aca="false">IF($A808="","",IF(AND($AB808=1,$AC808=1,$AD808=1,$AE808=1,$AF808=1,$AG808=1),1,0))</f>
        <v/>
      </c>
      <c r="AI808" s="50" t="str">
        <f aca="false">IF($A808="","",IF($AH808&lt;&gt;1,"",IF(CFG_METODO="Teórico (Jackson)",$AA808,$V808)))</f>
        <v/>
      </c>
      <c r="AJ808" s="50" t="str">
        <f aca="false">IF($AI808="","",MAX(0,MIN(1,$AI808)))</f>
        <v/>
      </c>
      <c r="AK808" s="52" t="str">
        <f aca="false">IF($A808="","",IF($AG808=0,"Dados incompletos"&amp;IF($I808="SEM PAR"," — sem Tc no mesmo horário",""),IF($AB808=0,"Fora da janela horária",IF($AC808=0,"Radiação abaixo do mínimo",IF($AD808=0,"Vento fora da faixa",IF($AE808=0,"VPD abaixo do mínimo",IF($AF808=0,"Denominador muito pequeno","VÁLIDO")))))))</f>
        <v/>
      </c>
    </row>
    <row r="809" customFormat="false" ht="15" hidden="false" customHeight="false" outlineLevel="0" collapsed="false">
      <c r="A809" s="45" t="str">
        <f aca="false">IF(02_Estacao!A809="","",02_Estacao!A809)</f>
        <v/>
      </c>
      <c r="B809" s="46" t="str">
        <f aca="false">IF(OR($A809="",02_Estacao!B809=""),"",IF(CFG_UT="°F",(02_Estacao!B809-32)*5/9,02_Estacao!B809))</f>
        <v/>
      </c>
      <c r="C809" s="47" t="str">
        <f aca="false">IF(OR($A809="",02_Estacao!C809=""),"",IF(CFG_UUR="fração (0-1)",02_Estacao!C809*100,02_Estacao!C809))</f>
        <v/>
      </c>
      <c r="D809" s="48" t="str">
        <f aca="false">IF(OR($A809="",02_Estacao!D809=""),"",IF(CFG_URS="MJ/m²/h",02_Estacao!D809*277.7778,IF(CFG_URS="kW/m²",02_Estacao!D809*1000,02_Estacao!D809)))</f>
        <v/>
      </c>
      <c r="E809" s="46" t="str">
        <f aca="false">IF(OR($A809="",02_Estacao!E809=""),"",IF(CFG_UVEL="km/h",02_Estacao!E809/3.6,02_Estacao!E809))</f>
        <v/>
      </c>
      <c r="F809" s="46" t="str">
        <f aca="false">IF($A809="","",IF(02_Estacao!F809="",CFG_P,IF(CFG_UP="hPa (mbar)",02_Estacao!F809/10,IF(CFG_UP="Pa",02_Estacao!F809/1000,02_Estacao!F809))))</f>
        <v/>
      </c>
      <c r="G809" s="48" t="str">
        <f aca="false">IF($A809="","",IF(02_Estacao!G809&lt;&gt;"",02_Estacao!G809,IF($D809="","",(1-CFG_ALBEDO)*$D809-CFG_RNL)))</f>
        <v/>
      </c>
      <c r="H809" s="46" t="str">
        <f aca="false">IF($A809="","",IFERROR(IF(ISNUMBER(INDEX(03_Dossel!$F$6:$F$1005,MATCH($A809,03_Dossel!$A$6:$A$1005,0))),INDEX(03_Dossel!$F$6:$F$1005,MATCH($A809,03_Dossel!$A$6:$A$1005,0)),""),""))</f>
        <v/>
      </c>
      <c r="I809" s="49" t="str">
        <f aca="false">IF($A809="","",IF($H809="","SEM PAR","OK"))</f>
        <v/>
      </c>
      <c r="J809" s="50" t="str">
        <f aca="false">IF($B809="","",0.6108*EXP(17.27*$B809/($B809+237.3)))</f>
        <v/>
      </c>
      <c r="K809" s="50" t="str">
        <f aca="false">IF(OR($J809="",$C809=""),"",$J809*$C809/100)</f>
        <v/>
      </c>
      <c r="L809" s="50" t="str">
        <f aca="false">IF(OR($J809="",$K809=""),"",$J809-$K809)</f>
        <v/>
      </c>
      <c r="M809" s="50" t="str">
        <f aca="false">IF($J809="","",4098*$J809/($B809+237.3)^2)</f>
        <v/>
      </c>
      <c r="N809" s="51" t="str">
        <f aca="false">IF($F809="","",0.000665*$F809)</f>
        <v/>
      </c>
      <c r="O809" s="46" t="str">
        <f aca="false">IF($E809="","",IFERROR($E809*4.87/LN(67.8*CFG_ZANEM-5.42),""))</f>
        <v/>
      </c>
      <c r="P809" s="46" t="str">
        <f aca="false">IF(OR($B809="",$H809=""),"",$H809-$B809)</f>
        <v/>
      </c>
      <c r="Q809" s="46" t="str">
        <f aca="false">IF($A809="","",IF(ISNUMBER(CFG_A),CFG_A,""))</f>
        <v/>
      </c>
      <c r="R809" s="46" t="str">
        <f aca="false">IF($A809="","",IF(ISNUMBER(CFG_B),CFG_B,""))</f>
        <v/>
      </c>
      <c r="S809" s="50" t="str">
        <f aca="false">IF(OR($B809="",$Q809=""),"",0.6108*EXP(17.27*$B809/($B809+237.3))-0.6108*EXP(17.27*($B809+$Q809)/($B809+$Q809+237.3)))</f>
        <v/>
      </c>
      <c r="T809" s="46" t="str">
        <f aca="false">IF(OR($Q809="",$R809="",$L809=""),"",$Q809+$R809*$L809)</f>
        <v/>
      </c>
      <c r="U809" s="46" t="str">
        <f aca="false">IF(OR($Q809="",$R809="",$S809=""),"",$Q809+$R809*$S809)</f>
        <v/>
      </c>
      <c r="V809" s="50" t="str">
        <f aca="false">IF(OR($P809="",$T809="",$U809=""),"",IF(ABS($U809-$T809)&lt;CFG_DENOMMIN,"",($P809-$T809)/($U809-$T809)))</f>
        <v/>
      </c>
      <c r="W809" s="47" t="str">
        <f aca="false">IF($E809="","",IFERROR(LN((CFG_ZANEM-0.67*CFG_HDOSSEL)/(0.123*CFG_HDOSSEL))*LN((CFG_ZAR-0.67*CFG_HDOSSEL)/(0.0123*CFG_HDOSSEL))/(CFG_K^2*$E809),""))</f>
        <v/>
      </c>
      <c r="X809" s="50" t="str">
        <f aca="false">IF(OR($N809="",$W809="",$W809=0),"",$N809*(1+CFG_RC/$W809))</f>
        <v/>
      </c>
      <c r="Y809" s="46" t="str">
        <f aca="false">IF(OR($X809="",$M809="",$G809="",$L809=""),"",($W809*$G809/CFG_RHOCP)*($X809/($M809+$X809))-$L809/($M809+$X809))</f>
        <v/>
      </c>
      <c r="Z809" s="46" t="str">
        <f aca="false">IF(OR($W809="",$G809=""),"",$W809*$G809/CFG_RHOCP)</f>
        <v/>
      </c>
      <c r="AA809" s="50" t="str">
        <f aca="false">IF(OR($P809="",$Y809="",$Z809=""),"",IF(ABS($Z809-$Y809)&lt;CFG_DENOMMIN,"",($P809-$Y809)/($Z809-$Y809)))</f>
        <v/>
      </c>
      <c r="AB809" s="48" t="str">
        <f aca="false">IF($A809="","",IF(AND(HOUR($A809)&gt;=CFG_HINI,HOUR($A809)&lt;CFG_HFIM),1,0))</f>
        <v/>
      </c>
      <c r="AC809" s="48" t="str">
        <f aca="false">IF($A809="","",IF($D809="",0,IF($D809&gt;=CFG_RSMIN,1,0)))</f>
        <v/>
      </c>
      <c r="AD809" s="48" t="str">
        <f aca="false">IF($A809="","",IF($E809="",0,IF(AND($E809&gt;=CFG_UMIN,$E809&lt;=CFG_UMAX),1,0)))</f>
        <v/>
      </c>
      <c r="AE809" s="48" t="str">
        <f aca="false">IF($A809="","",IF($L809="",0,IF($L809&gt;=CFG_VPDMIN,1,0)))</f>
        <v/>
      </c>
      <c r="AF809" s="48" t="str">
        <f aca="false">IF($A809="","",IF(CFG_METODO="Teórico (Jackson)",IF(OR($Y809="",$Z809=""),0,IF(ABS($Z809-$Y809)&gt;=CFG_DENOMMIN,1,0)),IF(OR($T809="",$U809=""),0,IF(ABS($U809-$T809)&gt;=CFG_DENOMMIN,1,0))))</f>
        <v/>
      </c>
      <c r="AG809" s="48" t="str">
        <f aca="false">IF($A809="","",IF(AND($B809&lt;&gt;"",$C809&lt;&gt;"",$H809&lt;&gt;""),1,0))</f>
        <v/>
      </c>
      <c r="AH809" s="48" t="str">
        <f aca="false">IF($A809="","",IF(AND($AB809=1,$AC809=1,$AD809=1,$AE809=1,$AF809=1,$AG809=1),1,0))</f>
        <v/>
      </c>
      <c r="AI809" s="50" t="str">
        <f aca="false">IF($A809="","",IF($AH809&lt;&gt;1,"",IF(CFG_METODO="Teórico (Jackson)",$AA809,$V809)))</f>
        <v/>
      </c>
      <c r="AJ809" s="50" t="str">
        <f aca="false">IF($AI809="","",MAX(0,MIN(1,$AI809)))</f>
        <v/>
      </c>
      <c r="AK809" s="52" t="str">
        <f aca="false">IF($A809="","",IF($AG809=0,"Dados incompletos"&amp;IF($I809="SEM PAR"," — sem Tc no mesmo horário",""),IF($AB809=0,"Fora da janela horária",IF($AC809=0,"Radiação abaixo do mínimo",IF($AD809=0,"Vento fora da faixa",IF($AE809=0,"VPD abaixo do mínimo",IF($AF809=0,"Denominador muito pequeno","VÁLIDO")))))))</f>
        <v/>
      </c>
    </row>
    <row r="810" customFormat="false" ht="15" hidden="false" customHeight="false" outlineLevel="0" collapsed="false">
      <c r="A810" s="45" t="str">
        <f aca="false">IF(02_Estacao!A810="","",02_Estacao!A810)</f>
        <v/>
      </c>
      <c r="B810" s="46" t="str">
        <f aca="false">IF(OR($A810="",02_Estacao!B810=""),"",IF(CFG_UT="°F",(02_Estacao!B810-32)*5/9,02_Estacao!B810))</f>
        <v/>
      </c>
      <c r="C810" s="47" t="str">
        <f aca="false">IF(OR($A810="",02_Estacao!C810=""),"",IF(CFG_UUR="fração (0-1)",02_Estacao!C810*100,02_Estacao!C810))</f>
        <v/>
      </c>
      <c r="D810" s="48" t="str">
        <f aca="false">IF(OR($A810="",02_Estacao!D810=""),"",IF(CFG_URS="MJ/m²/h",02_Estacao!D810*277.7778,IF(CFG_URS="kW/m²",02_Estacao!D810*1000,02_Estacao!D810)))</f>
        <v/>
      </c>
      <c r="E810" s="46" t="str">
        <f aca="false">IF(OR($A810="",02_Estacao!E810=""),"",IF(CFG_UVEL="km/h",02_Estacao!E810/3.6,02_Estacao!E810))</f>
        <v/>
      </c>
      <c r="F810" s="46" t="str">
        <f aca="false">IF($A810="","",IF(02_Estacao!F810="",CFG_P,IF(CFG_UP="hPa (mbar)",02_Estacao!F810/10,IF(CFG_UP="Pa",02_Estacao!F810/1000,02_Estacao!F810))))</f>
        <v/>
      </c>
      <c r="G810" s="48" t="str">
        <f aca="false">IF($A810="","",IF(02_Estacao!G810&lt;&gt;"",02_Estacao!G810,IF($D810="","",(1-CFG_ALBEDO)*$D810-CFG_RNL)))</f>
        <v/>
      </c>
      <c r="H810" s="46" t="str">
        <f aca="false">IF($A810="","",IFERROR(IF(ISNUMBER(INDEX(03_Dossel!$F$6:$F$1005,MATCH($A810,03_Dossel!$A$6:$A$1005,0))),INDEX(03_Dossel!$F$6:$F$1005,MATCH($A810,03_Dossel!$A$6:$A$1005,0)),""),""))</f>
        <v/>
      </c>
      <c r="I810" s="49" t="str">
        <f aca="false">IF($A810="","",IF($H810="","SEM PAR","OK"))</f>
        <v/>
      </c>
      <c r="J810" s="50" t="str">
        <f aca="false">IF($B810="","",0.6108*EXP(17.27*$B810/($B810+237.3)))</f>
        <v/>
      </c>
      <c r="K810" s="50" t="str">
        <f aca="false">IF(OR($J810="",$C810=""),"",$J810*$C810/100)</f>
        <v/>
      </c>
      <c r="L810" s="50" t="str">
        <f aca="false">IF(OR($J810="",$K810=""),"",$J810-$K810)</f>
        <v/>
      </c>
      <c r="M810" s="50" t="str">
        <f aca="false">IF($J810="","",4098*$J810/($B810+237.3)^2)</f>
        <v/>
      </c>
      <c r="N810" s="51" t="str">
        <f aca="false">IF($F810="","",0.000665*$F810)</f>
        <v/>
      </c>
      <c r="O810" s="46" t="str">
        <f aca="false">IF($E810="","",IFERROR($E810*4.87/LN(67.8*CFG_ZANEM-5.42),""))</f>
        <v/>
      </c>
      <c r="P810" s="46" t="str">
        <f aca="false">IF(OR($B810="",$H810=""),"",$H810-$B810)</f>
        <v/>
      </c>
      <c r="Q810" s="46" t="str">
        <f aca="false">IF($A810="","",IF(ISNUMBER(CFG_A),CFG_A,""))</f>
        <v/>
      </c>
      <c r="R810" s="46" t="str">
        <f aca="false">IF($A810="","",IF(ISNUMBER(CFG_B),CFG_B,""))</f>
        <v/>
      </c>
      <c r="S810" s="50" t="str">
        <f aca="false">IF(OR($B810="",$Q810=""),"",0.6108*EXP(17.27*$B810/($B810+237.3))-0.6108*EXP(17.27*($B810+$Q810)/($B810+$Q810+237.3)))</f>
        <v/>
      </c>
      <c r="T810" s="46" t="str">
        <f aca="false">IF(OR($Q810="",$R810="",$L810=""),"",$Q810+$R810*$L810)</f>
        <v/>
      </c>
      <c r="U810" s="46" t="str">
        <f aca="false">IF(OR($Q810="",$R810="",$S810=""),"",$Q810+$R810*$S810)</f>
        <v/>
      </c>
      <c r="V810" s="50" t="str">
        <f aca="false">IF(OR($P810="",$T810="",$U810=""),"",IF(ABS($U810-$T810)&lt;CFG_DENOMMIN,"",($P810-$T810)/($U810-$T810)))</f>
        <v/>
      </c>
      <c r="W810" s="47" t="str">
        <f aca="false">IF($E810="","",IFERROR(LN((CFG_ZANEM-0.67*CFG_HDOSSEL)/(0.123*CFG_HDOSSEL))*LN((CFG_ZAR-0.67*CFG_HDOSSEL)/(0.0123*CFG_HDOSSEL))/(CFG_K^2*$E810),""))</f>
        <v/>
      </c>
      <c r="X810" s="50" t="str">
        <f aca="false">IF(OR($N810="",$W810="",$W810=0),"",$N810*(1+CFG_RC/$W810))</f>
        <v/>
      </c>
      <c r="Y810" s="46" t="str">
        <f aca="false">IF(OR($X810="",$M810="",$G810="",$L810=""),"",($W810*$G810/CFG_RHOCP)*($X810/($M810+$X810))-$L810/($M810+$X810))</f>
        <v/>
      </c>
      <c r="Z810" s="46" t="str">
        <f aca="false">IF(OR($W810="",$G810=""),"",$W810*$G810/CFG_RHOCP)</f>
        <v/>
      </c>
      <c r="AA810" s="50" t="str">
        <f aca="false">IF(OR($P810="",$Y810="",$Z810=""),"",IF(ABS($Z810-$Y810)&lt;CFG_DENOMMIN,"",($P810-$Y810)/($Z810-$Y810)))</f>
        <v/>
      </c>
      <c r="AB810" s="48" t="str">
        <f aca="false">IF($A810="","",IF(AND(HOUR($A810)&gt;=CFG_HINI,HOUR($A810)&lt;CFG_HFIM),1,0))</f>
        <v/>
      </c>
      <c r="AC810" s="48" t="str">
        <f aca="false">IF($A810="","",IF($D810="",0,IF($D810&gt;=CFG_RSMIN,1,0)))</f>
        <v/>
      </c>
      <c r="AD810" s="48" t="str">
        <f aca="false">IF($A810="","",IF($E810="",0,IF(AND($E810&gt;=CFG_UMIN,$E810&lt;=CFG_UMAX),1,0)))</f>
        <v/>
      </c>
      <c r="AE810" s="48" t="str">
        <f aca="false">IF($A810="","",IF($L810="",0,IF($L810&gt;=CFG_VPDMIN,1,0)))</f>
        <v/>
      </c>
      <c r="AF810" s="48" t="str">
        <f aca="false">IF($A810="","",IF(CFG_METODO="Teórico (Jackson)",IF(OR($Y810="",$Z810=""),0,IF(ABS($Z810-$Y810)&gt;=CFG_DENOMMIN,1,0)),IF(OR($T810="",$U810=""),0,IF(ABS($U810-$T810)&gt;=CFG_DENOMMIN,1,0))))</f>
        <v/>
      </c>
      <c r="AG810" s="48" t="str">
        <f aca="false">IF($A810="","",IF(AND($B810&lt;&gt;"",$C810&lt;&gt;"",$H810&lt;&gt;""),1,0))</f>
        <v/>
      </c>
      <c r="AH810" s="48" t="str">
        <f aca="false">IF($A810="","",IF(AND($AB810=1,$AC810=1,$AD810=1,$AE810=1,$AF810=1,$AG810=1),1,0))</f>
        <v/>
      </c>
      <c r="AI810" s="50" t="str">
        <f aca="false">IF($A810="","",IF($AH810&lt;&gt;1,"",IF(CFG_METODO="Teórico (Jackson)",$AA810,$V810)))</f>
        <v/>
      </c>
      <c r="AJ810" s="50" t="str">
        <f aca="false">IF($AI810="","",MAX(0,MIN(1,$AI810)))</f>
        <v/>
      </c>
      <c r="AK810" s="52" t="str">
        <f aca="false">IF($A810="","",IF($AG810=0,"Dados incompletos"&amp;IF($I810="SEM PAR"," — sem Tc no mesmo horário",""),IF($AB810=0,"Fora da janela horária",IF($AC810=0,"Radiação abaixo do mínimo",IF($AD810=0,"Vento fora da faixa",IF($AE810=0,"VPD abaixo do mínimo",IF($AF810=0,"Denominador muito pequeno","VÁLIDO")))))))</f>
        <v/>
      </c>
    </row>
    <row r="811" customFormat="false" ht="15" hidden="false" customHeight="false" outlineLevel="0" collapsed="false">
      <c r="A811" s="45" t="str">
        <f aca="false">IF(02_Estacao!A811="","",02_Estacao!A811)</f>
        <v/>
      </c>
      <c r="B811" s="46" t="str">
        <f aca="false">IF(OR($A811="",02_Estacao!B811=""),"",IF(CFG_UT="°F",(02_Estacao!B811-32)*5/9,02_Estacao!B811))</f>
        <v/>
      </c>
      <c r="C811" s="47" t="str">
        <f aca="false">IF(OR($A811="",02_Estacao!C811=""),"",IF(CFG_UUR="fração (0-1)",02_Estacao!C811*100,02_Estacao!C811))</f>
        <v/>
      </c>
      <c r="D811" s="48" t="str">
        <f aca="false">IF(OR($A811="",02_Estacao!D811=""),"",IF(CFG_URS="MJ/m²/h",02_Estacao!D811*277.7778,IF(CFG_URS="kW/m²",02_Estacao!D811*1000,02_Estacao!D811)))</f>
        <v/>
      </c>
      <c r="E811" s="46" t="str">
        <f aca="false">IF(OR($A811="",02_Estacao!E811=""),"",IF(CFG_UVEL="km/h",02_Estacao!E811/3.6,02_Estacao!E811))</f>
        <v/>
      </c>
      <c r="F811" s="46" t="str">
        <f aca="false">IF($A811="","",IF(02_Estacao!F811="",CFG_P,IF(CFG_UP="hPa (mbar)",02_Estacao!F811/10,IF(CFG_UP="Pa",02_Estacao!F811/1000,02_Estacao!F811))))</f>
        <v/>
      </c>
      <c r="G811" s="48" t="str">
        <f aca="false">IF($A811="","",IF(02_Estacao!G811&lt;&gt;"",02_Estacao!G811,IF($D811="","",(1-CFG_ALBEDO)*$D811-CFG_RNL)))</f>
        <v/>
      </c>
      <c r="H811" s="46" t="str">
        <f aca="false">IF($A811="","",IFERROR(IF(ISNUMBER(INDEX(03_Dossel!$F$6:$F$1005,MATCH($A811,03_Dossel!$A$6:$A$1005,0))),INDEX(03_Dossel!$F$6:$F$1005,MATCH($A811,03_Dossel!$A$6:$A$1005,0)),""),""))</f>
        <v/>
      </c>
      <c r="I811" s="49" t="str">
        <f aca="false">IF($A811="","",IF($H811="","SEM PAR","OK"))</f>
        <v/>
      </c>
      <c r="J811" s="50" t="str">
        <f aca="false">IF($B811="","",0.6108*EXP(17.27*$B811/($B811+237.3)))</f>
        <v/>
      </c>
      <c r="K811" s="50" t="str">
        <f aca="false">IF(OR($J811="",$C811=""),"",$J811*$C811/100)</f>
        <v/>
      </c>
      <c r="L811" s="50" t="str">
        <f aca="false">IF(OR($J811="",$K811=""),"",$J811-$K811)</f>
        <v/>
      </c>
      <c r="M811" s="50" t="str">
        <f aca="false">IF($J811="","",4098*$J811/($B811+237.3)^2)</f>
        <v/>
      </c>
      <c r="N811" s="51" t="str">
        <f aca="false">IF($F811="","",0.000665*$F811)</f>
        <v/>
      </c>
      <c r="O811" s="46" t="str">
        <f aca="false">IF($E811="","",IFERROR($E811*4.87/LN(67.8*CFG_ZANEM-5.42),""))</f>
        <v/>
      </c>
      <c r="P811" s="46" t="str">
        <f aca="false">IF(OR($B811="",$H811=""),"",$H811-$B811)</f>
        <v/>
      </c>
      <c r="Q811" s="46" t="str">
        <f aca="false">IF($A811="","",IF(ISNUMBER(CFG_A),CFG_A,""))</f>
        <v/>
      </c>
      <c r="R811" s="46" t="str">
        <f aca="false">IF($A811="","",IF(ISNUMBER(CFG_B),CFG_B,""))</f>
        <v/>
      </c>
      <c r="S811" s="50" t="str">
        <f aca="false">IF(OR($B811="",$Q811=""),"",0.6108*EXP(17.27*$B811/($B811+237.3))-0.6108*EXP(17.27*($B811+$Q811)/($B811+$Q811+237.3)))</f>
        <v/>
      </c>
      <c r="T811" s="46" t="str">
        <f aca="false">IF(OR($Q811="",$R811="",$L811=""),"",$Q811+$R811*$L811)</f>
        <v/>
      </c>
      <c r="U811" s="46" t="str">
        <f aca="false">IF(OR($Q811="",$R811="",$S811=""),"",$Q811+$R811*$S811)</f>
        <v/>
      </c>
      <c r="V811" s="50" t="str">
        <f aca="false">IF(OR($P811="",$T811="",$U811=""),"",IF(ABS($U811-$T811)&lt;CFG_DENOMMIN,"",($P811-$T811)/($U811-$T811)))</f>
        <v/>
      </c>
      <c r="W811" s="47" t="str">
        <f aca="false">IF($E811="","",IFERROR(LN((CFG_ZANEM-0.67*CFG_HDOSSEL)/(0.123*CFG_HDOSSEL))*LN((CFG_ZAR-0.67*CFG_HDOSSEL)/(0.0123*CFG_HDOSSEL))/(CFG_K^2*$E811),""))</f>
        <v/>
      </c>
      <c r="X811" s="50" t="str">
        <f aca="false">IF(OR($N811="",$W811="",$W811=0),"",$N811*(1+CFG_RC/$W811))</f>
        <v/>
      </c>
      <c r="Y811" s="46" t="str">
        <f aca="false">IF(OR($X811="",$M811="",$G811="",$L811=""),"",($W811*$G811/CFG_RHOCP)*($X811/($M811+$X811))-$L811/($M811+$X811))</f>
        <v/>
      </c>
      <c r="Z811" s="46" t="str">
        <f aca="false">IF(OR($W811="",$G811=""),"",$W811*$G811/CFG_RHOCP)</f>
        <v/>
      </c>
      <c r="AA811" s="50" t="str">
        <f aca="false">IF(OR($P811="",$Y811="",$Z811=""),"",IF(ABS($Z811-$Y811)&lt;CFG_DENOMMIN,"",($P811-$Y811)/($Z811-$Y811)))</f>
        <v/>
      </c>
      <c r="AB811" s="48" t="str">
        <f aca="false">IF($A811="","",IF(AND(HOUR($A811)&gt;=CFG_HINI,HOUR($A811)&lt;CFG_HFIM),1,0))</f>
        <v/>
      </c>
      <c r="AC811" s="48" t="str">
        <f aca="false">IF($A811="","",IF($D811="",0,IF($D811&gt;=CFG_RSMIN,1,0)))</f>
        <v/>
      </c>
      <c r="AD811" s="48" t="str">
        <f aca="false">IF($A811="","",IF($E811="",0,IF(AND($E811&gt;=CFG_UMIN,$E811&lt;=CFG_UMAX),1,0)))</f>
        <v/>
      </c>
      <c r="AE811" s="48" t="str">
        <f aca="false">IF($A811="","",IF($L811="",0,IF($L811&gt;=CFG_VPDMIN,1,0)))</f>
        <v/>
      </c>
      <c r="AF811" s="48" t="str">
        <f aca="false">IF($A811="","",IF(CFG_METODO="Teórico (Jackson)",IF(OR($Y811="",$Z811=""),0,IF(ABS($Z811-$Y811)&gt;=CFG_DENOMMIN,1,0)),IF(OR($T811="",$U811=""),0,IF(ABS($U811-$T811)&gt;=CFG_DENOMMIN,1,0))))</f>
        <v/>
      </c>
      <c r="AG811" s="48" t="str">
        <f aca="false">IF($A811="","",IF(AND($B811&lt;&gt;"",$C811&lt;&gt;"",$H811&lt;&gt;""),1,0))</f>
        <v/>
      </c>
      <c r="AH811" s="48" t="str">
        <f aca="false">IF($A811="","",IF(AND($AB811=1,$AC811=1,$AD811=1,$AE811=1,$AF811=1,$AG811=1),1,0))</f>
        <v/>
      </c>
      <c r="AI811" s="50" t="str">
        <f aca="false">IF($A811="","",IF($AH811&lt;&gt;1,"",IF(CFG_METODO="Teórico (Jackson)",$AA811,$V811)))</f>
        <v/>
      </c>
      <c r="AJ811" s="50" t="str">
        <f aca="false">IF($AI811="","",MAX(0,MIN(1,$AI811)))</f>
        <v/>
      </c>
      <c r="AK811" s="52" t="str">
        <f aca="false">IF($A811="","",IF($AG811=0,"Dados incompletos"&amp;IF($I811="SEM PAR"," — sem Tc no mesmo horário",""),IF($AB811=0,"Fora da janela horária",IF($AC811=0,"Radiação abaixo do mínimo",IF($AD811=0,"Vento fora da faixa",IF($AE811=0,"VPD abaixo do mínimo",IF($AF811=0,"Denominador muito pequeno","VÁLIDO")))))))</f>
        <v/>
      </c>
    </row>
    <row r="812" customFormat="false" ht="15" hidden="false" customHeight="false" outlineLevel="0" collapsed="false">
      <c r="A812" s="45" t="str">
        <f aca="false">IF(02_Estacao!A812="","",02_Estacao!A812)</f>
        <v/>
      </c>
      <c r="B812" s="46" t="str">
        <f aca="false">IF(OR($A812="",02_Estacao!B812=""),"",IF(CFG_UT="°F",(02_Estacao!B812-32)*5/9,02_Estacao!B812))</f>
        <v/>
      </c>
      <c r="C812" s="47" t="str">
        <f aca="false">IF(OR($A812="",02_Estacao!C812=""),"",IF(CFG_UUR="fração (0-1)",02_Estacao!C812*100,02_Estacao!C812))</f>
        <v/>
      </c>
      <c r="D812" s="48" t="str">
        <f aca="false">IF(OR($A812="",02_Estacao!D812=""),"",IF(CFG_URS="MJ/m²/h",02_Estacao!D812*277.7778,IF(CFG_URS="kW/m²",02_Estacao!D812*1000,02_Estacao!D812)))</f>
        <v/>
      </c>
      <c r="E812" s="46" t="str">
        <f aca="false">IF(OR($A812="",02_Estacao!E812=""),"",IF(CFG_UVEL="km/h",02_Estacao!E812/3.6,02_Estacao!E812))</f>
        <v/>
      </c>
      <c r="F812" s="46" t="str">
        <f aca="false">IF($A812="","",IF(02_Estacao!F812="",CFG_P,IF(CFG_UP="hPa (mbar)",02_Estacao!F812/10,IF(CFG_UP="Pa",02_Estacao!F812/1000,02_Estacao!F812))))</f>
        <v/>
      </c>
      <c r="G812" s="48" t="str">
        <f aca="false">IF($A812="","",IF(02_Estacao!G812&lt;&gt;"",02_Estacao!G812,IF($D812="","",(1-CFG_ALBEDO)*$D812-CFG_RNL)))</f>
        <v/>
      </c>
      <c r="H812" s="46" t="str">
        <f aca="false">IF($A812="","",IFERROR(IF(ISNUMBER(INDEX(03_Dossel!$F$6:$F$1005,MATCH($A812,03_Dossel!$A$6:$A$1005,0))),INDEX(03_Dossel!$F$6:$F$1005,MATCH($A812,03_Dossel!$A$6:$A$1005,0)),""),""))</f>
        <v/>
      </c>
      <c r="I812" s="49" t="str">
        <f aca="false">IF($A812="","",IF($H812="","SEM PAR","OK"))</f>
        <v/>
      </c>
      <c r="J812" s="50" t="str">
        <f aca="false">IF($B812="","",0.6108*EXP(17.27*$B812/($B812+237.3)))</f>
        <v/>
      </c>
      <c r="K812" s="50" t="str">
        <f aca="false">IF(OR($J812="",$C812=""),"",$J812*$C812/100)</f>
        <v/>
      </c>
      <c r="L812" s="50" t="str">
        <f aca="false">IF(OR($J812="",$K812=""),"",$J812-$K812)</f>
        <v/>
      </c>
      <c r="M812" s="50" t="str">
        <f aca="false">IF($J812="","",4098*$J812/($B812+237.3)^2)</f>
        <v/>
      </c>
      <c r="N812" s="51" t="str">
        <f aca="false">IF($F812="","",0.000665*$F812)</f>
        <v/>
      </c>
      <c r="O812" s="46" t="str">
        <f aca="false">IF($E812="","",IFERROR($E812*4.87/LN(67.8*CFG_ZANEM-5.42),""))</f>
        <v/>
      </c>
      <c r="P812" s="46" t="str">
        <f aca="false">IF(OR($B812="",$H812=""),"",$H812-$B812)</f>
        <v/>
      </c>
      <c r="Q812" s="46" t="str">
        <f aca="false">IF($A812="","",IF(ISNUMBER(CFG_A),CFG_A,""))</f>
        <v/>
      </c>
      <c r="R812" s="46" t="str">
        <f aca="false">IF($A812="","",IF(ISNUMBER(CFG_B),CFG_B,""))</f>
        <v/>
      </c>
      <c r="S812" s="50" t="str">
        <f aca="false">IF(OR($B812="",$Q812=""),"",0.6108*EXP(17.27*$B812/($B812+237.3))-0.6108*EXP(17.27*($B812+$Q812)/($B812+$Q812+237.3)))</f>
        <v/>
      </c>
      <c r="T812" s="46" t="str">
        <f aca="false">IF(OR($Q812="",$R812="",$L812=""),"",$Q812+$R812*$L812)</f>
        <v/>
      </c>
      <c r="U812" s="46" t="str">
        <f aca="false">IF(OR($Q812="",$R812="",$S812=""),"",$Q812+$R812*$S812)</f>
        <v/>
      </c>
      <c r="V812" s="50" t="str">
        <f aca="false">IF(OR($P812="",$T812="",$U812=""),"",IF(ABS($U812-$T812)&lt;CFG_DENOMMIN,"",($P812-$T812)/($U812-$T812)))</f>
        <v/>
      </c>
      <c r="W812" s="47" t="str">
        <f aca="false">IF($E812="","",IFERROR(LN((CFG_ZANEM-0.67*CFG_HDOSSEL)/(0.123*CFG_HDOSSEL))*LN((CFG_ZAR-0.67*CFG_HDOSSEL)/(0.0123*CFG_HDOSSEL))/(CFG_K^2*$E812),""))</f>
        <v/>
      </c>
      <c r="X812" s="50" t="str">
        <f aca="false">IF(OR($N812="",$W812="",$W812=0),"",$N812*(1+CFG_RC/$W812))</f>
        <v/>
      </c>
      <c r="Y812" s="46" t="str">
        <f aca="false">IF(OR($X812="",$M812="",$G812="",$L812=""),"",($W812*$G812/CFG_RHOCP)*($X812/($M812+$X812))-$L812/($M812+$X812))</f>
        <v/>
      </c>
      <c r="Z812" s="46" t="str">
        <f aca="false">IF(OR($W812="",$G812=""),"",$W812*$G812/CFG_RHOCP)</f>
        <v/>
      </c>
      <c r="AA812" s="50" t="str">
        <f aca="false">IF(OR($P812="",$Y812="",$Z812=""),"",IF(ABS($Z812-$Y812)&lt;CFG_DENOMMIN,"",($P812-$Y812)/($Z812-$Y812)))</f>
        <v/>
      </c>
      <c r="AB812" s="48" t="str">
        <f aca="false">IF($A812="","",IF(AND(HOUR($A812)&gt;=CFG_HINI,HOUR($A812)&lt;CFG_HFIM),1,0))</f>
        <v/>
      </c>
      <c r="AC812" s="48" t="str">
        <f aca="false">IF($A812="","",IF($D812="",0,IF($D812&gt;=CFG_RSMIN,1,0)))</f>
        <v/>
      </c>
      <c r="AD812" s="48" t="str">
        <f aca="false">IF($A812="","",IF($E812="",0,IF(AND($E812&gt;=CFG_UMIN,$E812&lt;=CFG_UMAX),1,0)))</f>
        <v/>
      </c>
      <c r="AE812" s="48" t="str">
        <f aca="false">IF($A812="","",IF($L812="",0,IF($L812&gt;=CFG_VPDMIN,1,0)))</f>
        <v/>
      </c>
      <c r="AF812" s="48" t="str">
        <f aca="false">IF($A812="","",IF(CFG_METODO="Teórico (Jackson)",IF(OR($Y812="",$Z812=""),0,IF(ABS($Z812-$Y812)&gt;=CFG_DENOMMIN,1,0)),IF(OR($T812="",$U812=""),0,IF(ABS($U812-$T812)&gt;=CFG_DENOMMIN,1,0))))</f>
        <v/>
      </c>
      <c r="AG812" s="48" t="str">
        <f aca="false">IF($A812="","",IF(AND($B812&lt;&gt;"",$C812&lt;&gt;"",$H812&lt;&gt;""),1,0))</f>
        <v/>
      </c>
      <c r="AH812" s="48" t="str">
        <f aca="false">IF($A812="","",IF(AND($AB812=1,$AC812=1,$AD812=1,$AE812=1,$AF812=1,$AG812=1),1,0))</f>
        <v/>
      </c>
      <c r="AI812" s="50" t="str">
        <f aca="false">IF($A812="","",IF($AH812&lt;&gt;1,"",IF(CFG_METODO="Teórico (Jackson)",$AA812,$V812)))</f>
        <v/>
      </c>
      <c r="AJ812" s="50" t="str">
        <f aca="false">IF($AI812="","",MAX(0,MIN(1,$AI812)))</f>
        <v/>
      </c>
      <c r="AK812" s="52" t="str">
        <f aca="false">IF($A812="","",IF($AG812=0,"Dados incompletos"&amp;IF($I812="SEM PAR"," — sem Tc no mesmo horário",""),IF($AB812=0,"Fora da janela horária",IF($AC812=0,"Radiação abaixo do mínimo",IF($AD812=0,"Vento fora da faixa",IF($AE812=0,"VPD abaixo do mínimo",IF($AF812=0,"Denominador muito pequeno","VÁLIDO")))))))</f>
        <v/>
      </c>
    </row>
    <row r="813" customFormat="false" ht="15" hidden="false" customHeight="false" outlineLevel="0" collapsed="false">
      <c r="A813" s="45" t="str">
        <f aca="false">IF(02_Estacao!A813="","",02_Estacao!A813)</f>
        <v/>
      </c>
      <c r="B813" s="46" t="str">
        <f aca="false">IF(OR($A813="",02_Estacao!B813=""),"",IF(CFG_UT="°F",(02_Estacao!B813-32)*5/9,02_Estacao!B813))</f>
        <v/>
      </c>
      <c r="C813" s="47" t="str">
        <f aca="false">IF(OR($A813="",02_Estacao!C813=""),"",IF(CFG_UUR="fração (0-1)",02_Estacao!C813*100,02_Estacao!C813))</f>
        <v/>
      </c>
      <c r="D813" s="48" t="str">
        <f aca="false">IF(OR($A813="",02_Estacao!D813=""),"",IF(CFG_URS="MJ/m²/h",02_Estacao!D813*277.7778,IF(CFG_URS="kW/m²",02_Estacao!D813*1000,02_Estacao!D813)))</f>
        <v/>
      </c>
      <c r="E813" s="46" t="str">
        <f aca="false">IF(OR($A813="",02_Estacao!E813=""),"",IF(CFG_UVEL="km/h",02_Estacao!E813/3.6,02_Estacao!E813))</f>
        <v/>
      </c>
      <c r="F813" s="46" t="str">
        <f aca="false">IF($A813="","",IF(02_Estacao!F813="",CFG_P,IF(CFG_UP="hPa (mbar)",02_Estacao!F813/10,IF(CFG_UP="Pa",02_Estacao!F813/1000,02_Estacao!F813))))</f>
        <v/>
      </c>
      <c r="G813" s="48" t="str">
        <f aca="false">IF($A813="","",IF(02_Estacao!G813&lt;&gt;"",02_Estacao!G813,IF($D813="","",(1-CFG_ALBEDO)*$D813-CFG_RNL)))</f>
        <v/>
      </c>
      <c r="H813" s="46" t="str">
        <f aca="false">IF($A813="","",IFERROR(IF(ISNUMBER(INDEX(03_Dossel!$F$6:$F$1005,MATCH($A813,03_Dossel!$A$6:$A$1005,0))),INDEX(03_Dossel!$F$6:$F$1005,MATCH($A813,03_Dossel!$A$6:$A$1005,0)),""),""))</f>
        <v/>
      </c>
      <c r="I813" s="49" t="str">
        <f aca="false">IF($A813="","",IF($H813="","SEM PAR","OK"))</f>
        <v/>
      </c>
      <c r="J813" s="50" t="str">
        <f aca="false">IF($B813="","",0.6108*EXP(17.27*$B813/($B813+237.3)))</f>
        <v/>
      </c>
      <c r="K813" s="50" t="str">
        <f aca="false">IF(OR($J813="",$C813=""),"",$J813*$C813/100)</f>
        <v/>
      </c>
      <c r="L813" s="50" t="str">
        <f aca="false">IF(OR($J813="",$K813=""),"",$J813-$K813)</f>
        <v/>
      </c>
      <c r="M813" s="50" t="str">
        <f aca="false">IF($J813="","",4098*$J813/($B813+237.3)^2)</f>
        <v/>
      </c>
      <c r="N813" s="51" t="str">
        <f aca="false">IF($F813="","",0.000665*$F813)</f>
        <v/>
      </c>
      <c r="O813" s="46" t="str">
        <f aca="false">IF($E813="","",IFERROR($E813*4.87/LN(67.8*CFG_ZANEM-5.42),""))</f>
        <v/>
      </c>
      <c r="P813" s="46" t="str">
        <f aca="false">IF(OR($B813="",$H813=""),"",$H813-$B813)</f>
        <v/>
      </c>
      <c r="Q813" s="46" t="str">
        <f aca="false">IF($A813="","",IF(ISNUMBER(CFG_A),CFG_A,""))</f>
        <v/>
      </c>
      <c r="R813" s="46" t="str">
        <f aca="false">IF($A813="","",IF(ISNUMBER(CFG_B),CFG_B,""))</f>
        <v/>
      </c>
      <c r="S813" s="50" t="str">
        <f aca="false">IF(OR($B813="",$Q813=""),"",0.6108*EXP(17.27*$B813/($B813+237.3))-0.6108*EXP(17.27*($B813+$Q813)/($B813+$Q813+237.3)))</f>
        <v/>
      </c>
      <c r="T813" s="46" t="str">
        <f aca="false">IF(OR($Q813="",$R813="",$L813=""),"",$Q813+$R813*$L813)</f>
        <v/>
      </c>
      <c r="U813" s="46" t="str">
        <f aca="false">IF(OR($Q813="",$R813="",$S813=""),"",$Q813+$R813*$S813)</f>
        <v/>
      </c>
      <c r="V813" s="50" t="str">
        <f aca="false">IF(OR($P813="",$T813="",$U813=""),"",IF(ABS($U813-$T813)&lt;CFG_DENOMMIN,"",($P813-$T813)/($U813-$T813)))</f>
        <v/>
      </c>
      <c r="W813" s="47" t="str">
        <f aca="false">IF($E813="","",IFERROR(LN((CFG_ZANEM-0.67*CFG_HDOSSEL)/(0.123*CFG_HDOSSEL))*LN((CFG_ZAR-0.67*CFG_HDOSSEL)/(0.0123*CFG_HDOSSEL))/(CFG_K^2*$E813),""))</f>
        <v/>
      </c>
      <c r="X813" s="50" t="str">
        <f aca="false">IF(OR($N813="",$W813="",$W813=0),"",$N813*(1+CFG_RC/$W813))</f>
        <v/>
      </c>
      <c r="Y813" s="46" t="str">
        <f aca="false">IF(OR($X813="",$M813="",$G813="",$L813=""),"",($W813*$G813/CFG_RHOCP)*($X813/($M813+$X813))-$L813/($M813+$X813))</f>
        <v/>
      </c>
      <c r="Z813" s="46" t="str">
        <f aca="false">IF(OR($W813="",$G813=""),"",$W813*$G813/CFG_RHOCP)</f>
        <v/>
      </c>
      <c r="AA813" s="50" t="str">
        <f aca="false">IF(OR($P813="",$Y813="",$Z813=""),"",IF(ABS($Z813-$Y813)&lt;CFG_DENOMMIN,"",($P813-$Y813)/($Z813-$Y813)))</f>
        <v/>
      </c>
      <c r="AB813" s="48" t="str">
        <f aca="false">IF($A813="","",IF(AND(HOUR($A813)&gt;=CFG_HINI,HOUR($A813)&lt;CFG_HFIM),1,0))</f>
        <v/>
      </c>
      <c r="AC813" s="48" t="str">
        <f aca="false">IF($A813="","",IF($D813="",0,IF($D813&gt;=CFG_RSMIN,1,0)))</f>
        <v/>
      </c>
      <c r="AD813" s="48" t="str">
        <f aca="false">IF($A813="","",IF($E813="",0,IF(AND($E813&gt;=CFG_UMIN,$E813&lt;=CFG_UMAX),1,0)))</f>
        <v/>
      </c>
      <c r="AE813" s="48" t="str">
        <f aca="false">IF($A813="","",IF($L813="",0,IF($L813&gt;=CFG_VPDMIN,1,0)))</f>
        <v/>
      </c>
      <c r="AF813" s="48" t="str">
        <f aca="false">IF($A813="","",IF(CFG_METODO="Teórico (Jackson)",IF(OR($Y813="",$Z813=""),0,IF(ABS($Z813-$Y813)&gt;=CFG_DENOMMIN,1,0)),IF(OR($T813="",$U813=""),0,IF(ABS($U813-$T813)&gt;=CFG_DENOMMIN,1,0))))</f>
        <v/>
      </c>
      <c r="AG813" s="48" t="str">
        <f aca="false">IF($A813="","",IF(AND($B813&lt;&gt;"",$C813&lt;&gt;"",$H813&lt;&gt;""),1,0))</f>
        <v/>
      </c>
      <c r="AH813" s="48" t="str">
        <f aca="false">IF($A813="","",IF(AND($AB813=1,$AC813=1,$AD813=1,$AE813=1,$AF813=1,$AG813=1),1,0))</f>
        <v/>
      </c>
      <c r="AI813" s="50" t="str">
        <f aca="false">IF($A813="","",IF($AH813&lt;&gt;1,"",IF(CFG_METODO="Teórico (Jackson)",$AA813,$V813)))</f>
        <v/>
      </c>
      <c r="AJ813" s="50" t="str">
        <f aca="false">IF($AI813="","",MAX(0,MIN(1,$AI813)))</f>
        <v/>
      </c>
      <c r="AK813" s="52" t="str">
        <f aca="false">IF($A813="","",IF($AG813=0,"Dados incompletos"&amp;IF($I813="SEM PAR"," — sem Tc no mesmo horário",""),IF($AB813=0,"Fora da janela horária",IF($AC813=0,"Radiação abaixo do mínimo",IF($AD813=0,"Vento fora da faixa",IF($AE813=0,"VPD abaixo do mínimo",IF($AF813=0,"Denominador muito pequeno","VÁLIDO")))))))</f>
        <v/>
      </c>
    </row>
    <row r="814" customFormat="false" ht="15" hidden="false" customHeight="false" outlineLevel="0" collapsed="false">
      <c r="A814" s="45" t="str">
        <f aca="false">IF(02_Estacao!A814="","",02_Estacao!A814)</f>
        <v/>
      </c>
      <c r="B814" s="46" t="str">
        <f aca="false">IF(OR($A814="",02_Estacao!B814=""),"",IF(CFG_UT="°F",(02_Estacao!B814-32)*5/9,02_Estacao!B814))</f>
        <v/>
      </c>
      <c r="C814" s="47" t="str">
        <f aca="false">IF(OR($A814="",02_Estacao!C814=""),"",IF(CFG_UUR="fração (0-1)",02_Estacao!C814*100,02_Estacao!C814))</f>
        <v/>
      </c>
      <c r="D814" s="48" t="str">
        <f aca="false">IF(OR($A814="",02_Estacao!D814=""),"",IF(CFG_URS="MJ/m²/h",02_Estacao!D814*277.7778,IF(CFG_URS="kW/m²",02_Estacao!D814*1000,02_Estacao!D814)))</f>
        <v/>
      </c>
      <c r="E814" s="46" t="str">
        <f aca="false">IF(OR($A814="",02_Estacao!E814=""),"",IF(CFG_UVEL="km/h",02_Estacao!E814/3.6,02_Estacao!E814))</f>
        <v/>
      </c>
      <c r="F814" s="46" t="str">
        <f aca="false">IF($A814="","",IF(02_Estacao!F814="",CFG_P,IF(CFG_UP="hPa (mbar)",02_Estacao!F814/10,IF(CFG_UP="Pa",02_Estacao!F814/1000,02_Estacao!F814))))</f>
        <v/>
      </c>
      <c r="G814" s="48" t="str">
        <f aca="false">IF($A814="","",IF(02_Estacao!G814&lt;&gt;"",02_Estacao!G814,IF($D814="","",(1-CFG_ALBEDO)*$D814-CFG_RNL)))</f>
        <v/>
      </c>
      <c r="H814" s="46" t="str">
        <f aca="false">IF($A814="","",IFERROR(IF(ISNUMBER(INDEX(03_Dossel!$F$6:$F$1005,MATCH($A814,03_Dossel!$A$6:$A$1005,0))),INDEX(03_Dossel!$F$6:$F$1005,MATCH($A814,03_Dossel!$A$6:$A$1005,0)),""),""))</f>
        <v/>
      </c>
      <c r="I814" s="49" t="str">
        <f aca="false">IF($A814="","",IF($H814="","SEM PAR","OK"))</f>
        <v/>
      </c>
      <c r="J814" s="50" t="str">
        <f aca="false">IF($B814="","",0.6108*EXP(17.27*$B814/($B814+237.3)))</f>
        <v/>
      </c>
      <c r="K814" s="50" t="str">
        <f aca="false">IF(OR($J814="",$C814=""),"",$J814*$C814/100)</f>
        <v/>
      </c>
      <c r="L814" s="50" t="str">
        <f aca="false">IF(OR($J814="",$K814=""),"",$J814-$K814)</f>
        <v/>
      </c>
      <c r="M814" s="50" t="str">
        <f aca="false">IF($J814="","",4098*$J814/($B814+237.3)^2)</f>
        <v/>
      </c>
      <c r="N814" s="51" t="str">
        <f aca="false">IF($F814="","",0.000665*$F814)</f>
        <v/>
      </c>
      <c r="O814" s="46" t="str">
        <f aca="false">IF($E814="","",IFERROR($E814*4.87/LN(67.8*CFG_ZANEM-5.42),""))</f>
        <v/>
      </c>
      <c r="P814" s="46" t="str">
        <f aca="false">IF(OR($B814="",$H814=""),"",$H814-$B814)</f>
        <v/>
      </c>
      <c r="Q814" s="46" t="str">
        <f aca="false">IF($A814="","",IF(ISNUMBER(CFG_A),CFG_A,""))</f>
        <v/>
      </c>
      <c r="R814" s="46" t="str">
        <f aca="false">IF($A814="","",IF(ISNUMBER(CFG_B),CFG_B,""))</f>
        <v/>
      </c>
      <c r="S814" s="50" t="str">
        <f aca="false">IF(OR($B814="",$Q814=""),"",0.6108*EXP(17.27*$B814/($B814+237.3))-0.6108*EXP(17.27*($B814+$Q814)/($B814+$Q814+237.3)))</f>
        <v/>
      </c>
      <c r="T814" s="46" t="str">
        <f aca="false">IF(OR($Q814="",$R814="",$L814=""),"",$Q814+$R814*$L814)</f>
        <v/>
      </c>
      <c r="U814" s="46" t="str">
        <f aca="false">IF(OR($Q814="",$R814="",$S814=""),"",$Q814+$R814*$S814)</f>
        <v/>
      </c>
      <c r="V814" s="50" t="str">
        <f aca="false">IF(OR($P814="",$T814="",$U814=""),"",IF(ABS($U814-$T814)&lt;CFG_DENOMMIN,"",($P814-$T814)/($U814-$T814)))</f>
        <v/>
      </c>
      <c r="W814" s="47" t="str">
        <f aca="false">IF($E814="","",IFERROR(LN((CFG_ZANEM-0.67*CFG_HDOSSEL)/(0.123*CFG_HDOSSEL))*LN((CFG_ZAR-0.67*CFG_HDOSSEL)/(0.0123*CFG_HDOSSEL))/(CFG_K^2*$E814),""))</f>
        <v/>
      </c>
      <c r="X814" s="50" t="str">
        <f aca="false">IF(OR($N814="",$W814="",$W814=0),"",$N814*(1+CFG_RC/$W814))</f>
        <v/>
      </c>
      <c r="Y814" s="46" t="str">
        <f aca="false">IF(OR($X814="",$M814="",$G814="",$L814=""),"",($W814*$G814/CFG_RHOCP)*($X814/($M814+$X814))-$L814/($M814+$X814))</f>
        <v/>
      </c>
      <c r="Z814" s="46" t="str">
        <f aca="false">IF(OR($W814="",$G814=""),"",$W814*$G814/CFG_RHOCP)</f>
        <v/>
      </c>
      <c r="AA814" s="50" t="str">
        <f aca="false">IF(OR($P814="",$Y814="",$Z814=""),"",IF(ABS($Z814-$Y814)&lt;CFG_DENOMMIN,"",($P814-$Y814)/($Z814-$Y814)))</f>
        <v/>
      </c>
      <c r="AB814" s="48" t="str">
        <f aca="false">IF($A814="","",IF(AND(HOUR($A814)&gt;=CFG_HINI,HOUR($A814)&lt;CFG_HFIM),1,0))</f>
        <v/>
      </c>
      <c r="AC814" s="48" t="str">
        <f aca="false">IF($A814="","",IF($D814="",0,IF($D814&gt;=CFG_RSMIN,1,0)))</f>
        <v/>
      </c>
      <c r="AD814" s="48" t="str">
        <f aca="false">IF($A814="","",IF($E814="",0,IF(AND($E814&gt;=CFG_UMIN,$E814&lt;=CFG_UMAX),1,0)))</f>
        <v/>
      </c>
      <c r="AE814" s="48" t="str">
        <f aca="false">IF($A814="","",IF($L814="",0,IF($L814&gt;=CFG_VPDMIN,1,0)))</f>
        <v/>
      </c>
      <c r="AF814" s="48" t="str">
        <f aca="false">IF($A814="","",IF(CFG_METODO="Teórico (Jackson)",IF(OR($Y814="",$Z814=""),0,IF(ABS($Z814-$Y814)&gt;=CFG_DENOMMIN,1,0)),IF(OR($T814="",$U814=""),0,IF(ABS($U814-$T814)&gt;=CFG_DENOMMIN,1,0))))</f>
        <v/>
      </c>
      <c r="AG814" s="48" t="str">
        <f aca="false">IF($A814="","",IF(AND($B814&lt;&gt;"",$C814&lt;&gt;"",$H814&lt;&gt;""),1,0))</f>
        <v/>
      </c>
      <c r="AH814" s="48" t="str">
        <f aca="false">IF($A814="","",IF(AND($AB814=1,$AC814=1,$AD814=1,$AE814=1,$AF814=1,$AG814=1),1,0))</f>
        <v/>
      </c>
      <c r="AI814" s="50" t="str">
        <f aca="false">IF($A814="","",IF($AH814&lt;&gt;1,"",IF(CFG_METODO="Teórico (Jackson)",$AA814,$V814)))</f>
        <v/>
      </c>
      <c r="AJ814" s="50" t="str">
        <f aca="false">IF($AI814="","",MAX(0,MIN(1,$AI814)))</f>
        <v/>
      </c>
      <c r="AK814" s="52" t="str">
        <f aca="false">IF($A814="","",IF($AG814=0,"Dados incompletos"&amp;IF($I814="SEM PAR"," — sem Tc no mesmo horário",""),IF($AB814=0,"Fora da janela horária",IF($AC814=0,"Radiação abaixo do mínimo",IF($AD814=0,"Vento fora da faixa",IF($AE814=0,"VPD abaixo do mínimo",IF($AF814=0,"Denominador muito pequeno","VÁLIDO")))))))</f>
        <v/>
      </c>
    </row>
    <row r="815" customFormat="false" ht="15" hidden="false" customHeight="false" outlineLevel="0" collapsed="false">
      <c r="A815" s="45" t="str">
        <f aca="false">IF(02_Estacao!A815="","",02_Estacao!A815)</f>
        <v/>
      </c>
      <c r="B815" s="46" t="str">
        <f aca="false">IF(OR($A815="",02_Estacao!B815=""),"",IF(CFG_UT="°F",(02_Estacao!B815-32)*5/9,02_Estacao!B815))</f>
        <v/>
      </c>
      <c r="C815" s="47" t="str">
        <f aca="false">IF(OR($A815="",02_Estacao!C815=""),"",IF(CFG_UUR="fração (0-1)",02_Estacao!C815*100,02_Estacao!C815))</f>
        <v/>
      </c>
      <c r="D815" s="48" t="str">
        <f aca="false">IF(OR($A815="",02_Estacao!D815=""),"",IF(CFG_URS="MJ/m²/h",02_Estacao!D815*277.7778,IF(CFG_URS="kW/m²",02_Estacao!D815*1000,02_Estacao!D815)))</f>
        <v/>
      </c>
      <c r="E815" s="46" t="str">
        <f aca="false">IF(OR($A815="",02_Estacao!E815=""),"",IF(CFG_UVEL="km/h",02_Estacao!E815/3.6,02_Estacao!E815))</f>
        <v/>
      </c>
      <c r="F815" s="46" t="str">
        <f aca="false">IF($A815="","",IF(02_Estacao!F815="",CFG_P,IF(CFG_UP="hPa (mbar)",02_Estacao!F815/10,IF(CFG_UP="Pa",02_Estacao!F815/1000,02_Estacao!F815))))</f>
        <v/>
      </c>
      <c r="G815" s="48" t="str">
        <f aca="false">IF($A815="","",IF(02_Estacao!G815&lt;&gt;"",02_Estacao!G815,IF($D815="","",(1-CFG_ALBEDO)*$D815-CFG_RNL)))</f>
        <v/>
      </c>
      <c r="H815" s="46" t="str">
        <f aca="false">IF($A815="","",IFERROR(IF(ISNUMBER(INDEX(03_Dossel!$F$6:$F$1005,MATCH($A815,03_Dossel!$A$6:$A$1005,0))),INDEX(03_Dossel!$F$6:$F$1005,MATCH($A815,03_Dossel!$A$6:$A$1005,0)),""),""))</f>
        <v/>
      </c>
      <c r="I815" s="49" t="str">
        <f aca="false">IF($A815="","",IF($H815="","SEM PAR","OK"))</f>
        <v/>
      </c>
      <c r="J815" s="50" t="str">
        <f aca="false">IF($B815="","",0.6108*EXP(17.27*$B815/($B815+237.3)))</f>
        <v/>
      </c>
      <c r="K815" s="50" t="str">
        <f aca="false">IF(OR($J815="",$C815=""),"",$J815*$C815/100)</f>
        <v/>
      </c>
      <c r="L815" s="50" t="str">
        <f aca="false">IF(OR($J815="",$K815=""),"",$J815-$K815)</f>
        <v/>
      </c>
      <c r="M815" s="50" t="str">
        <f aca="false">IF($J815="","",4098*$J815/($B815+237.3)^2)</f>
        <v/>
      </c>
      <c r="N815" s="51" t="str">
        <f aca="false">IF($F815="","",0.000665*$F815)</f>
        <v/>
      </c>
      <c r="O815" s="46" t="str">
        <f aca="false">IF($E815="","",IFERROR($E815*4.87/LN(67.8*CFG_ZANEM-5.42),""))</f>
        <v/>
      </c>
      <c r="P815" s="46" t="str">
        <f aca="false">IF(OR($B815="",$H815=""),"",$H815-$B815)</f>
        <v/>
      </c>
      <c r="Q815" s="46" t="str">
        <f aca="false">IF($A815="","",IF(ISNUMBER(CFG_A),CFG_A,""))</f>
        <v/>
      </c>
      <c r="R815" s="46" t="str">
        <f aca="false">IF($A815="","",IF(ISNUMBER(CFG_B),CFG_B,""))</f>
        <v/>
      </c>
      <c r="S815" s="50" t="str">
        <f aca="false">IF(OR($B815="",$Q815=""),"",0.6108*EXP(17.27*$B815/($B815+237.3))-0.6108*EXP(17.27*($B815+$Q815)/($B815+$Q815+237.3)))</f>
        <v/>
      </c>
      <c r="T815" s="46" t="str">
        <f aca="false">IF(OR($Q815="",$R815="",$L815=""),"",$Q815+$R815*$L815)</f>
        <v/>
      </c>
      <c r="U815" s="46" t="str">
        <f aca="false">IF(OR($Q815="",$R815="",$S815=""),"",$Q815+$R815*$S815)</f>
        <v/>
      </c>
      <c r="V815" s="50" t="str">
        <f aca="false">IF(OR($P815="",$T815="",$U815=""),"",IF(ABS($U815-$T815)&lt;CFG_DENOMMIN,"",($P815-$T815)/($U815-$T815)))</f>
        <v/>
      </c>
      <c r="W815" s="47" t="str">
        <f aca="false">IF($E815="","",IFERROR(LN((CFG_ZANEM-0.67*CFG_HDOSSEL)/(0.123*CFG_HDOSSEL))*LN((CFG_ZAR-0.67*CFG_HDOSSEL)/(0.0123*CFG_HDOSSEL))/(CFG_K^2*$E815),""))</f>
        <v/>
      </c>
      <c r="X815" s="50" t="str">
        <f aca="false">IF(OR($N815="",$W815="",$W815=0),"",$N815*(1+CFG_RC/$W815))</f>
        <v/>
      </c>
      <c r="Y815" s="46" t="str">
        <f aca="false">IF(OR($X815="",$M815="",$G815="",$L815=""),"",($W815*$G815/CFG_RHOCP)*($X815/($M815+$X815))-$L815/($M815+$X815))</f>
        <v/>
      </c>
      <c r="Z815" s="46" t="str">
        <f aca="false">IF(OR($W815="",$G815=""),"",$W815*$G815/CFG_RHOCP)</f>
        <v/>
      </c>
      <c r="AA815" s="50" t="str">
        <f aca="false">IF(OR($P815="",$Y815="",$Z815=""),"",IF(ABS($Z815-$Y815)&lt;CFG_DENOMMIN,"",($P815-$Y815)/($Z815-$Y815)))</f>
        <v/>
      </c>
      <c r="AB815" s="48" t="str">
        <f aca="false">IF($A815="","",IF(AND(HOUR($A815)&gt;=CFG_HINI,HOUR($A815)&lt;CFG_HFIM),1,0))</f>
        <v/>
      </c>
      <c r="AC815" s="48" t="str">
        <f aca="false">IF($A815="","",IF($D815="",0,IF($D815&gt;=CFG_RSMIN,1,0)))</f>
        <v/>
      </c>
      <c r="AD815" s="48" t="str">
        <f aca="false">IF($A815="","",IF($E815="",0,IF(AND($E815&gt;=CFG_UMIN,$E815&lt;=CFG_UMAX),1,0)))</f>
        <v/>
      </c>
      <c r="AE815" s="48" t="str">
        <f aca="false">IF($A815="","",IF($L815="",0,IF($L815&gt;=CFG_VPDMIN,1,0)))</f>
        <v/>
      </c>
      <c r="AF815" s="48" t="str">
        <f aca="false">IF($A815="","",IF(CFG_METODO="Teórico (Jackson)",IF(OR($Y815="",$Z815=""),0,IF(ABS($Z815-$Y815)&gt;=CFG_DENOMMIN,1,0)),IF(OR($T815="",$U815=""),0,IF(ABS($U815-$T815)&gt;=CFG_DENOMMIN,1,0))))</f>
        <v/>
      </c>
      <c r="AG815" s="48" t="str">
        <f aca="false">IF($A815="","",IF(AND($B815&lt;&gt;"",$C815&lt;&gt;"",$H815&lt;&gt;""),1,0))</f>
        <v/>
      </c>
      <c r="AH815" s="48" t="str">
        <f aca="false">IF($A815="","",IF(AND($AB815=1,$AC815=1,$AD815=1,$AE815=1,$AF815=1,$AG815=1),1,0))</f>
        <v/>
      </c>
      <c r="AI815" s="50" t="str">
        <f aca="false">IF($A815="","",IF($AH815&lt;&gt;1,"",IF(CFG_METODO="Teórico (Jackson)",$AA815,$V815)))</f>
        <v/>
      </c>
      <c r="AJ815" s="50" t="str">
        <f aca="false">IF($AI815="","",MAX(0,MIN(1,$AI815)))</f>
        <v/>
      </c>
      <c r="AK815" s="52" t="str">
        <f aca="false">IF($A815="","",IF($AG815=0,"Dados incompletos"&amp;IF($I815="SEM PAR"," — sem Tc no mesmo horário",""),IF($AB815=0,"Fora da janela horária",IF($AC815=0,"Radiação abaixo do mínimo",IF($AD815=0,"Vento fora da faixa",IF($AE815=0,"VPD abaixo do mínimo",IF($AF815=0,"Denominador muito pequeno","VÁLIDO")))))))</f>
        <v/>
      </c>
    </row>
    <row r="816" customFormat="false" ht="15" hidden="false" customHeight="false" outlineLevel="0" collapsed="false">
      <c r="A816" s="45" t="str">
        <f aca="false">IF(02_Estacao!A816="","",02_Estacao!A816)</f>
        <v/>
      </c>
      <c r="B816" s="46" t="str">
        <f aca="false">IF(OR($A816="",02_Estacao!B816=""),"",IF(CFG_UT="°F",(02_Estacao!B816-32)*5/9,02_Estacao!B816))</f>
        <v/>
      </c>
      <c r="C816" s="47" t="str">
        <f aca="false">IF(OR($A816="",02_Estacao!C816=""),"",IF(CFG_UUR="fração (0-1)",02_Estacao!C816*100,02_Estacao!C816))</f>
        <v/>
      </c>
      <c r="D816" s="48" t="str">
        <f aca="false">IF(OR($A816="",02_Estacao!D816=""),"",IF(CFG_URS="MJ/m²/h",02_Estacao!D816*277.7778,IF(CFG_URS="kW/m²",02_Estacao!D816*1000,02_Estacao!D816)))</f>
        <v/>
      </c>
      <c r="E816" s="46" t="str">
        <f aca="false">IF(OR($A816="",02_Estacao!E816=""),"",IF(CFG_UVEL="km/h",02_Estacao!E816/3.6,02_Estacao!E816))</f>
        <v/>
      </c>
      <c r="F816" s="46" t="str">
        <f aca="false">IF($A816="","",IF(02_Estacao!F816="",CFG_P,IF(CFG_UP="hPa (mbar)",02_Estacao!F816/10,IF(CFG_UP="Pa",02_Estacao!F816/1000,02_Estacao!F816))))</f>
        <v/>
      </c>
      <c r="G816" s="48" t="str">
        <f aca="false">IF($A816="","",IF(02_Estacao!G816&lt;&gt;"",02_Estacao!G816,IF($D816="","",(1-CFG_ALBEDO)*$D816-CFG_RNL)))</f>
        <v/>
      </c>
      <c r="H816" s="46" t="str">
        <f aca="false">IF($A816="","",IFERROR(IF(ISNUMBER(INDEX(03_Dossel!$F$6:$F$1005,MATCH($A816,03_Dossel!$A$6:$A$1005,0))),INDEX(03_Dossel!$F$6:$F$1005,MATCH($A816,03_Dossel!$A$6:$A$1005,0)),""),""))</f>
        <v/>
      </c>
      <c r="I816" s="49" t="str">
        <f aca="false">IF($A816="","",IF($H816="","SEM PAR","OK"))</f>
        <v/>
      </c>
      <c r="J816" s="50" t="str">
        <f aca="false">IF($B816="","",0.6108*EXP(17.27*$B816/($B816+237.3)))</f>
        <v/>
      </c>
      <c r="K816" s="50" t="str">
        <f aca="false">IF(OR($J816="",$C816=""),"",$J816*$C816/100)</f>
        <v/>
      </c>
      <c r="L816" s="50" t="str">
        <f aca="false">IF(OR($J816="",$K816=""),"",$J816-$K816)</f>
        <v/>
      </c>
      <c r="M816" s="50" t="str">
        <f aca="false">IF($J816="","",4098*$J816/($B816+237.3)^2)</f>
        <v/>
      </c>
      <c r="N816" s="51" t="str">
        <f aca="false">IF($F816="","",0.000665*$F816)</f>
        <v/>
      </c>
      <c r="O816" s="46" t="str">
        <f aca="false">IF($E816="","",IFERROR($E816*4.87/LN(67.8*CFG_ZANEM-5.42),""))</f>
        <v/>
      </c>
      <c r="P816" s="46" t="str">
        <f aca="false">IF(OR($B816="",$H816=""),"",$H816-$B816)</f>
        <v/>
      </c>
      <c r="Q816" s="46" t="str">
        <f aca="false">IF($A816="","",IF(ISNUMBER(CFG_A),CFG_A,""))</f>
        <v/>
      </c>
      <c r="R816" s="46" t="str">
        <f aca="false">IF($A816="","",IF(ISNUMBER(CFG_B),CFG_B,""))</f>
        <v/>
      </c>
      <c r="S816" s="50" t="str">
        <f aca="false">IF(OR($B816="",$Q816=""),"",0.6108*EXP(17.27*$B816/($B816+237.3))-0.6108*EXP(17.27*($B816+$Q816)/($B816+$Q816+237.3)))</f>
        <v/>
      </c>
      <c r="T816" s="46" t="str">
        <f aca="false">IF(OR($Q816="",$R816="",$L816=""),"",$Q816+$R816*$L816)</f>
        <v/>
      </c>
      <c r="U816" s="46" t="str">
        <f aca="false">IF(OR($Q816="",$R816="",$S816=""),"",$Q816+$R816*$S816)</f>
        <v/>
      </c>
      <c r="V816" s="50" t="str">
        <f aca="false">IF(OR($P816="",$T816="",$U816=""),"",IF(ABS($U816-$T816)&lt;CFG_DENOMMIN,"",($P816-$T816)/($U816-$T816)))</f>
        <v/>
      </c>
      <c r="W816" s="47" t="str">
        <f aca="false">IF($E816="","",IFERROR(LN((CFG_ZANEM-0.67*CFG_HDOSSEL)/(0.123*CFG_HDOSSEL))*LN((CFG_ZAR-0.67*CFG_HDOSSEL)/(0.0123*CFG_HDOSSEL))/(CFG_K^2*$E816),""))</f>
        <v/>
      </c>
      <c r="X816" s="50" t="str">
        <f aca="false">IF(OR($N816="",$W816="",$W816=0),"",$N816*(1+CFG_RC/$W816))</f>
        <v/>
      </c>
      <c r="Y816" s="46" t="str">
        <f aca="false">IF(OR($X816="",$M816="",$G816="",$L816=""),"",($W816*$G816/CFG_RHOCP)*($X816/($M816+$X816))-$L816/($M816+$X816))</f>
        <v/>
      </c>
      <c r="Z816" s="46" t="str">
        <f aca="false">IF(OR($W816="",$G816=""),"",$W816*$G816/CFG_RHOCP)</f>
        <v/>
      </c>
      <c r="AA816" s="50" t="str">
        <f aca="false">IF(OR($P816="",$Y816="",$Z816=""),"",IF(ABS($Z816-$Y816)&lt;CFG_DENOMMIN,"",($P816-$Y816)/($Z816-$Y816)))</f>
        <v/>
      </c>
      <c r="AB816" s="48" t="str">
        <f aca="false">IF($A816="","",IF(AND(HOUR($A816)&gt;=CFG_HINI,HOUR($A816)&lt;CFG_HFIM),1,0))</f>
        <v/>
      </c>
      <c r="AC816" s="48" t="str">
        <f aca="false">IF($A816="","",IF($D816="",0,IF($D816&gt;=CFG_RSMIN,1,0)))</f>
        <v/>
      </c>
      <c r="AD816" s="48" t="str">
        <f aca="false">IF($A816="","",IF($E816="",0,IF(AND($E816&gt;=CFG_UMIN,$E816&lt;=CFG_UMAX),1,0)))</f>
        <v/>
      </c>
      <c r="AE816" s="48" t="str">
        <f aca="false">IF($A816="","",IF($L816="",0,IF($L816&gt;=CFG_VPDMIN,1,0)))</f>
        <v/>
      </c>
      <c r="AF816" s="48" t="str">
        <f aca="false">IF($A816="","",IF(CFG_METODO="Teórico (Jackson)",IF(OR($Y816="",$Z816=""),0,IF(ABS($Z816-$Y816)&gt;=CFG_DENOMMIN,1,0)),IF(OR($T816="",$U816=""),0,IF(ABS($U816-$T816)&gt;=CFG_DENOMMIN,1,0))))</f>
        <v/>
      </c>
      <c r="AG816" s="48" t="str">
        <f aca="false">IF($A816="","",IF(AND($B816&lt;&gt;"",$C816&lt;&gt;"",$H816&lt;&gt;""),1,0))</f>
        <v/>
      </c>
      <c r="AH816" s="48" t="str">
        <f aca="false">IF($A816="","",IF(AND($AB816=1,$AC816=1,$AD816=1,$AE816=1,$AF816=1,$AG816=1),1,0))</f>
        <v/>
      </c>
      <c r="AI816" s="50" t="str">
        <f aca="false">IF($A816="","",IF($AH816&lt;&gt;1,"",IF(CFG_METODO="Teórico (Jackson)",$AA816,$V816)))</f>
        <v/>
      </c>
      <c r="AJ816" s="50" t="str">
        <f aca="false">IF($AI816="","",MAX(0,MIN(1,$AI816)))</f>
        <v/>
      </c>
      <c r="AK816" s="52" t="str">
        <f aca="false">IF($A816="","",IF($AG816=0,"Dados incompletos"&amp;IF($I816="SEM PAR"," — sem Tc no mesmo horário",""),IF($AB816=0,"Fora da janela horária",IF($AC816=0,"Radiação abaixo do mínimo",IF($AD816=0,"Vento fora da faixa",IF($AE816=0,"VPD abaixo do mínimo",IF($AF816=0,"Denominador muito pequeno","VÁLIDO")))))))</f>
        <v/>
      </c>
    </row>
    <row r="817" customFormat="false" ht="15" hidden="false" customHeight="false" outlineLevel="0" collapsed="false">
      <c r="A817" s="45" t="str">
        <f aca="false">IF(02_Estacao!A817="","",02_Estacao!A817)</f>
        <v/>
      </c>
      <c r="B817" s="46" t="str">
        <f aca="false">IF(OR($A817="",02_Estacao!B817=""),"",IF(CFG_UT="°F",(02_Estacao!B817-32)*5/9,02_Estacao!B817))</f>
        <v/>
      </c>
      <c r="C817" s="47" t="str">
        <f aca="false">IF(OR($A817="",02_Estacao!C817=""),"",IF(CFG_UUR="fração (0-1)",02_Estacao!C817*100,02_Estacao!C817))</f>
        <v/>
      </c>
      <c r="D817" s="48" t="str">
        <f aca="false">IF(OR($A817="",02_Estacao!D817=""),"",IF(CFG_URS="MJ/m²/h",02_Estacao!D817*277.7778,IF(CFG_URS="kW/m²",02_Estacao!D817*1000,02_Estacao!D817)))</f>
        <v/>
      </c>
      <c r="E817" s="46" t="str">
        <f aca="false">IF(OR($A817="",02_Estacao!E817=""),"",IF(CFG_UVEL="km/h",02_Estacao!E817/3.6,02_Estacao!E817))</f>
        <v/>
      </c>
      <c r="F817" s="46" t="str">
        <f aca="false">IF($A817="","",IF(02_Estacao!F817="",CFG_P,IF(CFG_UP="hPa (mbar)",02_Estacao!F817/10,IF(CFG_UP="Pa",02_Estacao!F817/1000,02_Estacao!F817))))</f>
        <v/>
      </c>
      <c r="G817" s="48" t="str">
        <f aca="false">IF($A817="","",IF(02_Estacao!G817&lt;&gt;"",02_Estacao!G817,IF($D817="","",(1-CFG_ALBEDO)*$D817-CFG_RNL)))</f>
        <v/>
      </c>
      <c r="H817" s="46" t="str">
        <f aca="false">IF($A817="","",IFERROR(IF(ISNUMBER(INDEX(03_Dossel!$F$6:$F$1005,MATCH($A817,03_Dossel!$A$6:$A$1005,0))),INDEX(03_Dossel!$F$6:$F$1005,MATCH($A817,03_Dossel!$A$6:$A$1005,0)),""),""))</f>
        <v/>
      </c>
      <c r="I817" s="49" t="str">
        <f aca="false">IF($A817="","",IF($H817="","SEM PAR","OK"))</f>
        <v/>
      </c>
      <c r="J817" s="50" t="str">
        <f aca="false">IF($B817="","",0.6108*EXP(17.27*$B817/($B817+237.3)))</f>
        <v/>
      </c>
      <c r="K817" s="50" t="str">
        <f aca="false">IF(OR($J817="",$C817=""),"",$J817*$C817/100)</f>
        <v/>
      </c>
      <c r="L817" s="50" t="str">
        <f aca="false">IF(OR($J817="",$K817=""),"",$J817-$K817)</f>
        <v/>
      </c>
      <c r="M817" s="50" t="str">
        <f aca="false">IF($J817="","",4098*$J817/($B817+237.3)^2)</f>
        <v/>
      </c>
      <c r="N817" s="51" t="str">
        <f aca="false">IF($F817="","",0.000665*$F817)</f>
        <v/>
      </c>
      <c r="O817" s="46" t="str">
        <f aca="false">IF($E817="","",IFERROR($E817*4.87/LN(67.8*CFG_ZANEM-5.42),""))</f>
        <v/>
      </c>
      <c r="P817" s="46" t="str">
        <f aca="false">IF(OR($B817="",$H817=""),"",$H817-$B817)</f>
        <v/>
      </c>
      <c r="Q817" s="46" t="str">
        <f aca="false">IF($A817="","",IF(ISNUMBER(CFG_A),CFG_A,""))</f>
        <v/>
      </c>
      <c r="R817" s="46" t="str">
        <f aca="false">IF($A817="","",IF(ISNUMBER(CFG_B),CFG_B,""))</f>
        <v/>
      </c>
      <c r="S817" s="50" t="str">
        <f aca="false">IF(OR($B817="",$Q817=""),"",0.6108*EXP(17.27*$B817/($B817+237.3))-0.6108*EXP(17.27*($B817+$Q817)/($B817+$Q817+237.3)))</f>
        <v/>
      </c>
      <c r="T817" s="46" t="str">
        <f aca="false">IF(OR($Q817="",$R817="",$L817=""),"",$Q817+$R817*$L817)</f>
        <v/>
      </c>
      <c r="U817" s="46" t="str">
        <f aca="false">IF(OR($Q817="",$R817="",$S817=""),"",$Q817+$R817*$S817)</f>
        <v/>
      </c>
      <c r="V817" s="50" t="str">
        <f aca="false">IF(OR($P817="",$T817="",$U817=""),"",IF(ABS($U817-$T817)&lt;CFG_DENOMMIN,"",($P817-$T817)/($U817-$T817)))</f>
        <v/>
      </c>
      <c r="W817" s="47" t="str">
        <f aca="false">IF($E817="","",IFERROR(LN((CFG_ZANEM-0.67*CFG_HDOSSEL)/(0.123*CFG_HDOSSEL))*LN((CFG_ZAR-0.67*CFG_HDOSSEL)/(0.0123*CFG_HDOSSEL))/(CFG_K^2*$E817),""))</f>
        <v/>
      </c>
      <c r="X817" s="50" t="str">
        <f aca="false">IF(OR($N817="",$W817="",$W817=0),"",$N817*(1+CFG_RC/$W817))</f>
        <v/>
      </c>
      <c r="Y817" s="46" t="str">
        <f aca="false">IF(OR($X817="",$M817="",$G817="",$L817=""),"",($W817*$G817/CFG_RHOCP)*($X817/($M817+$X817))-$L817/($M817+$X817))</f>
        <v/>
      </c>
      <c r="Z817" s="46" t="str">
        <f aca="false">IF(OR($W817="",$G817=""),"",$W817*$G817/CFG_RHOCP)</f>
        <v/>
      </c>
      <c r="AA817" s="50" t="str">
        <f aca="false">IF(OR($P817="",$Y817="",$Z817=""),"",IF(ABS($Z817-$Y817)&lt;CFG_DENOMMIN,"",($P817-$Y817)/($Z817-$Y817)))</f>
        <v/>
      </c>
      <c r="AB817" s="48" t="str">
        <f aca="false">IF($A817="","",IF(AND(HOUR($A817)&gt;=CFG_HINI,HOUR($A817)&lt;CFG_HFIM),1,0))</f>
        <v/>
      </c>
      <c r="AC817" s="48" t="str">
        <f aca="false">IF($A817="","",IF($D817="",0,IF($D817&gt;=CFG_RSMIN,1,0)))</f>
        <v/>
      </c>
      <c r="AD817" s="48" t="str">
        <f aca="false">IF($A817="","",IF($E817="",0,IF(AND($E817&gt;=CFG_UMIN,$E817&lt;=CFG_UMAX),1,0)))</f>
        <v/>
      </c>
      <c r="AE817" s="48" t="str">
        <f aca="false">IF($A817="","",IF($L817="",0,IF($L817&gt;=CFG_VPDMIN,1,0)))</f>
        <v/>
      </c>
      <c r="AF817" s="48" t="str">
        <f aca="false">IF($A817="","",IF(CFG_METODO="Teórico (Jackson)",IF(OR($Y817="",$Z817=""),0,IF(ABS($Z817-$Y817)&gt;=CFG_DENOMMIN,1,0)),IF(OR($T817="",$U817=""),0,IF(ABS($U817-$T817)&gt;=CFG_DENOMMIN,1,0))))</f>
        <v/>
      </c>
      <c r="AG817" s="48" t="str">
        <f aca="false">IF($A817="","",IF(AND($B817&lt;&gt;"",$C817&lt;&gt;"",$H817&lt;&gt;""),1,0))</f>
        <v/>
      </c>
      <c r="AH817" s="48" t="str">
        <f aca="false">IF($A817="","",IF(AND($AB817=1,$AC817=1,$AD817=1,$AE817=1,$AF817=1,$AG817=1),1,0))</f>
        <v/>
      </c>
      <c r="AI817" s="50" t="str">
        <f aca="false">IF($A817="","",IF($AH817&lt;&gt;1,"",IF(CFG_METODO="Teórico (Jackson)",$AA817,$V817)))</f>
        <v/>
      </c>
      <c r="AJ817" s="50" t="str">
        <f aca="false">IF($AI817="","",MAX(0,MIN(1,$AI817)))</f>
        <v/>
      </c>
      <c r="AK817" s="52" t="str">
        <f aca="false">IF($A817="","",IF($AG817=0,"Dados incompletos"&amp;IF($I817="SEM PAR"," — sem Tc no mesmo horário",""),IF($AB817=0,"Fora da janela horária",IF($AC817=0,"Radiação abaixo do mínimo",IF($AD817=0,"Vento fora da faixa",IF($AE817=0,"VPD abaixo do mínimo",IF($AF817=0,"Denominador muito pequeno","VÁLIDO")))))))</f>
        <v/>
      </c>
    </row>
    <row r="818" customFormat="false" ht="15" hidden="false" customHeight="false" outlineLevel="0" collapsed="false">
      <c r="A818" s="45" t="str">
        <f aca="false">IF(02_Estacao!A818="","",02_Estacao!A818)</f>
        <v/>
      </c>
      <c r="B818" s="46" t="str">
        <f aca="false">IF(OR($A818="",02_Estacao!B818=""),"",IF(CFG_UT="°F",(02_Estacao!B818-32)*5/9,02_Estacao!B818))</f>
        <v/>
      </c>
      <c r="C818" s="47" t="str">
        <f aca="false">IF(OR($A818="",02_Estacao!C818=""),"",IF(CFG_UUR="fração (0-1)",02_Estacao!C818*100,02_Estacao!C818))</f>
        <v/>
      </c>
      <c r="D818" s="48" t="str">
        <f aca="false">IF(OR($A818="",02_Estacao!D818=""),"",IF(CFG_URS="MJ/m²/h",02_Estacao!D818*277.7778,IF(CFG_URS="kW/m²",02_Estacao!D818*1000,02_Estacao!D818)))</f>
        <v/>
      </c>
      <c r="E818" s="46" t="str">
        <f aca="false">IF(OR($A818="",02_Estacao!E818=""),"",IF(CFG_UVEL="km/h",02_Estacao!E818/3.6,02_Estacao!E818))</f>
        <v/>
      </c>
      <c r="F818" s="46" t="str">
        <f aca="false">IF($A818="","",IF(02_Estacao!F818="",CFG_P,IF(CFG_UP="hPa (mbar)",02_Estacao!F818/10,IF(CFG_UP="Pa",02_Estacao!F818/1000,02_Estacao!F818))))</f>
        <v/>
      </c>
      <c r="G818" s="48" t="str">
        <f aca="false">IF($A818="","",IF(02_Estacao!G818&lt;&gt;"",02_Estacao!G818,IF($D818="","",(1-CFG_ALBEDO)*$D818-CFG_RNL)))</f>
        <v/>
      </c>
      <c r="H818" s="46" t="str">
        <f aca="false">IF($A818="","",IFERROR(IF(ISNUMBER(INDEX(03_Dossel!$F$6:$F$1005,MATCH($A818,03_Dossel!$A$6:$A$1005,0))),INDEX(03_Dossel!$F$6:$F$1005,MATCH($A818,03_Dossel!$A$6:$A$1005,0)),""),""))</f>
        <v/>
      </c>
      <c r="I818" s="49" t="str">
        <f aca="false">IF($A818="","",IF($H818="","SEM PAR","OK"))</f>
        <v/>
      </c>
      <c r="J818" s="50" t="str">
        <f aca="false">IF($B818="","",0.6108*EXP(17.27*$B818/($B818+237.3)))</f>
        <v/>
      </c>
      <c r="K818" s="50" t="str">
        <f aca="false">IF(OR($J818="",$C818=""),"",$J818*$C818/100)</f>
        <v/>
      </c>
      <c r="L818" s="50" t="str">
        <f aca="false">IF(OR($J818="",$K818=""),"",$J818-$K818)</f>
        <v/>
      </c>
      <c r="M818" s="50" t="str">
        <f aca="false">IF($J818="","",4098*$J818/($B818+237.3)^2)</f>
        <v/>
      </c>
      <c r="N818" s="51" t="str">
        <f aca="false">IF($F818="","",0.000665*$F818)</f>
        <v/>
      </c>
      <c r="O818" s="46" t="str">
        <f aca="false">IF($E818="","",IFERROR($E818*4.87/LN(67.8*CFG_ZANEM-5.42),""))</f>
        <v/>
      </c>
      <c r="P818" s="46" t="str">
        <f aca="false">IF(OR($B818="",$H818=""),"",$H818-$B818)</f>
        <v/>
      </c>
      <c r="Q818" s="46" t="str">
        <f aca="false">IF($A818="","",IF(ISNUMBER(CFG_A),CFG_A,""))</f>
        <v/>
      </c>
      <c r="R818" s="46" t="str">
        <f aca="false">IF($A818="","",IF(ISNUMBER(CFG_B),CFG_B,""))</f>
        <v/>
      </c>
      <c r="S818" s="50" t="str">
        <f aca="false">IF(OR($B818="",$Q818=""),"",0.6108*EXP(17.27*$B818/($B818+237.3))-0.6108*EXP(17.27*($B818+$Q818)/($B818+$Q818+237.3)))</f>
        <v/>
      </c>
      <c r="T818" s="46" t="str">
        <f aca="false">IF(OR($Q818="",$R818="",$L818=""),"",$Q818+$R818*$L818)</f>
        <v/>
      </c>
      <c r="U818" s="46" t="str">
        <f aca="false">IF(OR($Q818="",$R818="",$S818=""),"",$Q818+$R818*$S818)</f>
        <v/>
      </c>
      <c r="V818" s="50" t="str">
        <f aca="false">IF(OR($P818="",$T818="",$U818=""),"",IF(ABS($U818-$T818)&lt;CFG_DENOMMIN,"",($P818-$T818)/($U818-$T818)))</f>
        <v/>
      </c>
      <c r="W818" s="47" t="str">
        <f aca="false">IF($E818="","",IFERROR(LN((CFG_ZANEM-0.67*CFG_HDOSSEL)/(0.123*CFG_HDOSSEL))*LN((CFG_ZAR-0.67*CFG_HDOSSEL)/(0.0123*CFG_HDOSSEL))/(CFG_K^2*$E818),""))</f>
        <v/>
      </c>
      <c r="X818" s="50" t="str">
        <f aca="false">IF(OR($N818="",$W818="",$W818=0),"",$N818*(1+CFG_RC/$W818))</f>
        <v/>
      </c>
      <c r="Y818" s="46" t="str">
        <f aca="false">IF(OR($X818="",$M818="",$G818="",$L818=""),"",($W818*$G818/CFG_RHOCP)*($X818/($M818+$X818))-$L818/($M818+$X818))</f>
        <v/>
      </c>
      <c r="Z818" s="46" t="str">
        <f aca="false">IF(OR($W818="",$G818=""),"",$W818*$G818/CFG_RHOCP)</f>
        <v/>
      </c>
      <c r="AA818" s="50" t="str">
        <f aca="false">IF(OR($P818="",$Y818="",$Z818=""),"",IF(ABS($Z818-$Y818)&lt;CFG_DENOMMIN,"",($P818-$Y818)/($Z818-$Y818)))</f>
        <v/>
      </c>
      <c r="AB818" s="48" t="str">
        <f aca="false">IF($A818="","",IF(AND(HOUR($A818)&gt;=CFG_HINI,HOUR($A818)&lt;CFG_HFIM),1,0))</f>
        <v/>
      </c>
      <c r="AC818" s="48" t="str">
        <f aca="false">IF($A818="","",IF($D818="",0,IF($D818&gt;=CFG_RSMIN,1,0)))</f>
        <v/>
      </c>
      <c r="AD818" s="48" t="str">
        <f aca="false">IF($A818="","",IF($E818="",0,IF(AND($E818&gt;=CFG_UMIN,$E818&lt;=CFG_UMAX),1,0)))</f>
        <v/>
      </c>
      <c r="AE818" s="48" t="str">
        <f aca="false">IF($A818="","",IF($L818="",0,IF($L818&gt;=CFG_VPDMIN,1,0)))</f>
        <v/>
      </c>
      <c r="AF818" s="48" t="str">
        <f aca="false">IF($A818="","",IF(CFG_METODO="Teórico (Jackson)",IF(OR($Y818="",$Z818=""),0,IF(ABS($Z818-$Y818)&gt;=CFG_DENOMMIN,1,0)),IF(OR($T818="",$U818=""),0,IF(ABS($U818-$T818)&gt;=CFG_DENOMMIN,1,0))))</f>
        <v/>
      </c>
      <c r="AG818" s="48" t="str">
        <f aca="false">IF($A818="","",IF(AND($B818&lt;&gt;"",$C818&lt;&gt;"",$H818&lt;&gt;""),1,0))</f>
        <v/>
      </c>
      <c r="AH818" s="48" t="str">
        <f aca="false">IF($A818="","",IF(AND($AB818=1,$AC818=1,$AD818=1,$AE818=1,$AF818=1,$AG818=1),1,0))</f>
        <v/>
      </c>
      <c r="AI818" s="50" t="str">
        <f aca="false">IF($A818="","",IF($AH818&lt;&gt;1,"",IF(CFG_METODO="Teórico (Jackson)",$AA818,$V818)))</f>
        <v/>
      </c>
      <c r="AJ818" s="50" t="str">
        <f aca="false">IF($AI818="","",MAX(0,MIN(1,$AI818)))</f>
        <v/>
      </c>
      <c r="AK818" s="52" t="str">
        <f aca="false">IF($A818="","",IF($AG818=0,"Dados incompletos"&amp;IF($I818="SEM PAR"," — sem Tc no mesmo horário",""),IF($AB818=0,"Fora da janela horária",IF($AC818=0,"Radiação abaixo do mínimo",IF($AD818=0,"Vento fora da faixa",IF($AE818=0,"VPD abaixo do mínimo",IF($AF818=0,"Denominador muito pequeno","VÁLIDO")))))))</f>
        <v/>
      </c>
    </row>
    <row r="819" customFormat="false" ht="15" hidden="false" customHeight="false" outlineLevel="0" collapsed="false">
      <c r="A819" s="45" t="str">
        <f aca="false">IF(02_Estacao!A819="","",02_Estacao!A819)</f>
        <v/>
      </c>
      <c r="B819" s="46" t="str">
        <f aca="false">IF(OR($A819="",02_Estacao!B819=""),"",IF(CFG_UT="°F",(02_Estacao!B819-32)*5/9,02_Estacao!B819))</f>
        <v/>
      </c>
      <c r="C819" s="47" t="str">
        <f aca="false">IF(OR($A819="",02_Estacao!C819=""),"",IF(CFG_UUR="fração (0-1)",02_Estacao!C819*100,02_Estacao!C819))</f>
        <v/>
      </c>
      <c r="D819" s="48" t="str">
        <f aca="false">IF(OR($A819="",02_Estacao!D819=""),"",IF(CFG_URS="MJ/m²/h",02_Estacao!D819*277.7778,IF(CFG_URS="kW/m²",02_Estacao!D819*1000,02_Estacao!D819)))</f>
        <v/>
      </c>
      <c r="E819" s="46" t="str">
        <f aca="false">IF(OR($A819="",02_Estacao!E819=""),"",IF(CFG_UVEL="km/h",02_Estacao!E819/3.6,02_Estacao!E819))</f>
        <v/>
      </c>
      <c r="F819" s="46" t="str">
        <f aca="false">IF($A819="","",IF(02_Estacao!F819="",CFG_P,IF(CFG_UP="hPa (mbar)",02_Estacao!F819/10,IF(CFG_UP="Pa",02_Estacao!F819/1000,02_Estacao!F819))))</f>
        <v/>
      </c>
      <c r="G819" s="48" t="str">
        <f aca="false">IF($A819="","",IF(02_Estacao!G819&lt;&gt;"",02_Estacao!G819,IF($D819="","",(1-CFG_ALBEDO)*$D819-CFG_RNL)))</f>
        <v/>
      </c>
      <c r="H819" s="46" t="str">
        <f aca="false">IF($A819="","",IFERROR(IF(ISNUMBER(INDEX(03_Dossel!$F$6:$F$1005,MATCH($A819,03_Dossel!$A$6:$A$1005,0))),INDEX(03_Dossel!$F$6:$F$1005,MATCH($A819,03_Dossel!$A$6:$A$1005,0)),""),""))</f>
        <v/>
      </c>
      <c r="I819" s="49" t="str">
        <f aca="false">IF($A819="","",IF($H819="","SEM PAR","OK"))</f>
        <v/>
      </c>
      <c r="J819" s="50" t="str">
        <f aca="false">IF($B819="","",0.6108*EXP(17.27*$B819/($B819+237.3)))</f>
        <v/>
      </c>
      <c r="K819" s="50" t="str">
        <f aca="false">IF(OR($J819="",$C819=""),"",$J819*$C819/100)</f>
        <v/>
      </c>
      <c r="L819" s="50" t="str">
        <f aca="false">IF(OR($J819="",$K819=""),"",$J819-$K819)</f>
        <v/>
      </c>
      <c r="M819" s="50" t="str">
        <f aca="false">IF($J819="","",4098*$J819/($B819+237.3)^2)</f>
        <v/>
      </c>
      <c r="N819" s="51" t="str">
        <f aca="false">IF($F819="","",0.000665*$F819)</f>
        <v/>
      </c>
      <c r="O819" s="46" t="str">
        <f aca="false">IF($E819="","",IFERROR($E819*4.87/LN(67.8*CFG_ZANEM-5.42),""))</f>
        <v/>
      </c>
      <c r="P819" s="46" t="str">
        <f aca="false">IF(OR($B819="",$H819=""),"",$H819-$B819)</f>
        <v/>
      </c>
      <c r="Q819" s="46" t="str">
        <f aca="false">IF($A819="","",IF(ISNUMBER(CFG_A),CFG_A,""))</f>
        <v/>
      </c>
      <c r="R819" s="46" t="str">
        <f aca="false">IF($A819="","",IF(ISNUMBER(CFG_B),CFG_B,""))</f>
        <v/>
      </c>
      <c r="S819" s="50" t="str">
        <f aca="false">IF(OR($B819="",$Q819=""),"",0.6108*EXP(17.27*$B819/($B819+237.3))-0.6108*EXP(17.27*($B819+$Q819)/($B819+$Q819+237.3)))</f>
        <v/>
      </c>
      <c r="T819" s="46" t="str">
        <f aca="false">IF(OR($Q819="",$R819="",$L819=""),"",$Q819+$R819*$L819)</f>
        <v/>
      </c>
      <c r="U819" s="46" t="str">
        <f aca="false">IF(OR($Q819="",$R819="",$S819=""),"",$Q819+$R819*$S819)</f>
        <v/>
      </c>
      <c r="V819" s="50" t="str">
        <f aca="false">IF(OR($P819="",$T819="",$U819=""),"",IF(ABS($U819-$T819)&lt;CFG_DENOMMIN,"",($P819-$T819)/($U819-$T819)))</f>
        <v/>
      </c>
      <c r="W819" s="47" t="str">
        <f aca="false">IF($E819="","",IFERROR(LN((CFG_ZANEM-0.67*CFG_HDOSSEL)/(0.123*CFG_HDOSSEL))*LN((CFG_ZAR-0.67*CFG_HDOSSEL)/(0.0123*CFG_HDOSSEL))/(CFG_K^2*$E819),""))</f>
        <v/>
      </c>
      <c r="X819" s="50" t="str">
        <f aca="false">IF(OR($N819="",$W819="",$W819=0),"",$N819*(1+CFG_RC/$W819))</f>
        <v/>
      </c>
      <c r="Y819" s="46" t="str">
        <f aca="false">IF(OR($X819="",$M819="",$G819="",$L819=""),"",($W819*$G819/CFG_RHOCP)*($X819/($M819+$X819))-$L819/($M819+$X819))</f>
        <v/>
      </c>
      <c r="Z819" s="46" t="str">
        <f aca="false">IF(OR($W819="",$G819=""),"",$W819*$G819/CFG_RHOCP)</f>
        <v/>
      </c>
      <c r="AA819" s="50" t="str">
        <f aca="false">IF(OR($P819="",$Y819="",$Z819=""),"",IF(ABS($Z819-$Y819)&lt;CFG_DENOMMIN,"",($P819-$Y819)/($Z819-$Y819)))</f>
        <v/>
      </c>
      <c r="AB819" s="48" t="str">
        <f aca="false">IF($A819="","",IF(AND(HOUR($A819)&gt;=CFG_HINI,HOUR($A819)&lt;CFG_HFIM),1,0))</f>
        <v/>
      </c>
      <c r="AC819" s="48" t="str">
        <f aca="false">IF($A819="","",IF($D819="",0,IF($D819&gt;=CFG_RSMIN,1,0)))</f>
        <v/>
      </c>
      <c r="AD819" s="48" t="str">
        <f aca="false">IF($A819="","",IF($E819="",0,IF(AND($E819&gt;=CFG_UMIN,$E819&lt;=CFG_UMAX),1,0)))</f>
        <v/>
      </c>
      <c r="AE819" s="48" t="str">
        <f aca="false">IF($A819="","",IF($L819="",0,IF($L819&gt;=CFG_VPDMIN,1,0)))</f>
        <v/>
      </c>
      <c r="AF819" s="48" t="str">
        <f aca="false">IF($A819="","",IF(CFG_METODO="Teórico (Jackson)",IF(OR($Y819="",$Z819=""),0,IF(ABS($Z819-$Y819)&gt;=CFG_DENOMMIN,1,0)),IF(OR($T819="",$U819=""),0,IF(ABS($U819-$T819)&gt;=CFG_DENOMMIN,1,0))))</f>
        <v/>
      </c>
      <c r="AG819" s="48" t="str">
        <f aca="false">IF($A819="","",IF(AND($B819&lt;&gt;"",$C819&lt;&gt;"",$H819&lt;&gt;""),1,0))</f>
        <v/>
      </c>
      <c r="AH819" s="48" t="str">
        <f aca="false">IF($A819="","",IF(AND($AB819=1,$AC819=1,$AD819=1,$AE819=1,$AF819=1,$AG819=1),1,0))</f>
        <v/>
      </c>
      <c r="AI819" s="50" t="str">
        <f aca="false">IF($A819="","",IF($AH819&lt;&gt;1,"",IF(CFG_METODO="Teórico (Jackson)",$AA819,$V819)))</f>
        <v/>
      </c>
      <c r="AJ819" s="50" t="str">
        <f aca="false">IF($AI819="","",MAX(0,MIN(1,$AI819)))</f>
        <v/>
      </c>
      <c r="AK819" s="52" t="str">
        <f aca="false">IF($A819="","",IF($AG819=0,"Dados incompletos"&amp;IF($I819="SEM PAR"," — sem Tc no mesmo horário",""),IF($AB819=0,"Fora da janela horária",IF($AC819=0,"Radiação abaixo do mínimo",IF($AD819=0,"Vento fora da faixa",IF($AE819=0,"VPD abaixo do mínimo",IF($AF819=0,"Denominador muito pequeno","VÁLIDO")))))))</f>
        <v/>
      </c>
    </row>
    <row r="820" customFormat="false" ht="15" hidden="false" customHeight="false" outlineLevel="0" collapsed="false">
      <c r="A820" s="45" t="str">
        <f aca="false">IF(02_Estacao!A820="","",02_Estacao!A820)</f>
        <v/>
      </c>
      <c r="B820" s="46" t="str">
        <f aca="false">IF(OR($A820="",02_Estacao!B820=""),"",IF(CFG_UT="°F",(02_Estacao!B820-32)*5/9,02_Estacao!B820))</f>
        <v/>
      </c>
      <c r="C820" s="47" t="str">
        <f aca="false">IF(OR($A820="",02_Estacao!C820=""),"",IF(CFG_UUR="fração (0-1)",02_Estacao!C820*100,02_Estacao!C820))</f>
        <v/>
      </c>
      <c r="D820" s="48" t="str">
        <f aca="false">IF(OR($A820="",02_Estacao!D820=""),"",IF(CFG_URS="MJ/m²/h",02_Estacao!D820*277.7778,IF(CFG_URS="kW/m²",02_Estacao!D820*1000,02_Estacao!D820)))</f>
        <v/>
      </c>
      <c r="E820" s="46" t="str">
        <f aca="false">IF(OR($A820="",02_Estacao!E820=""),"",IF(CFG_UVEL="km/h",02_Estacao!E820/3.6,02_Estacao!E820))</f>
        <v/>
      </c>
      <c r="F820" s="46" t="str">
        <f aca="false">IF($A820="","",IF(02_Estacao!F820="",CFG_P,IF(CFG_UP="hPa (mbar)",02_Estacao!F820/10,IF(CFG_UP="Pa",02_Estacao!F820/1000,02_Estacao!F820))))</f>
        <v/>
      </c>
      <c r="G820" s="48" t="str">
        <f aca="false">IF($A820="","",IF(02_Estacao!G820&lt;&gt;"",02_Estacao!G820,IF($D820="","",(1-CFG_ALBEDO)*$D820-CFG_RNL)))</f>
        <v/>
      </c>
      <c r="H820" s="46" t="str">
        <f aca="false">IF($A820="","",IFERROR(IF(ISNUMBER(INDEX(03_Dossel!$F$6:$F$1005,MATCH($A820,03_Dossel!$A$6:$A$1005,0))),INDEX(03_Dossel!$F$6:$F$1005,MATCH($A820,03_Dossel!$A$6:$A$1005,0)),""),""))</f>
        <v/>
      </c>
      <c r="I820" s="49" t="str">
        <f aca="false">IF($A820="","",IF($H820="","SEM PAR","OK"))</f>
        <v/>
      </c>
      <c r="J820" s="50" t="str">
        <f aca="false">IF($B820="","",0.6108*EXP(17.27*$B820/($B820+237.3)))</f>
        <v/>
      </c>
      <c r="K820" s="50" t="str">
        <f aca="false">IF(OR($J820="",$C820=""),"",$J820*$C820/100)</f>
        <v/>
      </c>
      <c r="L820" s="50" t="str">
        <f aca="false">IF(OR($J820="",$K820=""),"",$J820-$K820)</f>
        <v/>
      </c>
      <c r="M820" s="50" t="str">
        <f aca="false">IF($J820="","",4098*$J820/($B820+237.3)^2)</f>
        <v/>
      </c>
      <c r="N820" s="51" t="str">
        <f aca="false">IF($F820="","",0.000665*$F820)</f>
        <v/>
      </c>
      <c r="O820" s="46" t="str">
        <f aca="false">IF($E820="","",IFERROR($E820*4.87/LN(67.8*CFG_ZANEM-5.42),""))</f>
        <v/>
      </c>
      <c r="P820" s="46" t="str">
        <f aca="false">IF(OR($B820="",$H820=""),"",$H820-$B820)</f>
        <v/>
      </c>
      <c r="Q820" s="46" t="str">
        <f aca="false">IF($A820="","",IF(ISNUMBER(CFG_A),CFG_A,""))</f>
        <v/>
      </c>
      <c r="R820" s="46" t="str">
        <f aca="false">IF($A820="","",IF(ISNUMBER(CFG_B),CFG_B,""))</f>
        <v/>
      </c>
      <c r="S820" s="50" t="str">
        <f aca="false">IF(OR($B820="",$Q820=""),"",0.6108*EXP(17.27*$B820/($B820+237.3))-0.6108*EXP(17.27*($B820+$Q820)/($B820+$Q820+237.3)))</f>
        <v/>
      </c>
      <c r="T820" s="46" t="str">
        <f aca="false">IF(OR($Q820="",$R820="",$L820=""),"",$Q820+$R820*$L820)</f>
        <v/>
      </c>
      <c r="U820" s="46" t="str">
        <f aca="false">IF(OR($Q820="",$R820="",$S820=""),"",$Q820+$R820*$S820)</f>
        <v/>
      </c>
      <c r="V820" s="50" t="str">
        <f aca="false">IF(OR($P820="",$T820="",$U820=""),"",IF(ABS($U820-$T820)&lt;CFG_DENOMMIN,"",($P820-$T820)/($U820-$T820)))</f>
        <v/>
      </c>
      <c r="W820" s="47" t="str">
        <f aca="false">IF($E820="","",IFERROR(LN((CFG_ZANEM-0.67*CFG_HDOSSEL)/(0.123*CFG_HDOSSEL))*LN((CFG_ZAR-0.67*CFG_HDOSSEL)/(0.0123*CFG_HDOSSEL))/(CFG_K^2*$E820),""))</f>
        <v/>
      </c>
      <c r="X820" s="50" t="str">
        <f aca="false">IF(OR($N820="",$W820="",$W820=0),"",$N820*(1+CFG_RC/$W820))</f>
        <v/>
      </c>
      <c r="Y820" s="46" t="str">
        <f aca="false">IF(OR($X820="",$M820="",$G820="",$L820=""),"",($W820*$G820/CFG_RHOCP)*($X820/($M820+$X820))-$L820/($M820+$X820))</f>
        <v/>
      </c>
      <c r="Z820" s="46" t="str">
        <f aca="false">IF(OR($W820="",$G820=""),"",$W820*$G820/CFG_RHOCP)</f>
        <v/>
      </c>
      <c r="AA820" s="50" t="str">
        <f aca="false">IF(OR($P820="",$Y820="",$Z820=""),"",IF(ABS($Z820-$Y820)&lt;CFG_DENOMMIN,"",($P820-$Y820)/($Z820-$Y820)))</f>
        <v/>
      </c>
      <c r="AB820" s="48" t="str">
        <f aca="false">IF($A820="","",IF(AND(HOUR($A820)&gt;=CFG_HINI,HOUR($A820)&lt;CFG_HFIM),1,0))</f>
        <v/>
      </c>
      <c r="AC820" s="48" t="str">
        <f aca="false">IF($A820="","",IF($D820="",0,IF($D820&gt;=CFG_RSMIN,1,0)))</f>
        <v/>
      </c>
      <c r="AD820" s="48" t="str">
        <f aca="false">IF($A820="","",IF($E820="",0,IF(AND($E820&gt;=CFG_UMIN,$E820&lt;=CFG_UMAX),1,0)))</f>
        <v/>
      </c>
      <c r="AE820" s="48" t="str">
        <f aca="false">IF($A820="","",IF($L820="",0,IF($L820&gt;=CFG_VPDMIN,1,0)))</f>
        <v/>
      </c>
      <c r="AF820" s="48" t="str">
        <f aca="false">IF($A820="","",IF(CFG_METODO="Teórico (Jackson)",IF(OR($Y820="",$Z820=""),0,IF(ABS($Z820-$Y820)&gt;=CFG_DENOMMIN,1,0)),IF(OR($T820="",$U820=""),0,IF(ABS($U820-$T820)&gt;=CFG_DENOMMIN,1,0))))</f>
        <v/>
      </c>
      <c r="AG820" s="48" t="str">
        <f aca="false">IF($A820="","",IF(AND($B820&lt;&gt;"",$C820&lt;&gt;"",$H820&lt;&gt;""),1,0))</f>
        <v/>
      </c>
      <c r="AH820" s="48" t="str">
        <f aca="false">IF($A820="","",IF(AND($AB820=1,$AC820=1,$AD820=1,$AE820=1,$AF820=1,$AG820=1),1,0))</f>
        <v/>
      </c>
      <c r="AI820" s="50" t="str">
        <f aca="false">IF($A820="","",IF($AH820&lt;&gt;1,"",IF(CFG_METODO="Teórico (Jackson)",$AA820,$V820)))</f>
        <v/>
      </c>
      <c r="AJ820" s="50" t="str">
        <f aca="false">IF($AI820="","",MAX(0,MIN(1,$AI820)))</f>
        <v/>
      </c>
      <c r="AK820" s="52" t="str">
        <f aca="false">IF($A820="","",IF($AG820=0,"Dados incompletos"&amp;IF($I820="SEM PAR"," — sem Tc no mesmo horário",""),IF($AB820=0,"Fora da janela horária",IF($AC820=0,"Radiação abaixo do mínimo",IF($AD820=0,"Vento fora da faixa",IF($AE820=0,"VPD abaixo do mínimo",IF($AF820=0,"Denominador muito pequeno","VÁLIDO")))))))</f>
        <v/>
      </c>
    </row>
    <row r="821" customFormat="false" ht="15" hidden="false" customHeight="false" outlineLevel="0" collapsed="false">
      <c r="A821" s="45" t="str">
        <f aca="false">IF(02_Estacao!A821="","",02_Estacao!A821)</f>
        <v/>
      </c>
      <c r="B821" s="46" t="str">
        <f aca="false">IF(OR($A821="",02_Estacao!B821=""),"",IF(CFG_UT="°F",(02_Estacao!B821-32)*5/9,02_Estacao!B821))</f>
        <v/>
      </c>
      <c r="C821" s="47" t="str">
        <f aca="false">IF(OR($A821="",02_Estacao!C821=""),"",IF(CFG_UUR="fração (0-1)",02_Estacao!C821*100,02_Estacao!C821))</f>
        <v/>
      </c>
      <c r="D821" s="48" t="str">
        <f aca="false">IF(OR($A821="",02_Estacao!D821=""),"",IF(CFG_URS="MJ/m²/h",02_Estacao!D821*277.7778,IF(CFG_URS="kW/m²",02_Estacao!D821*1000,02_Estacao!D821)))</f>
        <v/>
      </c>
      <c r="E821" s="46" t="str">
        <f aca="false">IF(OR($A821="",02_Estacao!E821=""),"",IF(CFG_UVEL="km/h",02_Estacao!E821/3.6,02_Estacao!E821))</f>
        <v/>
      </c>
      <c r="F821" s="46" t="str">
        <f aca="false">IF($A821="","",IF(02_Estacao!F821="",CFG_P,IF(CFG_UP="hPa (mbar)",02_Estacao!F821/10,IF(CFG_UP="Pa",02_Estacao!F821/1000,02_Estacao!F821))))</f>
        <v/>
      </c>
      <c r="G821" s="48" t="str">
        <f aca="false">IF($A821="","",IF(02_Estacao!G821&lt;&gt;"",02_Estacao!G821,IF($D821="","",(1-CFG_ALBEDO)*$D821-CFG_RNL)))</f>
        <v/>
      </c>
      <c r="H821" s="46" t="str">
        <f aca="false">IF($A821="","",IFERROR(IF(ISNUMBER(INDEX(03_Dossel!$F$6:$F$1005,MATCH($A821,03_Dossel!$A$6:$A$1005,0))),INDEX(03_Dossel!$F$6:$F$1005,MATCH($A821,03_Dossel!$A$6:$A$1005,0)),""),""))</f>
        <v/>
      </c>
      <c r="I821" s="49" t="str">
        <f aca="false">IF($A821="","",IF($H821="","SEM PAR","OK"))</f>
        <v/>
      </c>
      <c r="J821" s="50" t="str">
        <f aca="false">IF($B821="","",0.6108*EXP(17.27*$B821/($B821+237.3)))</f>
        <v/>
      </c>
      <c r="K821" s="50" t="str">
        <f aca="false">IF(OR($J821="",$C821=""),"",$J821*$C821/100)</f>
        <v/>
      </c>
      <c r="L821" s="50" t="str">
        <f aca="false">IF(OR($J821="",$K821=""),"",$J821-$K821)</f>
        <v/>
      </c>
      <c r="M821" s="50" t="str">
        <f aca="false">IF($J821="","",4098*$J821/($B821+237.3)^2)</f>
        <v/>
      </c>
      <c r="N821" s="51" t="str">
        <f aca="false">IF($F821="","",0.000665*$F821)</f>
        <v/>
      </c>
      <c r="O821" s="46" t="str">
        <f aca="false">IF($E821="","",IFERROR($E821*4.87/LN(67.8*CFG_ZANEM-5.42),""))</f>
        <v/>
      </c>
      <c r="P821" s="46" t="str">
        <f aca="false">IF(OR($B821="",$H821=""),"",$H821-$B821)</f>
        <v/>
      </c>
      <c r="Q821" s="46" t="str">
        <f aca="false">IF($A821="","",IF(ISNUMBER(CFG_A),CFG_A,""))</f>
        <v/>
      </c>
      <c r="R821" s="46" t="str">
        <f aca="false">IF($A821="","",IF(ISNUMBER(CFG_B),CFG_B,""))</f>
        <v/>
      </c>
      <c r="S821" s="50" t="str">
        <f aca="false">IF(OR($B821="",$Q821=""),"",0.6108*EXP(17.27*$B821/($B821+237.3))-0.6108*EXP(17.27*($B821+$Q821)/($B821+$Q821+237.3)))</f>
        <v/>
      </c>
      <c r="T821" s="46" t="str">
        <f aca="false">IF(OR($Q821="",$R821="",$L821=""),"",$Q821+$R821*$L821)</f>
        <v/>
      </c>
      <c r="U821" s="46" t="str">
        <f aca="false">IF(OR($Q821="",$R821="",$S821=""),"",$Q821+$R821*$S821)</f>
        <v/>
      </c>
      <c r="V821" s="50" t="str">
        <f aca="false">IF(OR($P821="",$T821="",$U821=""),"",IF(ABS($U821-$T821)&lt;CFG_DENOMMIN,"",($P821-$T821)/($U821-$T821)))</f>
        <v/>
      </c>
      <c r="W821" s="47" t="str">
        <f aca="false">IF($E821="","",IFERROR(LN((CFG_ZANEM-0.67*CFG_HDOSSEL)/(0.123*CFG_HDOSSEL))*LN((CFG_ZAR-0.67*CFG_HDOSSEL)/(0.0123*CFG_HDOSSEL))/(CFG_K^2*$E821),""))</f>
        <v/>
      </c>
      <c r="X821" s="50" t="str">
        <f aca="false">IF(OR($N821="",$W821="",$W821=0),"",$N821*(1+CFG_RC/$W821))</f>
        <v/>
      </c>
      <c r="Y821" s="46" t="str">
        <f aca="false">IF(OR($X821="",$M821="",$G821="",$L821=""),"",($W821*$G821/CFG_RHOCP)*($X821/($M821+$X821))-$L821/($M821+$X821))</f>
        <v/>
      </c>
      <c r="Z821" s="46" t="str">
        <f aca="false">IF(OR($W821="",$G821=""),"",$W821*$G821/CFG_RHOCP)</f>
        <v/>
      </c>
      <c r="AA821" s="50" t="str">
        <f aca="false">IF(OR($P821="",$Y821="",$Z821=""),"",IF(ABS($Z821-$Y821)&lt;CFG_DENOMMIN,"",($P821-$Y821)/($Z821-$Y821)))</f>
        <v/>
      </c>
      <c r="AB821" s="48" t="str">
        <f aca="false">IF($A821="","",IF(AND(HOUR($A821)&gt;=CFG_HINI,HOUR($A821)&lt;CFG_HFIM),1,0))</f>
        <v/>
      </c>
      <c r="AC821" s="48" t="str">
        <f aca="false">IF($A821="","",IF($D821="",0,IF($D821&gt;=CFG_RSMIN,1,0)))</f>
        <v/>
      </c>
      <c r="AD821" s="48" t="str">
        <f aca="false">IF($A821="","",IF($E821="",0,IF(AND($E821&gt;=CFG_UMIN,$E821&lt;=CFG_UMAX),1,0)))</f>
        <v/>
      </c>
      <c r="AE821" s="48" t="str">
        <f aca="false">IF($A821="","",IF($L821="",0,IF($L821&gt;=CFG_VPDMIN,1,0)))</f>
        <v/>
      </c>
      <c r="AF821" s="48" t="str">
        <f aca="false">IF($A821="","",IF(CFG_METODO="Teórico (Jackson)",IF(OR($Y821="",$Z821=""),0,IF(ABS($Z821-$Y821)&gt;=CFG_DENOMMIN,1,0)),IF(OR($T821="",$U821=""),0,IF(ABS($U821-$T821)&gt;=CFG_DENOMMIN,1,0))))</f>
        <v/>
      </c>
      <c r="AG821" s="48" t="str">
        <f aca="false">IF($A821="","",IF(AND($B821&lt;&gt;"",$C821&lt;&gt;"",$H821&lt;&gt;""),1,0))</f>
        <v/>
      </c>
      <c r="AH821" s="48" t="str">
        <f aca="false">IF($A821="","",IF(AND($AB821=1,$AC821=1,$AD821=1,$AE821=1,$AF821=1,$AG821=1),1,0))</f>
        <v/>
      </c>
      <c r="AI821" s="50" t="str">
        <f aca="false">IF($A821="","",IF($AH821&lt;&gt;1,"",IF(CFG_METODO="Teórico (Jackson)",$AA821,$V821)))</f>
        <v/>
      </c>
      <c r="AJ821" s="50" t="str">
        <f aca="false">IF($AI821="","",MAX(0,MIN(1,$AI821)))</f>
        <v/>
      </c>
      <c r="AK821" s="52" t="str">
        <f aca="false">IF($A821="","",IF($AG821=0,"Dados incompletos"&amp;IF($I821="SEM PAR"," — sem Tc no mesmo horário",""),IF($AB821=0,"Fora da janela horária",IF($AC821=0,"Radiação abaixo do mínimo",IF($AD821=0,"Vento fora da faixa",IF($AE821=0,"VPD abaixo do mínimo",IF($AF821=0,"Denominador muito pequeno","VÁLIDO")))))))</f>
        <v/>
      </c>
    </row>
    <row r="822" customFormat="false" ht="15" hidden="false" customHeight="false" outlineLevel="0" collapsed="false">
      <c r="A822" s="45" t="str">
        <f aca="false">IF(02_Estacao!A822="","",02_Estacao!A822)</f>
        <v/>
      </c>
      <c r="B822" s="46" t="str">
        <f aca="false">IF(OR($A822="",02_Estacao!B822=""),"",IF(CFG_UT="°F",(02_Estacao!B822-32)*5/9,02_Estacao!B822))</f>
        <v/>
      </c>
      <c r="C822" s="47" t="str">
        <f aca="false">IF(OR($A822="",02_Estacao!C822=""),"",IF(CFG_UUR="fração (0-1)",02_Estacao!C822*100,02_Estacao!C822))</f>
        <v/>
      </c>
      <c r="D822" s="48" t="str">
        <f aca="false">IF(OR($A822="",02_Estacao!D822=""),"",IF(CFG_URS="MJ/m²/h",02_Estacao!D822*277.7778,IF(CFG_URS="kW/m²",02_Estacao!D822*1000,02_Estacao!D822)))</f>
        <v/>
      </c>
      <c r="E822" s="46" t="str">
        <f aca="false">IF(OR($A822="",02_Estacao!E822=""),"",IF(CFG_UVEL="km/h",02_Estacao!E822/3.6,02_Estacao!E822))</f>
        <v/>
      </c>
      <c r="F822" s="46" t="str">
        <f aca="false">IF($A822="","",IF(02_Estacao!F822="",CFG_P,IF(CFG_UP="hPa (mbar)",02_Estacao!F822/10,IF(CFG_UP="Pa",02_Estacao!F822/1000,02_Estacao!F822))))</f>
        <v/>
      </c>
      <c r="G822" s="48" t="str">
        <f aca="false">IF($A822="","",IF(02_Estacao!G822&lt;&gt;"",02_Estacao!G822,IF($D822="","",(1-CFG_ALBEDO)*$D822-CFG_RNL)))</f>
        <v/>
      </c>
      <c r="H822" s="46" t="str">
        <f aca="false">IF($A822="","",IFERROR(IF(ISNUMBER(INDEX(03_Dossel!$F$6:$F$1005,MATCH($A822,03_Dossel!$A$6:$A$1005,0))),INDEX(03_Dossel!$F$6:$F$1005,MATCH($A822,03_Dossel!$A$6:$A$1005,0)),""),""))</f>
        <v/>
      </c>
      <c r="I822" s="49" t="str">
        <f aca="false">IF($A822="","",IF($H822="","SEM PAR","OK"))</f>
        <v/>
      </c>
      <c r="J822" s="50" t="str">
        <f aca="false">IF($B822="","",0.6108*EXP(17.27*$B822/($B822+237.3)))</f>
        <v/>
      </c>
      <c r="K822" s="50" t="str">
        <f aca="false">IF(OR($J822="",$C822=""),"",$J822*$C822/100)</f>
        <v/>
      </c>
      <c r="L822" s="50" t="str">
        <f aca="false">IF(OR($J822="",$K822=""),"",$J822-$K822)</f>
        <v/>
      </c>
      <c r="M822" s="50" t="str">
        <f aca="false">IF($J822="","",4098*$J822/($B822+237.3)^2)</f>
        <v/>
      </c>
      <c r="N822" s="51" t="str">
        <f aca="false">IF($F822="","",0.000665*$F822)</f>
        <v/>
      </c>
      <c r="O822" s="46" t="str">
        <f aca="false">IF($E822="","",IFERROR($E822*4.87/LN(67.8*CFG_ZANEM-5.42),""))</f>
        <v/>
      </c>
      <c r="P822" s="46" t="str">
        <f aca="false">IF(OR($B822="",$H822=""),"",$H822-$B822)</f>
        <v/>
      </c>
      <c r="Q822" s="46" t="str">
        <f aca="false">IF($A822="","",IF(ISNUMBER(CFG_A),CFG_A,""))</f>
        <v/>
      </c>
      <c r="R822" s="46" t="str">
        <f aca="false">IF($A822="","",IF(ISNUMBER(CFG_B),CFG_B,""))</f>
        <v/>
      </c>
      <c r="S822" s="50" t="str">
        <f aca="false">IF(OR($B822="",$Q822=""),"",0.6108*EXP(17.27*$B822/($B822+237.3))-0.6108*EXP(17.27*($B822+$Q822)/($B822+$Q822+237.3)))</f>
        <v/>
      </c>
      <c r="T822" s="46" t="str">
        <f aca="false">IF(OR($Q822="",$R822="",$L822=""),"",$Q822+$R822*$L822)</f>
        <v/>
      </c>
      <c r="U822" s="46" t="str">
        <f aca="false">IF(OR($Q822="",$R822="",$S822=""),"",$Q822+$R822*$S822)</f>
        <v/>
      </c>
      <c r="V822" s="50" t="str">
        <f aca="false">IF(OR($P822="",$T822="",$U822=""),"",IF(ABS($U822-$T822)&lt;CFG_DENOMMIN,"",($P822-$T822)/($U822-$T822)))</f>
        <v/>
      </c>
      <c r="W822" s="47" t="str">
        <f aca="false">IF($E822="","",IFERROR(LN((CFG_ZANEM-0.67*CFG_HDOSSEL)/(0.123*CFG_HDOSSEL))*LN((CFG_ZAR-0.67*CFG_HDOSSEL)/(0.0123*CFG_HDOSSEL))/(CFG_K^2*$E822),""))</f>
        <v/>
      </c>
      <c r="X822" s="50" t="str">
        <f aca="false">IF(OR($N822="",$W822="",$W822=0),"",$N822*(1+CFG_RC/$W822))</f>
        <v/>
      </c>
      <c r="Y822" s="46" t="str">
        <f aca="false">IF(OR($X822="",$M822="",$G822="",$L822=""),"",($W822*$G822/CFG_RHOCP)*($X822/($M822+$X822))-$L822/($M822+$X822))</f>
        <v/>
      </c>
      <c r="Z822" s="46" t="str">
        <f aca="false">IF(OR($W822="",$G822=""),"",$W822*$G822/CFG_RHOCP)</f>
        <v/>
      </c>
      <c r="AA822" s="50" t="str">
        <f aca="false">IF(OR($P822="",$Y822="",$Z822=""),"",IF(ABS($Z822-$Y822)&lt;CFG_DENOMMIN,"",($P822-$Y822)/($Z822-$Y822)))</f>
        <v/>
      </c>
      <c r="AB822" s="48" t="str">
        <f aca="false">IF($A822="","",IF(AND(HOUR($A822)&gt;=CFG_HINI,HOUR($A822)&lt;CFG_HFIM),1,0))</f>
        <v/>
      </c>
      <c r="AC822" s="48" t="str">
        <f aca="false">IF($A822="","",IF($D822="",0,IF($D822&gt;=CFG_RSMIN,1,0)))</f>
        <v/>
      </c>
      <c r="AD822" s="48" t="str">
        <f aca="false">IF($A822="","",IF($E822="",0,IF(AND($E822&gt;=CFG_UMIN,$E822&lt;=CFG_UMAX),1,0)))</f>
        <v/>
      </c>
      <c r="AE822" s="48" t="str">
        <f aca="false">IF($A822="","",IF($L822="",0,IF($L822&gt;=CFG_VPDMIN,1,0)))</f>
        <v/>
      </c>
      <c r="AF822" s="48" t="str">
        <f aca="false">IF($A822="","",IF(CFG_METODO="Teórico (Jackson)",IF(OR($Y822="",$Z822=""),0,IF(ABS($Z822-$Y822)&gt;=CFG_DENOMMIN,1,0)),IF(OR($T822="",$U822=""),0,IF(ABS($U822-$T822)&gt;=CFG_DENOMMIN,1,0))))</f>
        <v/>
      </c>
      <c r="AG822" s="48" t="str">
        <f aca="false">IF($A822="","",IF(AND($B822&lt;&gt;"",$C822&lt;&gt;"",$H822&lt;&gt;""),1,0))</f>
        <v/>
      </c>
      <c r="AH822" s="48" t="str">
        <f aca="false">IF($A822="","",IF(AND($AB822=1,$AC822=1,$AD822=1,$AE822=1,$AF822=1,$AG822=1),1,0))</f>
        <v/>
      </c>
      <c r="AI822" s="50" t="str">
        <f aca="false">IF($A822="","",IF($AH822&lt;&gt;1,"",IF(CFG_METODO="Teórico (Jackson)",$AA822,$V822)))</f>
        <v/>
      </c>
      <c r="AJ822" s="50" t="str">
        <f aca="false">IF($AI822="","",MAX(0,MIN(1,$AI822)))</f>
        <v/>
      </c>
      <c r="AK822" s="52" t="str">
        <f aca="false">IF($A822="","",IF($AG822=0,"Dados incompletos"&amp;IF($I822="SEM PAR"," — sem Tc no mesmo horário",""),IF($AB822=0,"Fora da janela horária",IF($AC822=0,"Radiação abaixo do mínimo",IF($AD822=0,"Vento fora da faixa",IF($AE822=0,"VPD abaixo do mínimo",IF($AF822=0,"Denominador muito pequeno","VÁLIDO")))))))</f>
        <v/>
      </c>
    </row>
    <row r="823" customFormat="false" ht="15" hidden="false" customHeight="false" outlineLevel="0" collapsed="false">
      <c r="A823" s="45" t="str">
        <f aca="false">IF(02_Estacao!A823="","",02_Estacao!A823)</f>
        <v/>
      </c>
      <c r="B823" s="46" t="str">
        <f aca="false">IF(OR($A823="",02_Estacao!B823=""),"",IF(CFG_UT="°F",(02_Estacao!B823-32)*5/9,02_Estacao!B823))</f>
        <v/>
      </c>
      <c r="C823" s="47" t="str">
        <f aca="false">IF(OR($A823="",02_Estacao!C823=""),"",IF(CFG_UUR="fração (0-1)",02_Estacao!C823*100,02_Estacao!C823))</f>
        <v/>
      </c>
      <c r="D823" s="48" t="str">
        <f aca="false">IF(OR($A823="",02_Estacao!D823=""),"",IF(CFG_URS="MJ/m²/h",02_Estacao!D823*277.7778,IF(CFG_URS="kW/m²",02_Estacao!D823*1000,02_Estacao!D823)))</f>
        <v/>
      </c>
      <c r="E823" s="46" t="str">
        <f aca="false">IF(OR($A823="",02_Estacao!E823=""),"",IF(CFG_UVEL="km/h",02_Estacao!E823/3.6,02_Estacao!E823))</f>
        <v/>
      </c>
      <c r="F823" s="46" t="str">
        <f aca="false">IF($A823="","",IF(02_Estacao!F823="",CFG_P,IF(CFG_UP="hPa (mbar)",02_Estacao!F823/10,IF(CFG_UP="Pa",02_Estacao!F823/1000,02_Estacao!F823))))</f>
        <v/>
      </c>
      <c r="G823" s="48" t="str">
        <f aca="false">IF($A823="","",IF(02_Estacao!G823&lt;&gt;"",02_Estacao!G823,IF($D823="","",(1-CFG_ALBEDO)*$D823-CFG_RNL)))</f>
        <v/>
      </c>
      <c r="H823" s="46" t="str">
        <f aca="false">IF($A823="","",IFERROR(IF(ISNUMBER(INDEX(03_Dossel!$F$6:$F$1005,MATCH($A823,03_Dossel!$A$6:$A$1005,0))),INDEX(03_Dossel!$F$6:$F$1005,MATCH($A823,03_Dossel!$A$6:$A$1005,0)),""),""))</f>
        <v/>
      </c>
      <c r="I823" s="49" t="str">
        <f aca="false">IF($A823="","",IF($H823="","SEM PAR","OK"))</f>
        <v/>
      </c>
      <c r="J823" s="50" t="str">
        <f aca="false">IF($B823="","",0.6108*EXP(17.27*$B823/($B823+237.3)))</f>
        <v/>
      </c>
      <c r="K823" s="50" t="str">
        <f aca="false">IF(OR($J823="",$C823=""),"",$J823*$C823/100)</f>
        <v/>
      </c>
      <c r="L823" s="50" t="str">
        <f aca="false">IF(OR($J823="",$K823=""),"",$J823-$K823)</f>
        <v/>
      </c>
      <c r="M823" s="50" t="str">
        <f aca="false">IF($J823="","",4098*$J823/($B823+237.3)^2)</f>
        <v/>
      </c>
      <c r="N823" s="51" t="str">
        <f aca="false">IF($F823="","",0.000665*$F823)</f>
        <v/>
      </c>
      <c r="O823" s="46" t="str">
        <f aca="false">IF($E823="","",IFERROR($E823*4.87/LN(67.8*CFG_ZANEM-5.42),""))</f>
        <v/>
      </c>
      <c r="P823" s="46" t="str">
        <f aca="false">IF(OR($B823="",$H823=""),"",$H823-$B823)</f>
        <v/>
      </c>
      <c r="Q823" s="46" t="str">
        <f aca="false">IF($A823="","",IF(ISNUMBER(CFG_A),CFG_A,""))</f>
        <v/>
      </c>
      <c r="R823" s="46" t="str">
        <f aca="false">IF($A823="","",IF(ISNUMBER(CFG_B),CFG_B,""))</f>
        <v/>
      </c>
      <c r="S823" s="50" t="str">
        <f aca="false">IF(OR($B823="",$Q823=""),"",0.6108*EXP(17.27*$B823/($B823+237.3))-0.6108*EXP(17.27*($B823+$Q823)/($B823+$Q823+237.3)))</f>
        <v/>
      </c>
      <c r="T823" s="46" t="str">
        <f aca="false">IF(OR($Q823="",$R823="",$L823=""),"",$Q823+$R823*$L823)</f>
        <v/>
      </c>
      <c r="U823" s="46" t="str">
        <f aca="false">IF(OR($Q823="",$R823="",$S823=""),"",$Q823+$R823*$S823)</f>
        <v/>
      </c>
      <c r="V823" s="50" t="str">
        <f aca="false">IF(OR($P823="",$T823="",$U823=""),"",IF(ABS($U823-$T823)&lt;CFG_DENOMMIN,"",($P823-$T823)/($U823-$T823)))</f>
        <v/>
      </c>
      <c r="W823" s="47" t="str">
        <f aca="false">IF($E823="","",IFERROR(LN((CFG_ZANEM-0.67*CFG_HDOSSEL)/(0.123*CFG_HDOSSEL))*LN((CFG_ZAR-0.67*CFG_HDOSSEL)/(0.0123*CFG_HDOSSEL))/(CFG_K^2*$E823),""))</f>
        <v/>
      </c>
      <c r="X823" s="50" t="str">
        <f aca="false">IF(OR($N823="",$W823="",$W823=0),"",$N823*(1+CFG_RC/$W823))</f>
        <v/>
      </c>
      <c r="Y823" s="46" t="str">
        <f aca="false">IF(OR($X823="",$M823="",$G823="",$L823=""),"",($W823*$G823/CFG_RHOCP)*($X823/($M823+$X823))-$L823/($M823+$X823))</f>
        <v/>
      </c>
      <c r="Z823" s="46" t="str">
        <f aca="false">IF(OR($W823="",$G823=""),"",$W823*$G823/CFG_RHOCP)</f>
        <v/>
      </c>
      <c r="AA823" s="50" t="str">
        <f aca="false">IF(OR($P823="",$Y823="",$Z823=""),"",IF(ABS($Z823-$Y823)&lt;CFG_DENOMMIN,"",($P823-$Y823)/($Z823-$Y823)))</f>
        <v/>
      </c>
      <c r="AB823" s="48" t="str">
        <f aca="false">IF($A823="","",IF(AND(HOUR($A823)&gt;=CFG_HINI,HOUR($A823)&lt;CFG_HFIM),1,0))</f>
        <v/>
      </c>
      <c r="AC823" s="48" t="str">
        <f aca="false">IF($A823="","",IF($D823="",0,IF($D823&gt;=CFG_RSMIN,1,0)))</f>
        <v/>
      </c>
      <c r="AD823" s="48" t="str">
        <f aca="false">IF($A823="","",IF($E823="",0,IF(AND($E823&gt;=CFG_UMIN,$E823&lt;=CFG_UMAX),1,0)))</f>
        <v/>
      </c>
      <c r="AE823" s="48" t="str">
        <f aca="false">IF($A823="","",IF($L823="",0,IF($L823&gt;=CFG_VPDMIN,1,0)))</f>
        <v/>
      </c>
      <c r="AF823" s="48" t="str">
        <f aca="false">IF($A823="","",IF(CFG_METODO="Teórico (Jackson)",IF(OR($Y823="",$Z823=""),0,IF(ABS($Z823-$Y823)&gt;=CFG_DENOMMIN,1,0)),IF(OR($T823="",$U823=""),0,IF(ABS($U823-$T823)&gt;=CFG_DENOMMIN,1,0))))</f>
        <v/>
      </c>
      <c r="AG823" s="48" t="str">
        <f aca="false">IF($A823="","",IF(AND($B823&lt;&gt;"",$C823&lt;&gt;"",$H823&lt;&gt;""),1,0))</f>
        <v/>
      </c>
      <c r="AH823" s="48" t="str">
        <f aca="false">IF($A823="","",IF(AND($AB823=1,$AC823=1,$AD823=1,$AE823=1,$AF823=1,$AG823=1),1,0))</f>
        <v/>
      </c>
      <c r="AI823" s="50" t="str">
        <f aca="false">IF($A823="","",IF($AH823&lt;&gt;1,"",IF(CFG_METODO="Teórico (Jackson)",$AA823,$V823)))</f>
        <v/>
      </c>
      <c r="AJ823" s="50" t="str">
        <f aca="false">IF($AI823="","",MAX(0,MIN(1,$AI823)))</f>
        <v/>
      </c>
      <c r="AK823" s="52" t="str">
        <f aca="false">IF($A823="","",IF($AG823=0,"Dados incompletos"&amp;IF($I823="SEM PAR"," — sem Tc no mesmo horário",""),IF($AB823=0,"Fora da janela horária",IF($AC823=0,"Radiação abaixo do mínimo",IF($AD823=0,"Vento fora da faixa",IF($AE823=0,"VPD abaixo do mínimo",IF($AF823=0,"Denominador muito pequeno","VÁLIDO")))))))</f>
        <v/>
      </c>
    </row>
    <row r="824" customFormat="false" ht="15" hidden="false" customHeight="false" outlineLevel="0" collapsed="false">
      <c r="A824" s="45" t="str">
        <f aca="false">IF(02_Estacao!A824="","",02_Estacao!A824)</f>
        <v/>
      </c>
      <c r="B824" s="46" t="str">
        <f aca="false">IF(OR($A824="",02_Estacao!B824=""),"",IF(CFG_UT="°F",(02_Estacao!B824-32)*5/9,02_Estacao!B824))</f>
        <v/>
      </c>
      <c r="C824" s="47" t="str">
        <f aca="false">IF(OR($A824="",02_Estacao!C824=""),"",IF(CFG_UUR="fração (0-1)",02_Estacao!C824*100,02_Estacao!C824))</f>
        <v/>
      </c>
      <c r="D824" s="48" t="str">
        <f aca="false">IF(OR($A824="",02_Estacao!D824=""),"",IF(CFG_URS="MJ/m²/h",02_Estacao!D824*277.7778,IF(CFG_URS="kW/m²",02_Estacao!D824*1000,02_Estacao!D824)))</f>
        <v/>
      </c>
      <c r="E824" s="46" t="str">
        <f aca="false">IF(OR($A824="",02_Estacao!E824=""),"",IF(CFG_UVEL="km/h",02_Estacao!E824/3.6,02_Estacao!E824))</f>
        <v/>
      </c>
      <c r="F824" s="46" t="str">
        <f aca="false">IF($A824="","",IF(02_Estacao!F824="",CFG_P,IF(CFG_UP="hPa (mbar)",02_Estacao!F824/10,IF(CFG_UP="Pa",02_Estacao!F824/1000,02_Estacao!F824))))</f>
        <v/>
      </c>
      <c r="G824" s="48" t="str">
        <f aca="false">IF($A824="","",IF(02_Estacao!G824&lt;&gt;"",02_Estacao!G824,IF($D824="","",(1-CFG_ALBEDO)*$D824-CFG_RNL)))</f>
        <v/>
      </c>
      <c r="H824" s="46" t="str">
        <f aca="false">IF($A824="","",IFERROR(IF(ISNUMBER(INDEX(03_Dossel!$F$6:$F$1005,MATCH($A824,03_Dossel!$A$6:$A$1005,0))),INDEX(03_Dossel!$F$6:$F$1005,MATCH($A824,03_Dossel!$A$6:$A$1005,0)),""),""))</f>
        <v/>
      </c>
      <c r="I824" s="49" t="str">
        <f aca="false">IF($A824="","",IF($H824="","SEM PAR","OK"))</f>
        <v/>
      </c>
      <c r="J824" s="50" t="str">
        <f aca="false">IF($B824="","",0.6108*EXP(17.27*$B824/($B824+237.3)))</f>
        <v/>
      </c>
      <c r="K824" s="50" t="str">
        <f aca="false">IF(OR($J824="",$C824=""),"",$J824*$C824/100)</f>
        <v/>
      </c>
      <c r="L824" s="50" t="str">
        <f aca="false">IF(OR($J824="",$K824=""),"",$J824-$K824)</f>
        <v/>
      </c>
      <c r="M824" s="50" t="str">
        <f aca="false">IF($J824="","",4098*$J824/($B824+237.3)^2)</f>
        <v/>
      </c>
      <c r="N824" s="51" t="str">
        <f aca="false">IF($F824="","",0.000665*$F824)</f>
        <v/>
      </c>
      <c r="O824" s="46" t="str">
        <f aca="false">IF($E824="","",IFERROR($E824*4.87/LN(67.8*CFG_ZANEM-5.42),""))</f>
        <v/>
      </c>
      <c r="P824" s="46" t="str">
        <f aca="false">IF(OR($B824="",$H824=""),"",$H824-$B824)</f>
        <v/>
      </c>
      <c r="Q824" s="46" t="str">
        <f aca="false">IF($A824="","",IF(ISNUMBER(CFG_A),CFG_A,""))</f>
        <v/>
      </c>
      <c r="R824" s="46" t="str">
        <f aca="false">IF($A824="","",IF(ISNUMBER(CFG_B),CFG_B,""))</f>
        <v/>
      </c>
      <c r="S824" s="50" t="str">
        <f aca="false">IF(OR($B824="",$Q824=""),"",0.6108*EXP(17.27*$B824/($B824+237.3))-0.6108*EXP(17.27*($B824+$Q824)/($B824+$Q824+237.3)))</f>
        <v/>
      </c>
      <c r="T824" s="46" t="str">
        <f aca="false">IF(OR($Q824="",$R824="",$L824=""),"",$Q824+$R824*$L824)</f>
        <v/>
      </c>
      <c r="U824" s="46" t="str">
        <f aca="false">IF(OR($Q824="",$R824="",$S824=""),"",$Q824+$R824*$S824)</f>
        <v/>
      </c>
      <c r="V824" s="50" t="str">
        <f aca="false">IF(OR($P824="",$T824="",$U824=""),"",IF(ABS($U824-$T824)&lt;CFG_DENOMMIN,"",($P824-$T824)/($U824-$T824)))</f>
        <v/>
      </c>
      <c r="W824" s="47" t="str">
        <f aca="false">IF($E824="","",IFERROR(LN((CFG_ZANEM-0.67*CFG_HDOSSEL)/(0.123*CFG_HDOSSEL))*LN((CFG_ZAR-0.67*CFG_HDOSSEL)/(0.0123*CFG_HDOSSEL))/(CFG_K^2*$E824),""))</f>
        <v/>
      </c>
      <c r="X824" s="50" t="str">
        <f aca="false">IF(OR($N824="",$W824="",$W824=0),"",$N824*(1+CFG_RC/$W824))</f>
        <v/>
      </c>
      <c r="Y824" s="46" t="str">
        <f aca="false">IF(OR($X824="",$M824="",$G824="",$L824=""),"",($W824*$G824/CFG_RHOCP)*($X824/($M824+$X824))-$L824/($M824+$X824))</f>
        <v/>
      </c>
      <c r="Z824" s="46" t="str">
        <f aca="false">IF(OR($W824="",$G824=""),"",$W824*$G824/CFG_RHOCP)</f>
        <v/>
      </c>
      <c r="AA824" s="50" t="str">
        <f aca="false">IF(OR($P824="",$Y824="",$Z824=""),"",IF(ABS($Z824-$Y824)&lt;CFG_DENOMMIN,"",($P824-$Y824)/($Z824-$Y824)))</f>
        <v/>
      </c>
      <c r="AB824" s="48" t="str">
        <f aca="false">IF($A824="","",IF(AND(HOUR($A824)&gt;=CFG_HINI,HOUR($A824)&lt;CFG_HFIM),1,0))</f>
        <v/>
      </c>
      <c r="AC824" s="48" t="str">
        <f aca="false">IF($A824="","",IF($D824="",0,IF($D824&gt;=CFG_RSMIN,1,0)))</f>
        <v/>
      </c>
      <c r="AD824" s="48" t="str">
        <f aca="false">IF($A824="","",IF($E824="",0,IF(AND($E824&gt;=CFG_UMIN,$E824&lt;=CFG_UMAX),1,0)))</f>
        <v/>
      </c>
      <c r="AE824" s="48" t="str">
        <f aca="false">IF($A824="","",IF($L824="",0,IF($L824&gt;=CFG_VPDMIN,1,0)))</f>
        <v/>
      </c>
      <c r="AF824" s="48" t="str">
        <f aca="false">IF($A824="","",IF(CFG_METODO="Teórico (Jackson)",IF(OR($Y824="",$Z824=""),0,IF(ABS($Z824-$Y824)&gt;=CFG_DENOMMIN,1,0)),IF(OR($T824="",$U824=""),0,IF(ABS($U824-$T824)&gt;=CFG_DENOMMIN,1,0))))</f>
        <v/>
      </c>
      <c r="AG824" s="48" t="str">
        <f aca="false">IF($A824="","",IF(AND($B824&lt;&gt;"",$C824&lt;&gt;"",$H824&lt;&gt;""),1,0))</f>
        <v/>
      </c>
      <c r="AH824" s="48" t="str">
        <f aca="false">IF($A824="","",IF(AND($AB824=1,$AC824=1,$AD824=1,$AE824=1,$AF824=1,$AG824=1),1,0))</f>
        <v/>
      </c>
      <c r="AI824" s="50" t="str">
        <f aca="false">IF($A824="","",IF($AH824&lt;&gt;1,"",IF(CFG_METODO="Teórico (Jackson)",$AA824,$V824)))</f>
        <v/>
      </c>
      <c r="AJ824" s="50" t="str">
        <f aca="false">IF($AI824="","",MAX(0,MIN(1,$AI824)))</f>
        <v/>
      </c>
      <c r="AK824" s="52" t="str">
        <f aca="false">IF($A824="","",IF($AG824=0,"Dados incompletos"&amp;IF($I824="SEM PAR"," — sem Tc no mesmo horário",""),IF($AB824=0,"Fora da janela horária",IF($AC824=0,"Radiação abaixo do mínimo",IF($AD824=0,"Vento fora da faixa",IF($AE824=0,"VPD abaixo do mínimo",IF($AF824=0,"Denominador muito pequeno","VÁLIDO")))))))</f>
        <v/>
      </c>
    </row>
    <row r="825" customFormat="false" ht="15" hidden="false" customHeight="false" outlineLevel="0" collapsed="false">
      <c r="A825" s="45" t="str">
        <f aca="false">IF(02_Estacao!A825="","",02_Estacao!A825)</f>
        <v/>
      </c>
      <c r="B825" s="46" t="str">
        <f aca="false">IF(OR($A825="",02_Estacao!B825=""),"",IF(CFG_UT="°F",(02_Estacao!B825-32)*5/9,02_Estacao!B825))</f>
        <v/>
      </c>
      <c r="C825" s="47" t="str">
        <f aca="false">IF(OR($A825="",02_Estacao!C825=""),"",IF(CFG_UUR="fração (0-1)",02_Estacao!C825*100,02_Estacao!C825))</f>
        <v/>
      </c>
      <c r="D825" s="48" t="str">
        <f aca="false">IF(OR($A825="",02_Estacao!D825=""),"",IF(CFG_URS="MJ/m²/h",02_Estacao!D825*277.7778,IF(CFG_URS="kW/m²",02_Estacao!D825*1000,02_Estacao!D825)))</f>
        <v/>
      </c>
      <c r="E825" s="46" t="str">
        <f aca="false">IF(OR($A825="",02_Estacao!E825=""),"",IF(CFG_UVEL="km/h",02_Estacao!E825/3.6,02_Estacao!E825))</f>
        <v/>
      </c>
      <c r="F825" s="46" t="str">
        <f aca="false">IF($A825="","",IF(02_Estacao!F825="",CFG_P,IF(CFG_UP="hPa (mbar)",02_Estacao!F825/10,IF(CFG_UP="Pa",02_Estacao!F825/1000,02_Estacao!F825))))</f>
        <v/>
      </c>
      <c r="G825" s="48" t="str">
        <f aca="false">IF($A825="","",IF(02_Estacao!G825&lt;&gt;"",02_Estacao!G825,IF($D825="","",(1-CFG_ALBEDO)*$D825-CFG_RNL)))</f>
        <v/>
      </c>
      <c r="H825" s="46" t="str">
        <f aca="false">IF($A825="","",IFERROR(IF(ISNUMBER(INDEX(03_Dossel!$F$6:$F$1005,MATCH($A825,03_Dossel!$A$6:$A$1005,0))),INDEX(03_Dossel!$F$6:$F$1005,MATCH($A825,03_Dossel!$A$6:$A$1005,0)),""),""))</f>
        <v/>
      </c>
      <c r="I825" s="49" t="str">
        <f aca="false">IF($A825="","",IF($H825="","SEM PAR","OK"))</f>
        <v/>
      </c>
      <c r="J825" s="50" t="str">
        <f aca="false">IF($B825="","",0.6108*EXP(17.27*$B825/($B825+237.3)))</f>
        <v/>
      </c>
      <c r="K825" s="50" t="str">
        <f aca="false">IF(OR($J825="",$C825=""),"",$J825*$C825/100)</f>
        <v/>
      </c>
      <c r="L825" s="50" t="str">
        <f aca="false">IF(OR($J825="",$K825=""),"",$J825-$K825)</f>
        <v/>
      </c>
      <c r="M825" s="50" t="str">
        <f aca="false">IF($J825="","",4098*$J825/($B825+237.3)^2)</f>
        <v/>
      </c>
      <c r="N825" s="51" t="str">
        <f aca="false">IF($F825="","",0.000665*$F825)</f>
        <v/>
      </c>
      <c r="O825" s="46" t="str">
        <f aca="false">IF($E825="","",IFERROR($E825*4.87/LN(67.8*CFG_ZANEM-5.42),""))</f>
        <v/>
      </c>
      <c r="P825" s="46" t="str">
        <f aca="false">IF(OR($B825="",$H825=""),"",$H825-$B825)</f>
        <v/>
      </c>
      <c r="Q825" s="46" t="str">
        <f aca="false">IF($A825="","",IF(ISNUMBER(CFG_A),CFG_A,""))</f>
        <v/>
      </c>
      <c r="R825" s="46" t="str">
        <f aca="false">IF($A825="","",IF(ISNUMBER(CFG_B),CFG_B,""))</f>
        <v/>
      </c>
      <c r="S825" s="50" t="str">
        <f aca="false">IF(OR($B825="",$Q825=""),"",0.6108*EXP(17.27*$B825/($B825+237.3))-0.6108*EXP(17.27*($B825+$Q825)/($B825+$Q825+237.3)))</f>
        <v/>
      </c>
      <c r="T825" s="46" t="str">
        <f aca="false">IF(OR($Q825="",$R825="",$L825=""),"",$Q825+$R825*$L825)</f>
        <v/>
      </c>
      <c r="U825" s="46" t="str">
        <f aca="false">IF(OR($Q825="",$R825="",$S825=""),"",$Q825+$R825*$S825)</f>
        <v/>
      </c>
      <c r="V825" s="50" t="str">
        <f aca="false">IF(OR($P825="",$T825="",$U825=""),"",IF(ABS($U825-$T825)&lt;CFG_DENOMMIN,"",($P825-$T825)/($U825-$T825)))</f>
        <v/>
      </c>
      <c r="W825" s="47" t="str">
        <f aca="false">IF($E825="","",IFERROR(LN((CFG_ZANEM-0.67*CFG_HDOSSEL)/(0.123*CFG_HDOSSEL))*LN((CFG_ZAR-0.67*CFG_HDOSSEL)/(0.0123*CFG_HDOSSEL))/(CFG_K^2*$E825),""))</f>
        <v/>
      </c>
      <c r="X825" s="50" t="str">
        <f aca="false">IF(OR($N825="",$W825="",$W825=0),"",$N825*(1+CFG_RC/$W825))</f>
        <v/>
      </c>
      <c r="Y825" s="46" t="str">
        <f aca="false">IF(OR($X825="",$M825="",$G825="",$L825=""),"",($W825*$G825/CFG_RHOCP)*($X825/($M825+$X825))-$L825/($M825+$X825))</f>
        <v/>
      </c>
      <c r="Z825" s="46" t="str">
        <f aca="false">IF(OR($W825="",$G825=""),"",$W825*$G825/CFG_RHOCP)</f>
        <v/>
      </c>
      <c r="AA825" s="50" t="str">
        <f aca="false">IF(OR($P825="",$Y825="",$Z825=""),"",IF(ABS($Z825-$Y825)&lt;CFG_DENOMMIN,"",($P825-$Y825)/($Z825-$Y825)))</f>
        <v/>
      </c>
      <c r="AB825" s="48" t="str">
        <f aca="false">IF($A825="","",IF(AND(HOUR($A825)&gt;=CFG_HINI,HOUR($A825)&lt;CFG_HFIM),1,0))</f>
        <v/>
      </c>
      <c r="AC825" s="48" t="str">
        <f aca="false">IF($A825="","",IF($D825="",0,IF($D825&gt;=CFG_RSMIN,1,0)))</f>
        <v/>
      </c>
      <c r="AD825" s="48" t="str">
        <f aca="false">IF($A825="","",IF($E825="",0,IF(AND($E825&gt;=CFG_UMIN,$E825&lt;=CFG_UMAX),1,0)))</f>
        <v/>
      </c>
      <c r="AE825" s="48" t="str">
        <f aca="false">IF($A825="","",IF($L825="",0,IF($L825&gt;=CFG_VPDMIN,1,0)))</f>
        <v/>
      </c>
      <c r="AF825" s="48" t="str">
        <f aca="false">IF($A825="","",IF(CFG_METODO="Teórico (Jackson)",IF(OR($Y825="",$Z825=""),0,IF(ABS($Z825-$Y825)&gt;=CFG_DENOMMIN,1,0)),IF(OR($T825="",$U825=""),0,IF(ABS($U825-$T825)&gt;=CFG_DENOMMIN,1,0))))</f>
        <v/>
      </c>
      <c r="AG825" s="48" t="str">
        <f aca="false">IF($A825="","",IF(AND($B825&lt;&gt;"",$C825&lt;&gt;"",$H825&lt;&gt;""),1,0))</f>
        <v/>
      </c>
      <c r="AH825" s="48" t="str">
        <f aca="false">IF($A825="","",IF(AND($AB825=1,$AC825=1,$AD825=1,$AE825=1,$AF825=1,$AG825=1),1,0))</f>
        <v/>
      </c>
      <c r="AI825" s="50" t="str">
        <f aca="false">IF($A825="","",IF($AH825&lt;&gt;1,"",IF(CFG_METODO="Teórico (Jackson)",$AA825,$V825)))</f>
        <v/>
      </c>
      <c r="AJ825" s="50" t="str">
        <f aca="false">IF($AI825="","",MAX(0,MIN(1,$AI825)))</f>
        <v/>
      </c>
      <c r="AK825" s="52" t="str">
        <f aca="false">IF($A825="","",IF($AG825=0,"Dados incompletos"&amp;IF($I825="SEM PAR"," — sem Tc no mesmo horário",""),IF($AB825=0,"Fora da janela horária",IF($AC825=0,"Radiação abaixo do mínimo",IF($AD825=0,"Vento fora da faixa",IF($AE825=0,"VPD abaixo do mínimo",IF($AF825=0,"Denominador muito pequeno","VÁLIDO")))))))</f>
        <v/>
      </c>
    </row>
    <row r="826" customFormat="false" ht="15" hidden="false" customHeight="false" outlineLevel="0" collapsed="false">
      <c r="A826" s="45" t="str">
        <f aca="false">IF(02_Estacao!A826="","",02_Estacao!A826)</f>
        <v/>
      </c>
      <c r="B826" s="46" t="str">
        <f aca="false">IF(OR($A826="",02_Estacao!B826=""),"",IF(CFG_UT="°F",(02_Estacao!B826-32)*5/9,02_Estacao!B826))</f>
        <v/>
      </c>
      <c r="C826" s="47" t="str">
        <f aca="false">IF(OR($A826="",02_Estacao!C826=""),"",IF(CFG_UUR="fração (0-1)",02_Estacao!C826*100,02_Estacao!C826))</f>
        <v/>
      </c>
      <c r="D826" s="48" t="str">
        <f aca="false">IF(OR($A826="",02_Estacao!D826=""),"",IF(CFG_URS="MJ/m²/h",02_Estacao!D826*277.7778,IF(CFG_URS="kW/m²",02_Estacao!D826*1000,02_Estacao!D826)))</f>
        <v/>
      </c>
      <c r="E826" s="46" t="str">
        <f aca="false">IF(OR($A826="",02_Estacao!E826=""),"",IF(CFG_UVEL="km/h",02_Estacao!E826/3.6,02_Estacao!E826))</f>
        <v/>
      </c>
      <c r="F826" s="46" t="str">
        <f aca="false">IF($A826="","",IF(02_Estacao!F826="",CFG_P,IF(CFG_UP="hPa (mbar)",02_Estacao!F826/10,IF(CFG_UP="Pa",02_Estacao!F826/1000,02_Estacao!F826))))</f>
        <v/>
      </c>
      <c r="G826" s="48" t="str">
        <f aca="false">IF($A826="","",IF(02_Estacao!G826&lt;&gt;"",02_Estacao!G826,IF($D826="","",(1-CFG_ALBEDO)*$D826-CFG_RNL)))</f>
        <v/>
      </c>
      <c r="H826" s="46" t="str">
        <f aca="false">IF($A826="","",IFERROR(IF(ISNUMBER(INDEX(03_Dossel!$F$6:$F$1005,MATCH($A826,03_Dossel!$A$6:$A$1005,0))),INDEX(03_Dossel!$F$6:$F$1005,MATCH($A826,03_Dossel!$A$6:$A$1005,0)),""),""))</f>
        <v/>
      </c>
      <c r="I826" s="49" t="str">
        <f aca="false">IF($A826="","",IF($H826="","SEM PAR","OK"))</f>
        <v/>
      </c>
      <c r="J826" s="50" t="str">
        <f aca="false">IF($B826="","",0.6108*EXP(17.27*$B826/($B826+237.3)))</f>
        <v/>
      </c>
      <c r="K826" s="50" t="str">
        <f aca="false">IF(OR($J826="",$C826=""),"",$J826*$C826/100)</f>
        <v/>
      </c>
      <c r="L826" s="50" t="str">
        <f aca="false">IF(OR($J826="",$K826=""),"",$J826-$K826)</f>
        <v/>
      </c>
      <c r="M826" s="50" t="str">
        <f aca="false">IF($J826="","",4098*$J826/($B826+237.3)^2)</f>
        <v/>
      </c>
      <c r="N826" s="51" t="str">
        <f aca="false">IF($F826="","",0.000665*$F826)</f>
        <v/>
      </c>
      <c r="O826" s="46" t="str">
        <f aca="false">IF($E826="","",IFERROR($E826*4.87/LN(67.8*CFG_ZANEM-5.42),""))</f>
        <v/>
      </c>
      <c r="P826" s="46" t="str">
        <f aca="false">IF(OR($B826="",$H826=""),"",$H826-$B826)</f>
        <v/>
      </c>
      <c r="Q826" s="46" t="str">
        <f aca="false">IF($A826="","",IF(ISNUMBER(CFG_A),CFG_A,""))</f>
        <v/>
      </c>
      <c r="R826" s="46" t="str">
        <f aca="false">IF($A826="","",IF(ISNUMBER(CFG_B),CFG_B,""))</f>
        <v/>
      </c>
      <c r="S826" s="50" t="str">
        <f aca="false">IF(OR($B826="",$Q826=""),"",0.6108*EXP(17.27*$B826/($B826+237.3))-0.6108*EXP(17.27*($B826+$Q826)/($B826+$Q826+237.3)))</f>
        <v/>
      </c>
      <c r="T826" s="46" t="str">
        <f aca="false">IF(OR($Q826="",$R826="",$L826=""),"",$Q826+$R826*$L826)</f>
        <v/>
      </c>
      <c r="U826" s="46" t="str">
        <f aca="false">IF(OR($Q826="",$R826="",$S826=""),"",$Q826+$R826*$S826)</f>
        <v/>
      </c>
      <c r="V826" s="50" t="str">
        <f aca="false">IF(OR($P826="",$T826="",$U826=""),"",IF(ABS($U826-$T826)&lt;CFG_DENOMMIN,"",($P826-$T826)/($U826-$T826)))</f>
        <v/>
      </c>
      <c r="W826" s="47" t="str">
        <f aca="false">IF($E826="","",IFERROR(LN((CFG_ZANEM-0.67*CFG_HDOSSEL)/(0.123*CFG_HDOSSEL))*LN((CFG_ZAR-0.67*CFG_HDOSSEL)/(0.0123*CFG_HDOSSEL))/(CFG_K^2*$E826),""))</f>
        <v/>
      </c>
      <c r="X826" s="50" t="str">
        <f aca="false">IF(OR($N826="",$W826="",$W826=0),"",$N826*(1+CFG_RC/$W826))</f>
        <v/>
      </c>
      <c r="Y826" s="46" t="str">
        <f aca="false">IF(OR($X826="",$M826="",$G826="",$L826=""),"",($W826*$G826/CFG_RHOCP)*($X826/($M826+$X826))-$L826/($M826+$X826))</f>
        <v/>
      </c>
      <c r="Z826" s="46" t="str">
        <f aca="false">IF(OR($W826="",$G826=""),"",$W826*$G826/CFG_RHOCP)</f>
        <v/>
      </c>
      <c r="AA826" s="50" t="str">
        <f aca="false">IF(OR($P826="",$Y826="",$Z826=""),"",IF(ABS($Z826-$Y826)&lt;CFG_DENOMMIN,"",($P826-$Y826)/($Z826-$Y826)))</f>
        <v/>
      </c>
      <c r="AB826" s="48" t="str">
        <f aca="false">IF($A826="","",IF(AND(HOUR($A826)&gt;=CFG_HINI,HOUR($A826)&lt;CFG_HFIM),1,0))</f>
        <v/>
      </c>
      <c r="AC826" s="48" t="str">
        <f aca="false">IF($A826="","",IF($D826="",0,IF($D826&gt;=CFG_RSMIN,1,0)))</f>
        <v/>
      </c>
      <c r="AD826" s="48" t="str">
        <f aca="false">IF($A826="","",IF($E826="",0,IF(AND($E826&gt;=CFG_UMIN,$E826&lt;=CFG_UMAX),1,0)))</f>
        <v/>
      </c>
      <c r="AE826" s="48" t="str">
        <f aca="false">IF($A826="","",IF($L826="",0,IF($L826&gt;=CFG_VPDMIN,1,0)))</f>
        <v/>
      </c>
      <c r="AF826" s="48" t="str">
        <f aca="false">IF($A826="","",IF(CFG_METODO="Teórico (Jackson)",IF(OR($Y826="",$Z826=""),0,IF(ABS($Z826-$Y826)&gt;=CFG_DENOMMIN,1,0)),IF(OR($T826="",$U826=""),0,IF(ABS($U826-$T826)&gt;=CFG_DENOMMIN,1,0))))</f>
        <v/>
      </c>
      <c r="AG826" s="48" t="str">
        <f aca="false">IF($A826="","",IF(AND($B826&lt;&gt;"",$C826&lt;&gt;"",$H826&lt;&gt;""),1,0))</f>
        <v/>
      </c>
      <c r="AH826" s="48" t="str">
        <f aca="false">IF($A826="","",IF(AND($AB826=1,$AC826=1,$AD826=1,$AE826=1,$AF826=1,$AG826=1),1,0))</f>
        <v/>
      </c>
      <c r="AI826" s="50" t="str">
        <f aca="false">IF($A826="","",IF($AH826&lt;&gt;1,"",IF(CFG_METODO="Teórico (Jackson)",$AA826,$V826)))</f>
        <v/>
      </c>
      <c r="AJ826" s="50" t="str">
        <f aca="false">IF($AI826="","",MAX(0,MIN(1,$AI826)))</f>
        <v/>
      </c>
      <c r="AK826" s="52" t="str">
        <f aca="false">IF($A826="","",IF($AG826=0,"Dados incompletos"&amp;IF($I826="SEM PAR"," — sem Tc no mesmo horário",""),IF($AB826=0,"Fora da janela horária",IF($AC826=0,"Radiação abaixo do mínimo",IF($AD826=0,"Vento fora da faixa",IF($AE826=0,"VPD abaixo do mínimo",IF($AF826=0,"Denominador muito pequeno","VÁLIDO")))))))</f>
        <v/>
      </c>
    </row>
    <row r="827" customFormat="false" ht="15" hidden="false" customHeight="false" outlineLevel="0" collapsed="false">
      <c r="A827" s="45" t="str">
        <f aca="false">IF(02_Estacao!A827="","",02_Estacao!A827)</f>
        <v/>
      </c>
      <c r="B827" s="46" t="str">
        <f aca="false">IF(OR($A827="",02_Estacao!B827=""),"",IF(CFG_UT="°F",(02_Estacao!B827-32)*5/9,02_Estacao!B827))</f>
        <v/>
      </c>
      <c r="C827" s="47" t="str">
        <f aca="false">IF(OR($A827="",02_Estacao!C827=""),"",IF(CFG_UUR="fração (0-1)",02_Estacao!C827*100,02_Estacao!C827))</f>
        <v/>
      </c>
      <c r="D827" s="48" t="str">
        <f aca="false">IF(OR($A827="",02_Estacao!D827=""),"",IF(CFG_URS="MJ/m²/h",02_Estacao!D827*277.7778,IF(CFG_URS="kW/m²",02_Estacao!D827*1000,02_Estacao!D827)))</f>
        <v/>
      </c>
      <c r="E827" s="46" t="str">
        <f aca="false">IF(OR($A827="",02_Estacao!E827=""),"",IF(CFG_UVEL="km/h",02_Estacao!E827/3.6,02_Estacao!E827))</f>
        <v/>
      </c>
      <c r="F827" s="46" t="str">
        <f aca="false">IF($A827="","",IF(02_Estacao!F827="",CFG_P,IF(CFG_UP="hPa (mbar)",02_Estacao!F827/10,IF(CFG_UP="Pa",02_Estacao!F827/1000,02_Estacao!F827))))</f>
        <v/>
      </c>
      <c r="G827" s="48" t="str">
        <f aca="false">IF($A827="","",IF(02_Estacao!G827&lt;&gt;"",02_Estacao!G827,IF($D827="","",(1-CFG_ALBEDO)*$D827-CFG_RNL)))</f>
        <v/>
      </c>
      <c r="H827" s="46" t="str">
        <f aca="false">IF($A827="","",IFERROR(IF(ISNUMBER(INDEX(03_Dossel!$F$6:$F$1005,MATCH($A827,03_Dossel!$A$6:$A$1005,0))),INDEX(03_Dossel!$F$6:$F$1005,MATCH($A827,03_Dossel!$A$6:$A$1005,0)),""),""))</f>
        <v/>
      </c>
      <c r="I827" s="49" t="str">
        <f aca="false">IF($A827="","",IF($H827="","SEM PAR","OK"))</f>
        <v/>
      </c>
      <c r="J827" s="50" t="str">
        <f aca="false">IF($B827="","",0.6108*EXP(17.27*$B827/($B827+237.3)))</f>
        <v/>
      </c>
      <c r="K827" s="50" t="str">
        <f aca="false">IF(OR($J827="",$C827=""),"",$J827*$C827/100)</f>
        <v/>
      </c>
      <c r="L827" s="50" t="str">
        <f aca="false">IF(OR($J827="",$K827=""),"",$J827-$K827)</f>
        <v/>
      </c>
      <c r="M827" s="50" t="str">
        <f aca="false">IF($J827="","",4098*$J827/($B827+237.3)^2)</f>
        <v/>
      </c>
      <c r="N827" s="51" t="str">
        <f aca="false">IF($F827="","",0.000665*$F827)</f>
        <v/>
      </c>
      <c r="O827" s="46" t="str">
        <f aca="false">IF($E827="","",IFERROR($E827*4.87/LN(67.8*CFG_ZANEM-5.42),""))</f>
        <v/>
      </c>
      <c r="P827" s="46" t="str">
        <f aca="false">IF(OR($B827="",$H827=""),"",$H827-$B827)</f>
        <v/>
      </c>
      <c r="Q827" s="46" t="str">
        <f aca="false">IF($A827="","",IF(ISNUMBER(CFG_A),CFG_A,""))</f>
        <v/>
      </c>
      <c r="R827" s="46" t="str">
        <f aca="false">IF($A827="","",IF(ISNUMBER(CFG_B),CFG_B,""))</f>
        <v/>
      </c>
      <c r="S827" s="50" t="str">
        <f aca="false">IF(OR($B827="",$Q827=""),"",0.6108*EXP(17.27*$B827/($B827+237.3))-0.6108*EXP(17.27*($B827+$Q827)/($B827+$Q827+237.3)))</f>
        <v/>
      </c>
      <c r="T827" s="46" t="str">
        <f aca="false">IF(OR($Q827="",$R827="",$L827=""),"",$Q827+$R827*$L827)</f>
        <v/>
      </c>
      <c r="U827" s="46" t="str">
        <f aca="false">IF(OR($Q827="",$R827="",$S827=""),"",$Q827+$R827*$S827)</f>
        <v/>
      </c>
      <c r="V827" s="50" t="str">
        <f aca="false">IF(OR($P827="",$T827="",$U827=""),"",IF(ABS($U827-$T827)&lt;CFG_DENOMMIN,"",($P827-$T827)/($U827-$T827)))</f>
        <v/>
      </c>
      <c r="W827" s="47" t="str">
        <f aca="false">IF($E827="","",IFERROR(LN((CFG_ZANEM-0.67*CFG_HDOSSEL)/(0.123*CFG_HDOSSEL))*LN((CFG_ZAR-0.67*CFG_HDOSSEL)/(0.0123*CFG_HDOSSEL))/(CFG_K^2*$E827),""))</f>
        <v/>
      </c>
      <c r="X827" s="50" t="str">
        <f aca="false">IF(OR($N827="",$W827="",$W827=0),"",$N827*(1+CFG_RC/$W827))</f>
        <v/>
      </c>
      <c r="Y827" s="46" t="str">
        <f aca="false">IF(OR($X827="",$M827="",$G827="",$L827=""),"",($W827*$G827/CFG_RHOCP)*($X827/($M827+$X827))-$L827/($M827+$X827))</f>
        <v/>
      </c>
      <c r="Z827" s="46" t="str">
        <f aca="false">IF(OR($W827="",$G827=""),"",$W827*$G827/CFG_RHOCP)</f>
        <v/>
      </c>
      <c r="AA827" s="50" t="str">
        <f aca="false">IF(OR($P827="",$Y827="",$Z827=""),"",IF(ABS($Z827-$Y827)&lt;CFG_DENOMMIN,"",($P827-$Y827)/($Z827-$Y827)))</f>
        <v/>
      </c>
      <c r="AB827" s="48" t="str">
        <f aca="false">IF($A827="","",IF(AND(HOUR($A827)&gt;=CFG_HINI,HOUR($A827)&lt;CFG_HFIM),1,0))</f>
        <v/>
      </c>
      <c r="AC827" s="48" t="str">
        <f aca="false">IF($A827="","",IF($D827="",0,IF($D827&gt;=CFG_RSMIN,1,0)))</f>
        <v/>
      </c>
      <c r="AD827" s="48" t="str">
        <f aca="false">IF($A827="","",IF($E827="",0,IF(AND($E827&gt;=CFG_UMIN,$E827&lt;=CFG_UMAX),1,0)))</f>
        <v/>
      </c>
      <c r="AE827" s="48" t="str">
        <f aca="false">IF($A827="","",IF($L827="",0,IF($L827&gt;=CFG_VPDMIN,1,0)))</f>
        <v/>
      </c>
      <c r="AF827" s="48" t="str">
        <f aca="false">IF($A827="","",IF(CFG_METODO="Teórico (Jackson)",IF(OR($Y827="",$Z827=""),0,IF(ABS($Z827-$Y827)&gt;=CFG_DENOMMIN,1,0)),IF(OR($T827="",$U827=""),0,IF(ABS($U827-$T827)&gt;=CFG_DENOMMIN,1,0))))</f>
        <v/>
      </c>
      <c r="AG827" s="48" t="str">
        <f aca="false">IF($A827="","",IF(AND($B827&lt;&gt;"",$C827&lt;&gt;"",$H827&lt;&gt;""),1,0))</f>
        <v/>
      </c>
      <c r="AH827" s="48" t="str">
        <f aca="false">IF($A827="","",IF(AND($AB827=1,$AC827=1,$AD827=1,$AE827=1,$AF827=1,$AG827=1),1,0))</f>
        <v/>
      </c>
      <c r="AI827" s="50" t="str">
        <f aca="false">IF($A827="","",IF($AH827&lt;&gt;1,"",IF(CFG_METODO="Teórico (Jackson)",$AA827,$V827)))</f>
        <v/>
      </c>
      <c r="AJ827" s="50" t="str">
        <f aca="false">IF($AI827="","",MAX(0,MIN(1,$AI827)))</f>
        <v/>
      </c>
      <c r="AK827" s="52" t="str">
        <f aca="false">IF($A827="","",IF($AG827=0,"Dados incompletos"&amp;IF($I827="SEM PAR"," — sem Tc no mesmo horário",""),IF($AB827=0,"Fora da janela horária",IF($AC827=0,"Radiação abaixo do mínimo",IF($AD827=0,"Vento fora da faixa",IF($AE827=0,"VPD abaixo do mínimo",IF($AF827=0,"Denominador muito pequeno","VÁLIDO")))))))</f>
        <v/>
      </c>
    </row>
    <row r="828" customFormat="false" ht="15" hidden="false" customHeight="false" outlineLevel="0" collapsed="false">
      <c r="A828" s="45" t="str">
        <f aca="false">IF(02_Estacao!A828="","",02_Estacao!A828)</f>
        <v/>
      </c>
      <c r="B828" s="46" t="str">
        <f aca="false">IF(OR($A828="",02_Estacao!B828=""),"",IF(CFG_UT="°F",(02_Estacao!B828-32)*5/9,02_Estacao!B828))</f>
        <v/>
      </c>
      <c r="C828" s="47" t="str">
        <f aca="false">IF(OR($A828="",02_Estacao!C828=""),"",IF(CFG_UUR="fração (0-1)",02_Estacao!C828*100,02_Estacao!C828))</f>
        <v/>
      </c>
      <c r="D828" s="48" t="str">
        <f aca="false">IF(OR($A828="",02_Estacao!D828=""),"",IF(CFG_URS="MJ/m²/h",02_Estacao!D828*277.7778,IF(CFG_URS="kW/m²",02_Estacao!D828*1000,02_Estacao!D828)))</f>
        <v/>
      </c>
      <c r="E828" s="46" t="str">
        <f aca="false">IF(OR($A828="",02_Estacao!E828=""),"",IF(CFG_UVEL="km/h",02_Estacao!E828/3.6,02_Estacao!E828))</f>
        <v/>
      </c>
      <c r="F828" s="46" t="str">
        <f aca="false">IF($A828="","",IF(02_Estacao!F828="",CFG_P,IF(CFG_UP="hPa (mbar)",02_Estacao!F828/10,IF(CFG_UP="Pa",02_Estacao!F828/1000,02_Estacao!F828))))</f>
        <v/>
      </c>
      <c r="G828" s="48" t="str">
        <f aca="false">IF($A828="","",IF(02_Estacao!G828&lt;&gt;"",02_Estacao!G828,IF($D828="","",(1-CFG_ALBEDO)*$D828-CFG_RNL)))</f>
        <v/>
      </c>
      <c r="H828" s="46" t="str">
        <f aca="false">IF($A828="","",IFERROR(IF(ISNUMBER(INDEX(03_Dossel!$F$6:$F$1005,MATCH($A828,03_Dossel!$A$6:$A$1005,0))),INDEX(03_Dossel!$F$6:$F$1005,MATCH($A828,03_Dossel!$A$6:$A$1005,0)),""),""))</f>
        <v/>
      </c>
      <c r="I828" s="49" t="str">
        <f aca="false">IF($A828="","",IF($H828="","SEM PAR","OK"))</f>
        <v/>
      </c>
      <c r="J828" s="50" t="str">
        <f aca="false">IF($B828="","",0.6108*EXP(17.27*$B828/($B828+237.3)))</f>
        <v/>
      </c>
      <c r="K828" s="50" t="str">
        <f aca="false">IF(OR($J828="",$C828=""),"",$J828*$C828/100)</f>
        <v/>
      </c>
      <c r="L828" s="50" t="str">
        <f aca="false">IF(OR($J828="",$K828=""),"",$J828-$K828)</f>
        <v/>
      </c>
      <c r="M828" s="50" t="str">
        <f aca="false">IF($J828="","",4098*$J828/($B828+237.3)^2)</f>
        <v/>
      </c>
      <c r="N828" s="51" t="str">
        <f aca="false">IF($F828="","",0.000665*$F828)</f>
        <v/>
      </c>
      <c r="O828" s="46" t="str">
        <f aca="false">IF($E828="","",IFERROR($E828*4.87/LN(67.8*CFG_ZANEM-5.42),""))</f>
        <v/>
      </c>
      <c r="P828" s="46" t="str">
        <f aca="false">IF(OR($B828="",$H828=""),"",$H828-$B828)</f>
        <v/>
      </c>
      <c r="Q828" s="46" t="str">
        <f aca="false">IF($A828="","",IF(ISNUMBER(CFG_A),CFG_A,""))</f>
        <v/>
      </c>
      <c r="R828" s="46" t="str">
        <f aca="false">IF($A828="","",IF(ISNUMBER(CFG_B),CFG_B,""))</f>
        <v/>
      </c>
      <c r="S828" s="50" t="str">
        <f aca="false">IF(OR($B828="",$Q828=""),"",0.6108*EXP(17.27*$B828/($B828+237.3))-0.6108*EXP(17.27*($B828+$Q828)/($B828+$Q828+237.3)))</f>
        <v/>
      </c>
      <c r="T828" s="46" t="str">
        <f aca="false">IF(OR($Q828="",$R828="",$L828=""),"",$Q828+$R828*$L828)</f>
        <v/>
      </c>
      <c r="U828" s="46" t="str">
        <f aca="false">IF(OR($Q828="",$R828="",$S828=""),"",$Q828+$R828*$S828)</f>
        <v/>
      </c>
      <c r="V828" s="50" t="str">
        <f aca="false">IF(OR($P828="",$T828="",$U828=""),"",IF(ABS($U828-$T828)&lt;CFG_DENOMMIN,"",($P828-$T828)/($U828-$T828)))</f>
        <v/>
      </c>
      <c r="W828" s="47" t="str">
        <f aca="false">IF($E828="","",IFERROR(LN((CFG_ZANEM-0.67*CFG_HDOSSEL)/(0.123*CFG_HDOSSEL))*LN((CFG_ZAR-0.67*CFG_HDOSSEL)/(0.0123*CFG_HDOSSEL))/(CFG_K^2*$E828),""))</f>
        <v/>
      </c>
      <c r="X828" s="50" t="str">
        <f aca="false">IF(OR($N828="",$W828="",$W828=0),"",$N828*(1+CFG_RC/$W828))</f>
        <v/>
      </c>
      <c r="Y828" s="46" t="str">
        <f aca="false">IF(OR($X828="",$M828="",$G828="",$L828=""),"",($W828*$G828/CFG_RHOCP)*($X828/($M828+$X828))-$L828/($M828+$X828))</f>
        <v/>
      </c>
      <c r="Z828" s="46" t="str">
        <f aca="false">IF(OR($W828="",$G828=""),"",$W828*$G828/CFG_RHOCP)</f>
        <v/>
      </c>
      <c r="AA828" s="50" t="str">
        <f aca="false">IF(OR($P828="",$Y828="",$Z828=""),"",IF(ABS($Z828-$Y828)&lt;CFG_DENOMMIN,"",($P828-$Y828)/($Z828-$Y828)))</f>
        <v/>
      </c>
      <c r="AB828" s="48" t="str">
        <f aca="false">IF($A828="","",IF(AND(HOUR($A828)&gt;=CFG_HINI,HOUR($A828)&lt;CFG_HFIM),1,0))</f>
        <v/>
      </c>
      <c r="AC828" s="48" t="str">
        <f aca="false">IF($A828="","",IF($D828="",0,IF($D828&gt;=CFG_RSMIN,1,0)))</f>
        <v/>
      </c>
      <c r="AD828" s="48" t="str">
        <f aca="false">IF($A828="","",IF($E828="",0,IF(AND($E828&gt;=CFG_UMIN,$E828&lt;=CFG_UMAX),1,0)))</f>
        <v/>
      </c>
      <c r="AE828" s="48" t="str">
        <f aca="false">IF($A828="","",IF($L828="",0,IF($L828&gt;=CFG_VPDMIN,1,0)))</f>
        <v/>
      </c>
      <c r="AF828" s="48" t="str">
        <f aca="false">IF($A828="","",IF(CFG_METODO="Teórico (Jackson)",IF(OR($Y828="",$Z828=""),0,IF(ABS($Z828-$Y828)&gt;=CFG_DENOMMIN,1,0)),IF(OR($T828="",$U828=""),0,IF(ABS($U828-$T828)&gt;=CFG_DENOMMIN,1,0))))</f>
        <v/>
      </c>
      <c r="AG828" s="48" t="str">
        <f aca="false">IF($A828="","",IF(AND($B828&lt;&gt;"",$C828&lt;&gt;"",$H828&lt;&gt;""),1,0))</f>
        <v/>
      </c>
      <c r="AH828" s="48" t="str">
        <f aca="false">IF($A828="","",IF(AND($AB828=1,$AC828=1,$AD828=1,$AE828=1,$AF828=1,$AG828=1),1,0))</f>
        <v/>
      </c>
      <c r="AI828" s="50" t="str">
        <f aca="false">IF($A828="","",IF($AH828&lt;&gt;1,"",IF(CFG_METODO="Teórico (Jackson)",$AA828,$V828)))</f>
        <v/>
      </c>
      <c r="AJ828" s="50" t="str">
        <f aca="false">IF($AI828="","",MAX(0,MIN(1,$AI828)))</f>
        <v/>
      </c>
      <c r="AK828" s="52" t="str">
        <f aca="false">IF($A828="","",IF($AG828=0,"Dados incompletos"&amp;IF($I828="SEM PAR"," — sem Tc no mesmo horário",""),IF($AB828=0,"Fora da janela horária",IF($AC828=0,"Radiação abaixo do mínimo",IF($AD828=0,"Vento fora da faixa",IF($AE828=0,"VPD abaixo do mínimo",IF($AF828=0,"Denominador muito pequeno","VÁLIDO")))))))</f>
        <v/>
      </c>
    </row>
    <row r="829" customFormat="false" ht="15" hidden="false" customHeight="false" outlineLevel="0" collapsed="false">
      <c r="A829" s="45" t="str">
        <f aca="false">IF(02_Estacao!A829="","",02_Estacao!A829)</f>
        <v/>
      </c>
      <c r="B829" s="46" t="str">
        <f aca="false">IF(OR($A829="",02_Estacao!B829=""),"",IF(CFG_UT="°F",(02_Estacao!B829-32)*5/9,02_Estacao!B829))</f>
        <v/>
      </c>
      <c r="C829" s="47" t="str">
        <f aca="false">IF(OR($A829="",02_Estacao!C829=""),"",IF(CFG_UUR="fração (0-1)",02_Estacao!C829*100,02_Estacao!C829))</f>
        <v/>
      </c>
      <c r="D829" s="48" t="str">
        <f aca="false">IF(OR($A829="",02_Estacao!D829=""),"",IF(CFG_URS="MJ/m²/h",02_Estacao!D829*277.7778,IF(CFG_URS="kW/m²",02_Estacao!D829*1000,02_Estacao!D829)))</f>
        <v/>
      </c>
      <c r="E829" s="46" t="str">
        <f aca="false">IF(OR($A829="",02_Estacao!E829=""),"",IF(CFG_UVEL="km/h",02_Estacao!E829/3.6,02_Estacao!E829))</f>
        <v/>
      </c>
      <c r="F829" s="46" t="str">
        <f aca="false">IF($A829="","",IF(02_Estacao!F829="",CFG_P,IF(CFG_UP="hPa (mbar)",02_Estacao!F829/10,IF(CFG_UP="Pa",02_Estacao!F829/1000,02_Estacao!F829))))</f>
        <v/>
      </c>
      <c r="G829" s="48" t="str">
        <f aca="false">IF($A829="","",IF(02_Estacao!G829&lt;&gt;"",02_Estacao!G829,IF($D829="","",(1-CFG_ALBEDO)*$D829-CFG_RNL)))</f>
        <v/>
      </c>
      <c r="H829" s="46" t="str">
        <f aca="false">IF($A829="","",IFERROR(IF(ISNUMBER(INDEX(03_Dossel!$F$6:$F$1005,MATCH($A829,03_Dossel!$A$6:$A$1005,0))),INDEX(03_Dossel!$F$6:$F$1005,MATCH($A829,03_Dossel!$A$6:$A$1005,0)),""),""))</f>
        <v/>
      </c>
      <c r="I829" s="49" t="str">
        <f aca="false">IF($A829="","",IF($H829="","SEM PAR","OK"))</f>
        <v/>
      </c>
      <c r="J829" s="50" t="str">
        <f aca="false">IF($B829="","",0.6108*EXP(17.27*$B829/($B829+237.3)))</f>
        <v/>
      </c>
      <c r="K829" s="50" t="str">
        <f aca="false">IF(OR($J829="",$C829=""),"",$J829*$C829/100)</f>
        <v/>
      </c>
      <c r="L829" s="50" t="str">
        <f aca="false">IF(OR($J829="",$K829=""),"",$J829-$K829)</f>
        <v/>
      </c>
      <c r="M829" s="50" t="str">
        <f aca="false">IF($J829="","",4098*$J829/($B829+237.3)^2)</f>
        <v/>
      </c>
      <c r="N829" s="51" t="str">
        <f aca="false">IF($F829="","",0.000665*$F829)</f>
        <v/>
      </c>
      <c r="O829" s="46" t="str">
        <f aca="false">IF($E829="","",IFERROR($E829*4.87/LN(67.8*CFG_ZANEM-5.42),""))</f>
        <v/>
      </c>
      <c r="P829" s="46" t="str">
        <f aca="false">IF(OR($B829="",$H829=""),"",$H829-$B829)</f>
        <v/>
      </c>
      <c r="Q829" s="46" t="str">
        <f aca="false">IF($A829="","",IF(ISNUMBER(CFG_A),CFG_A,""))</f>
        <v/>
      </c>
      <c r="R829" s="46" t="str">
        <f aca="false">IF($A829="","",IF(ISNUMBER(CFG_B),CFG_B,""))</f>
        <v/>
      </c>
      <c r="S829" s="50" t="str">
        <f aca="false">IF(OR($B829="",$Q829=""),"",0.6108*EXP(17.27*$B829/($B829+237.3))-0.6108*EXP(17.27*($B829+$Q829)/($B829+$Q829+237.3)))</f>
        <v/>
      </c>
      <c r="T829" s="46" t="str">
        <f aca="false">IF(OR($Q829="",$R829="",$L829=""),"",$Q829+$R829*$L829)</f>
        <v/>
      </c>
      <c r="U829" s="46" t="str">
        <f aca="false">IF(OR($Q829="",$R829="",$S829=""),"",$Q829+$R829*$S829)</f>
        <v/>
      </c>
      <c r="V829" s="50" t="str">
        <f aca="false">IF(OR($P829="",$T829="",$U829=""),"",IF(ABS($U829-$T829)&lt;CFG_DENOMMIN,"",($P829-$T829)/($U829-$T829)))</f>
        <v/>
      </c>
      <c r="W829" s="47" t="str">
        <f aca="false">IF($E829="","",IFERROR(LN((CFG_ZANEM-0.67*CFG_HDOSSEL)/(0.123*CFG_HDOSSEL))*LN((CFG_ZAR-0.67*CFG_HDOSSEL)/(0.0123*CFG_HDOSSEL))/(CFG_K^2*$E829),""))</f>
        <v/>
      </c>
      <c r="X829" s="50" t="str">
        <f aca="false">IF(OR($N829="",$W829="",$W829=0),"",$N829*(1+CFG_RC/$W829))</f>
        <v/>
      </c>
      <c r="Y829" s="46" t="str">
        <f aca="false">IF(OR($X829="",$M829="",$G829="",$L829=""),"",($W829*$G829/CFG_RHOCP)*($X829/($M829+$X829))-$L829/($M829+$X829))</f>
        <v/>
      </c>
      <c r="Z829" s="46" t="str">
        <f aca="false">IF(OR($W829="",$G829=""),"",$W829*$G829/CFG_RHOCP)</f>
        <v/>
      </c>
      <c r="AA829" s="50" t="str">
        <f aca="false">IF(OR($P829="",$Y829="",$Z829=""),"",IF(ABS($Z829-$Y829)&lt;CFG_DENOMMIN,"",($P829-$Y829)/($Z829-$Y829)))</f>
        <v/>
      </c>
      <c r="AB829" s="48" t="str">
        <f aca="false">IF($A829="","",IF(AND(HOUR($A829)&gt;=CFG_HINI,HOUR($A829)&lt;CFG_HFIM),1,0))</f>
        <v/>
      </c>
      <c r="AC829" s="48" t="str">
        <f aca="false">IF($A829="","",IF($D829="",0,IF($D829&gt;=CFG_RSMIN,1,0)))</f>
        <v/>
      </c>
      <c r="AD829" s="48" t="str">
        <f aca="false">IF($A829="","",IF($E829="",0,IF(AND($E829&gt;=CFG_UMIN,$E829&lt;=CFG_UMAX),1,0)))</f>
        <v/>
      </c>
      <c r="AE829" s="48" t="str">
        <f aca="false">IF($A829="","",IF($L829="",0,IF($L829&gt;=CFG_VPDMIN,1,0)))</f>
        <v/>
      </c>
      <c r="AF829" s="48" t="str">
        <f aca="false">IF($A829="","",IF(CFG_METODO="Teórico (Jackson)",IF(OR($Y829="",$Z829=""),0,IF(ABS($Z829-$Y829)&gt;=CFG_DENOMMIN,1,0)),IF(OR($T829="",$U829=""),0,IF(ABS($U829-$T829)&gt;=CFG_DENOMMIN,1,0))))</f>
        <v/>
      </c>
      <c r="AG829" s="48" t="str">
        <f aca="false">IF($A829="","",IF(AND($B829&lt;&gt;"",$C829&lt;&gt;"",$H829&lt;&gt;""),1,0))</f>
        <v/>
      </c>
      <c r="AH829" s="48" t="str">
        <f aca="false">IF($A829="","",IF(AND($AB829=1,$AC829=1,$AD829=1,$AE829=1,$AF829=1,$AG829=1),1,0))</f>
        <v/>
      </c>
      <c r="AI829" s="50" t="str">
        <f aca="false">IF($A829="","",IF($AH829&lt;&gt;1,"",IF(CFG_METODO="Teórico (Jackson)",$AA829,$V829)))</f>
        <v/>
      </c>
      <c r="AJ829" s="50" t="str">
        <f aca="false">IF($AI829="","",MAX(0,MIN(1,$AI829)))</f>
        <v/>
      </c>
      <c r="AK829" s="52" t="str">
        <f aca="false">IF($A829="","",IF($AG829=0,"Dados incompletos"&amp;IF($I829="SEM PAR"," — sem Tc no mesmo horário",""),IF($AB829=0,"Fora da janela horária",IF($AC829=0,"Radiação abaixo do mínimo",IF($AD829=0,"Vento fora da faixa",IF($AE829=0,"VPD abaixo do mínimo",IF($AF829=0,"Denominador muito pequeno","VÁLIDO")))))))</f>
        <v/>
      </c>
    </row>
    <row r="830" customFormat="false" ht="15" hidden="false" customHeight="false" outlineLevel="0" collapsed="false">
      <c r="A830" s="45" t="str">
        <f aca="false">IF(02_Estacao!A830="","",02_Estacao!A830)</f>
        <v/>
      </c>
      <c r="B830" s="46" t="str">
        <f aca="false">IF(OR($A830="",02_Estacao!B830=""),"",IF(CFG_UT="°F",(02_Estacao!B830-32)*5/9,02_Estacao!B830))</f>
        <v/>
      </c>
      <c r="C830" s="47" t="str">
        <f aca="false">IF(OR($A830="",02_Estacao!C830=""),"",IF(CFG_UUR="fração (0-1)",02_Estacao!C830*100,02_Estacao!C830))</f>
        <v/>
      </c>
      <c r="D830" s="48" t="str">
        <f aca="false">IF(OR($A830="",02_Estacao!D830=""),"",IF(CFG_URS="MJ/m²/h",02_Estacao!D830*277.7778,IF(CFG_URS="kW/m²",02_Estacao!D830*1000,02_Estacao!D830)))</f>
        <v/>
      </c>
      <c r="E830" s="46" t="str">
        <f aca="false">IF(OR($A830="",02_Estacao!E830=""),"",IF(CFG_UVEL="km/h",02_Estacao!E830/3.6,02_Estacao!E830))</f>
        <v/>
      </c>
      <c r="F830" s="46" t="str">
        <f aca="false">IF($A830="","",IF(02_Estacao!F830="",CFG_P,IF(CFG_UP="hPa (mbar)",02_Estacao!F830/10,IF(CFG_UP="Pa",02_Estacao!F830/1000,02_Estacao!F830))))</f>
        <v/>
      </c>
      <c r="G830" s="48" t="str">
        <f aca="false">IF($A830="","",IF(02_Estacao!G830&lt;&gt;"",02_Estacao!G830,IF($D830="","",(1-CFG_ALBEDO)*$D830-CFG_RNL)))</f>
        <v/>
      </c>
      <c r="H830" s="46" t="str">
        <f aca="false">IF($A830="","",IFERROR(IF(ISNUMBER(INDEX(03_Dossel!$F$6:$F$1005,MATCH($A830,03_Dossel!$A$6:$A$1005,0))),INDEX(03_Dossel!$F$6:$F$1005,MATCH($A830,03_Dossel!$A$6:$A$1005,0)),""),""))</f>
        <v/>
      </c>
      <c r="I830" s="49" t="str">
        <f aca="false">IF($A830="","",IF($H830="","SEM PAR","OK"))</f>
        <v/>
      </c>
      <c r="J830" s="50" t="str">
        <f aca="false">IF($B830="","",0.6108*EXP(17.27*$B830/($B830+237.3)))</f>
        <v/>
      </c>
      <c r="K830" s="50" t="str">
        <f aca="false">IF(OR($J830="",$C830=""),"",$J830*$C830/100)</f>
        <v/>
      </c>
      <c r="L830" s="50" t="str">
        <f aca="false">IF(OR($J830="",$K830=""),"",$J830-$K830)</f>
        <v/>
      </c>
      <c r="M830" s="50" t="str">
        <f aca="false">IF($J830="","",4098*$J830/($B830+237.3)^2)</f>
        <v/>
      </c>
      <c r="N830" s="51" t="str">
        <f aca="false">IF($F830="","",0.000665*$F830)</f>
        <v/>
      </c>
      <c r="O830" s="46" t="str">
        <f aca="false">IF($E830="","",IFERROR($E830*4.87/LN(67.8*CFG_ZANEM-5.42),""))</f>
        <v/>
      </c>
      <c r="P830" s="46" t="str">
        <f aca="false">IF(OR($B830="",$H830=""),"",$H830-$B830)</f>
        <v/>
      </c>
      <c r="Q830" s="46" t="str">
        <f aca="false">IF($A830="","",IF(ISNUMBER(CFG_A),CFG_A,""))</f>
        <v/>
      </c>
      <c r="R830" s="46" t="str">
        <f aca="false">IF($A830="","",IF(ISNUMBER(CFG_B),CFG_B,""))</f>
        <v/>
      </c>
      <c r="S830" s="50" t="str">
        <f aca="false">IF(OR($B830="",$Q830=""),"",0.6108*EXP(17.27*$B830/($B830+237.3))-0.6108*EXP(17.27*($B830+$Q830)/($B830+$Q830+237.3)))</f>
        <v/>
      </c>
      <c r="T830" s="46" t="str">
        <f aca="false">IF(OR($Q830="",$R830="",$L830=""),"",$Q830+$R830*$L830)</f>
        <v/>
      </c>
      <c r="U830" s="46" t="str">
        <f aca="false">IF(OR($Q830="",$R830="",$S830=""),"",$Q830+$R830*$S830)</f>
        <v/>
      </c>
      <c r="V830" s="50" t="str">
        <f aca="false">IF(OR($P830="",$T830="",$U830=""),"",IF(ABS($U830-$T830)&lt;CFG_DENOMMIN,"",($P830-$T830)/($U830-$T830)))</f>
        <v/>
      </c>
      <c r="W830" s="47" t="str">
        <f aca="false">IF($E830="","",IFERROR(LN((CFG_ZANEM-0.67*CFG_HDOSSEL)/(0.123*CFG_HDOSSEL))*LN((CFG_ZAR-0.67*CFG_HDOSSEL)/(0.0123*CFG_HDOSSEL))/(CFG_K^2*$E830),""))</f>
        <v/>
      </c>
      <c r="X830" s="50" t="str">
        <f aca="false">IF(OR($N830="",$W830="",$W830=0),"",$N830*(1+CFG_RC/$W830))</f>
        <v/>
      </c>
      <c r="Y830" s="46" t="str">
        <f aca="false">IF(OR($X830="",$M830="",$G830="",$L830=""),"",($W830*$G830/CFG_RHOCP)*($X830/($M830+$X830))-$L830/($M830+$X830))</f>
        <v/>
      </c>
      <c r="Z830" s="46" t="str">
        <f aca="false">IF(OR($W830="",$G830=""),"",$W830*$G830/CFG_RHOCP)</f>
        <v/>
      </c>
      <c r="AA830" s="50" t="str">
        <f aca="false">IF(OR($P830="",$Y830="",$Z830=""),"",IF(ABS($Z830-$Y830)&lt;CFG_DENOMMIN,"",($P830-$Y830)/($Z830-$Y830)))</f>
        <v/>
      </c>
      <c r="AB830" s="48" t="str">
        <f aca="false">IF($A830="","",IF(AND(HOUR($A830)&gt;=CFG_HINI,HOUR($A830)&lt;CFG_HFIM),1,0))</f>
        <v/>
      </c>
      <c r="AC830" s="48" t="str">
        <f aca="false">IF($A830="","",IF($D830="",0,IF($D830&gt;=CFG_RSMIN,1,0)))</f>
        <v/>
      </c>
      <c r="AD830" s="48" t="str">
        <f aca="false">IF($A830="","",IF($E830="",0,IF(AND($E830&gt;=CFG_UMIN,$E830&lt;=CFG_UMAX),1,0)))</f>
        <v/>
      </c>
      <c r="AE830" s="48" t="str">
        <f aca="false">IF($A830="","",IF($L830="",0,IF($L830&gt;=CFG_VPDMIN,1,0)))</f>
        <v/>
      </c>
      <c r="AF830" s="48" t="str">
        <f aca="false">IF($A830="","",IF(CFG_METODO="Teórico (Jackson)",IF(OR($Y830="",$Z830=""),0,IF(ABS($Z830-$Y830)&gt;=CFG_DENOMMIN,1,0)),IF(OR($T830="",$U830=""),0,IF(ABS($U830-$T830)&gt;=CFG_DENOMMIN,1,0))))</f>
        <v/>
      </c>
      <c r="AG830" s="48" t="str">
        <f aca="false">IF($A830="","",IF(AND($B830&lt;&gt;"",$C830&lt;&gt;"",$H830&lt;&gt;""),1,0))</f>
        <v/>
      </c>
      <c r="AH830" s="48" t="str">
        <f aca="false">IF($A830="","",IF(AND($AB830=1,$AC830=1,$AD830=1,$AE830=1,$AF830=1,$AG830=1),1,0))</f>
        <v/>
      </c>
      <c r="AI830" s="50" t="str">
        <f aca="false">IF($A830="","",IF($AH830&lt;&gt;1,"",IF(CFG_METODO="Teórico (Jackson)",$AA830,$V830)))</f>
        <v/>
      </c>
      <c r="AJ830" s="50" t="str">
        <f aca="false">IF($AI830="","",MAX(0,MIN(1,$AI830)))</f>
        <v/>
      </c>
      <c r="AK830" s="52" t="str">
        <f aca="false">IF($A830="","",IF($AG830=0,"Dados incompletos"&amp;IF($I830="SEM PAR"," — sem Tc no mesmo horário",""),IF($AB830=0,"Fora da janela horária",IF($AC830=0,"Radiação abaixo do mínimo",IF($AD830=0,"Vento fora da faixa",IF($AE830=0,"VPD abaixo do mínimo",IF($AF830=0,"Denominador muito pequeno","VÁLIDO")))))))</f>
        <v/>
      </c>
    </row>
    <row r="831" customFormat="false" ht="15" hidden="false" customHeight="false" outlineLevel="0" collapsed="false">
      <c r="A831" s="45" t="str">
        <f aca="false">IF(02_Estacao!A831="","",02_Estacao!A831)</f>
        <v/>
      </c>
      <c r="B831" s="46" t="str">
        <f aca="false">IF(OR($A831="",02_Estacao!B831=""),"",IF(CFG_UT="°F",(02_Estacao!B831-32)*5/9,02_Estacao!B831))</f>
        <v/>
      </c>
      <c r="C831" s="47" t="str">
        <f aca="false">IF(OR($A831="",02_Estacao!C831=""),"",IF(CFG_UUR="fração (0-1)",02_Estacao!C831*100,02_Estacao!C831))</f>
        <v/>
      </c>
      <c r="D831" s="48" t="str">
        <f aca="false">IF(OR($A831="",02_Estacao!D831=""),"",IF(CFG_URS="MJ/m²/h",02_Estacao!D831*277.7778,IF(CFG_URS="kW/m²",02_Estacao!D831*1000,02_Estacao!D831)))</f>
        <v/>
      </c>
      <c r="E831" s="46" t="str">
        <f aca="false">IF(OR($A831="",02_Estacao!E831=""),"",IF(CFG_UVEL="km/h",02_Estacao!E831/3.6,02_Estacao!E831))</f>
        <v/>
      </c>
      <c r="F831" s="46" t="str">
        <f aca="false">IF($A831="","",IF(02_Estacao!F831="",CFG_P,IF(CFG_UP="hPa (mbar)",02_Estacao!F831/10,IF(CFG_UP="Pa",02_Estacao!F831/1000,02_Estacao!F831))))</f>
        <v/>
      </c>
      <c r="G831" s="48" t="str">
        <f aca="false">IF($A831="","",IF(02_Estacao!G831&lt;&gt;"",02_Estacao!G831,IF($D831="","",(1-CFG_ALBEDO)*$D831-CFG_RNL)))</f>
        <v/>
      </c>
      <c r="H831" s="46" t="str">
        <f aca="false">IF($A831="","",IFERROR(IF(ISNUMBER(INDEX(03_Dossel!$F$6:$F$1005,MATCH($A831,03_Dossel!$A$6:$A$1005,0))),INDEX(03_Dossel!$F$6:$F$1005,MATCH($A831,03_Dossel!$A$6:$A$1005,0)),""),""))</f>
        <v/>
      </c>
      <c r="I831" s="49" t="str">
        <f aca="false">IF($A831="","",IF($H831="","SEM PAR","OK"))</f>
        <v/>
      </c>
      <c r="J831" s="50" t="str">
        <f aca="false">IF($B831="","",0.6108*EXP(17.27*$B831/($B831+237.3)))</f>
        <v/>
      </c>
      <c r="K831" s="50" t="str">
        <f aca="false">IF(OR($J831="",$C831=""),"",$J831*$C831/100)</f>
        <v/>
      </c>
      <c r="L831" s="50" t="str">
        <f aca="false">IF(OR($J831="",$K831=""),"",$J831-$K831)</f>
        <v/>
      </c>
      <c r="M831" s="50" t="str">
        <f aca="false">IF($J831="","",4098*$J831/($B831+237.3)^2)</f>
        <v/>
      </c>
      <c r="N831" s="51" t="str">
        <f aca="false">IF($F831="","",0.000665*$F831)</f>
        <v/>
      </c>
      <c r="O831" s="46" t="str">
        <f aca="false">IF($E831="","",IFERROR($E831*4.87/LN(67.8*CFG_ZANEM-5.42),""))</f>
        <v/>
      </c>
      <c r="P831" s="46" t="str">
        <f aca="false">IF(OR($B831="",$H831=""),"",$H831-$B831)</f>
        <v/>
      </c>
      <c r="Q831" s="46" t="str">
        <f aca="false">IF($A831="","",IF(ISNUMBER(CFG_A),CFG_A,""))</f>
        <v/>
      </c>
      <c r="R831" s="46" t="str">
        <f aca="false">IF($A831="","",IF(ISNUMBER(CFG_B),CFG_B,""))</f>
        <v/>
      </c>
      <c r="S831" s="50" t="str">
        <f aca="false">IF(OR($B831="",$Q831=""),"",0.6108*EXP(17.27*$B831/($B831+237.3))-0.6108*EXP(17.27*($B831+$Q831)/($B831+$Q831+237.3)))</f>
        <v/>
      </c>
      <c r="T831" s="46" t="str">
        <f aca="false">IF(OR($Q831="",$R831="",$L831=""),"",$Q831+$R831*$L831)</f>
        <v/>
      </c>
      <c r="U831" s="46" t="str">
        <f aca="false">IF(OR($Q831="",$R831="",$S831=""),"",$Q831+$R831*$S831)</f>
        <v/>
      </c>
      <c r="V831" s="50" t="str">
        <f aca="false">IF(OR($P831="",$T831="",$U831=""),"",IF(ABS($U831-$T831)&lt;CFG_DENOMMIN,"",($P831-$T831)/($U831-$T831)))</f>
        <v/>
      </c>
      <c r="W831" s="47" t="str">
        <f aca="false">IF($E831="","",IFERROR(LN((CFG_ZANEM-0.67*CFG_HDOSSEL)/(0.123*CFG_HDOSSEL))*LN((CFG_ZAR-0.67*CFG_HDOSSEL)/(0.0123*CFG_HDOSSEL))/(CFG_K^2*$E831),""))</f>
        <v/>
      </c>
      <c r="X831" s="50" t="str">
        <f aca="false">IF(OR($N831="",$W831="",$W831=0),"",$N831*(1+CFG_RC/$W831))</f>
        <v/>
      </c>
      <c r="Y831" s="46" t="str">
        <f aca="false">IF(OR($X831="",$M831="",$G831="",$L831=""),"",($W831*$G831/CFG_RHOCP)*($X831/($M831+$X831))-$L831/($M831+$X831))</f>
        <v/>
      </c>
      <c r="Z831" s="46" t="str">
        <f aca="false">IF(OR($W831="",$G831=""),"",$W831*$G831/CFG_RHOCP)</f>
        <v/>
      </c>
      <c r="AA831" s="50" t="str">
        <f aca="false">IF(OR($P831="",$Y831="",$Z831=""),"",IF(ABS($Z831-$Y831)&lt;CFG_DENOMMIN,"",($P831-$Y831)/($Z831-$Y831)))</f>
        <v/>
      </c>
      <c r="AB831" s="48" t="str">
        <f aca="false">IF($A831="","",IF(AND(HOUR($A831)&gt;=CFG_HINI,HOUR($A831)&lt;CFG_HFIM),1,0))</f>
        <v/>
      </c>
      <c r="AC831" s="48" t="str">
        <f aca="false">IF($A831="","",IF($D831="",0,IF($D831&gt;=CFG_RSMIN,1,0)))</f>
        <v/>
      </c>
      <c r="AD831" s="48" t="str">
        <f aca="false">IF($A831="","",IF($E831="",0,IF(AND($E831&gt;=CFG_UMIN,$E831&lt;=CFG_UMAX),1,0)))</f>
        <v/>
      </c>
      <c r="AE831" s="48" t="str">
        <f aca="false">IF($A831="","",IF($L831="",0,IF($L831&gt;=CFG_VPDMIN,1,0)))</f>
        <v/>
      </c>
      <c r="AF831" s="48" t="str">
        <f aca="false">IF($A831="","",IF(CFG_METODO="Teórico (Jackson)",IF(OR($Y831="",$Z831=""),0,IF(ABS($Z831-$Y831)&gt;=CFG_DENOMMIN,1,0)),IF(OR($T831="",$U831=""),0,IF(ABS($U831-$T831)&gt;=CFG_DENOMMIN,1,0))))</f>
        <v/>
      </c>
      <c r="AG831" s="48" t="str">
        <f aca="false">IF($A831="","",IF(AND($B831&lt;&gt;"",$C831&lt;&gt;"",$H831&lt;&gt;""),1,0))</f>
        <v/>
      </c>
      <c r="AH831" s="48" t="str">
        <f aca="false">IF($A831="","",IF(AND($AB831=1,$AC831=1,$AD831=1,$AE831=1,$AF831=1,$AG831=1),1,0))</f>
        <v/>
      </c>
      <c r="AI831" s="50" t="str">
        <f aca="false">IF($A831="","",IF($AH831&lt;&gt;1,"",IF(CFG_METODO="Teórico (Jackson)",$AA831,$V831)))</f>
        <v/>
      </c>
      <c r="AJ831" s="50" t="str">
        <f aca="false">IF($AI831="","",MAX(0,MIN(1,$AI831)))</f>
        <v/>
      </c>
      <c r="AK831" s="52" t="str">
        <f aca="false">IF($A831="","",IF($AG831=0,"Dados incompletos"&amp;IF($I831="SEM PAR"," — sem Tc no mesmo horário",""),IF($AB831=0,"Fora da janela horária",IF($AC831=0,"Radiação abaixo do mínimo",IF($AD831=0,"Vento fora da faixa",IF($AE831=0,"VPD abaixo do mínimo",IF($AF831=0,"Denominador muito pequeno","VÁLIDO")))))))</f>
        <v/>
      </c>
    </row>
    <row r="832" customFormat="false" ht="15" hidden="false" customHeight="false" outlineLevel="0" collapsed="false">
      <c r="A832" s="45" t="str">
        <f aca="false">IF(02_Estacao!A832="","",02_Estacao!A832)</f>
        <v/>
      </c>
      <c r="B832" s="46" t="str">
        <f aca="false">IF(OR($A832="",02_Estacao!B832=""),"",IF(CFG_UT="°F",(02_Estacao!B832-32)*5/9,02_Estacao!B832))</f>
        <v/>
      </c>
      <c r="C832" s="47" t="str">
        <f aca="false">IF(OR($A832="",02_Estacao!C832=""),"",IF(CFG_UUR="fração (0-1)",02_Estacao!C832*100,02_Estacao!C832))</f>
        <v/>
      </c>
      <c r="D832" s="48" t="str">
        <f aca="false">IF(OR($A832="",02_Estacao!D832=""),"",IF(CFG_URS="MJ/m²/h",02_Estacao!D832*277.7778,IF(CFG_URS="kW/m²",02_Estacao!D832*1000,02_Estacao!D832)))</f>
        <v/>
      </c>
      <c r="E832" s="46" t="str">
        <f aca="false">IF(OR($A832="",02_Estacao!E832=""),"",IF(CFG_UVEL="km/h",02_Estacao!E832/3.6,02_Estacao!E832))</f>
        <v/>
      </c>
      <c r="F832" s="46" t="str">
        <f aca="false">IF($A832="","",IF(02_Estacao!F832="",CFG_P,IF(CFG_UP="hPa (mbar)",02_Estacao!F832/10,IF(CFG_UP="Pa",02_Estacao!F832/1000,02_Estacao!F832))))</f>
        <v/>
      </c>
      <c r="G832" s="48" t="str">
        <f aca="false">IF($A832="","",IF(02_Estacao!G832&lt;&gt;"",02_Estacao!G832,IF($D832="","",(1-CFG_ALBEDO)*$D832-CFG_RNL)))</f>
        <v/>
      </c>
      <c r="H832" s="46" t="str">
        <f aca="false">IF($A832="","",IFERROR(IF(ISNUMBER(INDEX(03_Dossel!$F$6:$F$1005,MATCH($A832,03_Dossel!$A$6:$A$1005,0))),INDEX(03_Dossel!$F$6:$F$1005,MATCH($A832,03_Dossel!$A$6:$A$1005,0)),""),""))</f>
        <v/>
      </c>
      <c r="I832" s="49" t="str">
        <f aca="false">IF($A832="","",IF($H832="","SEM PAR","OK"))</f>
        <v/>
      </c>
      <c r="J832" s="50" t="str">
        <f aca="false">IF($B832="","",0.6108*EXP(17.27*$B832/($B832+237.3)))</f>
        <v/>
      </c>
      <c r="K832" s="50" t="str">
        <f aca="false">IF(OR($J832="",$C832=""),"",$J832*$C832/100)</f>
        <v/>
      </c>
      <c r="L832" s="50" t="str">
        <f aca="false">IF(OR($J832="",$K832=""),"",$J832-$K832)</f>
        <v/>
      </c>
      <c r="M832" s="50" t="str">
        <f aca="false">IF($J832="","",4098*$J832/($B832+237.3)^2)</f>
        <v/>
      </c>
      <c r="N832" s="51" t="str">
        <f aca="false">IF($F832="","",0.000665*$F832)</f>
        <v/>
      </c>
      <c r="O832" s="46" t="str">
        <f aca="false">IF($E832="","",IFERROR($E832*4.87/LN(67.8*CFG_ZANEM-5.42),""))</f>
        <v/>
      </c>
      <c r="P832" s="46" t="str">
        <f aca="false">IF(OR($B832="",$H832=""),"",$H832-$B832)</f>
        <v/>
      </c>
      <c r="Q832" s="46" t="str">
        <f aca="false">IF($A832="","",IF(ISNUMBER(CFG_A),CFG_A,""))</f>
        <v/>
      </c>
      <c r="R832" s="46" t="str">
        <f aca="false">IF($A832="","",IF(ISNUMBER(CFG_B),CFG_B,""))</f>
        <v/>
      </c>
      <c r="S832" s="50" t="str">
        <f aca="false">IF(OR($B832="",$Q832=""),"",0.6108*EXP(17.27*$B832/($B832+237.3))-0.6108*EXP(17.27*($B832+$Q832)/($B832+$Q832+237.3)))</f>
        <v/>
      </c>
      <c r="T832" s="46" t="str">
        <f aca="false">IF(OR($Q832="",$R832="",$L832=""),"",$Q832+$R832*$L832)</f>
        <v/>
      </c>
      <c r="U832" s="46" t="str">
        <f aca="false">IF(OR($Q832="",$R832="",$S832=""),"",$Q832+$R832*$S832)</f>
        <v/>
      </c>
      <c r="V832" s="50" t="str">
        <f aca="false">IF(OR($P832="",$T832="",$U832=""),"",IF(ABS($U832-$T832)&lt;CFG_DENOMMIN,"",($P832-$T832)/($U832-$T832)))</f>
        <v/>
      </c>
      <c r="W832" s="47" t="str">
        <f aca="false">IF($E832="","",IFERROR(LN((CFG_ZANEM-0.67*CFG_HDOSSEL)/(0.123*CFG_HDOSSEL))*LN((CFG_ZAR-0.67*CFG_HDOSSEL)/(0.0123*CFG_HDOSSEL))/(CFG_K^2*$E832),""))</f>
        <v/>
      </c>
      <c r="X832" s="50" t="str">
        <f aca="false">IF(OR($N832="",$W832="",$W832=0),"",$N832*(1+CFG_RC/$W832))</f>
        <v/>
      </c>
      <c r="Y832" s="46" t="str">
        <f aca="false">IF(OR($X832="",$M832="",$G832="",$L832=""),"",($W832*$G832/CFG_RHOCP)*($X832/($M832+$X832))-$L832/($M832+$X832))</f>
        <v/>
      </c>
      <c r="Z832" s="46" t="str">
        <f aca="false">IF(OR($W832="",$G832=""),"",$W832*$G832/CFG_RHOCP)</f>
        <v/>
      </c>
      <c r="AA832" s="50" t="str">
        <f aca="false">IF(OR($P832="",$Y832="",$Z832=""),"",IF(ABS($Z832-$Y832)&lt;CFG_DENOMMIN,"",($P832-$Y832)/($Z832-$Y832)))</f>
        <v/>
      </c>
      <c r="AB832" s="48" t="str">
        <f aca="false">IF($A832="","",IF(AND(HOUR($A832)&gt;=CFG_HINI,HOUR($A832)&lt;CFG_HFIM),1,0))</f>
        <v/>
      </c>
      <c r="AC832" s="48" t="str">
        <f aca="false">IF($A832="","",IF($D832="",0,IF($D832&gt;=CFG_RSMIN,1,0)))</f>
        <v/>
      </c>
      <c r="AD832" s="48" t="str">
        <f aca="false">IF($A832="","",IF($E832="",0,IF(AND($E832&gt;=CFG_UMIN,$E832&lt;=CFG_UMAX),1,0)))</f>
        <v/>
      </c>
      <c r="AE832" s="48" t="str">
        <f aca="false">IF($A832="","",IF($L832="",0,IF($L832&gt;=CFG_VPDMIN,1,0)))</f>
        <v/>
      </c>
      <c r="AF832" s="48" t="str">
        <f aca="false">IF($A832="","",IF(CFG_METODO="Teórico (Jackson)",IF(OR($Y832="",$Z832=""),0,IF(ABS($Z832-$Y832)&gt;=CFG_DENOMMIN,1,0)),IF(OR($T832="",$U832=""),0,IF(ABS($U832-$T832)&gt;=CFG_DENOMMIN,1,0))))</f>
        <v/>
      </c>
      <c r="AG832" s="48" t="str">
        <f aca="false">IF($A832="","",IF(AND($B832&lt;&gt;"",$C832&lt;&gt;"",$H832&lt;&gt;""),1,0))</f>
        <v/>
      </c>
      <c r="AH832" s="48" t="str">
        <f aca="false">IF($A832="","",IF(AND($AB832=1,$AC832=1,$AD832=1,$AE832=1,$AF832=1,$AG832=1),1,0))</f>
        <v/>
      </c>
      <c r="AI832" s="50" t="str">
        <f aca="false">IF($A832="","",IF($AH832&lt;&gt;1,"",IF(CFG_METODO="Teórico (Jackson)",$AA832,$V832)))</f>
        <v/>
      </c>
      <c r="AJ832" s="50" t="str">
        <f aca="false">IF($AI832="","",MAX(0,MIN(1,$AI832)))</f>
        <v/>
      </c>
      <c r="AK832" s="52" t="str">
        <f aca="false">IF($A832="","",IF($AG832=0,"Dados incompletos"&amp;IF($I832="SEM PAR"," — sem Tc no mesmo horário",""),IF($AB832=0,"Fora da janela horária",IF($AC832=0,"Radiação abaixo do mínimo",IF($AD832=0,"Vento fora da faixa",IF($AE832=0,"VPD abaixo do mínimo",IF($AF832=0,"Denominador muito pequeno","VÁLIDO")))))))</f>
        <v/>
      </c>
    </row>
    <row r="833" customFormat="false" ht="15" hidden="false" customHeight="false" outlineLevel="0" collapsed="false">
      <c r="A833" s="45" t="str">
        <f aca="false">IF(02_Estacao!A833="","",02_Estacao!A833)</f>
        <v/>
      </c>
      <c r="B833" s="46" t="str">
        <f aca="false">IF(OR($A833="",02_Estacao!B833=""),"",IF(CFG_UT="°F",(02_Estacao!B833-32)*5/9,02_Estacao!B833))</f>
        <v/>
      </c>
      <c r="C833" s="47" t="str">
        <f aca="false">IF(OR($A833="",02_Estacao!C833=""),"",IF(CFG_UUR="fração (0-1)",02_Estacao!C833*100,02_Estacao!C833))</f>
        <v/>
      </c>
      <c r="D833" s="48" t="str">
        <f aca="false">IF(OR($A833="",02_Estacao!D833=""),"",IF(CFG_URS="MJ/m²/h",02_Estacao!D833*277.7778,IF(CFG_URS="kW/m²",02_Estacao!D833*1000,02_Estacao!D833)))</f>
        <v/>
      </c>
      <c r="E833" s="46" t="str">
        <f aca="false">IF(OR($A833="",02_Estacao!E833=""),"",IF(CFG_UVEL="km/h",02_Estacao!E833/3.6,02_Estacao!E833))</f>
        <v/>
      </c>
      <c r="F833" s="46" t="str">
        <f aca="false">IF($A833="","",IF(02_Estacao!F833="",CFG_P,IF(CFG_UP="hPa (mbar)",02_Estacao!F833/10,IF(CFG_UP="Pa",02_Estacao!F833/1000,02_Estacao!F833))))</f>
        <v/>
      </c>
      <c r="G833" s="48" t="str">
        <f aca="false">IF($A833="","",IF(02_Estacao!G833&lt;&gt;"",02_Estacao!G833,IF($D833="","",(1-CFG_ALBEDO)*$D833-CFG_RNL)))</f>
        <v/>
      </c>
      <c r="H833" s="46" t="str">
        <f aca="false">IF($A833="","",IFERROR(IF(ISNUMBER(INDEX(03_Dossel!$F$6:$F$1005,MATCH($A833,03_Dossel!$A$6:$A$1005,0))),INDEX(03_Dossel!$F$6:$F$1005,MATCH($A833,03_Dossel!$A$6:$A$1005,0)),""),""))</f>
        <v/>
      </c>
      <c r="I833" s="49" t="str">
        <f aca="false">IF($A833="","",IF($H833="","SEM PAR","OK"))</f>
        <v/>
      </c>
      <c r="J833" s="50" t="str">
        <f aca="false">IF($B833="","",0.6108*EXP(17.27*$B833/($B833+237.3)))</f>
        <v/>
      </c>
      <c r="K833" s="50" t="str">
        <f aca="false">IF(OR($J833="",$C833=""),"",$J833*$C833/100)</f>
        <v/>
      </c>
      <c r="L833" s="50" t="str">
        <f aca="false">IF(OR($J833="",$K833=""),"",$J833-$K833)</f>
        <v/>
      </c>
      <c r="M833" s="50" t="str">
        <f aca="false">IF($J833="","",4098*$J833/($B833+237.3)^2)</f>
        <v/>
      </c>
      <c r="N833" s="51" t="str">
        <f aca="false">IF($F833="","",0.000665*$F833)</f>
        <v/>
      </c>
      <c r="O833" s="46" t="str">
        <f aca="false">IF($E833="","",IFERROR($E833*4.87/LN(67.8*CFG_ZANEM-5.42),""))</f>
        <v/>
      </c>
      <c r="P833" s="46" t="str">
        <f aca="false">IF(OR($B833="",$H833=""),"",$H833-$B833)</f>
        <v/>
      </c>
      <c r="Q833" s="46" t="str">
        <f aca="false">IF($A833="","",IF(ISNUMBER(CFG_A),CFG_A,""))</f>
        <v/>
      </c>
      <c r="R833" s="46" t="str">
        <f aca="false">IF($A833="","",IF(ISNUMBER(CFG_B),CFG_B,""))</f>
        <v/>
      </c>
      <c r="S833" s="50" t="str">
        <f aca="false">IF(OR($B833="",$Q833=""),"",0.6108*EXP(17.27*$B833/($B833+237.3))-0.6108*EXP(17.27*($B833+$Q833)/($B833+$Q833+237.3)))</f>
        <v/>
      </c>
      <c r="T833" s="46" t="str">
        <f aca="false">IF(OR($Q833="",$R833="",$L833=""),"",$Q833+$R833*$L833)</f>
        <v/>
      </c>
      <c r="U833" s="46" t="str">
        <f aca="false">IF(OR($Q833="",$R833="",$S833=""),"",$Q833+$R833*$S833)</f>
        <v/>
      </c>
      <c r="V833" s="50" t="str">
        <f aca="false">IF(OR($P833="",$T833="",$U833=""),"",IF(ABS($U833-$T833)&lt;CFG_DENOMMIN,"",($P833-$T833)/($U833-$T833)))</f>
        <v/>
      </c>
      <c r="W833" s="47" t="str">
        <f aca="false">IF($E833="","",IFERROR(LN((CFG_ZANEM-0.67*CFG_HDOSSEL)/(0.123*CFG_HDOSSEL))*LN((CFG_ZAR-0.67*CFG_HDOSSEL)/(0.0123*CFG_HDOSSEL))/(CFG_K^2*$E833),""))</f>
        <v/>
      </c>
      <c r="X833" s="50" t="str">
        <f aca="false">IF(OR($N833="",$W833="",$W833=0),"",$N833*(1+CFG_RC/$W833))</f>
        <v/>
      </c>
      <c r="Y833" s="46" t="str">
        <f aca="false">IF(OR($X833="",$M833="",$G833="",$L833=""),"",($W833*$G833/CFG_RHOCP)*($X833/($M833+$X833))-$L833/($M833+$X833))</f>
        <v/>
      </c>
      <c r="Z833" s="46" t="str">
        <f aca="false">IF(OR($W833="",$G833=""),"",$W833*$G833/CFG_RHOCP)</f>
        <v/>
      </c>
      <c r="AA833" s="50" t="str">
        <f aca="false">IF(OR($P833="",$Y833="",$Z833=""),"",IF(ABS($Z833-$Y833)&lt;CFG_DENOMMIN,"",($P833-$Y833)/($Z833-$Y833)))</f>
        <v/>
      </c>
      <c r="AB833" s="48" t="str">
        <f aca="false">IF($A833="","",IF(AND(HOUR($A833)&gt;=CFG_HINI,HOUR($A833)&lt;CFG_HFIM),1,0))</f>
        <v/>
      </c>
      <c r="AC833" s="48" t="str">
        <f aca="false">IF($A833="","",IF($D833="",0,IF($D833&gt;=CFG_RSMIN,1,0)))</f>
        <v/>
      </c>
      <c r="AD833" s="48" t="str">
        <f aca="false">IF($A833="","",IF($E833="",0,IF(AND($E833&gt;=CFG_UMIN,$E833&lt;=CFG_UMAX),1,0)))</f>
        <v/>
      </c>
      <c r="AE833" s="48" t="str">
        <f aca="false">IF($A833="","",IF($L833="",0,IF($L833&gt;=CFG_VPDMIN,1,0)))</f>
        <v/>
      </c>
      <c r="AF833" s="48" t="str">
        <f aca="false">IF($A833="","",IF(CFG_METODO="Teórico (Jackson)",IF(OR($Y833="",$Z833=""),0,IF(ABS($Z833-$Y833)&gt;=CFG_DENOMMIN,1,0)),IF(OR($T833="",$U833=""),0,IF(ABS($U833-$T833)&gt;=CFG_DENOMMIN,1,0))))</f>
        <v/>
      </c>
      <c r="AG833" s="48" t="str">
        <f aca="false">IF($A833="","",IF(AND($B833&lt;&gt;"",$C833&lt;&gt;"",$H833&lt;&gt;""),1,0))</f>
        <v/>
      </c>
      <c r="AH833" s="48" t="str">
        <f aca="false">IF($A833="","",IF(AND($AB833=1,$AC833=1,$AD833=1,$AE833=1,$AF833=1,$AG833=1),1,0))</f>
        <v/>
      </c>
      <c r="AI833" s="50" t="str">
        <f aca="false">IF($A833="","",IF($AH833&lt;&gt;1,"",IF(CFG_METODO="Teórico (Jackson)",$AA833,$V833)))</f>
        <v/>
      </c>
      <c r="AJ833" s="50" t="str">
        <f aca="false">IF($AI833="","",MAX(0,MIN(1,$AI833)))</f>
        <v/>
      </c>
      <c r="AK833" s="52" t="str">
        <f aca="false">IF($A833="","",IF($AG833=0,"Dados incompletos"&amp;IF($I833="SEM PAR"," — sem Tc no mesmo horário",""),IF($AB833=0,"Fora da janela horária",IF($AC833=0,"Radiação abaixo do mínimo",IF($AD833=0,"Vento fora da faixa",IF($AE833=0,"VPD abaixo do mínimo",IF($AF833=0,"Denominador muito pequeno","VÁLIDO")))))))</f>
        <v/>
      </c>
    </row>
    <row r="834" customFormat="false" ht="15" hidden="false" customHeight="false" outlineLevel="0" collapsed="false">
      <c r="A834" s="45" t="str">
        <f aca="false">IF(02_Estacao!A834="","",02_Estacao!A834)</f>
        <v/>
      </c>
      <c r="B834" s="46" t="str">
        <f aca="false">IF(OR($A834="",02_Estacao!B834=""),"",IF(CFG_UT="°F",(02_Estacao!B834-32)*5/9,02_Estacao!B834))</f>
        <v/>
      </c>
      <c r="C834" s="47" t="str">
        <f aca="false">IF(OR($A834="",02_Estacao!C834=""),"",IF(CFG_UUR="fração (0-1)",02_Estacao!C834*100,02_Estacao!C834))</f>
        <v/>
      </c>
      <c r="D834" s="48" t="str">
        <f aca="false">IF(OR($A834="",02_Estacao!D834=""),"",IF(CFG_URS="MJ/m²/h",02_Estacao!D834*277.7778,IF(CFG_URS="kW/m²",02_Estacao!D834*1000,02_Estacao!D834)))</f>
        <v/>
      </c>
      <c r="E834" s="46" t="str">
        <f aca="false">IF(OR($A834="",02_Estacao!E834=""),"",IF(CFG_UVEL="km/h",02_Estacao!E834/3.6,02_Estacao!E834))</f>
        <v/>
      </c>
      <c r="F834" s="46" t="str">
        <f aca="false">IF($A834="","",IF(02_Estacao!F834="",CFG_P,IF(CFG_UP="hPa (mbar)",02_Estacao!F834/10,IF(CFG_UP="Pa",02_Estacao!F834/1000,02_Estacao!F834))))</f>
        <v/>
      </c>
      <c r="G834" s="48" t="str">
        <f aca="false">IF($A834="","",IF(02_Estacao!G834&lt;&gt;"",02_Estacao!G834,IF($D834="","",(1-CFG_ALBEDO)*$D834-CFG_RNL)))</f>
        <v/>
      </c>
      <c r="H834" s="46" t="str">
        <f aca="false">IF($A834="","",IFERROR(IF(ISNUMBER(INDEX(03_Dossel!$F$6:$F$1005,MATCH($A834,03_Dossel!$A$6:$A$1005,0))),INDEX(03_Dossel!$F$6:$F$1005,MATCH($A834,03_Dossel!$A$6:$A$1005,0)),""),""))</f>
        <v/>
      </c>
      <c r="I834" s="49" t="str">
        <f aca="false">IF($A834="","",IF($H834="","SEM PAR","OK"))</f>
        <v/>
      </c>
      <c r="J834" s="50" t="str">
        <f aca="false">IF($B834="","",0.6108*EXP(17.27*$B834/($B834+237.3)))</f>
        <v/>
      </c>
      <c r="K834" s="50" t="str">
        <f aca="false">IF(OR($J834="",$C834=""),"",$J834*$C834/100)</f>
        <v/>
      </c>
      <c r="L834" s="50" t="str">
        <f aca="false">IF(OR($J834="",$K834=""),"",$J834-$K834)</f>
        <v/>
      </c>
      <c r="M834" s="50" t="str">
        <f aca="false">IF($J834="","",4098*$J834/($B834+237.3)^2)</f>
        <v/>
      </c>
      <c r="N834" s="51" t="str">
        <f aca="false">IF($F834="","",0.000665*$F834)</f>
        <v/>
      </c>
      <c r="O834" s="46" t="str">
        <f aca="false">IF($E834="","",IFERROR($E834*4.87/LN(67.8*CFG_ZANEM-5.42),""))</f>
        <v/>
      </c>
      <c r="P834" s="46" t="str">
        <f aca="false">IF(OR($B834="",$H834=""),"",$H834-$B834)</f>
        <v/>
      </c>
      <c r="Q834" s="46" t="str">
        <f aca="false">IF($A834="","",IF(ISNUMBER(CFG_A),CFG_A,""))</f>
        <v/>
      </c>
      <c r="R834" s="46" t="str">
        <f aca="false">IF($A834="","",IF(ISNUMBER(CFG_B),CFG_B,""))</f>
        <v/>
      </c>
      <c r="S834" s="50" t="str">
        <f aca="false">IF(OR($B834="",$Q834=""),"",0.6108*EXP(17.27*$B834/($B834+237.3))-0.6108*EXP(17.27*($B834+$Q834)/($B834+$Q834+237.3)))</f>
        <v/>
      </c>
      <c r="T834" s="46" t="str">
        <f aca="false">IF(OR($Q834="",$R834="",$L834=""),"",$Q834+$R834*$L834)</f>
        <v/>
      </c>
      <c r="U834" s="46" t="str">
        <f aca="false">IF(OR($Q834="",$R834="",$S834=""),"",$Q834+$R834*$S834)</f>
        <v/>
      </c>
      <c r="V834" s="50" t="str">
        <f aca="false">IF(OR($P834="",$T834="",$U834=""),"",IF(ABS($U834-$T834)&lt;CFG_DENOMMIN,"",($P834-$T834)/($U834-$T834)))</f>
        <v/>
      </c>
      <c r="W834" s="47" t="str">
        <f aca="false">IF($E834="","",IFERROR(LN((CFG_ZANEM-0.67*CFG_HDOSSEL)/(0.123*CFG_HDOSSEL))*LN((CFG_ZAR-0.67*CFG_HDOSSEL)/(0.0123*CFG_HDOSSEL))/(CFG_K^2*$E834),""))</f>
        <v/>
      </c>
      <c r="X834" s="50" t="str">
        <f aca="false">IF(OR($N834="",$W834="",$W834=0),"",$N834*(1+CFG_RC/$W834))</f>
        <v/>
      </c>
      <c r="Y834" s="46" t="str">
        <f aca="false">IF(OR($X834="",$M834="",$G834="",$L834=""),"",($W834*$G834/CFG_RHOCP)*($X834/($M834+$X834))-$L834/($M834+$X834))</f>
        <v/>
      </c>
      <c r="Z834" s="46" t="str">
        <f aca="false">IF(OR($W834="",$G834=""),"",$W834*$G834/CFG_RHOCP)</f>
        <v/>
      </c>
      <c r="AA834" s="50" t="str">
        <f aca="false">IF(OR($P834="",$Y834="",$Z834=""),"",IF(ABS($Z834-$Y834)&lt;CFG_DENOMMIN,"",($P834-$Y834)/($Z834-$Y834)))</f>
        <v/>
      </c>
      <c r="AB834" s="48" t="str">
        <f aca="false">IF($A834="","",IF(AND(HOUR($A834)&gt;=CFG_HINI,HOUR($A834)&lt;CFG_HFIM),1,0))</f>
        <v/>
      </c>
      <c r="AC834" s="48" t="str">
        <f aca="false">IF($A834="","",IF($D834="",0,IF($D834&gt;=CFG_RSMIN,1,0)))</f>
        <v/>
      </c>
      <c r="AD834" s="48" t="str">
        <f aca="false">IF($A834="","",IF($E834="",0,IF(AND($E834&gt;=CFG_UMIN,$E834&lt;=CFG_UMAX),1,0)))</f>
        <v/>
      </c>
      <c r="AE834" s="48" t="str">
        <f aca="false">IF($A834="","",IF($L834="",0,IF($L834&gt;=CFG_VPDMIN,1,0)))</f>
        <v/>
      </c>
      <c r="AF834" s="48" t="str">
        <f aca="false">IF($A834="","",IF(CFG_METODO="Teórico (Jackson)",IF(OR($Y834="",$Z834=""),0,IF(ABS($Z834-$Y834)&gt;=CFG_DENOMMIN,1,0)),IF(OR($T834="",$U834=""),0,IF(ABS($U834-$T834)&gt;=CFG_DENOMMIN,1,0))))</f>
        <v/>
      </c>
      <c r="AG834" s="48" t="str">
        <f aca="false">IF($A834="","",IF(AND($B834&lt;&gt;"",$C834&lt;&gt;"",$H834&lt;&gt;""),1,0))</f>
        <v/>
      </c>
      <c r="AH834" s="48" t="str">
        <f aca="false">IF($A834="","",IF(AND($AB834=1,$AC834=1,$AD834=1,$AE834=1,$AF834=1,$AG834=1),1,0))</f>
        <v/>
      </c>
      <c r="AI834" s="50" t="str">
        <f aca="false">IF($A834="","",IF($AH834&lt;&gt;1,"",IF(CFG_METODO="Teórico (Jackson)",$AA834,$V834)))</f>
        <v/>
      </c>
      <c r="AJ834" s="50" t="str">
        <f aca="false">IF($AI834="","",MAX(0,MIN(1,$AI834)))</f>
        <v/>
      </c>
      <c r="AK834" s="52" t="str">
        <f aca="false">IF($A834="","",IF($AG834=0,"Dados incompletos"&amp;IF($I834="SEM PAR"," — sem Tc no mesmo horário",""),IF($AB834=0,"Fora da janela horária",IF($AC834=0,"Radiação abaixo do mínimo",IF($AD834=0,"Vento fora da faixa",IF($AE834=0,"VPD abaixo do mínimo",IF($AF834=0,"Denominador muito pequeno","VÁLIDO")))))))</f>
        <v/>
      </c>
    </row>
    <row r="835" customFormat="false" ht="15" hidden="false" customHeight="false" outlineLevel="0" collapsed="false">
      <c r="A835" s="45" t="str">
        <f aca="false">IF(02_Estacao!A835="","",02_Estacao!A835)</f>
        <v/>
      </c>
      <c r="B835" s="46" t="str">
        <f aca="false">IF(OR($A835="",02_Estacao!B835=""),"",IF(CFG_UT="°F",(02_Estacao!B835-32)*5/9,02_Estacao!B835))</f>
        <v/>
      </c>
      <c r="C835" s="47" t="str">
        <f aca="false">IF(OR($A835="",02_Estacao!C835=""),"",IF(CFG_UUR="fração (0-1)",02_Estacao!C835*100,02_Estacao!C835))</f>
        <v/>
      </c>
      <c r="D835" s="48" t="str">
        <f aca="false">IF(OR($A835="",02_Estacao!D835=""),"",IF(CFG_URS="MJ/m²/h",02_Estacao!D835*277.7778,IF(CFG_URS="kW/m²",02_Estacao!D835*1000,02_Estacao!D835)))</f>
        <v/>
      </c>
      <c r="E835" s="46" t="str">
        <f aca="false">IF(OR($A835="",02_Estacao!E835=""),"",IF(CFG_UVEL="km/h",02_Estacao!E835/3.6,02_Estacao!E835))</f>
        <v/>
      </c>
      <c r="F835" s="46" t="str">
        <f aca="false">IF($A835="","",IF(02_Estacao!F835="",CFG_P,IF(CFG_UP="hPa (mbar)",02_Estacao!F835/10,IF(CFG_UP="Pa",02_Estacao!F835/1000,02_Estacao!F835))))</f>
        <v/>
      </c>
      <c r="G835" s="48" t="str">
        <f aca="false">IF($A835="","",IF(02_Estacao!G835&lt;&gt;"",02_Estacao!G835,IF($D835="","",(1-CFG_ALBEDO)*$D835-CFG_RNL)))</f>
        <v/>
      </c>
      <c r="H835" s="46" t="str">
        <f aca="false">IF($A835="","",IFERROR(IF(ISNUMBER(INDEX(03_Dossel!$F$6:$F$1005,MATCH($A835,03_Dossel!$A$6:$A$1005,0))),INDEX(03_Dossel!$F$6:$F$1005,MATCH($A835,03_Dossel!$A$6:$A$1005,0)),""),""))</f>
        <v/>
      </c>
      <c r="I835" s="49" t="str">
        <f aca="false">IF($A835="","",IF($H835="","SEM PAR","OK"))</f>
        <v/>
      </c>
      <c r="J835" s="50" t="str">
        <f aca="false">IF($B835="","",0.6108*EXP(17.27*$B835/($B835+237.3)))</f>
        <v/>
      </c>
      <c r="K835" s="50" t="str">
        <f aca="false">IF(OR($J835="",$C835=""),"",$J835*$C835/100)</f>
        <v/>
      </c>
      <c r="L835" s="50" t="str">
        <f aca="false">IF(OR($J835="",$K835=""),"",$J835-$K835)</f>
        <v/>
      </c>
      <c r="M835" s="50" t="str">
        <f aca="false">IF($J835="","",4098*$J835/($B835+237.3)^2)</f>
        <v/>
      </c>
      <c r="N835" s="51" t="str">
        <f aca="false">IF($F835="","",0.000665*$F835)</f>
        <v/>
      </c>
      <c r="O835" s="46" t="str">
        <f aca="false">IF($E835="","",IFERROR($E835*4.87/LN(67.8*CFG_ZANEM-5.42),""))</f>
        <v/>
      </c>
      <c r="P835" s="46" t="str">
        <f aca="false">IF(OR($B835="",$H835=""),"",$H835-$B835)</f>
        <v/>
      </c>
      <c r="Q835" s="46" t="str">
        <f aca="false">IF($A835="","",IF(ISNUMBER(CFG_A),CFG_A,""))</f>
        <v/>
      </c>
      <c r="R835" s="46" t="str">
        <f aca="false">IF($A835="","",IF(ISNUMBER(CFG_B),CFG_B,""))</f>
        <v/>
      </c>
      <c r="S835" s="50" t="str">
        <f aca="false">IF(OR($B835="",$Q835=""),"",0.6108*EXP(17.27*$B835/($B835+237.3))-0.6108*EXP(17.27*($B835+$Q835)/($B835+$Q835+237.3)))</f>
        <v/>
      </c>
      <c r="T835" s="46" t="str">
        <f aca="false">IF(OR($Q835="",$R835="",$L835=""),"",$Q835+$R835*$L835)</f>
        <v/>
      </c>
      <c r="U835" s="46" t="str">
        <f aca="false">IF(OR($Q835="",$R835="",$S835=""),"",$Q835+$R835*$S835)</f>
        <v/>
      </c>
      <c r="V835" s="50" t="str">
        <f aca="false">IF(OR($P835="",$T835="",$U835=""),"",IF(ABS($U835-$T835)&lt;CFG_DENOMMIN,"",($P835-$T835)/($U835-$T835)))</f>
        <v/>
      </c>
      <c r="W835" s="47" t="str">
        <f aca="false">IF($E835="","",IFERROR(LN((CFG_ZANEM-0.67*CFG_HDOSSEL)/(0.123*CFG_HDOSSEL))*LN((CFG_ZAR-0.67*CFG_HDOSSEL)/(0.0123*CFG_HDOSSEL))/(CFG_K^2*$E835),""))</f>
        <v/>
      </c>
      <c r="X835" s="50" t="str">
        <f aca="false">IF(OR($N835="",$W835="",$W835=0),"",$N835*(1+CFG_RC/$W835))</f>
        <v/>
      </c>
      <c r="Y835" s="46" t="str">
        <f aca="false">IF(OR($X835="",$M835="",$G835="",$L835=""),"",($W835*$G835/CFG_RHOCP)*($X835/($M835+$X835))-$L835/($M835+$X835))</f>
        <v/>
      </c>
      <c r="Z835" s="46" t="str">
        <f aca="false">IF(OR($W835="",$G835=""),"",$W835*$G835/CFG_RHOCP)</f>
        <v/>
      </c>
      <c r="AA835" s="50" t="str">
        <f aca="false">IF(OR($P835="",$Y835="",$Z835=""),"",IF(ABS($Z835-$Y835)&lt;CFG_DENOMMIN,"",($P835-$Y835)/($Z835-$Y835)))</f>
        <v/>
      </c>
      <c r="AB835" s="48" t="str">
        <f aca="false">IF($A835="","",IF(AND(HOUR($A835)&gt;=CFG_HINI,HOUR($A835)&lt;CFG_HFIM),1,0))</f>
        <v/>
      </c>
      <c r="AC835" s="48" t="str">
        <f aca="false">IF($A835="","",IF($D835="",0,IF($D835&gt;=CFG_RSMIN,1,0)))</f>
        <v/>
      </c>
      <c r="AD835" s="48" t="str">
        <f aca="false">IF($A835="","",IF($E835="",0,IF(AND($E835&gt;=CFG_UMIN,$E835&lt;=CFG_UMAX),1,0)))</f>
        <v/>
      </c>
      <c r="AE835" s="48" t="str">
        <f aca="false">IF($A835="","",IF($L835="",0,IF($L835&gt;=CFG_VPDMIN,1,0)))</f>
        <v/>
      </c>
      <c r="AF835" s="48" t="str">
        <f aca="false">IF($A835="","",IF(CFG_METODO="Teórico (Jackson)",IF(OR($Y835="",$Z835=""),0,IF(ABS($Z835-$Y835)&gt;=CFG_DENOMMIN,1,0)),IF(OR($T835="",$U835=""),0,IF(ABS($U835-$T835)&gt;=CFG_DENOMMIN,1,0))))</f>
        <v/>
      </c>
      <c r="AG835" s="48" t="str">
        <f aca="false">IF($A835="","",IF(AND($B835&lt;&gt;"",$C835&lt;&gt;"",$H835&lt;&gt;""),1,0))</f>
        <v/>
      </c>
      <c r="AH835" s="48" t="str">
        <f aca="false">IF($A835="","",IF(AND($AB835=1,$AC835=1,$AD835=1,$AE835=1,$AF835=1,$AG835=1),1,0))</f>
        <v/>
      </c>
      <c r="AI835" s="50" t="str">
        <f aca="false">IF($A835="","",IF($AH835&lt;&gt;1,"",IF(CFG_METODO="Teórico (Jackson)",$AA835,$V835)))</f>
        <v/>
      </c>
      <c r="AJ835" s="50" t="str">
        <f aca="false">IF($AI835="","",MAX(0,MIN(1,$AI835)))</f>
        <v/>
      </c>
      <c r="AK835" s="52" t="str">
        <f aca="false">IF($A835="","",IF($AG835=0,"Dados incompletos"&amp;IF($I835="SEM PAR"," — sem Tc no mesmo horário",""),IF($AB835=0,"Fora da janela horária",IF($AC835=0,"Radiação abaixo do mínimo",IF($AD835=0,"Vento fora da faixa",IF($AE835=0,"VPD abaixo do mínimo",IF($AF835=0,"Denominador muito pequeno","VÁLIDO")))))))</f>
        <v/>
      </c>
    </row>
    <row r="836" customFormat="false" ht="15" hidden="false" customHeight="false" outlineLevel="0" collapsed="false">
      <c r="A836" s="45" t="str">
        <f aca="false">IF(02_Estacao!A836="","",02_Estacao!A836)</f>
        <v/>
      </c>
      <c r="B836" s="46" t="str">
        <f aca="false">IF(OR($A836="",02_Estacao!B836=""),"",IF(CFG_UT="°F",(02_Estacao!B836-32)*5/9,02_Estacao!B836))</f>
        <v/>
      </c>
      <c r="C836" s="47" t="str">
        <f aca="false">IF(OR($A836="",02_Estacao!C836=""),"",IF(CFG_UUR="fração (0-1)",02_Estacao!C836*100,02_Estacao!C836))</f>
        <v/>
      </c>
      <c r="D836" s="48" t="str">
        <f aca="false">IF(OR($A836="",02_Estacao!D836=""),"",IF(CFG_URS="MJ/m²/h",02_Estacao!D836*277.7778,IF(CFG_URS="kW/m²",02_Estacao!D836*1000,02_Estacao!D836)))</f>
        <v/>
      </c>
      <c r="E836" s="46" t="str">
        <f aca="false">IF(OR($A836="",02_Estacao!E836=""),"",IF(CFG_UVEL="km/h",02_Estacao!E836/3.6,02_Estacao!E836))</f>
        <v/>
      </c>
      <c r="F836" s="46" t="str">
        <f aca="false">IF($A836="","",IF(02_Estacao!F836="",CFG_P,IF(CFG_UP="hPa (mbar)",02_Estacao!F836/10,IF(CFG_UP="Pa",02_Estacao!F836/1000,02_Estacao!F836))))</f>
        <v/>
      </c>
      <c r="G836" s="48" t="str">
        <f aca="false">IF($A836="","",IF(02_Estacao!G836&lt;&gt;"",02_Estacao!G836,IF($D836="","",(1-CFG_ALBEDO)*$D836-CFG_RNL)))</f>
        <v/>
      </c>
      <c r="H836" s="46" t="str">
        <f aca="false">IF($A836="","",IFERROR(IF(ISNUMBER(INDEX(03_Dossel!$F$6:$F$1005,MATCH($A836,03_Dossel!$A$6:$A$1005,0))),INDEX(03_Dossel!$F$6:$F$1005,MATCH($A836,03_Dossel!$A$6:$A$1005,0)),""),""))</f>
        <v/>
      </c>
      <c r="I836" s="49" t="str">
        <f aca="false">IF($A836="","",IF($H836="","SEM PAR","OK"))</f>
        <v/>
      </c>
      <c r="J836" s="50" t="str">
        <f aca="false">IF($B836="","",0.6108*EXP(17.27*$B836/($B836+237.3)))</f>
        <v/>
      </c>
      <c r="K836" s="50" t="str">
        <f aca="false">IF(OR($J836="",$C836=""),"",$J836*$C836/100)</f>
        <v/>
      </c>
      <c r="L836" s="50" t="str">
        <f aca="false">IF(OR($J836="",$K836=""),"",$J836-$K836)</f>
        <v/>
      </c>
      <c r="M836" s="50" t="str">
        <f aca="false">IF($J836="","",4098*$J836/($B836+237.3)^2)</f>
        <v/>
      </c>
      <c r="N836" s="51" t="str">
        <f aca="false">IF($F836="","",0.000665*$F836)</f>
        <v/>
      </c>
      <c r="O836" s="46" t="str">
        <f aca="false">IF($E836="","",IFERROR($E836*4.87/LN(67.8*CFG_ZANEM-5.42),""))</f>
        <v/>
      </c>
      <c r="P836" s="46" t="str">
        <f aca="false">IF(OR($B836="",$H836=""),"",$H836-$B836)</f>
        <v/>
      </c>
      <c r="Q836" s="46" t="str">
        <f aca="false">IF($A836="","",IF(ISNUMBER(CFG_A),CFG_A,""))</f>
        <v/>
      </c>
      <c r="R836" s="46" t="str">
        <f aca="false">IF($A836="","",IF(ISNUMBER(CFG_B),CFG_B,""))</f>
        <v/>
      </c>
      <c r="S836" s="50" t="str">
        <f aca="false">IF(OR($B836="",$Q836=""),"",0.6108*EXP(17.27*$B836/($B836+237.3))-0.6108*EXP(17.27*($B836+$Q836)/($B836+$Q836+237.3)))</f>
        <v/>
      </c>
      <c r="T836" s="46" t="str">
        <f aca="false">IF(OR($Q836="",$R836="",$L836=""),"",$Q836+$R836*$L836)</f>
        <v/>
      </c>
      <c r="U836" s="46" t="str">
        <f aca="false">IF(OR($Q836="",$R836="",$S836=""),"",$Q836+$R836*$S836)</f>
        <v/>
      </c>
      <c r="V836" s="50" t="str">
        <f aca="false">IF(OR($P836="",$T836="",$U836=""),"",IF(ABS($U836-$T836)&lt;CFG_DENOMMIN,"",($P836-$T836)/($U836-$T836)))</f>
        <v/>
      </c>
      <c r="W836" s="47" t="str">
        <f aca="false">IF($E836="","",IFERROR(LN((CFG_ZANEM-0.67*CFG_HDOSSEL)/(0.123*CFG_HDOSSEL))*LN((CFG_ZAR-0.67*CFG_HDOSSEL)/(0.0123*CFG_HDOSSEL))/(CFG_K^2*$E836),""))</f>
        <v/>
      </c>
      <c r="X836" s="50" t="str">
        <f aca="false">IF(OR($N836="",$W836="",$W836=0),"",$N836*(1+CFG_RC/$W836))</f>
        <v/>
      </c>
      <c r="Y836" s="46" t="str">
        <f aca="false">IF(OR($X836="",$M836="",$G836="",$L836=""),"",($W836*$G836/CFG_RHOCP)*($X836/($M836+$X836))-$L836/($M836+$X836))</f>
        <v/>
      </c>
      <c r="Z836" s="46" t="str">
        <f aca="false">IF(OR($W836="",$G836=""),"",$W836*$G836/CFG_RHOCP)</f>
        <v/>
      </c>
      <c r="AA836" s="50" t="str">
        <f aca="false">IF(OR($P836="",$Y836="",$Z836=""),"",IF(ABS($Z836-$Y836)&lt;CFG_DENOMMIN,"",($P836-$Y836)/($Z836-$Y836)))</f>
        <v/>
      </c>
      <c r="AB836" s="48" t="str">
        <f aca="false">IF($A836="","",IF(AND(HOUR($A836)&gt;=CFG_HINI,HOUR($A836)&lt;CFG_HFIM),1,0))</f>
        <v/>
      </c>
      <c r="AC836" s="48" t="str">
        <f aca="false">IF($A836="","",IF($D836="",0,IF($D836&gt;=CFG_RSMIN,1,0)))</f>
        <v/>
      </c>
      <c r="AD836" s="48" t="str">
        <f aca="false">IF($A836="","",IF($E836="",0,IF(AND($E836&gt;=CFG_UMIN,$E836&lt;=CFG_UMAX),1,0)))</f>
        <v/>
      </c>
      <c r="AE836" s="48" t="str">
        <f aca="false">IF($A836="","",IF($L836="",0,IF($L836&gt;=CFG_VPDMIN,1,0)))</f>
        <v/>
      </c>
      <c r="AF836" s="48" t="str">
        <f aca="false">IF($A836="","",IF(CFG_METODO="Teórico (Jackson)",IF(OR($Y836="",$Z836=""),0,IF(ABS($Z836-$Y836)&gt;=CFG_DENOMMIN,1,0)),IF(OR($T836="",$U836=""),0,IF(ABS($U836-$T836)&gt;=CFG_DENOMMIN,1,0))))</f>
        <v/>
      </c>
      <c r="AG836" s="48" t="str">
        <f aca="false">IF($A836="","",IF(AND($B836&lt;&gt;"",$C836&lt;&gt;"",$H836&lt;&gt;""),1,0))</f>
        <v/>
      </c>
      <c r="AH836" s="48" t="str">
        <f aca="false">IF($A836="","",IF(AND($AB836=1,$AC836=1,$AD836=1,$AE836=1,$AF836=1,$AG836=1),1,0))</f>
        <v/>
      </c>
      <c r="AI836" s="50" t="str">
        <f aca="false">IF($A836="","",IF($AH836&lt;&gt;1,"",IF(CFG_METODO="Teórico (Jackson)",$AA836,$V836)))</f>
        <v/>
      </c>
      <c r="AJ836" s="50" t="str">
        <f aca="false">IF($AI836="","",MAX(0,MIN(1,$AI836)))</f>
        <v/>
      </c>
      <c r="AK836" s="52" t="str">
        <f aca="false">IF($A836="","",IF($AG836=0,"Dados incompletos"&amp;IF($I836="SEM PAR"," — sem Tc no mesmo horário",""),IF($AB836=0,"Fora da janela horária",IF($AC836=0,"Radiação abaixo do mínimo",IF($AD836=0,"Vento fora da faixa",IF($AE836=0,"VPD abaixo do mínimo",IF($AF836=0,"Denominador muito pequeno","VÁLIDO")))))))</f>
        <v/>
      </c>
    </row>
    <row r="837" customFormat="false" ht="15" hidden="false" customHeight="false" outlineLevel="0" collapsed="false">
      <c r="A837" s="45" t="str">
        <f aca="false">IF(02_Estacao!A837="","",02_Estacao!A837)</f>
        <v/>
      </c>
      <c r="B837" s="46" t="str">
        <f aca="false">IF(OR($A837="",02_Estacao!B837=""),"",IF(CFG_UT="°F",(02_Estacao!B837-32)*5/9,02_Estacao!B837))</f>
        <v/>
      </c>
      <c r="C837" s="47" t="str">
        <f aca="false">IF(OR($A837="",02_Estacao!C837=""),"",IF(CFG_UUR="fração (0-1)",02_Estacao!C837*100,02_Estacao!C837))</f>
        <v/>
      </c>
      <c r="D837" s="48" t="str">
        <f aca="false">IF(OR($A837="",02_Estacao!D837=""),"",IF(CFG_URS="MJ/m²/h",02_Estacao!D837*277.7778,IF(CFG_URS="kW/m²",02_Estacao!D837*1000,02_Estacao!D837)))</f>
        <v/>
      </c>
      <c r="E837" s="46" t="str">
        <f aca="false">IF(OR($A837="",02_Estacao!E837=""),"",IF(CFG_UVEL="km/h",02_Estacao!E837/3.6,02_Estacao!E837))</f>
        <v/>
      </c>
      <c r="F837" s="46" t="str">
        <f aca="false">IF($A837="","",IF(02_Estacao!F837="",CFG_P,IF(CFG_UP="hPa (mbar)",02_Estacao!F837/10,IF(CFG_UP="Pa",02_Estacao!F837/1000,02_Estacao!F837))))</f>
        <v/>
      </c>
      <c r="G837" s="48" t="str">
        <f aca="false">IF($A837="","",IF(02_Estacao!G837&lt;&gt;"",02_Estacao!G837,IF($D837="","",(1-CFG_ALBEDO)*$D837-CFG_RNL)))</f>
        <v/>
      </c>
      <c r="H837" s="46" t="str">
        <f aca="false">IF($A837="","",IFERROR(IF(ISNUMBER(INDEX(03_Dossel!$F$6:$F$1005,MATCH($A837,03_Dossel!$A$6:$A$1005,0))),INDEX(03_Dossel!$F$6:$F$1005,MATCH($A837,03_Dossel!$A$6:$A$1005,0)),""),""))</f>
        <v/>
      </c>
      <c r="I837" s="49" t="str">
        <f aca="false">IF($A837="","",IF($H837="","SEM PAR","OK"))</f>
        <v/>
      </c>
      <c r="J837" s="50" t="str">
        <f aca="false">IF($B837="","",0.6108*EXP(17.27*$B837/($B837+237.3)))</f>
        <v/>
      </c>
      <c r="K837" s="50" t="str">
        <f aca="false">IF(OR($J837="",$C837=""),"",$J837*$C837/100)</f>
        <v/>
      </c>
      <c r="L837" s="50" t="str">
        <f aca="false">IF(OR($J837="",$K837=""),"",$J837-$K837)</f>
        <v/>
      </c>
      <c r="M837" s="50" t="str">
        <f aca="false">IF($J837="","",4098*$J837/($B837+237.3)^2)</f>
        <v/>
      </c>
      <c r="N837" s="51" t="str">
        <f aca="false">IF($F837="","",0.000665*$F837)</f>
        <v/>
      </c>
      <c r="O837" s="46" t="str">
        <f aca="false">IF($E837="","",IFERROR($E837*4.87/LN(67.8*CFG_ZANEM-5.42),""))</f>
        <v/>
      </c>
      <c r="P837" s="46" t="str">
        <f aca="false">IF(OR($B837="",$H837=""),"",$H837-$B837)</f>
        <v/>
      </c>
      <c r="Q837" s="46" t="str">
        <f aca="false">IF($A837="","",IF(ISNUMBER(CFG_A),CFG_A,""))</f>
        <v/>
      </c>
      <c r="R837" s="46" t="str">
        <f aca="false">IF($A837="","",IF(ISNUMBER(CFG_B),CFG_B,""))</f>
        <v/>
      </c>
      <c r="S837" s="50" t="str">
        <f aca="false">IF(OR($B837="",$Q837=""),"",0.6108*EXP(17.27*$B837/($B837+237.3))-0.6108*EXP(17.27*($B837+$Q837)/($B837+$Q837+237.3)))</f>
        <v/>
      </c>
      <c r="T837" s="46" t="str">
        <f aca="false">IF(OR($Q837="",$R837="",$L837=""),"",$Q837+$R837*$L837)</f>
        <v/>
      </c>
      <c r="U837" s="46" t="str">
        <f aca="false">IF(OR($Q837="",$R837="",$S837=""),"",$Q837+$R837*$S837)</f>
        <v/>
      </c>
      <c r="V837" s="50" t="str">
        <f aca="false">IF(OR($P837="",$T837="",$U837=""),"",IF(ABS($U837-$T837)&lt;CFG_DENOMMIN,"",($P837-$T837)/($U837-$T837)))</f>
        <v/>
      </c>
      <c r="W837" s="47" t="str">
        <f aca="false">IF($E837="","",IFERROR(LN((CFG_ZANEM-0.67*CFG_HDOSSEL)/(0.123*CFG_HDOSSEL))*LN((CFG_ZAR-0.67*CFG_HDOSSEL)/(0.0123*CFG_HDOSSEL))/(CFG_K^2*$E837),""))</f>
        <v/>
      </c>
      <c r="X837" s="50" t="str">
        <f aca="false">IF(OR($N837="",$W837="",$W837=0),"",$N837*(1+CFG_RC/$W837))</f>
        <v/>
      </c>
      <c r="Y837" s="46" t="str">
        <f aca="false">IF(OR($X837="",$M837="",$G837="",$L837=""),"",($W837*$G837/CFG_RHOCP)*($X837/($M837+$X837))-$L837/($M837+$X837))</f>
        <v/>
      </c>
      <c r="Z837" s="46" t="str">
        <f aca="false">IF(OR($W837="",$G837=""),"",$W837*$G837/CFG_RHOCP)</f>
        <v/>
      </c>
      <c r="AA837" s="50" t="str">
        <f aca="false">IF(OR($P837="",$Y837="",$Z837=""),"",IF(ABS($Z837-$Y837)&lt;CFG_DENOMMIN,"",($P837-$Y837)/($Z837-$Y837)))</f>
        <v/>
      </c>
      <c r="AB837" s="48" t="str">
        <f aca="false">IF($A837="","",IF(AND(HOUR($A837)&gt;=CFG_HINI,HOUR($A837)&lt;CFG_HFIM),1,0))</f>
        <v/>
      </c>
      <c r="AC837" s="48" t="str">
        <f aca="false">IF($A837="","",IF($D837="",0,IF($D837&gt;=CFG_RSMIN,1,0)))</f>
        <v/>
      </c>
      <c r="AD837" s="48" t="str">
        <f aca="false">IF($A837="","",IF($E837="",0,IF(AND($E837&gt;=CFG_UMIN,$E837&lt;=CFG_UMAX),1,0)))</f>
        <v/>
      </c>
      <c r="AE837" s="48" t="str">
        <f aca="false">IF($A837="","",IF($L837="",0,IF($L837&gt;=CFG_VPDMIN,1,0)))</f>
        <v/>
      </c>
      <c r="AF837" s="48" t="str">
        <f aca="false">IF($A837="","",IF(CFG_METODO="Teórico (Jackson)",IF(OR($Y837="",$Z837=""),0,IF(ABS($Z837-$Y837)&gt;=CFG_DENOMMIN,1,0)),IF(OR($T837="",$U837=""),0,IF(ABS($U837-$T837)&gt;=CFG_DENOMMIN,1,0))))</f>
        <v/>
      </c>
      <c r="AG837" s="48" t="str">
        <f aca="false">IF($A837="","",IF(AND($B837&lt;&gt;"",$C837&lt;&gt;"",$H837&lt;&gt;""),1,0))</f>
        <v/>
      </c>
      <c r="AH837" s="48" t="str">
        <f aca="false">IF($A837="","",IF(AND($AB837=1,$AC837=1,$AD837=1,$AE837=1,$AF837=1,$AG837=1),1,0))</f>
        <v/>
      </c>
      <c r="AI837" s="50" t="str">
        <f aca="false">IF($A837="","",IF($AH837&lt;&gt;1,"",IF(CFG_METODO="Teórico (Jackson)",$AA837,$V837)))</f>
        <v/>
      </c>
      <c r="AJ837" s="50" t="str">
        <f aca="false">IF($AI837="","",MAX(0,MIN(1,$AI837)))</f>
        <v/>
      </c>
      <c r="AK837" s="52" t="str">
        <f aca="false">IF($A837="","",IF($AG837=0,"Dados incompletos"&amp;IF($I837="SEM PAR"," — sem Tc no mesmo horário",""),IF($AB837=0,"Fora da janela horária",IF($AC837=0,"Radiação abaixo do mínimo",IF($AD837=0,"Vento fora da faixa",IF($AE837=0,"VPD abaixo do mínimo",IF($AF837=0,"Denominador muito pequeno","VÁLIDO")))))))</f>
        <v/>
      </c>
    </row>
    <row r="838" customFormat="false" ht="15" hidden="false" customHeight="false" outlineLevel="0" collapsed="false">
      <c r="A838" s="45" t="str">
        <f aca="false">IF(02_Estacao!A838="","",02_Estacao!A838)</f>
        <v/>
      </c>
      <c r="B838" s="46" t="str">
        <f aca="false">IF(OR($A838="",02_Estacao!B838=""),"",IF(CFG_UT="°F",(02_Estacao!B838-32)*5/9,02_Estacao!B838))</f>
        <v/>
      </c>
      <c r="C838" s="47" t="str">
        <f aca="false">IF(OR($A838="",02_Estacao!C838=""),"",IF(CFG_UUR="fração (0-1)",02_Estacao!C838*100,02_Estacao!C838))</f>
        <v/>
      </c>
      <c r="D838" s="48" t="str">
        <f aca="false">IF(OR($A838="",02_Estacao!D838=""),"",IF(CFG_URS="MJ/m²/h",02_Estacao!D838*277.7778,IF(CFG_URS="kW/m²",02_Estacao!D838*1000,02_Estacao!D838)))</f>
        <v/>
      </c>
      <c r="E838" s="46" t="str">
        <f aca="false">IF(OR($A838="",02_Estacao!E838=""),"",IF(CFG_UVEL="km/h",02_Estacao!E838/3.6,02_Estacao!E838))</f>
        <v/>
      </c>
      <c r="F838" s="46" t="str">
        <f aca="false">IF($A838="","",IF(02_Estacao!F838="",CFG_P,IF(CFG_UP="hPa (mbar)",02_Estacao!F838/10,IF(CFG_UP="Pa",02_Estacao!F838/1000,02_Estacao!F838))))</f>
        <v/>
      </c>
      <c r="G838" s="48" t="str">
        <f aca="false">IF($A838="","",IF(02_Estacao!G838&lt;&gt;"",02_Estacao!G838,IF($D838="","",(1-CFG_ALBEDO)*$D838-CFG_RNL)))</f>
        <v/>
      </c>
      <c r="H838" s="46" t="str">
        <f aca="false">IF($A838="","",IFERROR(IF(ISNUMBER(INDEX(03_Dossel!$F$6:$F$1005,MATCH($A838,03_Dossel!$A$6:$A$1005,0))),INDEX(03_Dossel!$F$6:$F$1005,MATCH($A838,03_Dossel!$A$6:$A$1005,0)),""),""))</f>
        <v/>
      </c>
      <c r="I838" s="49" t="str">
        <f aca="false">IF($A838="","",IF($H838="","SEM PAR","OK"))</f>
        <v/>
      </c>
      <c r="J838" s="50" t="str">
        <f aca="false">IF($B838="","",0.6108*EXP(17.27*$B838/($B838+237.3)))</f>
        <v/>
      </c>
      <c r="K838" s="50" t="str">
        <f aca="false">IF(OR($J838="",$C838=""),"",$J838*$C838/100)</f>
        <v/>
      </c>
      <c r="L838" s="50" t="str">
        <f aca="false">IF(OR($J838="",$K838=""),"",$J838-$K838)</f>
        <v/>
      </c>
      <c r="M838" s="50" t="str">
        <f aca="false">IF($J838="","",4098*$J838/($B838+237.3)^2)</f>
        <v/>
      </c>
      <c r="N838" s="51" t="str">
        <f aca="false">IF($F838="","",0.000665*$F838)</f>
        <v/>
      </c>
      <c r="O838" s="46" t="str">
        <f aca="false">IF($E838="","",IFERROR($E838*4.87/LN(67.8*CFG_ZANEM-5.42),""))</f>
        <v/>
      </c>
      <c r="P838" s="46" t="str">
        <f aca="false">IF(OR($B838="",$H838=""),"",$H838-$B838)</f>
        <v/>
      </c>
      <c r="Q838" s="46" t="str">
        <f aca="false">IF($A838="","",IF(ISNUMBER(CFG_A),CFG_A,""))</f>
        <v/>
      </c>
      <c r="R838" s="46" t="str">
        <f aca="false">IF($A838="","",IF(ISNUMBER(CFG_B),CFG_B,""))</f>
        <v/>
      </c>
      <c r="S838" s="50" t="str">
        <f aca="false">IF(OR($B838="",$Q838=""),"",0.6108*EXP(17.27*$B838/($B838+237.3))-0.6108*EXP(17.27*($B838+$Q838)/($B838+$Q838+237.3)))</f>
        <v/>
      </c>
      <c r="T838" s="46" t="str">
        <f aca="false">IF(OR($Q838="",$R838="",$L838=""),"",$Q838+$R838*$L838)</f>
        <v/>
      </c>
      <c r="U838" s="46" t="str">
        <f aca="false">IF(OR($Q838="",$R838="",$S838=""),"",$Q838+$R838*$S838)</f>
        <v/>
      </c>
      <c r="V838" s="50" t="str">
        <f aca="false">IF(OR($P838="",$T838="",$U838=""),"",IF(ABS($U838-$T838)&lt;CFG_DENOMMIN,"",($P838-$T838)/($U838-$T838)))</f>
        <v/>
      </c>
      <c r="W838" s="47" t="str">
        <f aca="false">IF($E838="","",IFERROR(LN((CFG_ZANEM-0.67*CFG_HDOSSEL)/(0.123*CFG_HDOSSEL))*LN((CFG_ZAR-0.67*CFG_HDOSSEL)/(0.0123*CFG_HDOSSEL))/(CFG_K^2*$E838),""))</f>
        <v/>
      </c>
      <c r="X838" s="50" t="str">
        <f aca="false">IF(OR($N838="",$W838="",$W838=0),"",$N838*(1+CFG_RC/$W838))</f>
        <v/>
      </c>
      <c r="Y838" s="46" t="str">
        <f aca="false">IF(OR($X838="",$M838="",$G838="",$L838=""),"",($W838*$G838/CFG_RHOCP)*($X838/($M838+$X838))-$L838/($M838+$X838))</f>
        <v/>
      </c>
      <c r="Z838" s="46" t="str">
        <f aca="false">IF(OR($W838="",$G838=""),"",$W838*$G838/CFG_RHOCP)</f>
        <v/>
      </c>
      <c r="AA838" s="50" t="str">
        <f aca="false">IF(OR($P838="",$Y838="",$Z838=""),"",IF(ABS($Z838-$Y838)&lt;CFG_DENOMMIN,"",($P838-$Y838)/($Z838-$Y838)))</f>
        <v/>
      </c>
      <c r="AB838" s="48" t="str">
        <f aca="false">IF($A838="","",IF(AND(HOUR($A838)&gt;=CFG_HINI,HOUR($A838)&lt;CFG_HFIM),1,0))</f>
        <v/>
      </c>
      <c r="AC838" s="48" t="str">
        <f aca="false">IF($A838="","",IF($D838="",0,IF($D838&gt;=CFG_RSMIN,1,0)))</f>
        <v/>
      </c>
      <c r="AD838" s="48" t="str">
        <f aca="false">IF($A838="","",IF($E838="",0,IF(AND($E838&gt;=CFG_UMIN,$E838&lt;=CFG_UMAX),1,0)))</f>
        <v/>
      </c>
      <c r="AE838" s="48" t="str">
        <f aca="false">IF($A838="","",IF($L838="",0,IF($L838&gt;=CFG_VPDMIN,1,0)))</f>
        <v/>
      </c>
      <c r="AF838" s="48" t="str">
        <f aca="false">IF($A838="","",IF(CFG_METODO="Teórico (Jackson)",IF(OR($Y838="",$Z838=""),0,IF(ABS($Z838-$Y838)&gt;=CFG_DENOMMIN,1,0)),IF(OR($T838="",$U838=""),0,IF(ABS($U838-$T838)&gt;=CFG_DENOMMIN,1,0))))</f>
        <v/>
      </c>
      <c r="AG838" s="48" t="str">
        <f aca="false">IF($A838="","",IF(AND($B838&lt;&gt;"",$C838&lt;&gt;"",$H838&lt;&gt;""),1,0))</f>
        <v/>
      </c>
      <c r="AH838" s="48" t="str">
        <f aca="false">IF($A838="","",IF(AND($AB838=1,$AC838=1,$AD838=1,$AE838=1,$AF838=1,$AG838=1),1,0))</f>
        <v/>
      </c>
      <c r="AI838" s="50" t="str">
        <f aca="false">IF($A838="","",IF($AH838&lt;&gt;1,"",IF(CFG_METODO="Teórico (Jackson)",$AA838,$V838)))</f>
        <v/>
      </c>
      <c r="AJ838" s="50" t="str">
        <f aca="false">IF($AI838="","",MAX(0,MIN(1,$AI838)))</f>
        <v/>
      </c>
      <c r="AK838" s="52" t="str">
        <f aca="false">IF($A838="","",IF($AG838=0,"Dados incompletos"&amp;IF($I838="SEM PAR"," — sem Tc no mesmo horário",""),IF($AB838=0,"Fora da janela horária",IF($AC838=0,"Radiação abaixo do mínimo",IF($AD838=0,"Vento fora da faixa",IF($AE838=0,"VPD abaixo do mínimo",IF($AF838=0,"Denominador muito pequeno","VÁLIDO")))))))</f>
        <v/>
      </c>
    </row>
    <row r="839" customFormat="false" ht="15" hidden="false" customHeight="false" outlineLevel="0" collapsed="false">
      <c r="A839" s="45" t="str">
        <f aca="false">IF(02_Estacao!A839="","",02_Estacao!A839)</f>
        <v/>
      </c>
      <c r="B839" s="46" t="str">
        <f aca="false">IF(OR($A839="",02_Estacao!B839=""),"",IF(CFG_UT="°F",(02_Estacao!B839-32)*5/9,02_Estacao!B839))</f>
        <v/>
      </c>
      <c r="C839" s="47" t="str">
        <f aca="false">IF(OR($A839="",02_Estacao!C839=""),"",IF(CFG_UUR="fração (0-1)",02_Estacao!C839*100,02_Estacao!C839))</f>
        <v/>
      </c>
      <c r="D839" s="48" t="str">
        <f aca="false">IF(OR($A839="",02_Estacao!D839=""),"",IF(CFG_URS="MJ/m²/h",02_Estacao!D839*277.7778,IF(CFG_URS="kW/m²",02_Estacao!D839*1000,02_Estacao!D839)))</f>
        <v/>
      </c>
      <c r="E839" s="46" t="str">
        <f aca="false">IF(OR($A839="",02_Estacao!E839=""),"",IF(CFG_UVEL="km/h",02_Estacao!E839/3.6,02_Estacao!E839))</f>
        <v/>
      </c>
      <c r="F839" s="46" t="str">
        <f aca="false">IF($A839="","",IF(02_Estacao!F839="",CFG_P,IF(CFG_UP="hPa (mbar)",02_Estacao!F839/10,IF(CFG_UP="Pa",02_Estacao!F839/1000,02_Estacao!F839))))</f>
        <v/>
      </c>
      <c r="G839" s="48" t="str">
        <f aca="false">IF($A839="","",IF(02_Estacao!G839&lt;&gt;"",02_Estacao!G839,IF($D839="","",(1-CFG_ALBEDO)*$D839-CFG_RNL)))</f>
        <v/>
      </c>
      <c r="H839" s="46" t="str">
        <f aca="false">IF($A839="","",IFERROR(IF(ISNUMBER(INDEX(03_Dossel!$F$6:$F$1005,MATCH($A839,03_Dossel!$A$6:$A$1005,0))),INDEX(03_Dossel!$F$6:$F$1005,MATCH($A839,03_Dossel!$A$6:$A$1005,0)),""),""))</f>
        <v/>
      </c>
      <c r="I839" s="49" t="str">
        <f aca="false">IF($A839="","",IF($H839="","SEM PAR","OK"))</f>
        <v/>
      </c>
      <c r="J839" s="50" t="str">
        <f aca="false">IF($B839="","",0.6108*EXP(17.27*$B839/($B839+237.3)))</f>
        <v/>
      </c>
      <c r="K839" s="50" t="str">
        <f aca="false">IF(OR($J839="",$C839=""),"",$J839*$C839/100)</f>
        <v/>
      </c>
      <c r="L839" s="50" t="str">
        <f aca="false">IF(OR($J839="",$K839=""),"",$J839-$K839)</f>
        <v/>
      </c>
      <c r="M839" s="50" t="str">
        <f aca="false">IF($J839="","",4098*$J839/($B839+237.3)^2)</f>
        <v/>
      </c>
      <c r="N839" s="51" t="str">
        <f aca="false">IF($F839="","",0.000665*$F839)</f>
        <v/>
      </c>
      <c r="O839" s="46" t="str">
        <f aca="false">IF($E839="","",IFERROR($E839*4.87/LN(67.8*CFG_ZANEM-5.42),""))</f>
        <v/>
      </c>
      <c r="P839" s="46" t="str">
        <f aca="false">IF(OR($B839="",$H839=""),"",$H839-$B839)</f>
        <v/>
      </c>
      <c r="Q839" s="46" t="str">
        <f aca="false">IF($A839="","",IF(ISNUMBER(CFG_A),CFG_A,""))</f>
        <v/>
      </c>
      <c r="R839" s="46" t="str">
        <f aca="false">IF($A839="","",IF(ISNUMBER(CFG_B),CFG_B,""))</f>
        <v/>
      </c>
      <c r="S839" s="50" t="str">
        <f aca="false">IF(OR($B839="",$Q839=""),"",0.6108*EXP(17.27*$B839/($B839+237.3))-0.6108*EXP(17.27*($B839+$Q839)/($B839+$Q839+237.3)))</f>
        <v/>
      </c>
      <c r="T839" s="46" t="str">
        <f aca="false">IF(OR($Q839="",$R839="",$L839=""),"",$Q839+$R839*$L839)</f>
        <v/>
      </c>
      <c r="U839" s="46" t="str">
        <f aca="false">IF(OR($Q839="",$R839="",$S839=""),"",$Q839+$R839*$S839)</f>
        <v/>
      </c>
      <c r="V839" s="50" t="str">
        <f aca="false">IF(OR($P839="",$T839="",$U839=""),"",IF(ABS($U839-$T839)&lt;CFG_DENOMMIN,"",($P839-$T839)/($U839-$T839)))</f>
        <v/>
      </c>
      <c r="W839" s="47" t="str">
        <f aca="false">IF($E839="","",IFERROR(LN((CFG_ZANEM-0.67*CFG_HDOSSEL)/(0.123*CFG_HDOSSEL))*LN((CFG_ZAR-0.67*CFG_HDOSSEL)/(0.0123*CFG_HDOSSEL))/(CFG_K^2*$E839),""))</f>
        <v/>
      </c>
      <c r="X839" s="50" t="str">
        <f aca="false">IF(OR($N839="",$W839="",$W839=0),"",$N839*(1+CFG_RC/$W839))</f>
        <v/>
      </c>
      <c r="Y839" s="46" t="str">
        <f aca="false">IF(OR($X839="",$M839="",$G839="",$L839=""),"",($W839*$G839/CFG_RHOCP)*($X839/($M839+$X839))-$L839/($M839+$X839))</f>
        <v/>
      </c>
      <c r="Z839" s="46" t="str">
        <f aca="false">IF(OR($W839="",$G839=""),"",$W839*$G839/CFG_RHOCP)</f>
        <v/>
      </c>
      <c r="AA839" s="50" t="str">
        <f aca="false">IF(OR($P839="",$Y839="",$Z839=""),"",IF(ABS($Z839-$Y839)&lt;CFG_DENOMMIN,"",($P839-$Y839)/($Z839-$Y839)))</f>
        <v/>
      </c>
      <c r="AB839" s="48" t="str">
        <f aca="false">IF($A839="","",IF(AND(HOUR($A839)&gt;=CFG_HINI,HOUR($A839)&lt;CFG_HFIM),1,0))</f>
        <v/>
      </c>
      <c r="AC839" s="48" t="str">
        <f aca="false">IF($A839="","",IF($D839="",0,IF($D839&gt;=CFG_RSMIN,1,0)))</f>
        <v/>
      </c>
      <c r="AD839" s="48" t="str">
        <f aca="false">IF($A839="","",IF($E839="",0,IF(AND($E839&gt;=CFG_UMIN,$E839&lt;=CFG_UMAX),1,0)))</f>
        <v/>
      </c>
      <c r="AE839" s="48" t="str">
        <f aca="false">IF($A839="","",IF($L839="",0,IF($L839&gt;=CFG_VPDMIN,1,0)))</f>
        <v/>
      </c>
      <c r="AF839" s="48" t="str">
        <f aca="false">IF($A839="","",IF(CFG_METODO="Teórico (Jackson)",IF(OR($Y839="",$Z839=""),0,IF(ABS($Z839-$Y839)&gt;=CFG_DENOMMIN,1,0)),IF(OR($T839="",$U839=""),0,IF(ABS($U839-$T839)&gt;=CFG_DENOMMIN,1,0))))</f>
        <v/>
      </c>
      <c r="AG839" s="48" t="str">
        <f aca="false">IF($A839="","",IF(AND($B839&lt;&gt;"",$C839&lt;&gt;"",$H839&lt;&gt;""),1,0))</f>
        <v/>
      </c>
      <c r="AH839" s="48" t="str">
        <f aca="false">IF($A839="","",IF(AND($AB839=1,$AC839=1,$AD839=1,$AE839=1,$AF839=1,$AG839=1),1,0))</f>
        <v/>
      </c>
      <c r="AI839" s="50" t="str">
        <f aca="false">IF($A839="","",IF($AH839&lt;&gt;1,"",IF(CFG_METODO="Teórico (Jackson)",$AA839,$V839)))</f>
        <v/>
      </c>
      <c r="AJ839" s="50" t="str">
        <f aca="false">IF($AI839="","",MAX(0,MIN(1,$AI839)))</f>
        <v/>
      </c>
      <c r="AK839" s="52" t="str">
        <f aca="false">IF($A839="","",IF($AG839=0,"Dados incompletos"&amp;IF($I839="SEM PAR"," — sem Tc no mesmo horário",""),IF($AB839=0,"Fora da janela horária",IF($AC839=0,"Radiação abaixo do mínimo",IF($AD839=0,"Vento fora da faixa",IF($AE839=0,"VPD abaixo do mínimo",IF($AF839=0,"Denominador muito pequeno","VÁLIDO")))))))</f>
        <v/>
      </c>
    </row>
    <row r="840" customFormat="false" ht="15" hidden="false" customHeight="false" outlineLevel="0" collapsed="false">
      <c r="A840" s="45" t="str">
        <f aca="false">IF(02_Estacao!A840="","",02_Estacao!A840)</f>
        <v/>
      </c>
      <c r="B840" s="46" t="str">
        <f aca="false">IF(OR($A840="",02_Estacao!B840=""),"",IF(CFG_UT="°F",(02_Estacao!B840-32)*5/9,02_Estacao!B840))</f>
        <v/>
      </c>
      <c r="C840" s="47" t="str">
        <f aca="false">IF(OR($A840="",02_Estacao!C840=""),"",IF(CFG_UUR="fração (0-1)",02_Estacao!C840*100,02_Estacao!C840))</f>
        <v/>
      </c>
      <c r="D840" s="48" t="str">
        <f aca="false">IF(OR($A840="",02_Estacao!D840=""),"",IF(CFG_URS="MJ/m²/h",02_Estacao!D840*277.7778,IF(CFG_URS="kW/m²",02_Estacao!D840*1000,02_Estacao!D840)))</f>
        <v/>
      </c>
      <c r="E840" s="46" t="str">
        <f aca="false">IF(OR($A840="",02_Estacao!E840=""),"",IF(CFG_UVEL="km/h",02_Estacao!E840/3.6,02_Estacao!E840))</f>
        <v/>
      </c>
      <c r="F840" s="46" t="str">
        <f aca="false">IF($A840="","",IF(02_Estacao!F840="",CFG_P,IF(CFG_UP="hPa (mbar)",02_Estacao!F840/10,IF(CFG_UP="Pa",02_Estacao!F840/1000,02_Estacao!F840))))</f>
        <v/>
      </c>
      <c r="G840" s="48" t="str">
        <f aca="false">IF($A840="","",IF(02_Estacao!G840&lt;&gt;"",02_Estacao!G840,IF($D840="","",(1-CFG_ALBEDO)*$D840-CFG_RNL)))</f>
        <v/>
      </c>
      <c r="H840" s="46" t="str">
        <f aca="false">IF($A840="","",IFERROR(IF(ISNUMBER(INDEX(03_Dossel!$F$6:$F$1005,MATCH($A840,03_Dossel!$A$6:$A$1005,0))),INDEX(03_Dossel!$F$6:$F$1005,MATCH($A840,03_Dossel!$A$6:$A$1005,0)),""),""))</f>
        <v/>
      </c>
      <c r="I840" s="49" t="str">
        <f aca="false">IF($A840="","",IF($H840="","SEM PAR","OK"))</f>
        <v/>
      </c>
      <c r="J840" s="50" t="str">
        <f aca="false">IF($B840="","",0.6108*EXP(17.27*$B840/($B840+237.3)))</f>
        <v/>
      </c>
      <c r="K840" s="50" t="str">
        <f aca="false">IF(OR($J840="",$C840=""),"",$J840*$C840/100)</f>
        <v/>
      </c>
      <c r="L840" s="50" t="str">
        <f aca="false">IF(OR($J840="",$K840=""),"",$J840-$K840)</f>
        <v/>
      </c>
      <c r="M840" s="50" t="str">
        <f aca="false">IF($J840="","",4098*$J840/($B840+237.3)^2)</f>
        <v/>
      </c>
      <c r="N840" s="51" t="str">
        <f aca="false">IF($F840="","",0.000665*$F840)</f>
        <v/>
      </c>
      <c r="O840" s="46" t="str">
        <f aca="false">IF($E840="","",IFERROR($E840*4.87/LN(67.8*CFG_ZANEM-5.42),""))</f>
        <v/>
      </c>
      <c r="P840" s="46" t="str">
        <f aca="false">IF(OR($B840="",$H840=""),"",$H840-$B840)</f>
        <v/>
      </c>
      <c r="Q840" s="46" t="str">
        <f aca="false">IF($A840="","",IF(ISNUMBER(CFG_A),CFG_A,""))</f>
        <v/>
      </c>
      <c r="R840" s="46" t="str">
        <f aca="false">IF($A840="","",IF(ISNUMBER(CFG_B),CFG_B,""))</f>
        <v/>
      </c>
      <c r="S840" s="50" t="str">
        <f aca="false">IF(OR($B840="",$Q840=""),"",0.6108*EXP(17.27*$B840/($B840+237.3))-0.6108*EXP(17.27*($B840+$Q840)/($B840+$Q840+237.3)))</f>
        <v/>
      </c>
      <c r="T840" s="46" t="str">
        <f aca="false">IF(OR($Q840="",$R840="",$L840=""),"",$Q840+$R840*$L840)</f>
        <v/>
      </c>
      <c r="U840" s="46" t="str">
        <f aca="false">IF(OR($Q840="",$R840="",$S840=""),"",$Q840+$R840*$S840)</f>
        <v/>
      </c>
      <c r="V840" s="50" t="str">
        <f aca="false">IF(OR($P840="",$T840="",$U840=""),"",IF(ABS($U840-$T840)&lt;CFG_DENOMMIN,"",($P840-$T840)/($U840-$T840)))</f>
        <v/>
      </c>
      <c r="W840" s="47" t="str">
        <f aca="false">IF($E840="","",IFERROR(LN((CFG_ZANEM-0.67*CFG_HDOSSEL)/(0.123*CFG_HDOSSEL))*LN((CFG_ZAR-0.67*CFG_HDOSSEL)/(0.0123*CFG_HDOSSEL))/(CFG_K^2*$E840),""))</f>
        <v/>
      </c>
      <c r="X840" s="50" t="str">
        <f aca="false">IF(OR($N840="",$W840="",$W840=0),"",$N840*(1+CFG_RC/$W840))</f>
        <v/>
      </c>
      <c r="Y840" s="46" t="str">
        <f aca="false">IF(OR($X840="",$M840="",$G840="",$L840=""),"",($W840*$G840/CFG_RHOCP)*($X840/($M840+$X840))-$L840/($M840+$X840))</f>
        <v/>
      </c>
      <c r="Z840" s="46" t="str">
        <f aca="false">IF(OR($W840="",$G840=""),"",$W840*$G840/CFG_RHOCP)</f>
        <v/>
      </c>
      <c r="AA840" s="50" t="str">
        <f aca="false">IF(OR($P840="",$Y840="",$Z840=""),"",IF(ABS($Z840-$Y840)&lt;CFG_DENOMMIN,"",($P840-$Y840)/($Z840-$Y840)))</f>
        <v/>
      </c>
      <c r="AB840" s="48" t="str">
        <f aca="false">IF($A840="","",IF(AND(HOUR($A840)&gt;=CFG_HINI,HOUR($A840)&lt;CFG_HFIM),1,0))</f>
        <v/>
      </c>
      <c r="AC840" s="48" t="str">
        <f aca="false">IF($A840="","",IF($D840="",0,IF($D840&gt;=CFG_RSMIN,1,0)))</f>
        <v/>
      </c>
      <c r="AD840" s="48" t="str">
        <f aca="false">IF($A840="","",IF($E840="",0,IF(AND($E840&gt;=CFG_UMIN,$E840&lt;=CFG_UMAX),1,0)))</f>
        <v/>
      </c>
      <c r="AE840" s="48" t="str">
        <f aca="false">IF($A840="","",IF($L840="",0,IF($L840&gt;=CFG_VPDMIN,1,0)))</f>
        <v/>
      </c>
      <c r="AF840" s="48" t="str">
        <f aca="false">IF($A840="","",IF(CFG_METODO="Teórico (Jackson)",IF(OR($Y840="",$Z840=""),0,IF(ABS($Z840-$Y840)&gt;=CFG_DENOMMIN,1,0)),IF(OR($T840="",$U840=""),0,IF(ABS($U840-$T840)&gt;=CFG_DENOMMIN,1,0))))</f>
        <v/>
      </c>
      <c r="AG840" s="48" t="str">
        <f aca="false">IF($A840="","",IF(AND($B840&lt;&gt;"",$C840&lt;&gt;"",$H840&lt;&gt;""),1,0))</f>
        <v/>
      </c>
      <c r="AH840" s="48" t="str">
        <f aca="false">IF($A840="","",IF(AND($AB840=1,$AC840=1,$AD840=1,$AE840=1,$AF840=1,$AG840=1),1,0))</f>
        <v/>
      </c>
      <c r="AI840" s="50" t="str">
        <f aca="false">IF($A840="","",IF($AH840&lt;&gt;1,"",IF(CFG_METODO="Teórico (Jackson)",$AA840,$V840)))</f>
        <v/>
      </c>
      <c r="AJ840" s="50" t="str">
        <f aca="false">IF($AI840="","",MAX(0,MIN(1,$AI840)))</f>
        <v/>
      </c>
      <c r="AK840" s="52" t="str">
        <f aca="false">IF($A840="","",IF($AG840=0,"Dados incompletos"&amp;IF($I840="SEM PAR"," — sem Tc no mesmo horário",""),IF($AB840=0,"Fora da janela horária",IF($AC840=0,"Radiação abaixo do mínimo",IF($AD840=0,"Vento fora da faixa",IF($AE840=0,"VPD abaixo do mínimo",IF($AF840=0,"Denominador muito pequeno","VÁLIDO")))))))</f>
        <v/>
      </c>
    </row>
    <row r="841" customFormat="false" ht="15" hidden="false" customHeight="false" outlineLevel="0" collapsed="false">
      <c r="A841" s="45" t="str">
        <f aca="false">IF(02_Estacao!A841="","",02_Estacao!A841)</f>
        <v/>
      </c>
      <c r="B841" s="46" t="str">
        <f aca="false">IF(OR($A841="",02_Estacao!B841=""),"",IF(CFG_UT="°F",(02_Estacao!B841-32)*5/9,02_Estacao!B841))</f>
        <v/>
      </c>
      <c r="C841" s="47" t="str">
        <f aca="false">IF(OR($A841="",02_Estacao!C841=""),"",IF(CFG_UUR="fração (0-1)",02_Estacao!C841*100,02_Estacao!C841))</f>
        <v/>
      </c>
      <c r="D841" s="48" t="str">
        <f aca="false">IF(OR($A841="",02_Estacao!D841=""),"",IF(CFG_URS="MJ/m²/h",02_Estacao!D841*277.7778,IF(CFG_URS="kW/m²",02_Estacao!D841*1000,02_Estacao!D841)))</f>
        <v/>
      </c>
      <c r="E841" s="46" t="str">
        <f aca="false">IF(OR($A841="",02_Estacao!E841=""),"",IF(CFG_UVEL="km/h",02_Estacao!E841/3.6,02_Estacao!E841))</f>
        <v/>
      </c>
      <c r="F841" s="46" t="str">
        <f aca="false">IF($A841="","",IF(02_Estacao!F841="",CFG_P,IF(CFG_UP="hPa (mbar)",02_Estacao!F841/10,IF(CFG_UP="Pa",02_Estacao!F841/1000,02_Estacao!F841))))</f>
        <v/>
      </c>
      <c r="G841" s="48" t="str">
        <f aca="false">IF($A841="","",IF(02_Estacao!G841&lt;&gt;"",02_Estacao!G841,IF($D841="","",(1-CFG_ALBEDO)*$D841-CFG_RNL)))</f>
        <v/>
      </c>
      <c r="H841" s="46" t="str">
        <f aca="false">IF($A841="","",IFERROR(IF(ISNUMBER(INDEX(03_Dossel!$F$6:$F$1005,MATCH($A841,03_Dossel!$A$6:$A$1005,0))),INDEX(03_Dossel!$F$6:$F$1005,MATCH($A841,03_Dossel!$A$6:$A$1005,0)),""),""))</f>
        <v/>
      </c>
      <c r="I841" s="49" t="str">
        <f aca="false">IF($A841="","",IF($H841="","SEM PAR","OK"))</f>
        <v/>
      </c>
      <c r="J841" s="50" t="str">
        <f aca="false">IF($B841="","",0.6108*EXP(17.27*$B841/($B841+237.3)))</f>
        <v/>
      </c>
      <c r="K841" s="50" t="str">
        <f aca="false">IF(OR($J841="",$C841=""),"",$J841*$C841/100)</f>
        <v/>
      </c>
      <c r="L841" s="50" t="str">
        <f aca="false">IF(OR($J841="",$K841=""),"",$J841-$K841)</f>
        <v/>
      </c>
      <c r="M841" s="50" t="str">
        <f aca="false">IF($J841="","",4098*$J841/($B841+237.3)^2)</f>
        <v/>
      </c>
      <c r="N841" s="51" t="str">
        <f aca="false">IF($F841="","",0.000665*$F841)</f>
        <v/>
      </c>
      <c r="O841" s="46" t="str">
        <f aca="false">IF($E841="","",IFERROR($E841*4.87/LN(67.8*CFG_ZANEM-5.42),""))</f>
        <v/>
      </c>
      <c r="P841" s="46" t="str">
        <f aca="false">IF(OR($B841="",$H841=""),"",$H841-$B841)</f>
        <v/>
      </c>
      <c r="Q841" s="46" t="str">
        <f aca="false">IF($A841="","",IF(ISNUMBER(CFG_A),CFG_A,""))</f>
        <v/>
      </c>
      <c r="R841" s="46" t="str">
        <f aca="false">IF($A841="","",IF(ISNUMBER(CFG_B),CFG_B,""))</f>
        <v/>
      </c>
      <c r="S841" s="50" t="str">
        <f aca="false">IF(OR($B841="",$Q841=""),"",0.6108*EXP(17.27*$B841/($B841+237.3))-0.6108*EXP(17.27*($B841+$Q841)/($B841+$Q841+237.3)))</f>
        <v/>
      </c>
      <c r="T841" s="46" t="str">
        <f aca="false">IF(OR($Q841="",$R841="",$L841=""),"",$Q841+$R841*$L841)</f>
        <v/>
      </c>
      <c r="U841" s="46" t="str">
        <f aca="false">IF(OR($Q841="",$R841="",$S841=""),"",$Q841+$R841*$S841)</f>
        <v/>
      </c>
      <c r="V841" s="50" t="str">
        <f aca="false">IF(OR($P841="",$T841="",$U841=""),"",IF(ABS($U841-$T841)&lt;CFG_DENOMMIN,"",($P841-$T841)/($U841-$T841)))</f>
        <v/>
      </c>
      <c r="W841" s="47" t="str">
        <f aca="false">IF($E841="","",IFERROR(LN((CFG_ZANEM-0.67*CFG_HDOSSEL)/(0.123*CFG_HDOSSEL))*LN((CFG_ZAR-0.67*CFG_HDOSSEL)/(0.0123*CFG_HDOSSEL))/(CFG_K^2*$E841),""))</f>
        <v/>
      </c>
      <c r="X841" s="50" t="str">
        <f aca="false">IF(OR($N841="",$W841="",$W841=0),"",$N841*(1+CFG_RC/$W841))</f>
        <v/>
      </c>
      <c r="Y841" s="46" t="str">
        <f aca="false">IF(OR($X841="",$M841="",$G841="",$L841=""),"",($W841*$G841/CFG_RHOCP)*($X841/($M841+$X841))-$L841/($M841+$X841))</f>
        <v/>
      </c>
      <c r="Z841" s="46" t="str">
        <f aca="false">IF(OR($W841="",$G841=""),"",$W841*$G841/CFG_RHOCP)</f>
        <v/>
      </c>
      <c r="AA841" s="50" t="str">
        <f aca="false">IF(OR($P841="",$Y841="",$Z841=""),"",IF(ABS($Z841-$Y841)&lt;CFG_DENOMMIN,"",($P841-$Y841)/($Z841-$Y841)))</f>
        <v/>
      </c>
      <c r="AB841" s="48" t="str">
        <f aca="false">IF($A841="","",IF(AND(HOUR($A841)&gt;=CFG_HINI,HOUR($A841)&lt;CFG_HFIM),1,0))</f>
        <v/>
      </c>
      <c r="AC841" s="48" t="str">
        <f aca="false">IF($A841="","",IF($D841="",0,IF($D841&gt;=CFG_RSMIN,1,0)))</f>
        <v/>
      </c>
      <c r="AD841" s="48" t="str">
        <f aca="false">IF($A841="","",IF($E841="",0,IF(AND($E841&gt;=CFG_UMIN,$E841&lt;=CFG_UMAX),1,0)))</f>
        <v/>
      </c>
      <c r="AE841" s="48" t="str">
        <f aca="false">IF($A841="","",IF($L841="",0,IF($L841&gt;=CFG_VPDMIN,1,0)))</f>
        <v/>
      </c>
      <c r="AF841" s="48" t="str">
        <f aca="false">IF($A841="","",IF(CFG_METODO="Teórico (Jackson)",IF(OR($Y841="",$Z841=""),0,IF(ABS($Z841-$Y841)&gt;=CFG_DENOMMIN,1,0)),IF(OR($T841="",$U841=""),0,IF(ABS($U841-$T841)&gt;=CFG_DENOMMIN,1,0))))</f>
        <v/>
      </c>
      <c r="AG841" s="48" t="str">
        <f aca="false">IF($A841="","",IF(AND($B841&lt;&gt;"",$C841&lt;&gt;"",$H841&lt;&gt;""),1,0))</f>
        <v/>
      </c>
      <c r="AH841" s="48" t="str">
        <f aca="false">IF($A841="","",IF(AND($AB841=1,$AC841=1,$AD841=1,$AE841=1,$AF841=1,$AG841=1),1,0))</f>
        <v/>
      </c>
      <c r="AI841" s="50" t="str">
        <f aca="false">IF($A841="","",IF($AH841&lt;&gt;1,"",IF(CFG_METODO="Teórico (Jackson)",$AA841,$V841)))</f>
        <v/>
      </c>
      <c r="AJ841" s="50" t="str">
        <f aca="false">IF($AI841="","",MAX(0,MIN(1,$AI841)))</f>
        <v/>
      </c>
      <c r="AK841" s="52" t="str">
        <f aca="false">IF($A841="","",IF($AG841=0,"Dados incompletos"&amp;IF($I841="SEM PAR"," — sem Tc no mesmo horário",""),IF($AB841=0,"Fora da janela horária",IF($AC841=0,"Radiação abaixo do mínimo",IF($AD841=0,"Vento fora da faixa",IF($AE841=0,"VPD abaixo do mínimo",IF($AF841=0,"Denominador muito pequeno","VÁLIDO")))))))</f>
        <v/>
      </c>
    </row>
    <row r="842" customFormat="false" ht="15" hidden="false" customHeight="false" outlineLevel="0" collapsed="false">
      <c r="A842" s="45" t="str">
        <f aca="false">IF(02_Estacao!A842="","",02_Estacao!A842)</f>
        <v/>
      </c>
      <c r="B842" s="46" t="str">
        <f aca="false">IF(OR($A842="",02_Estacao!B842=""),"",IF(CFG_UT="°F",(02_Estacao!B842-32)*5/9,02_Estacao!B842))</f>
        <v/>
      </c>
      <c r="C842" s="47" t="str">
        <f aca="false">IF(OR($A842="",02_Estacao!C842=""),"",IF(CFG_UUR="fração (0-1)",02_Estacao!C842*100,02_Estacao!C842))</f>
        <v/>
      </c>
      <c r="D842" s="48" t="str">
        <f aca="false">IF(OR($A842="",02_Estacao!D842=""),"",IF(CFG_URS="MJ/m²/h",02_Estacao!D842*277.7778,IF(CFG_URS="kW/m²",02_Estacao!D842*1000,02_Estacao!D842)))</f>
        <v/>
      </c>
      <c r="E842" s="46" t="str">
        <f aca="false">IF(OR($A842="",02_Estacao!E842=""),"",IF(CFG_UVEL="km/h",02_Estacao!E842/3.6,02_Estacao!E842))</f>
        <v/>
      </c>
      <c r="F842" s="46" t="str">
        <f aca="false">IF($A842="","",IF(02_Estacao!F842="",CFG_P,IF(CFG_UP="hPa (mbar)",02_Estacao!F842/10,IF(CFG_UP="Pa",02_Estacao!F842/1000,02_Estacao!F842))))</f>
        <v/>
      </c>
      <c r="G842" s="48" t="str">
        <f aca="false">IF($A842="","",IF(02_Estacao!G842&lt;&gt;"",02_Estacao!G842,IF($D842="","",(1-CFG_ALBEDO)*$D842-CFG_RNL)))</f>
        <v/>
      </c>
      <c r="H842" s="46" t="str">
        <f aca="false">IF($A842="","",IFERROR(IF(ISNUMBER(INDEX(03_Dossel!$F$6:$F$1005,MATCH($A842,03_Dossel!$A$6:$A$1005,0))),INDEX(03_Dossel!$F$6:$F$1005,MATCH($A842,03_Dossel!$A$6:$A$1005,0)),""),""))</f>
        <v/>
      </c>
      <c r="I842" s="49" t="str">
        <f aca="false">IF($A842="","",IF($H842="","SEM PAR","OK"))</f>
        <v/>
      </c>
      <c r="J842" s="50" t="str">
        <f aca="false">IF($B842="","",0.6108*EXP(17.27*$B842/($B842+237.3)))</f>
        <v/>
      </c>
      <c r="K842" s="50" t="str">
        <f aca="false">IF(OR($J842="",$C842=""),"",$J842*$C842/100)</f>
        <v/>
      </c>
      <c r="L842" s="50" t="str">
        <f aca="false">IF(OR($J842="",$K842=""),"",$J842-$K842)</f>
        <v/>
      </c>
      <c r="M842" s="50" t="str">
        <f aca="false">IF($J842="","",4098*$J842/($B842+237.3)^2)</f>
        <v/>
      </c>
      <c r="N842" s="51" t="str">
        <f aca="false">IF($F842="","",0.000665*$F842)</f>
        <v/>
      </c>
      <c r="O842" s="46" t="str">
        <f aca="false">IF($E842="","",IFERROR($E842*4.87/LN(67.8*CFG_ZANEM-5.42),""))</f>
        <v/>
      </c>
      <c r="P842" s="46" t="str">
        <f aca="false">IF(OR($B842="",$H842=""),"",$H842-$B842)</f>
        <v/>
      </c>
      <c r="Q842" s="46" t="str">
        <f aca="false">IF($A842="","",IF(ISNUMBER(CFG_A),CFG_A,""))</f>
        <v/>
      </c>
      <c r="R842" s="46" t="str">
        <f aca="false">IF($A842="","",IF(ISNUMBER(CFG_B),CFG_B,""))</f>
        <v/>
      </c>
      <c r="S842" s="50" t="str">
        <f aca="false">IF(OR($B842="",$Q842=""),"",0.6108*EXP(17.27*$B842/($B842+237.3))-0.6108*EXP(17.27*($B842+$Q842)/($B842+$Q842+237.3)))</f>
        <v/>
      </c>
      <c r="T842" s="46" t="str">
        <f aca="false">IF(OR($Q842="",$R842="",$L842=""),"",$Q842+$R842*$L842)</f>
        <v/>
      </c>
      <c r="U842" s="46" t="str">
        <f aca="false">IF(OR($Q842="",$R842="",$S842=""),"",$Q842+$R842*$S842)</f>
        <v/>
      </c>
      <c r="V842" s="50" t="str">
        <f aca="false">IF(OR($P842="",$T842="",$U842=""),"",IF(ABS($U842-$T842)&lt;CFG_DENOMMIN,"",($P842-$T842)/($U842-$T842)))</f>
        <v/>
      </c>
      <c r="W842" s="47" t="str">
        <f aca="false">IF($E842="","",IFERROR(LN((CFG_ZANEM-0.67*CFG_HDOSSEL)/(0.123*CFG_HDOSSEL))*LN((CFG_ZAR-0.67*CFG_HDOSSEL)/(0.0123*CFG_HDOSSEL))/(CFG_K^2*$E842),""))</f>
        <v/>
      </c>
      <c r="X842" s="50" t="str">
        <f aca="false">IF(OR($N842="",$W842="",$W842=0),"",$N842*(1+CFG_RC/$W842))</f>
        <v/>
      </c>
      <c r="Y842" s="46" t="str">
        <f aca="false">IF(OR($X842="",$M842="",$G842="",$L842=""),"",($W842*$G842/CFG_RHOCP)*($X842/($M842+$X842))-$L842/($M842+$X842))</f>
        <v/>
      </c>
      <c r="Z842" s="46" t="str">
        <f aca="false">IF(OR($W842="",$G842=""),"",$W842*$G842/CFG_RHOCP)</f>
        <v/>
      </c>
      <c r="AA842" s="50" t="str">
        <f aca="false">IF(OR($P842="",$Y842="",$Z842=""),"",IF(ABS($Z842-$Y842)&lt;CFG_DENOMMIN,"",($P842-$Y842)/($Z842-$Y842)))</f>
        <v/>
      </c>
      <c r="AB842" s="48" t="str">
        <f aca="false">IF($A842="","",IF(AND(HOUR($A842)&gt;=CFG_HINI,HOUR($A842)&lt;CFG_HFIM),1,0))</f>
        <v/>
      </c>
      <c r="AC842" s="48" t="str">
        <f aca="false">IF($A842="","",IF($D842="",0,IF($D842&gt;=CFG_RSMIN,1,0)))</f>
        <v/>
      </c>
      <c r="AD842" s="48" t="str">
        <f aca="false">IF($A842="","",IF($E842="",0,IF(AND($E842&gt;=CFG_UMIN,$E842&lt;=CFG_UMAX),1,0)))</f>
        <v/>
      </c>
      <c r="AE842" s="48" t="str">
        <f aca="false">IF($A842="","",IF($L842="",0,IF($L842&gt;=CFG_VPDMIN,1,0)))</f>
        <v/>
      </c>
      <c r="AF842" s="48" t="str">
        <f aca="false">IF($A842="","",IF(CFG_METODO="Teórico (Jackson)",IF(OR($Y842="",$Z842=""),0,IF(ABS($Z842-$Y842)&gt;=CFG_DENOMMIN,1,0)),IF(OR($T842="",$U842=""),0,IF(ABS($U842-$T842)&gt;=CFG_DENOMMIN,1,0))))</f>
        <v/>
      </c>
      <c r="AG842" s="48" t="str">
        <f aca="false">IF($A842="","",IF(AND($B842&lt;&gt;"",$C842&lt;&gt;"",$H842&lt;&gt;""),1,0))</f>
        <v/>
      </c>
      <c r="AH842" s="48" t="str">
        <f aca="false">IF($A842="","",IF(AND($AB842=1,$AC842=1,$AD842=1,$AE842=1,$AF842=1,$AG842=1),1,0))</f>
        <v/>
      </c>
      <c r="AI842" s="50" t="str">
        <f aca="false">IF($A842="","",IF($AH842&lt;&gt;1,"",IF(CFG_METODO="Teórico (Jackson)",$AA842,$V842)))</f>
        <v/>
      </c>
      <c r="AJ842" s="50" t="str">
        <f aca="false">IF($AI842="","",MAX(0,MIN(1,$AI842)))</f>
        <v/>
      </c>
      <c r="AK842" s="52" t="str">
        <f aca="false">IF($A842="","",IF($AG842=0,"Dados incompletos"&amp;IF($I842="SEM PAR"," — sem Tc no mesmo horário",""),IF($AB842=0,"Fora da janela horária",IF($AC842=0,"Radiação abaixo do mínimo",IF($AD842=0,"Vento fora da faixa",IF($AE842=0,"VPD abaixo do mínimo",IF($AF842=0,"Denominador muito pequeno","VÁLIDO")))))))</f>
        <v/>
      </c>
    </row>
    <row r="843" customFormat="false" ht="15" hidden="false" customHeight="false" outlineLevel="0" collapsed="false">
      <c r="A843" s="45" t="str">
        <f aca="false">IF(02_Estacao!A843="","",02_Estacao!A843)</f>
        <v/>
      </c>
      <c r="B843" s="46" t="str">
        <f aca="false">IF(OR($A843="",02_Estacao!B843=""),"",IF(CFG_UT="°F",(02_Estacao!B843-32)*5/9,02_Estacao!B843))</f>
        <v/>
      </c>
      <c r="C843" s="47" t="str">
        <f aca="false">IF(OR($A843="",02_Estacao!C843=""),"",IF(CFG_UUR="fração (0-1)",02_Estacao!C843*100,02_Estacao!C843))</f>
        <v/>
      </c>
      <c r="D843" s="48" t="str">
        <f aca="false">IF(OR($A843="",02_Estacao!D843=""),"",IF(CFG_URS="MJ/m²/h",02_Estacao!D843*277.7778,IF(CFG_URS="kW/m²",02_Estacao!D843*1000,02_Estacao!D843)))</f>
        <v/>
      </c>
      <c r="E843" s="46" t="str">
        <f aca="false">IF(OR($A843="",02_Estacao!E843=""),"",IF(CFG_UVEL="km/h",02_Estacao!E843/3.6,02_Estacao!E843))</f>
        <v/>
      </c>
      <c r="F843" s="46" t="str">
        <f aca="false">IF($A843="","",IF(02_Estacao!F843="",CFG_P,IF(CFG_UP="hPa (mbar)",02_Estacao!F843/10,IF(CFG_UP="Pa",02_Estacao!F843/1000,02_Estacao!F843))))</f>
        <v/>
      </c>
      <c r="G843" s="48" t="str">
        <f aca="false">IF($A843="","",IF(02_Estacao!G843&lt;&gt;"",02_Estacao!G843,IF($D843="","",(1-CFG_ALBEDO)*$D843-CFG_RNL)))</f>
        <v/>
      </c>
      <c r="H843" s="46" t="str">
        <f aca="false">IF($A843="","",IFERROR(IF(ISNUMBER(INDEX(03_Dossel!$F$6:$F$1005,MATCH($A843,03_Dossel!$A$6:$A$1005,0))),INDEX(03_Dossel!$F$6:$F$1005,MATCH($A843,03_Dossel!$A$6:$A$1005,0)),""),""))</f>
        <v/>
      </c>
      <c r="I843" s="49" t="str">
        <f aca="false">IF($A843="","",IF($H843="","SEM PAR","OK"))</f>
        <v/>
      </c>
      <c r="J843" s="50" t="str">
        <f aca="false">IF($B843="","",0.6108*EXP(17.27*$B843/($B843+237.3)))</f>
        <v/>
      </c>
      <c r="K843" s="50" t="str">
        <f aca="false">IF(OR($J843="",$C843=""),"",$J843*$C843/100)</f>
        <v/>
      </c>
      <c r="L843" s="50" t="str">
        <f aca="false">IF(OR($J843="",$K843=""),"",$J843-$K843)</f>
        <v/>
      </c>
      <c r="M843" s="50" t="str">
        <f aca="false">IF($J843="","",4098*$J843/($B843+237.3)^2)</f>
        <v/>
      </c>
      <c r="N843" s="51" t="str">
        <f aca="false">IF($F843="","",0.000665*$F843)</f>
        <v/>
      </c>
      <c r="O843" s="46" t="str">
        <f aca="false">IF($E843="","",IFERROR($E843*4.87/LN(67.8*CFG_ZANEM-5.42),""))</f>
        <v/>
      </c>
      <c r="P843" s="46" t="str">
        <f aca="false">IF(OR($B843="",$H843=""),"",$H843-$B843)</f>
        <v/>
      </c>
      <c r="Q843" s="46" t="str">
        <f aca="false">IF($A843="","",IF(ISNUMBER(CFG_A),CFG_A,""))</f>
        <v/>
      </c>
      <c r="R843" s="46" t="str">
        <f aca="false">IF($A843="","",IF(ISNUMBER(CFG_B),CFG_B,""))</f>
        <v/>
      </c>
      <c r="S843" s="50" t="str">
        <f aca="false">IF(OR($B843="",$Q843=""),"",0.6108*EXP(17.27*$B843/($B843+237.3))-0.6108*EXP(17.27*($B843+$Q843)/($B843+$Q843+237.3)))</f>
        <v/>
      </c>
      <c r="T843" s="46" t="str">
        <f aca="false">IF(OR($Q843="",$R843="",$L843=""),"",$Q843+$R843*$L843)</f>
        <v/>
      </c>
      <c r="U843" s="46" t="str">
        <f aca="false">IF(OR($Q843="",$R843="",$S843=""),"",$Q843+$R843*$S843)</f>
        <v/>
      </c>
      <c r="V843" s="50" t="str">
        <f aca="false">IF(OR($P843="",$T843="",$U843=""),"",IF(ABS($U843-$T843)&lt;CFG_DENOMMIN,"",($P843-$T843)/($U843-$T843)))</f>
        <v/>
      </c>
      <c r="W843" s="47" t="str">
        <f aca="false">IF($E843="","",IFERROR(LN((CFG_ZANEM-0.67*CFG_HDOSSEL)/(0.123*CFG_HDOSSEL))*LN((CFG_ZAR-0.67*CFG_HDOSSEL)/(0.0123*CFG_HDOSSEL))/(CFG_K^2*$E843),""))</f>
        <v/>
      </c>
      <c r="X843" s="50" t="str">
        <f aca="false">IF(OR($N843="",$W843="",$W843=0),"",$N843*(1+CFG_RC/$W843))</f>
        <v/>
      </c>
      <c r="Y843" s="46" t="str">
        <f aca="false">IF(OR($X843="",$M843="",$G843="",$L843=""),"",($W843*$G843/CFG_RHOCP)*($X843/($M843+$X843))-$L843/($M843+$X843))</f>
        <v/>
      </c>
      <c r="Z843" s="46" t="str">
        <f aca="false">IF(OR($W843="",$G843=""),"",$W843*$G843/CFG_RHOCP)</f>
        <v/>
      </c>
      <c r="AA843" s="50" t="str">
        <f aca="false">IF(OR($P843="",$Y843="",$Z843=""),"",IF(ABS($Z843-$Y843)&lt;CFG_DENOMMIN,"",($P843-$Y843)/($Z843-$Y843)))</f>
        <v/>
      </c>
      <c r="AB843" s="48" t="str">
        <f aca="false">IF($A843="","",IF(AND(HOUR($A843)&gt;=CFG_HINI,HOUR($A843)&lt;CFG_HFIM),1,0))</f>
        <v/>
      </c>
      <c r="AC843" s="48" t="str">
        <f aca="false">IF($A843="","",IF($D843="",0,IF($D843&gt;=CFG_RSMIN,1,0)))</f>
        <v/>
      </c>
      <c r="AD843" s="48" t="str">
        <f aca="false">IF($A843="","",IF($E843="",0,IF(AND($E843&gt;=CFG_UMIN,$E843&lt;=CFG_UMAX),1,0)))</f>
        <v/>
      </c>
      <c r="AE843" s="48" t="str">
        <f aca="false">IF($A843="","",IF($L843="",0,IF($L843&gt;=CFG_VPDMIN,1,0)))</f>
        <v/>
      </c>
      <c r="AF843" s="48" t="str">
        <f aca="false">IF($A843="","",IF(CFG_METODO="Teórico (Jackson)",IF(OR($Y843="",$Z843=""),0,IF(ABS($Z843-$Y843)&gt;=CFG_DENOMMIN,1,0)),IF(OR($T843="",$U843=""),0,IF(ABS($U843-$T843)&gt;=CFG_DENOMMIN,1,0))))</f>
        <v/>
      </c>
      <c r="AG843" s="48" t="str">
        <f aca="false">IF($A843="","",IF(AND($B843&lt;&gt;"",$C843&lt;&gt;"",$H843&lt;&gt;""),1,0))</f>
        <v/>
      </c>
      <c r="AH843" s="48" t="str">
        <f aca="false">IF($A843="","",IF(AND($AB843=1,$AC843=1,$AD843=1,$AE843=1,$AF843=1,$AG843=1),1,0))</f>
        <v/>
      </c>
      <c r="AI843" s="50" t="str">
        <f aca="false">IF($A843="","",IF($AH843&lt;&gt;1,"",IF(CFG_METODO="Teórico (Jackson)",$AA843,$V843)))</f>
        <v/>
      </c>
      <c r="AJ843" s="50" t="str">
        <f aca="false">IF($AI843="","",MAX(0,MIN(1,$AI843)))</f>
        <v/>
      </c>
      <c r="AK843" s="52" t="str">
        <f aca="false">IF($A843="","",IF($AG843=0,"Dados incompletos"&amp;IF($I843="SEM PAR"," — sem Tc no mesmo horário",""),IF($AB843=0,"Fora da janela horária",IF($AC843=0,"Radiação abaixo do mínimo",IF($AD843=0,"Vento fora da faixa",IF($AE843=0,"VPD abaixo do mínimo",IF($AF843=0,"Denominador muito pequeno","VÁLIDO")))))))</f>
        <v/>
      </c>
    </row>
    <row r="844" customFormat="false" ht="15" hidden="false" customHeight="false" outlineLevel="0" collapsed="false">
      <c r="A844" s="45" t="str">
        <f aca="false">IF(02_Estacao!A844="","",02_Estacao!A844)</f>
        <v/>
      </c>
      <c r="B844" s="46" t="str">
        <f aca="false">IF(OR($A844="",02_Estacao!B844=""),"",IF(CFG_UT="°F",(02_Estacao!B844-32)*5/9,02_Estacao!B844))</f>
        <v/>
      </c>
      <c r="C844" s="47" t="str">
        <f aca="false">IF(OR($A844="",02_Estacao!C844=""),"",IF(CFG_UUR="fração (0-1)",02_Estacao!C844*100,02_Estacao!C844))</f>
        <v/>
      </c>
      <c r="D844" s="48" t="str">
        <f aca="false">IF(OR($A844="",02_Estacao!D844=""),"",IF(CFG_URS="MJ/m²/h",02_Estacao!D844*277.7778,IF(CFG_URS="kW/m²",02_Estacao!D844*1000,02_Estacao!D844)))</f>
        <v/>
      </c>
      <c r="E844" s="46" t="str">
        <f aca="false">IF(OR($A844="",02_Estacao!E844=""),"",IF(CFG_UVEL="km/h",02_Estacao!E844/3.6,02_Estacao!E844))</f>
        <v/>
      </c>
      <c r="F844" s="46" t="str">
        <f aca="false">IF($A844="","",IF(02_Estacao!F844="",CFG_P,IF(CFG_UP="hPa (mbar)",02_Estacao!F844/10,IF(CFG_UP="Pa",02_Estacao!F844/1000,02_Estacao!F844))))</f>
        <v/>
      </c>
      <c r="G844" s="48" t="str">
        <f aca="false">IF($A844="","",IF(02_Estacao!G844&lt;&gt;"",02_Estacao!G844,IF($D844="","",(1-CFG_ALBEDO)*$D844-CFG_RNL)))</f>
        <v/>
      </c>
      <c r="H844" s="46" t="str">
        <f aca="false">IF($A844="","",IFERROR(IF(ISNUMBER(INDEX(03_Dossel!$F$6:$F$1005,MATCH($A844,03_Dossel!$A$6:$A$1005,0))),INDEX(03_Dossel!$F$6:$F$1005,MATCH($A844,03_Dossel!$A$6:$A$1005,0)),""),""))</f>
        <v/>
      </c>
      <c r="I844" s="49" t="str">
        <f aca="false">IF($A844="","",IF($H844="","SEM PAR","OK"))</f>
        <v/>
      </c>
      <c r="J844" s="50" t="str">
        <f aca="false">IF($B844="","",0.6108*EXP(17.27*$B844/($B844+237.3)))</f>
        <v/>
      </c>
      <c r="K844" s="50" t="str">
        <f aca="false">IF(OR($J844="",$C844=""),"",$J844*$C844/100)</f>
        <v/>
      </c>
      <c r="L844" s="50" t="str">
        <f aca="false">IF(OR($J844="",$K844=""),"",$J844-$K844)</f>
        <v/>
      </c>
      <c r="M844" s="50" t="str">
        <f aca="false">IF($J844="","",4098*$J844/($B844+237.3)^2)</f>
        <v/>
      </c>
      <c r="N844" s="51" t="str">
        <f aca="false">IF($F844="","",0.000665*$F844)</f>
        <v/>
      </c>
      <c r="O844" s="46" t="str">
        <f aca="false">IF($E844="","",IFERROR($E844*4.87/LN(67.8*CFG_ZANEM-5.42),""))</f>
        <v/>
      </c>
      <c r="P844" s="46" t="str">
        <f aca="false">IF(OR($B844="",$H844=""),"",$H844-$B844)</f>
        <v/>
      </c>
      <c r="Q844" s="46" t="str">
        <f aca="false">IF($A844="","",IF(ISNUMBER(CFG_A),CFG_A,""))</f>
        <v/>
      </c>
      <c r="R844" s="46" t="str">
        <f aca="false">IF($A844="","",IF(ISNUMBER(CFG_B),CFG_B,""))</f>
        <v/>
      </c>
      <c r="S844" s="50" t="str">
        <f aca="false">IF(OR($B844="",$Q844=""),"",0.6108*EXP(17.27*$B844/($B844+237.3))-0.6108*EXP(17.27*($B844+$Q844)/($B844+$Q844+237.3)))</f>
        <v/>
      </c>
      <c r="T844" s="46" t="str">
        <f aca="false">IF(OR($Q844="",$R844="",$L844=""),"",$Q844+$R844*$L844)</f>
        <v/>
      </c>
      <c r="U844" s="46" t="str">
        <f aca="false">IF(OR($Q844="",$R844="",$S844=""),"",$Q844+$R844*$S844)</f>
        <v/>
      </c>
      <c r="V844" s="50" t="str">
        <f aca="false">IF(OR($P844="",$T844="",$U844=""),"",IF(ABS($U844-$T844)&lt;CFG_DENOMMIN,"",($P844-$T844)/($U844-$T844)))</f>
        <v/>
      </c>
      <c r="W844" s="47" t="str">
        <f aca="false">IF($E844="","",IFERROR(LN((CFG_ZANEM-0.67*CFG_HDOSSEL)/(0.123*CFG_HDOSSEL))*LN((CFG_ZAR-0.67*CFG_HDOSSEL)/(0.0123*CFG_HDOSSEL))/(CFG_K^2*$E844),""))</f>
        <v/>
      </c>
      <c r="X844" s="50" t="str">
        <f aca="false">IF(OR($N844="",$W844="",$W844=0),"",$N844*(1+CFG_RC/$W844))</f>
        <v/>
      </c>
      <c r="Y844" s="46" t="str">
        <f aca="false">IF(OR($X844="",$M844="",$G844="",$L844=""),"",($W844*$G844/CFG_RHOCP)*($X844/($M844+$X844))-$L844/($M844+$X844))</f>
        <v/>
      </c>
      <c r="Z844" s="46" t="str">
        <f aca="false">IF(OR($W844="",$G844=""),"",$W844*$G844/CFG_RHOCP)</f>
        <v/>
      </c>
      <c r="AA844" s="50" t="str">
        <f aca="false">IF(OR($P844="",$Y844="",$Z844=""),"",IF(ABS($Z844-$Y844)&lt;CFG_DENOMMIN,"",($P844-$Y844)/($Z844-$Y844)))</f>
        <v/>
      </c>
      <c r="AB844" s="48" t="str">
        <f aca="false">IF($A844="","",IF(AND(HOUR($A844)&gt;=CFG_HINI,HOUR($A844)&lt;CFG_HFIM),1,0))</f>
        <v/>
      </c>
      <c r="AC844" s="48" t="str">
        <f aca="false">IF($A844="","",IF($D844="",0,IF($D844&gt;=CFG_RSMIN,1,0)))</f>
        <v/>
      </c>
      <c r="AD844" s="48" t="str">
        <f aca="false">IF($A844="","",IF($E844="",0,IF(AND($E844&gt;=CFG_UMIN,$E844&lt;=CFG_UMAX),1,0)))</f>
        <v/>
      </c>
      <c r="AE844" s="48" t="str">
        <f aca="false">IF($A844="","",IF($L844="",0,IF($L844&gt;=CFG_VPDMIN,1,0)))</f>
        <v/>
      </c>
      <c r="AF844" s="48" t="str">
        <f aca="false">IF($A844="","",IF(CFG_METODO="Teórico (Jackson)",IF(OR($Y844="",$Z844=""),0,IF(ABS($Z844-$Y844)&gt;=CFG_DENOMMIN,1,0)),IF(OR($T844="",$U844=""),0,IF(ABS($U844-$T844)&gt;=CFG_DENOMMIN,1,0))))</f>
        <v/>
      </c>
      <c r="AG844" s="48" t="str">
        <f aca="false">IF($A844="","",IF(AND($B844&lt;&gt;"",$C844&lt;&gt;"",$H844&lt;&gt;""),1,0))</f>
        <v/>
      </c>
      <c r="AH844" s="48" t="str">
        <f aca="false">IF($A844="","",IF(AND($AB844=1,$AC844=1,$AD844=1,$AE844=1,$AF844=1,$AG844=1),1,0))</f>
        <v/>
      </c>
      <c r="AI844" s="50" t="str">
        <f aca="false">IF($A844="","",IF($AH844&lt;&gt;1,"",IF(CFG_METODO="Teórico (Jackson)",$AA844,$V844)))</f>
        <v/>
      </c>
      <c r="AJ844" s="50" t="str">
        <f aca="false">IF($AI844="","",MAX(0,MIN(1,$AI844)))</f>
        <v/>
      </c>
      <c r="AK844" s="52" t="str">
        <f aca="false">IF($A844="","",IF($AG844=0,"Dados incompletos"&amp;IF($I844="SEM PAR"," — sem Tc no mesmo horário",""),IF($AB844=0,"Fora da janela horária",IF($AC844=0,"Radiação abaixo do mínimo",IF($AD844=0,"Vento fora da faixa",IF($AE844=0,"VPD abaixo do mínimo",IF($AF844=0,"Denominador muito pequeno","VÁLIDO")))))))</f>
        <v/>
      </c>
    </row>
    <row r="845" customFormat="false" ht="15" hidden="false" customHeight="false" outlineLevel="0" collapsed="false">
      <c r="A845" s="45" t="str">
        <f aca="false">IF(02_Estacao!A845="","",02_Estacao!A845)</f>
        <v/>
      </c>
      <c r="B845" s="46" t="str">
        <f aca="false">IF(OR($A845="",02_Estacao!B845=""),"",IF(CFG_UT="°F",(02_Estacao!B845-32)*5/9,02_Estacao!B845))</f>
        <v/>
      </c>
      <c r="C845" s="47" t="str">
        <f aca="false">IF(OR($A845="",02_Estacao!C845=""),"",IF(CFG_UUR="fração (0-1)",02_Estacao!C845*100,02_Estacao!C845))</f>
        <v/>
      </c>
      <c r="D845" s="48" t="str">
        <f aca="false">IF(OR($A845="",02_Estacao!D845=""),"",IF(CFG_URS="MJ/m²/h",02_Estacao!D845*277.7778,IF(CFG_URS="kW/m²",02_Estacao!D845*1000,02_Estacao!D845)))</f>
        <v/>
      </c>
      <c r="E845" s="46" t="str">
        <f aca="false">IF(OR($A845="",02_Estacao!E845=""),"",IF(CFG_UVEL="km/h",02_Estacao!E845/3.6,02_Estacao!E845))</f>
        <v/>
      </c>
      <c r="F845" s="46" t="str">
        <f aca="false">IF($A845="","",IF(02_Estacao!F845="",CFG_P,IF(CFG_UP="hPa (mbar)",02_Estacao!F845/10,IF(CFG_UP="Pa",02_Estacao!F845/1000,02_Estacao!F845))))</f>
        <v/>
      </c>
      <c r="G845" s="48" t="str">
        <f aca="false">IF($A845="","",IF(02_Estacao!G845&lt;&gt;"",02_Estacao!G845,IF($D845="","",(1-CFG_ALBEDO)*$D845-CFG_RNL)))</f>
        <v/>
      </c>
      <c r="H845" s="46" t="str">
        <f aca="false">IF($A845="","",IFERROR(IF(ISNUMBER(INDEX(03_Dossel!$F$6:$F$1005,MATCH($A845,03_Dossel!$A$6:$A$1005,0))),INDEX(03_Dossel!$F$6:$F$1005,MATCH($A845,03_Dossel!$A$6:$A$1005,0)),""),""))</f>
        <v/>
      </c>
      <c r="I845" s="49" t="str">
        <f aca="false">IF($A845="","",IF($H845="","SEM PAR","OK"))</f>
        <v/>
      </c>
      <c r="J845" s="50" t="str">
        <f aca="false">IF($B845="","",0.6108*EXP(17.27*$B845/($B845+237.3)))</f>
        <v/>
      </c>
      <c r="K845" s="50" t="str">
        <f aca="false">IF(OR($J845="",$C845=""),"",$J845*$C845/100)</f>
        <v/>
      </c>
      <c r="L845" s="50" t="str">
        <f aca="false">IF(OR($J845="",$K845=""),"",$J845-$K845)</f>
        <v/>
      </c>
      <c r="M845" s="50" t="str">
        <f aca="false">IF($J845="","",4098*$J845/($B845+237.3)^2)</f>
        <v/>
      </c>
      <c r="N845" s="51" t="str">
        <f aca="false">IF($F845="","",0.000665*$F845)</f>
        <v/>
      </c>
      <c r="O845" s="46" t="str">
        <f aca="false">IF($E845="","",IFERROR($E845*4.87/LN(67.8*CFG_ZANEM-5.42),""))</f>
        <v/>
      </c>
      <c r="P845" s="46" t="str">
        <f aca="false">IF(OR($B845="",$H845=""),"",$H845-$B845)</f>
        <v/>
      </c>
      <c r="Q845" s="46" t="str">
        <f aca="false">IF($A845="","",IF(ISNUMBER(CFG_A),CFG_A,""))</f>
        <v/>
      </c>
      <c r="R845" s="46" t="str">
        <f aca="false">IF($A845="","",IF(ISNUMBER(CFG_B),CFG_B,""))</f>
        <v/>
      </c>
      <c r="S845" s="50" t="str">
        <f aca="false">IF(OR($B845="",$Q845=""),"",0.6108*EXP(17.27*$B845/($B845+237.3))-0.6108*EXP(17.27*($B845+$Q845)/($B845+$Q845+237.3)))</f>
        <v/>
      </c>
      <c r="T845" s="46" t="str">
        <f aca="false">IF(OR($Q845="",$R845="",$L845=""),"",$Q845+$R845*$L845)</f>
        <v/>
      </c>
      <c r="U845" s="46" t="str">
        <f aca="false">IF(OR($Q845="",$R845="",$S845=""),"",$Q845+$R845*$S845)</f>
        <v/>
      </c>
      <c r="V845" s="50" t="str">
        <f aca="false">IF(OR($P845="",$T845="",$U845=""),"",IF(ABS($U845-$T845)&lt;CFG_DENOMMIN,"",($P845-$T845)/($U845-$T845)))</f>
        <v/>
      </c>
      <c r="W845" s="47" t="str">
        <f aca="false">IF($E845="","",IFERROR(LN((CFG_ZANEM-0.67*CFG_HDOSSEL)/(0.123*CFG_HDOSSEL))*LN((CFG_ZAR-0.67*CFG_HDOSSEL)/(0.0123*CFG_HDOSSEL))/(CFG_K^2*$E845),""))</f>
        <v/>
      </c>
      <c r="X845" s="50" t="str">
        <f aca="false">IF(OR($N845="",$W845="",$W845=0),"",$N845*(1+CFG_RC/$W845))</f>
        <v/>
      </c>
      <c r="Y845" s="46" t="str">
        <f aca="false">IF(OR($X845="",$M845="",$G845="",$L845=""),"",($W845*$G845/CFG_RHOCP)*($X845/($M845+$X845))-$L845/($M845+$X845))</f>
        <v/>
      </c>
      <c r="Z845" s="46" t="str">
        <f aca="false">IF(OR($W845="",$G845=""),"",$W845*$G845/CFG_RHOCP)</f>
        <v/>
      </c>
      <c r="AA845" s="50" t="str">
        <f aca="false">IF(OR($P845="",$Y845="",$Z845=""),"",IF(ABS($Z845-$Y845)&lt;CFG_DENOMMIN,"",($P845-$Y845)/($Z845-$Y845)))</f>
        <v/>
      </c>
      <c r="AB845" s="48" t="str">
        <f aca="false">IF($A845="","",IF(AND(HOUR($A845)&gt;=CFG_HINI,HOUR($A845)&lt;CFG_HFIM),1,0))</f>
        <v/>
      </c>
      <c r="AC845" s="48" t="str">
        <f aca="false">IF($A845="","",IF($D845="",0,IF($D845&gt;=CFG_RSMIN,1,0)))</f>
        <v/>
      </c>
      <c r="AD845" s="48" t="str">
        <f aca="false">IF($A845="","",IF($E845="",0,IF(AND($E845&gt;=CFG_UMIN,$E845&lt;=CFG_UMAX),1,0)))</f>
        <v/>
      </c>
      <c r="AE845" s="48" t="str">
        <f aca="false">IF($A845="","",IF($L845="",0,IF($L845&gt;=CFG_VPDMIN,1,0)))</f>
        <v/>
      </c>
      <c r="AF845" s="48" t="str">
        <f aca="false">IF($A845="","",IF(CFG_METODO="Teórico (Jackson)",IF(OR($Y845="",$Z845=""),0,IF(ABS($Z845-$Y845)&gt;=CFG_DENOMMIN,1,0)),IF(OR($T845="",$U845=""),0,IF(ABS($U845-$T845)&gt;=CFG_DENOMMIN,1,0))))</f>
        <v/>
      </c>
      <c r="AG845" s="48" t="str">
        <f aca="false">IF($A845="","",IF(AND($B845&lt;&gt;"",$C845&lt;&gt;"",$H845&lt;&gt;""),1,0))</f>
        <v/>
      </c>
      <c r="AH845" s="48" t="str">
        <f aca="false">IF($A845="","",IF(AND($AB845=1,$AC845=1,$AD845=1,$AE845=1,$AF845=1,$AG845=1),1,0))</f>
        <v/>
      </c>
      <c r="AI845" s="50" t="str">
        <f aca="false">IF($A845="","",IF($AH845&lt;&gt;1,"",IF(CFG_METODO="Teórico (Jackson)",$AA845,$V845)))</f>
        <v/>
      </c>
      <c r="AJ845" s="50" t="str">
        <f aca="false">IF($AI845="","",MAX(0,MIN(1,$AI845)))</f>
        <v/>
      </c>
      <c r="AK845" s="52" t="str">
        <f aca="false">IF($A845="","",IF($AG845=0,"Dados incompletos"&amp;IF($I845="SEM PAR"," — sem Tc no mesmo horário",""),IF($AB845=0,"Fora da janela horária",IF($AC845=0,"Radiação abaixo do mínimo",IF($AD845=0,"Vento fora da faixa",IF($AE845=0,"VPD abaixo do mínimo",IF($AF845=0,"Denominador muito pequeno","VÁLIDO")))))))</f>
        <v/>
      </c>
    </row>
    <row r="846" customFormat="false" ht="15" hidden="false" customHeight="false" outlineLevel="0" collapsed="false">
      <c r="A846" s="45" t="str">
        <f aca="false">IF(02_Estacao!A846="","",02_Estacao!A846)</f>
        <v/>
      </c>
      <c r="B846" s="46" t="str">
        <f aca="false">IF(OR($A846="",02_Estacao!B846=""),"",IF(CFG_UT="°F",(02_Estacao!B846-32)*5/9,02_Estacao!B846))</f>
        <v/>
      </c>
      <c r="C846" s="47" t="str">
        <f aca="false">IF(OR($A846="",02_Estacao!C846=""),"",IF(CFG_UUR="fração (0-1)",02_Estacao!C846*100,02_Estacao!C846))</f>
        <v/>
      </c>
      <c r="D846" s="48" t="str">
        <f aca="false">IF(OR($A846="",02_Estacao!D846=""),"",IF(CFG_URS="MJ/m²/h",02_Estacao!D846*277.7778,IF(CFG_URS="kW/m²",02_Estacao!D846*1000,02_Estacao!D846)))</f>
        <v/>
      </c>
      <c r="E846" s="46" t="str">
        <f aca="false">IF(OR($A846="",02_Estacao!E846=""),"",IF(CFG_UVEL="km/h",02_Estacao!E846/3.6,02_Estacao!E846))</f>
        <v/>
      </c>
      <c r="F846" s="46" t="str">
        <f aca="false">IF($A846="","",IF(02_Estacao!F846="",CFG_P,IF(CFG_UP="hPa (mbar)",02_Estacao!F846/10,IF(CFG_UP="Pa",02_Estacao!F846/1000,02_Estacao!F846))))</f>
        <v/>
      </c>
      <c r="G846" s="48" t="str">
        <f aca="false">IF($A846="","",IF(02_Estacao!G846&lt;&gt;"",02_Estacao!G846,IF($D846="","",(1-CFG_ALBEDO)*$D846-CFG_RNL)))</f>
        <v/>
      </c>
      <c r="H846" s="46" t="str">
        <f aca="false">IF($A846="","",IFERROR(IF(ISNUMBER(INDEX(03_Dossel!$F$6:$F$1005,MATCH($A846,03_Dossel!$A$6:$A$1005,0))),INDEX(03_Dossel!$F$6:$F$1005,MATCH($A846,03_Dossel!$A$6:$A$1005,0)),""),""))</f>
        <v/>
      </c>
      <c r="I846" s="49" t="str">
        <f aca="false">IF($A846="","",IF($H846="","SEM PAR","OK"))</f>
        <v/>
      </c>
      <c r="J846" s="50" t="str">
        <f aca="false">IF($B846="","",0.6108*EXP(17.27*$B846/($B846+237.3)))</f>
        <v/>
      </c>
      <c r="K846" s="50" t="str">
        <f aca="false">IF(OR($J846="",$C846=""),"",$J846*$C846/100)</f>
        <v/>
      </c>
      <c r="L846" s="50" t="str">
        <f aca="false">IF(OR($J846="",$K846=""),"",$J846-$K846)</f>
        <v/>
      </c>
      <c r="M846" s="50" t="str">
        <f aca="false">IF($J846="","",4098*$J846/($B846+237.3)^2)</f>
        <v/>
      </c>
      <c r="N846" s="51" t="str">
        <f aca="false">IF($F846="","",0.000665*$F846)</f>
        <v/>
      </c>
      <c r="O846" s="46" t="str">
        <f aca="false">IF($E846="","",IFERROR($E846*4.87/LN(67.8*CFG_ZANEM-5.42),""))</f>
        <v/>
      </c>
      <c r="P846" s="46" t="str">
        <f aca="false">IF(OR($B846="",$H846=""),"",$H846-$B846)</f>
        <v/>
      </c>
      <c r="Q846" s="46" t="str">
        <f aca="false">IF($A846="","",IF(ISNUMBER(CFG_A),CFG_A,""))</f>
        <v/>
      </c>
      <c r="R846" s="46" t="str">
        <f aca="false">IF($A846="","",IF(ISNUMBER(CFG_B),CFG_B,""))</f>
        <v/>
      </c>
      <c r="S846" s="50" t="str">
        <f aca="false">IF(OR($B846="",$Q846=""),"",0.6108*EXP(17.27*$B846/($B846+237.3))-0.6108*EXP(17.27*($B846+$Q846)/($B846+$Q846+237.3)))</f>
        <v/>
      </c>
      <c r="T846" s="46" t="str">
        <f aca="false">IF(OR($Q846="",$R846="",$L846=""),"",$Q846+$R846*$L846)</f>
        <v/>
      </c>
      <c r="U846" s="46" t="str">
        <f aca="false">IF(OR($Q846="",$R846="",$S846=""),"",$Q846+$R846*$S846)</f>
        <v/>
      </c>
      <c r="V846" s="50" t="str">
        <f aca="false">IF(OR($P846="",$T846="",$U846=""),"",IF(ABS($U846-$T846)&lt;CFG_DENOMMIN,"",($P846-$T846)/($U846-$T846)))</f>
        <v/>
      </c>
      <c r="W846" s="47" t="str">
        <f aca="false">IF($E846="","",IFERROR(LN((CFG_ZANEM-0.67*CFG_HDOSSEL)/(0.123*CFG_HDOSSEL))*LN((CFG_ZAR-0.67*CFG_HDOSSEL)/(0.0123*CFG_HDOSSEL))/(CFG_K^2*$E846),""))</f>
        <v/>
      </c>
      <c r="X846" s="50" t="str">
        <f aca="false">IF(OR($N846="",$W846="",$W846=0),"",$N846*(1+CFG_RC/$W846))</f>
        <v/>
      </c>
      <c r="Y846" s="46" t="str">
        <f aca="false">IF(OR($X846="",$M846="",$G846="",$L846=""),"",($W846*$G846/CFG_RHOCP)*($X846/($M846+$X846))-$L846/($M846+$X846))</f>
        <v/>
      </c>
      <c r="Z846" s="46" t="str">
        <f aca="false">IF(OR($W846="",$G846=""),"",$W846*$G846/CFG_RHOCP)</f>
        <v/>
      </c>
      <c r="AA846" s="50" t="str">
        <f aca="false">IF(OR($P846="",$Y846="",$Z846=""),"",IF(ABS($Z846-$Y846)&lt;CFG_DENOMMIN,"",($P846-$Y846)/($Z846-$Y846)))</f>
        <v/>
      </c>
      <c r="AB846" s="48" t="str">
        <f aca="false">IF($A846="","",IF(AND(HOUR($A846)&gt;=CFG_HINI,HOUR($A846)&lt;CFG_HFIM),1,0))</f>
        <v/>
      </c>
      <c r="AC846" s="48" t="str">
        <f aca="false">IF($A846="","",IF($D846="",0,IF($D846&gt;=CFG_RSMIN,1,0)))</f>
        <v/>
      </c>
      <c r="AD846" s="48" t="str">
        <f aca="false">IF($A846="","",IF($E846="",0,IF(AND($E846&gt;=CFG_UMIN,$E846&lt;=CFG_UMAX),1,0)))</f>
        <v/>
      </c>
      <c r="AE846" s="48" t="str">
        <f aca="false">IF($A846="","",IF($L846="",0,IF($L846&gt;=CFG_VPDMIN,1,0)))</f>
        <v/>
      </c>
      <c r="AF846" s="48" t="str">
        <f aca="false">IF($A846="","",IF(CFG_METODO="Teórico (Jackson)",IF(OR($Y846="",$Z846=""),0,IF(ABS($Z846-$Y846)&gt;=CFG_DENOMMIN,1,0)),IF(OR($T846="",$U846=""),0,IF(ABS($U846-$T846)&gt;=CFG_DENOMMIN,1,0))))</f>
        <v/>
      </c>
      <c r="AG846" s="48" t="str">
        <f aca="false">IF($A846="","",IF(AND($B846&lt;&gt;"",$C846&lt;&gt;"",$H846&lt;&gt;""),1,0))</f>
        <v/>
      </c>
      <c r="AH846" s="48" t="str">
        <f aca="false">IF($A846="","",IF(AND($AB846=1,$AC846=1,$AD846=1,$AE846=1,$AF846=1,$AG846=1),1,0))</f>
        <v/>
      </c>
      <c r="AI846" s="50" t="str">
        <f aca="false">IF($A846="","",IF($AH846&lt;&gt;1,"",IF(CFG_METODO="Teórico (Jackson)",$AA846,$V846)))</f>
        <v/>
      </c>
      <c r="AJ846" s="50" t="str">
        <f aca="false">IF($AI846="","",MAX(0,MIN(1,$AI846)))</f>
        <v/>
      </c>
      <c r="AK846" s="52" t="str">
        <f aca="false">IF($A846="","",IF($AG846=0,"Dados incompletos"&amp;IF($I846="SEM PAR"," — sem Tc no mesmo horário",""),IF($AB846=0,"Fora da janela horária",IF($AC846=0,"Radiação abaixo do mínimo",IF($AD846=0,"Vento fora da faixa",IF($AE846=0,"VPD abaixo do mínimo",IF($AF846=0,"Denominador muito pequeno","VÁLIDO")))))))</f>
        <v/>
      </c>
    </row>
    <row r="847" customFormat="false" ht="15" hidden="false" customHeight="false" outlineLevel="0" collapsed="false">
      <c r="A847" s="45" t="str">
        <f aca="false">IF(02_Estacao!A847="","",02_Estacao!A847)</f>
        <v/>
      </c>
      <c r="B847" s="46" t="str">
        <f aca="false">IF(OR($A847="",02_Estacao!B847=""),"",IF(CFG_UT="°F",(02_Estacao!B847-32)*5/9,02_Estacao!B847))</f>
        <v/>
      </c>
      <c r="C847" s="47" t="str">
        <f aca="false">IF(OR($A847="",02_Estacao!C847=""),"",IF(CFG_UUR="fração (0-1)",02_Estacao!C847*100,02_Estacao!C847))</f>
        <v/>
      </c>
      <c r="D847" s="48" t="str">
        <f aca="false">IF(OR($A847="",02_Estacao!D847=""),"",IF(CFG_URS="MJ/m²/h",02_Estacao!D847*277.7778,IF(CFG_URS="kW/m²",02_Estacao!D847*1000,02_Estacao!D847)))</f>
        <v/>
      </c>
      <c r="E847" s="46" t="str">
        <f aca="false">IF(OR($A847="",02_Estacao!E847=""),"",IF(CFG_UVEL="km/h",02_Estacao!E847/3.6,02_Estacao!E847))</f>
        <v/>
      </c>
      <c r="F847" s="46" t="str">
        <f aca="false">IF($A847="","",IF(02_Estacao!F847="",CFG_P,IF(CFG_UP="hPa (mbar)",02_Estacao!F847/10,IF(CFG_UP="Pa",02_Estacao!F847/1000,02_Estacao!F847))))</f>
        <v/>
      </c>
      <c r="G847" s="48" t="str">
        <f aca="false">IF($A847="","",IF(02_Estacao!G847&lt;&gt;"",02_Estacao!G847,IF($D847="","",(1-CFG_ALBEDO)*$D847-CFG_RNL)))</f>
        <v/>
      </c>
      <c r="H847" s="46" t="str">
        <f aca="false">IF($A847="","",IFERROR(IF(ISNUMBER(INDEX(03_Dossel!$F$6:$F$1005,MATCH($A847,03_Dossel!$A$6:$A$1005,0))),INDEX(03_Dossel!$F$6:$F$1005,MATCH($A847,03_Dossel!$A$6:$A$1005,0)),""),""))</f>
        <v/>
      </c>
      <c r="I847" s="49" t="str">
        <f aca="false">IF($A847="","",IF($H847="","SEM PAR","OK"))</f>
        <v/>
      </c>
      <c r="J847" s="50" t="str">
        <f aca="false">IF($B847="","",0.6108*EXP(17.27*$B847/($B847+237.3)))</f>
        <v/>
      </c>
      <c r="K847" s="50" t="str">
        <f aca="false">IF(OR($J847="",$C847=""),"",$J847*$C847/100)</f>
        <v/>
      </c>
      <c r="L847" s="50" t="str">
        <f aca="false">IF(OR($J847="",$K847=""),"",$J847-$K847)</f>
        <v/>
      </c>
      <c r="M847" s="50" t="str">
        <f aca="false">IF($J847="","",4098*$J847/($B847+237.3)^2)</f>
        <v/>
      </c>
      <c r="N847" s="51" t="str">
        <f aca="false">IF($F847="","",0.000665*$F847)</f>
        <v/>
      </c>
      <c r="O847" s="46" t="str">
        <f aca="false">IF($E847="","",IFERROR($E847*4.87/LN(67.8*CFG_ZANEM-5.42),""))</f>
        <v/>
      </c>
      <c r="P847" s="46" t="str">
        <f aca="false">IF(OR($B847="",$H847=""),"",$H847-$B847)</f>
        <v/>
      </c>
      <c r="Q847" s="46" t="str">
        <f aca="false">IF($A847="","",IF(ISNUMBER(CFG_A),CFG_A,""))</f>
        <v/>
      </c>
      <c r="R847" s="46" t="str">
        <f aca="false">IF($A847="","",IF(ISNUMBER(CFG_B),CFG_B,""))</f>
        <v/>
      </c>
      <c r="S847" s="50" t="str">
        <f aca="false">IF(OR($B847="",$Q847=""),"",0.6108*EXP(17.27*$B847/($B847+237.3))-0.6108*EXP(17.27*($B847+$Q847)/($B847+$Q847+237.3)))</f>
        <v/>
      </c>
      <c r="T847" s="46" t="str">
        <f aca="false">IF(OR($Q847="",$R847="",$L847=""),"",$Q847+$R847*$L847)</f>
        <v/>
      </c>
      <c r="U847" s="46" t="str">
        <f aca="false">IF(OR($Q847="",$R847="",$S847=""),"",$Q847+$R847*$S847)</f>
        <v/>
      </c>
      <c r="V847" s="50" t="str">
        <f aca="false">IF(OR($P847="",$T847="",$U847=""),"",IF(ABS($U847-$T847)&lt;CFG_DENOMMIN,"",($P847-$T847)/($U847-$T847)))</f>
        <v/>
      </c>
      <c r="W847" s="47" t="str">
        <f aca="false">IF($E847="","",IFERROR(LN((CFG_ZANEM-0.67*CFG_HDOSSEL)/(0.123*CFG_HDOSSEL))*LN((CFG_ZAR-0.67*CFG_HDOSSEL)/(0.0123*CFG_HDOSSEL))/(CFG_K^2*$E847),""))</f>
        <v/>
      </c>
      <c r="X847" s="50" t="str">
        <f aca="false">IF(OR($N847="",$W847="",$W847=0),"",$N847*(1+CFG_RC/$W847))</f>
        <v/>
      </c>
      <c r="Y847" s="46" t="str">
        <f aca="false">IF(OR($X847="",$M847="",$G847="",$L847=""),"",($W847*$G847/CFG_RHOCP)*($X847/($M847+$X847))-$L847/($M847+$X847))</f>
        <v/>
      </c>
      <c r="Z847" s="46" t="str">
        <f aca="false">IF(OR($W847="",$G847=""),"",$W847*$G847/CFG_RHOCP)</f>
        <v/>
      </c>
      <c r="AA847" s="50" t="str">
        <f aca="false">IF(OR($P847="",$Y847="",$Z847=""),"",IF(ABS($Z847-$Y847)&lt;CFG_DENOMMIN,"",($P847-$Y847)/($Z847-$Y847)))</f>
        <v/>
      </c>
      <c r="AB847" s="48" t="str">
        <f aca="false">IF($A847="","",IF(AND(HOUR($A847)&gt;=CFG_HINI,HOUR($A847)&lt;CFG_HFIM),1,0))</f>
        <v/>
      </c>
      <c r="AC847" s="48" t="str">
        <f aca="false">IF($A847="","",IF($D847="",0,IF($D847&gt;=CFG_RSMIN,1,0)))</f>
        <v/>
      </c>
      <c r="AD847" s="48" t="str">
        <f aca="false">IF($A847="","",IF($E847="",0,IF(AND($E847&gt;=CFG_UMIN,$E847&lt;=CFG_UMAX),1,0)))</f>
        <v/>
      </c>
      <c r="AE847" s="48" t="str">
        <f aca="false">IF($A847="","",IF($L847="",0,IF($L847&gt;=CFG_VPDMIN,1,0)))</f>
        <v/>
      </c>
      <c r="AF847" s="48" t="str">
        <f aca="false">IF($A847="","",IF(CFG_METODO="Teórico (Jackson)",IF(OR($Y847="",$Z847=""),0,IF(ABS($Z847-$Y847)&gt;=CFG_DENOMMIN,1,0)),IF(OR($T847="",$U847=""),0,IF(ABS($U847-$T847)&gt;=CFG_DENOMMIN,1,0))))</f>
        <v/>
      </c>
      <c r="AG847" s="48" t="str">
        <f aca="false">IF($A847="","",IF(AND($B847&lt;&gt;"",$C847&lt;&gt;"",$H847&lt;&gt;""),1,0))</f>
        <v/>
      </c>
      <c r="AH847" s="48" t="str">
        <f aca="false">IF($A847="","",IF(AND($AB847=1,$AC847=1,$AD847=1,$AE847=1,$AF847=1,$AG847=1),1,0))</f>
        <v/>
      </c>
      <c r="AI847" s="50" t="str">
        <f aca="false">IF($A847="","",IF($AH847&lt;&gt;1,"",IF(CFG_METODO="Teórico (Jackson)",$AA847,$V847)))</f>
        <v/>
      </c>
      <c r="AJ847" s="50" t="str">
        <f aca="false">IF($AI847="","",MAX(0,MIN(1,$AI847)))</f>
        <v/>
      </c>
      <c r="AK847" s="52" t="str">
        <f aca="false">IF($A847="","",IF($AG847=0,"Dados incompletos"&amp;IF($I847="SEM PAR"," — sem Tc no mesmo horário",""),IF($AB847=0,"Fora da janela horária",IF($AC847=0,"Radiação abaixo do mínimo",IF($AD847=0,"Vento fora da faixa",IF($AE847=0,"VPD abaixo do mínimo",IF($AF847=0,"Denominador muito pequeno","VÁLIDO")))))))</f>
        <v/>
      </c>
    </row>
    <row r="848" customFormat="false" ht="15" hidden="false" customHeight="false" outlineLevel="0" collapsed="false">
      <c r="A848" s="45" t="str">
        <f aca="false">IF(02_Estacao!A848="","",02_Estacao!A848)</f>
        <v/>
      </c>
      <c r="B848" s="46" t="str">
        <f aca="false">IF(OR($A848="",02_Estacao!B848=""),"",IF(CFG_UT="°F",(02_Estacao!B848-32)*5/9,02_Estacao!B848))</f>
        <v/>
      </c>
      <c r="C848" s="47" t="str">
        <f aca="false">IF(OR($A848="",02_Estacao!C848=""),"",IF(CFG_UUR="fração (0-1)",02_Estacao!C848*100,02_Estacao!C848))</f>
        <v/>
      </c>
      <c r="D848" s="48" t="str">
        <f aca="false">IF(OR($A848="",02_Estacao!D848=""),"",IF(CFG_URS="MJ/m²/h",02_Estacao!D848*277.7778,IF(CFG_URS="kW/m²",02_Estacao!D848*1000,02_Estacao!D848)))</f>
        <v/>
      </c>
      <c r="E848" s="46" t="str">
        <f aca="false">IF(OR($A848="",02_Estacao!E848=""),"",IF(CFG_UVEL="km/h",02_Estacao!E848/3.6,02_Estacao!E848))</f>
        <v/>
      </c>
      <c r="F848" s="46" t="str">
        <f aca="false">IF($A848="","",IF(02_Estacao!F848="",CFG_P,IF(CFG_UP="hPa (mbar)",02_Estacao!F848/10,IF(CFG_UP="Pa",02_Estacao!F848/1000,02_Estacao!F848))))</f>
        <v/>
      </c>
      <c r="G848" s="48" t="str">
        <f aca="false">IF($A848="","",IF(02_Estacao!G848&lt;&gt;"",02_Estacao!G848,IF($D848="","",(1-CFG_ALBEDO)*$D848-CFG_RNL)))</f>
        <v/>
      </c>
      <c r="H848" s="46" t="str">
        <f aca="false">IF($A848="","",IFERROR(IF(ISNUMBER(INDEX(03_Dossel!$F$6:$F$1005,MATCH($A848,03_Dossel!$A$6:$A$1005,0))),INDEX(03_Dossel!$F$6:$F$1005,MATCH($A848,03_Dossel!$A$6:$A$1005,0)),""),""))</f>
        <v/>
      </c>
      <c r="I848" s="49" t="str">
        <f aca="false">IF($A848="","",IF($H848="","SEM PAR","OK"))</f>
        <v/>
      </c>
      <c r="J848" s="50" t="str">
        <f aca="false">IF($B848="","",0.6108*EXP(17.27*$B848/($B848+237.3)))</f>
        <v/>
      </c>
      <c r="K848" s="50" t="str">
        <f aca="false">IF(OR($J848="",$C848=""),"",$J848*$C848/100)</f>
        <v/>
      </c>
      <c r="L848" s="50" t="str">
        <f aca="false">IF(OR($J848="",$K848=""),"",$J848-$K848)</f>
        <v/>
      </c>
      <c r="M848" s="50" t="str">
        <f aca="false">IF($J848="","",4098*$J848/($B848+237.3)^2)</f>
        <v/>
      </c>
      <c r="N848" s="51" t="str">
        <f aca="false">IF($F848="","",0.000665*$F848)</f>
        <v/>
      </c>
      <c r="O848" s="46" t="str">
        <f aca="false">IF($E848="","",IFERROR($E848*4.87/LN(67.8*CFG_ZANEM-5.42),""))</f>
        <v/>
      </c>
      <c r="P848" s="46" t="str">
        <f aca="false">IF(OR($B848="",$H848=""),"",$H848-$B848)</f>
        <v/>
      </c>
      <c r="Q848" s="46" t="str">
        <f aca="false">IF($A848="","",IF(ISNUMBER(CFG_A),CFG_A,""))</f>
        <v/>
      </c>
      <c r="R848" s="46" t="str">
        <f aca="false">IF($A848="","",IF(ISNUMBER(CFG_B),CFG_B,""))</f>
        <v/>
      </c>
      <c r="S848" s="50" t="str">
        <f aca="false">IF(OR($B848="",$Q848=""),"",0.6108*EXP(17.27*$B848/($B848+237.3))-0.6108*EXP(17.27*($B848+$Q848)/($B848+$Q848+237.3)))</f>
        <v/>
      </c>
      <c r="T848" s="46" t="str">
        <f aca="false">IF(OR($Q848="",$R848="",$L848=""),"",$Q848+$R848*$L848)</f>
        <v/>
      </c>
      <c r="U848" s="46" t="str">
        <f aca="false">IF(OR($Q848="",$R848="",$S848=""),"",$Q848+$R848*$S848)</f>
        <v/>
      </c>
      <c r="V848" s="50" t="str">
        <f aca="false">IF(OR($P848="",$T848="",$U848=""),"",IF(ABS($U848-$T848)&lt;CFG_DENOMMIN,"",($P848-$T848)/($U848-$T848)))</f>
        <v/>
      </c>
      <c r="W848" s="47" t="str">
        <f aca="false">IF($E848="","",IFERROR(LN((CFG_ZANEM-0.67*CFG_HDOSSEL)/(0.123*CFG_HDOSSEL))*LN((CFG_ZAR-0.67*CFG_HDOSSEL)/(0.0123*CFG_HDOSSEL))/(CFG_K^2*$E848),""))</f>
        <v/>
      </c>
      <c r="X848" s="50" t="str">
        <f aca="false">IF(OR($N848="",$W848="",$W848=0),"",$N848*(1+CFG_RC/$W848))</f>
        <v/>
      </c>
      <c r="Y848" s="46" t="str">
        <f aca="false">IF(OR($X848="",$M848="",$G848="",$L848=""),"",($W848*$G848/CFG_RHOCP)*($X848/($M848+$X848))-$L848/($M848+$X848))</f>
        <v/>
      </c>
      <c r="Z848" s="46" t="str">
        <f aca="false">IF(OR($W848="",$G848=""),"",$W848*$G848/CFG_RHOCP)</f>
        <v/>
      </c>
      <c r="AA848" s="50" t="str">
        <f aca="false">IF(OR($P848="",$Y848="",$Z848=""),"",IF(ABS($Z848-$Y848)&lt;CFG_DENOMMIN,"",($P848-$Y848)/($Z848-$Y848)))</f>
        <v/>
      </c>
      <c r="AB848" s="48" t="str">
        <f aca="false">IF($A848="","",IF(AND(HOUR($A848)&gt;=CFG_HINI,HOUR($A848)&lt;CFG_HFIM),1,0))</f>
        <v/>
      </c>
      <c r="AC848" s="48" t="str">
        <f aca="false">IF($A848="","",IF($D848="",0,IF($D848&gt;=CFG_RSMIN,1,0)))</f>
        <v/>
      </c>
      <c r="AD848" s="48" t="str">
        <f aca="false">IF($A848="","",IF($E848="",0,IF(AND($E848&gt;=CFG_UMIN,$E848&lt;=CFG_UMAX),1,0)))</f>
        <v/>
      </c>
      <c r="AE848" s="48" t="str">
        <f aca="false">IF($A848="","",IF($L848="",0,IF($L848&gt;=CFG_VPDMIN,1,0)))</f>
        <v/>
      </c>
      <c r="AF848" s="48" t="str">
        <f aca="false">IF($A848="","",IF(CFG_METODO="Teórico (Jackson)",IF(OR($Y848="",$Z848=""),0,IF(ABS($Z848-$Y848)&gt;=CFG_DENOMMIN,1,0)),IF(OR($T848="",$U848=""),0,IF(ABS($U848-$T848)&gt;=CFG_DENOMMIN,1,0))))</f>
        <v/>
      </c>
      <c r="AG848" s="48" t="str">
        <f aca="false">IF($A848="","",IF(AND($B848&lt;&gt;"",$C848&lt;&gt;"",$H848&lt;&gt;""),1,0))</f>
        <v/>
      </c>
      <c r="AH848" s="48" t="str">
        <f aca="false">IF($A848="","",IF(AND($AB848=1,$AC848=1,$AD848=1,$AE848=1,$AF848=1,$AG848=1),1,0))</f>
        <v/>
      </c>
      <c r="AI848" s="50" t="str">
        <f aca="false">IF($A848="","",IF($AH848&lt;&gt;1,"",IF(CFG_METODO="Teórico (Jackson)",$AA848,$V848)))</f>
        <v/>
      </c>
      <c r="AJ848" s="50" t="str">
        <f aca="false">IF($AI848="","",MAX(0,MIN(1,$AI848)))</f>
        <v/>
      </c>
      <c r="AK848" s="52" t="str">
        <f aca="false">IF($A848="","",IF($AG848=0,"Dados incompletos"&amp;IF($I848="SEM PAR"," — sem Tc no mesmo horário",""),IF($AB848=0,"Fora da janela horária",IF($AC848=0,"Radiação abaixo do mínimo",IF($AD848=0,"Vento fora da faixa",IF($AE848=0,"VPD abaixo do mínimo",IF($AF848=0,"Denominador muito pequeno","VÁLIDO")))))))</f>
        <v/>
      </c>
    </row>
    <row r="849" customFormat="false" ht="15" hidden="false" customHeight="false" outlineLevel="0" collapsed="false">
      <c r="A849" s="45" t="str">
        <f aca="false">IF(02_Estacao!A849="","",02_Estacao!A849)</f>
        <v/>
      </c>
      <c r="B849" s="46" t="str">
        <f aca="false">IF(OR($A849="",02_Estacao!B849=""),"",IF(CFG_UT="°F",(02_Estacao!B849-32)*5/9,02_Estacao!B849))</f>
        <v/>
      </c>
      <c r="C849" s="47" t="str">
        <f aca="false">IF(OR($A849="",02_Estacao!C849=""),"",IF(CFG_UUR="fração (0-1)",02_Estacao!C849*100,02_Estacao!C849))</f>
        <v/>
      </c>
      <c r="D849" s="48" t="str">
        <f aca="false">IF(OR($A849="",02_Estacao!D849=""),"",IF(CFG_URS="MJ/m²/h",02_Estacao!D849*277.7778,IF(CFG_URS="kW/m²",02_Estacao!D849*1000,02_Estacao!D849)))</f>
        <v/>
      </c>
      <c r="E849" s="46" t="str">
        <f aca="false">IF(OR($A849="",02_Estacao!E849=""),"",IF(CFG_UVEL="km/h",02_Estacao!E849/3.6,02_Estacao!E849))</f>
        <v/>
      </c>
      <c r="F849" s="46" t="str">
        <f aca="false">IF($A849="","",IF(02_Estacao!F849="",CFG_P,IF(CFG_UP="hPa (mbar)",02_Estacao!F849/10,IF(CFG_UP="Pa",02_Estacao!F849/1000,02_Estacao!F849))))</f>
        <v/>
      </c>
      <c r="G849" s="48" t="str">
        <f aca="false">IF($A849="","",IF(02_Estacao!G849&lt;&gt;"",02_Estacao!G849,IF($D849="","",(1-CFG_ALBEDO)*$D849-CFG_RNL)))</f>
        <v/>
      </c>
      <c r="H849" s="46" t="str">
        <f aca="false">IF($A849="","",IFERROR(IF(ISNUMBER(INDEX(03_Dossel!$F$6:$F$1005,MATCH($A849,03_Dossel!$A$6:$A$1005,0))),INDEX(03_Dossel!$F$6:$F$1005,MATCH($A849,03_Dossel!$A$6:$A$1005,0)),""),""))</f>
        <v/>
      </c>
      <c r="I849" s="49" t="str">
        <f aca="false">IF($A849="","",IF($H849="","SEM PAR","OK"))</f>
        <v/>
      </c>
      <c r="J849" s="50" t="str">
        <f aca="false">IF($B849="","",0.6108*EXP(17.27*$B849/($B849+237.3)))</f>
        <v/>
      </c>
      <c r="K849" s="50" t="str">
        <f aca="false">IF(OR($J849="",$C849=""),"",$J849*$C849/100)</f>
        <v/>
      </c>
      <c r="L849" s="50" t="str">
        <f aca="false">IF(OR($J849="",$K849=""),"",$J849-$K849)</f>
        <v/>
      </c>
      <c r="M849" s="50" t="str">
        <f aca="false">IF($J849="","",4098*$J849/($B849+237.3)^2)</f>
        <v/>
      </c>
      <c r="N849" s="51" t="str">
        <f aca="false">IF($F849="","",0.000665*$F849)</f>
        <v/>
      </c>
      <c r="O849" s="46" t="str">
        <f aca="false">IF($E849="","",IFERROR($E849*4.87/LN(67.8*CFG_ZANEM-5.42),""))</f>
        <v/>
      </c>
      <c r="P849" s="46" t="str">
        <f aca="false">IF(OR($B849="",$H849=""),"",$H849-$B849)</f>
        <v/>
      </c>
      <c r="Q849" s="46" t="str">
        <f aca="false">IF($A849="","",IF(ISNUMBER(CFG_A),CFG_A,""))</f>
        <v/>
      </c>
      <c r="R849" s="46" t="str">
        <f aca="false">IF($A849="","",IF(ISNUMBER(CFG_B),CFG_B,""))</f>
        <v/>
      </c>
      <c r="S849" s="50" t="str">
        <f aca="false">IF(OR($B849="",$Q849=""),"",0.6108*EXP(17.27*$B849/($B849+237.3))-0.6108*EXP(17.27*($B849+$Q849)/($B849+$Q849+237.3)))</f>
        <v/>
      </c>
      <c r="T849" s="46" t="str">
        <f aca="false">IF(OR($Q849="",$R849="",$L849=""),"",$Q849+$R849*$L849)</f>
        <v/>
      </c>
      <c r="U849" s="46" t="str">
        <f aca="false">IF(OR($Q849="",$R849="",$S849=""),"",$Q849+$R849*$S849)</f>
        <v/>
      </c>
      <c r="V849" s="50" t="str">
        <f aca="false">IF(OR($P849="",$T849="",$U849=""),"",IF(ABS($U849-$T849)&lt;CFG_DENOMMIN,"",($P849-$T849)/($U849-$T849)))</f>
        <v/>
      </c>
      <c r="W849" s="47" t="str">
        <f aca="false">IF($E849="","",IFERROR(LN((CFG_ZANEM-0.67*CFG_HDOSSEL)/(0.123*CFG_HDOSSEL))*LN((CFG_ZAR-0.67*CFG_HDOSSEL)/(0.0123*CFG_HDOSSEL))/(CFG_K^2*$E849),""))</f>
        <v/>
      </c>
      <c r="X849" s="50" t="str">
        <f aca="false">IF(OR($N849="",$W849="",$W849=0),"",$N849*(1+CFG_RC/$W849))</f>
        <v/>
      </c>
      <c r="Y849" s="46" t="str">
        <f aca="false">IF(OR($X849="",$M849="",$G849="",$L849=""),"",($W849*$G849/CFG_RHOCP)*($X849/($M849+$X849))-$L849/($M849+$X849))</f>
        <v/>
      </c>
      <c r="Z849" s="46" t="str">
        <f aca="false">IF(OR($W849="",$G849=""),"",$W849*$G849/CFG_RHOCP)</f>
        <v/>
      </c>
      <c r="AA849" s="50" t="str">
        <f aca="false">IF(OR($P849="",$Y849="",$Z849=""),"",IF(ABS($Z849-$Y849)&lt;CFG_DENOMMIN,"",($P849-$Y849)/($Z849-$Y849)))</f>
        <v/>
      </c>
      <c r="AB849" s="48" t="str">
        <f aca="false">IF($A849="","",IF(AND(HOUR($A849)&gt;=CFG_HINI,HOUR($A849)&lt;CFG_HFIM),1,0))</f>
        <v/>
      </c>
      <c r="AC849" s="48" t="str">
        <f aca="false">IF($A849="","",IF($D849="",0,IF($D849&gt;=CFG_RSMIN,1,0)))</f>
        <v/>
      </c>
      <c r="AD849" s="48" t="str">
        <f aca="false">IF($A849="","",IF($E849="",0,IF(AND($E849&gt;=CFG_UMIN,$E849&lt;=CFG_UMAX),1,0)))</f>
        <v/>
      </c>
      <c r="AE849" s="48" t="str">
        <f aca="false">IF($A849="","",IF($L849="",0,IF($L849&gt;=CFG_VPDMIN,1,0)))</f>
        <v/>
      </c>
      <c r="AF849" s="48" t="str">
        <f aca="false">IF($A849="","",IF(CFG_METODO="Teórico (Jackson)",IF(OR($Y849="",$Z849=""),0,IF(ABS($Z849-$Y849)&gt;=CFG_DENOMMIN,1,0)),IF(OR($T849="",$U849=""),0,IF(ABS($U849-$T849)&gt;=CFG_DENOMMIN,1,0))))</f>
        <v/>
      </c>
      <c r="AG849" s="48" t="str">
        <f aca="false">IF($A849="","",IF(AND($B849&lt;&gt;"",$C849&lt;&gt;"",$H849&lt;&gt;""),1,0))</f>
        <v/>
      </c>
      <c r="AH849" s="48" t="str">
        <f aca="false">IF($A849="","",IF(AND($AB849=1,$AC849=1,$AD849=1,$AE849=1,$AF849=1,$AG849=1),1,0))</f>
        <v/>
      </c>
      <c r="AI849" s="50" t="str">
        <f aca="false">IF($A849="","",IF($AH849&lt;&gt;1,"",IF(CFG_METODO="Teórico (Jackson)",$AA849,$V849)))</f>
        <v/>
      </c>
      <c r="AJ849" s="50" t="str">
        <f aca="false">IF($AI849="","",MAX(0,MIN(1,$AI849)))</f>
        <v/>
      </c>
      <c r="AK849" s="52" t="str">
        <f aca="false">IF($A849="","",IF($AG849=0,"Dados incompletos"&amp;IF($I849="SEM PAR"," — sem Tc no mesmo horário",""),IF($AB849=0,"Fora da janela horária",IF($AC849=0,"Radiação abaixo do mínimo",IF($AD849=0,"Vento fora da faixa",IF($AE849=0,"VPD abaixo do mínimo",IF($AF849=0,"Denominador muito pequeno","VÁLIDO")))))))</f>
        <v/>
      </c>
    </row>
    <row r="850" customFormat="false" ht="15" hidden="false" customHeight="false" outlineLevel="0" collapsed="false">
      <c r="A850" s="45" t="str">
        <f aca="false">IF(02_Estacao!A850="","",02_Estacao!A850)</f>
        <v/>
      </c>
      <c r="B850" s="46" t="str">
        <f aca="false">IF(OR($A850="",02_Estacao!B850=""),"",IF(CFG_UT="°F",(02_Estacao!B850-32)*5/9,02_Estacao!B850))</f>
        <v/>
      </c>
      <c r="C850" s="47" t="str">
        <f aca="false">IF(OR($A850="",02_Estacao!C850=""),"",IF(CFG_UUR="fração (0-1)",02_Estacao!C850*100,02_Estacao!C850))</f>
        <v/>
      </c>
      <c r="D850" s="48" t="str">
        <f aca="false">IF(OR($A850="",02_Estacao!D850=""),"",IF(CFG_URS="MJ/m²/h",02_Estacao!D850*277.7778,IF(CFG_URS="kW/m²",02_Estacao!D850*1000,02_Estacao!D850)))</f>
        <v/>
      </c>
      <c r="E850" s="46" t="str">
        <f aca="false">IF(OR($A850="",02_Estacao!E850=""),"",IF(CFG_UVEL="km/h",02_Estacao!E850/3.6,02_Estacao!E850))</f>
        <v/>
      </c>
      <c r="F850" s="46" t="str">
        <f aca="false">IF($A850="","",IF(02_Estacao!F850="",CFG_P,IF(CFG_UP="hPa (mbar)",02_Estacao!F850/10,IF(CFG_UP="Pa",02_Estacao!F850/1000,02_Estacao!F850))))</f>
        <v/>
      </c>
      <c r="G850" s="48" t="str">
        <f aca="false">IF($A850="","",IF(02_Estacao!G850&lt;&gt;"",02_Estacao!G850,IF($D850="","",(1-CFG_ALBEDO)*$D850-CFG_RNL)))</f>
        <v/>
      </c>
      <c r="H850" s="46" t="str">
        <f aca="false">IF($A850="","",IFERROR(IF(ISNUMBER(INDEX(03_Dossel!$F$6:$F$1005,MATCH($A850,03_Dossel!$A$6:$A$1005,0))),INDEX(03_Dossel!$F$6:$F$1005,MATCH($A850,03_Dossel!$A$6:$A$1005,0)),""),""))</f>
        <v/>
      </c>
      <c r="I850" s="49" t="str">
        <f aca="false">IF($A850="","",IF($H850="","SEM PAR","OK"))</f>
        <v/>
      </c>
      <c r="J850" s="50" t="str">
        <f aca="false">IF($B850="","",0.6108*EXP(17.27*$B850/($B850+237.3)))</f>
        <v/>
      </c>
      <c r="K850" s="50" t="str">
        <f aca="false">IF(OR($J850="",$C850=""),"",$J850*$C850/100)</f>
        <v/>
      </c>
      <c r="L850" s="50" t="str">
        <f aca="false">IF(OR($J850="",$K850=""),"",$J850-$K850)</f>
        <v/>
      </c>
      <c r="M850" s="50" t="str">
        <f aca="false">IF($J850="","",4098*$J850/($B850+237.3)^2)</f>
        <v/>
      </c>
      <c r="N850" s="51" t="str">
        <f aca="false">IF($F850="","",0.000665*$F850)</f>
        <v/>
      </c>
      <c r="O850" s="46" t="str">
        <f aca="false">IF($E850="","",IFERROR($E850*4.87/LN(67.8*CFG_ZANEM-5.42),""))</f>
        <v/>
      </c>
      <c r="P850" s="46" t="str">
        <f aca="false">IF(OR($B850="",$H850=""),"",$H850-$B850)</f>
        <v/>
      </c>
      <c r="Q850" s="46" t="str">
        <f aca="false">IF($A850="","",IF(ISNUMBER(CFG_A),CFG_A,""))</f>
        <v/>
      </c>
      <c r="R850" s="46" t="str">
        <f aca="false">IF($A850="","",IF(ISNUMBER(CFG_B),CFG_B,""))</f>
        <v/>
      </c>
      <c r="S850" s="50" t="str">
        <f aca="false">IF(OR($B850="",$Q850=""),"",0.6108*EXP(17.27*$B850/($B850+237.3))-0.6108*EXP(17.27*($B850+$Q850)/($B850+$Q850+237.3)))</f>
        <v/>
      </c>
      <c r="T850" s="46" t="str">
        <f aca="false">IF(OR($Q850="",$R850="",$L850=""),"",$Q850+$R850*$L850)</f>
        <v/>
      </c>
      <c r="U850" s="46" t="str">
        <f aca="false">IF(OR($Q850="",$R850="",$S850=""),"",$Q850+$R850*$S850)</f>
        <v/>
      </c>
      <c r="V850" s="50" t="str">
        <f aca="false">IF(OR($P850="",$T850="",$U850=""),"",IF(ABS($U850-$T850)&lt;CFG_DENOMMIN,"",($P850-$T850)/($U850-$T850)))</f>
        <v/>
      </c>
      <c r="W850" s="47" t="str">
        <f aca="false">IF($E850="","",IFERROR(LN((CFG_ZANEM-0.67*CFG_HDOSSEL)/(0.123*CFG_HDOSSEL))*LN((CFG_ZAR-0.67*CFG_HDOSSEL)/(0.0123*CFG_HDOSSEL))/(CFG_K^2*$E850),""))</f>
        <v/>
      </c>
      <c r="X850" s="50" t="str">
        <f aca="false">IF(OR($N850="",$W850="",$W850=0),"",$N850*(1+CFG_RC/$W850))</f>
        <v/>
      </c>
      <c r="Y850" s="46" t="str">
        <f aca="false">IF(OR($X850="",$M850="",$G850="",$L850=""),"",($W850*$G850/CFG_RHOCP)*($X850/($M850+$X850))-$L850/($M850+$X850))</f>
        <v/>
      </c>
      <c r="Z850" s="46" t="str">
        <f aca="false">IF(OR($W850="",$G850=""),"",$W850*$G850/CFG_RHOCP)</f>
        <v/>
      </c>
      <c r="AA850" s="50" t="str">
        <f aca="false">IF(OR($P850="",$Y850="",$Z850=""),"",IF(ABS($Z850-$Y850)&lt;CFG_DENOMMIN,"",($P850-$Y850)/($Z850-$Y850)))</f>
        <v/>
      </c>
      <c r="AB850" s="48" t="str">
        <f aca="false">IF($A850="","",IF(AND(HOUR($A850)&gt;=CFG_HINI,HOUR($A850)&lt;CFG_HFIM),1,0))</f>
        <v/>
      </c>
      <c r="AC850" s="48" t="str">
        <f aca="false">IF($A850="","",IF($D850="",0,IF($D850&gt;=CFG_RSMIN,1,0)))</f>
        <v/>
      </c>
      <c r="AD850" s="48" t="str">
        <f aca="false">IF($A850="","",IF($E850="",0,IF(AND($E850&gt;=CFG_UMIN,$E850&lt;=CFG_UMAX),1,0)))</f>
        <v/>
      </c>
      <c r="AE850" s="48" t="str">
        <f aca="false">IF($A850="","",IF($L850="",0,IF($L850&gt;=CFG_VPDMIN,1,0)))</f>
        <v/>
      </c>
      <c r="AF850" s="48" t="str">
        <f aca="false">IF($A850="","",IF(CFG_METODO="Teórico (Jackson)",IF(OR($Y850="",$Z850=""),0,IF(ABS($Z850-$Y850)&gt;=CFG_DENOMMIN,1,0)),IF(OR($T850="",$U850=""),0,IF(ABS($U850-$T850)&gt;=CFG_DENOMMIN,1,0))))</f>
        <v/>
      </c>
      <c r="AG850" s="48" t="str">
        <f aca="false">IF($A850="","",IF(AND($B850&lt;&gt;"",$C850&lt;&gt;"",$H850&lt;&gt;""),1,0))</f>
        <v/>
      </c>
      <c r="AH850" s="48" t="str">
        <f aca="false">IF($A850="","",IF(AND($AB850=1,$AC850=1,$AD850=1,$AE850=1,$AF850=1,$AG850=1),1,0))</f>
        <v/>
      </c>
      <c r="AI850" s="50" t="str">
        <f aca="false">IF($A850="","",IF($AH850&lt;&gt;1,"",IF(CFG_METODO="Teórico (Jackson)",$AA850,$V850)))</f>
        <v/>
      </c>
      <c r="AJ850" s="50" t="str">
        <f aca="false">IF($AI850="","",MAX(0,MIN(1,$AI850)))</f>
        <v/>
      </c>
      <c r="AK850" s="52" t="str">
        <f aca="false">IF($A850="","",IF($AG850=0,"Dados incompletos"&amp;IF($I850="SEM PAR"," — sem Tc no mesmo horário",""),IF($AB850=0,"Fora da janela horária",IF($AC850=0,"Radiação abaixo do mínimo",IF($AD850=0,"Vento fora da faixa",IF($AE850=0,"VPD abaixo do mínimo",IF($AF850=0,"Denominador muito pequeno","VÁLIDO")))))))</f>
        <v/>
      </c>
    </row>
    <row r="851" customFormat="false" ht="15" hidden="false" customHeight="false" outlineLevel="0" collapsed="false">
      <c r="A851" s="45" t="str">
        <f aca="false">IF(02_Estacao!A851="","",02_Estacao!A851)</f>
        <v/>
      </c>
      <c r="B851" s="46" t="str">
        <f aca="false">IF(OR($A851="",02_Estacao!B851=""),"",IF(CFG_UT="°F",(02_Estacao!B851-32)*5/9,02_Estacao!B851))</f>
        <v/>
      </c>
      <c r="C851" s="47" t="str">
        <f aca="false">IF(OR($A851="",02_Estacao!C851=""),"",IF(CFG_UUR="fração (0-1)",02_Estacao!C851*100,02_Estacao!C851))</f>
        <v/>
      </c>
      <c r="D851" s="48" t="str">
        <f aca="false">IF(OR($A851="",02_Estacao!D851=""),"",IF(CFG_URS="MJ/m²/h",02_Estacao!D851*277.7778,IF(CFG_URS="kW/m²",02_Estacao!D851*1000,02_Estacao!D851)))</f>
        <v/>
      </c>
      <c r="E851" s="46" t="str">
        <f aca="false">IF(OR($A851="",02_Estacao!E851=""),"",IF(CFG_UVEL="km/h",02_Estacao!E851/3.6,02_Estacao!E851))</f>
        <v/>
      </c>
      <c r="F851" s="46" t="str">
        <f aca="false">IF($A851="","",IF(02_Estacao!F851="",CFG_P,IF(CFG_UP="hPa (mbar)",02_Estacao!F851/10,IF(CFG_UP="Pa",02_Estacao!F851/1000,02_Estacao!F851))))</f>
        <v/>
      </c>
      <c r="G851" s="48" t="str">
        <f aca="false">IF($A851="","",IF(02_Estacao!G851&lt;&gt;"",02_Estacao!G851,IF($D851="","",(1-CFG_ALBEDO)*$D851-CFG_RNL)))</f>
        <v/>
      </c>
      <c r="H851" s="46" t="str">
        <f aca="false">IF($A851="","",IFERROR(IF(ISNUMBER(INDEX(03_Dossel!$F$6:$F$1005,MATCH($A851,03_Dossel!$A$6:$A$1005,0))),INDEX(03_Dossel!$F$6:$F$1005,MATCH($A851,03_Dossel!$A$6:$A$1005,0)),""),""))</f>
        <v/>
      </c>
      <c r="I851" s="49" t="str">
        <f aca="false">IF($A851="","",IF($H851="","SEM PAR","OK"))</f>
        <v/>
      </c>
      <c r="J851" s="50" t="str">
        <f aca="false">IF($B851="","",0.6108*EXP(17.27*$B851/($B851+237.3)))</f>
        <v/>
      </c>
      <c r="K851" s="50" t="str">
        <f aca="false">IF(OR($J851="",$C851=""),"",$J851*$C851/100)</f>
        <v/>
      </c>
      <c r="L851" s="50" t="str">
        <f aca="false">IF(OR($J851="",$K851=""),"",$J851-$K851)</f>
        <v/>
      </c>
      <c r="M851" s="50" t="str">
        <f aca="false">IF($J851="","",4098*$J851/($B851+237.3)^2)</f>
        <v/>
      </c>
      <c r="N851" s="51" t="str">
        <f aca="false">IF($F851="","",0.000665*$F851)</f>
        <v/>
      </c>
      <c r="O851" s="46" t="str">
        <f aca="false">IF($E851="","",IFERROR($E851*4.87/LN(67.8*CFG_ZANEM-5.42),""))</f>
        <v/>
      </c>
      <c r="P851" s="46" t="str">
        <f aca="false">IF(OR($B851="",$H851=""),"",$H851-$B851)</f>
        <v/>
      </c>
      <c r="Q851" s="46" t="str">
        <f aca="false">IF($A851="","",IF(ISNUMBER(CFG_A),CFG_A,""))</f>
        <v/>
      </c>
      <c r="R851" s="46" t="str">
        <f aca="false">IF($A851="","",IF(ISNUMBER(CFG_B),CFG_B,""))</f>
        <v/>
      </c>
      <c r="S851" s="50" t="str">
        <f aca="false">IF(OR($B851="",$Q851=""),"",0.6108*EXP(17.27*$B851/($B851+237.3))-0.6108*EXP(17.27*($B851+$Q851)/($B851+$Q851+237.3)))</f>
        <v/>
      </c>
      <c r="T851" s="46" t="str">
        <f aca="false">IF(OR($Q851="",$R851="",$L851=""),"",$Q851+$R851*$L851)</f>
        <v/>
      </c>
      <c r="U851" s="46" t="str">
        <f aca="false">IF(OR($Q851="",$R851="",$S851=""),"",$Q851+$R851*$S851)</f>
        <v/>
      </c>
      <c r="V851" s="50" t="str">
        <f aca="false">IF(OR($P851="",$T851="",$U851=""),"",IF(ABS($U851-$T851)&lt;CFG_DENOMMIN,"",($P851-$T851)/($U851-$T851)))</f>
        <v/>
      </c>
      <c r="W851" s="47" t="str">
        <f aca="false">IF($E851="","",IFERROR(LN((CFG_ZANEM-0.67*CFG_HDOSSEL)/(0.123*CFG_HDOSSEL))*LN((CFG_ZAR-0.67*CFG_HDOSSEL)/(0.0123*CFG_HDOSSEL))/(CFG_K^2*$E851),""))</f>
        <v/>
      </c>
      <c r="X851" s="50" t="str">
        <f aca="false">IF(OR($N851="",$W851="",$W851=0),"",$N851*(1+CFG_RC/$W851))</f>
        <v/>
      </c>
      <c r="Y851" s="46" t="str">
        <f aca="false">IF(OR($X851="",$M851="",$G851="",$L851=""),"",($W851*$G851/CFG_RHOCP)*($X851/($M851+$X851))-$L851/($M851+$X851))</f>
        <v/>
      </c>
      <c r="Z851" s="46" t="str">
        <f aca="false">IF(OR($W851="",$G851=""),"",$W851*$G851/CFG_RHOCP)</f>
        <v/>
      </c>
      <c r="AA851" s="50" t="str">
        <f aca="false">IF(OR($P851="",$Y851="",$Z851=""),"",IF(ABS($Z851-$Y851)&lt;CFG_DENOMMIN,"",($P851-$Y851)/($Z851-$Y851)))</f>
        <v/>
      </c>
      <c r="AB851" s="48" t="str">
        <f aca="false">IF($A851="","",IF(AND(HOUR($A851)&gt;=CFG_HINI,HOUR($A851)&lt;CFG_HFIM),1,0))</f>
        <v/>
      </c>
      <c r="AC851" s="48" t="str">
        <f aca="false">IF($A851="","",IF($D851="",0,IF($D851&gt;=CFG_RSMIN,1,0)))</f>
        <v/>
      </c>
      <c r="AD851" s="48" t="str">
        <f aca="false">IF($A851="","",IF($E851="",0,IF(AND($E851&gt;=CFG_UMIN,$E851&lt;=CFG_UMAX),1,0)))</f>
        <v/>
      </c>
      <c r="AE851" s="48" t="str">
        <f aca="false">IF($A851="","",IF($L851="",0,IF($L851&gt;=CFG_VPDMIN,1,0)))</f>
        <v/>
      </c>
      <c r="AF851" s="48" t="str">
        <f aca="false">IF($A851="","",IF(CFG_METODO="Teórico (Jackson)",IF(OR($Y851="",$Z851=""),0,IF(ABS($Z851-$Y851)&gt;=CFG_DENOMMIN,1,0)),IF(OR($T851="",$U851=""),0,IF(ABS($U851-$T851)&gt;=CFG_DENOMMIN,1,0))))</f>
        <v/>
      </c>
      <c r="AG851" s="48" t="str">
        <f aca="false">IF($A851="","",IF(AND($B851&lt;&gt;"",$C851&lt;&gt;"",$H851&lt;&gt;""),1,0))</f>
        <v/>
      </c>
      <c r="AH851" s="48" t="str">
        <f aca="false">IF($A851="","",IF(AND($AB851=1,$AC851=1,$AD851=1,$AE851=1,$AF851=1,$AG851=1),1,0))</f>
        <v/>
      </c>
      <c r="AI851" s="50" t="str">
        <f aca="false">IF($A851="","",IF($AH851&lt;&gt;1,"",IF(CFG_METODO="Teórico (Jackson)",$AA851,$V851)))</f>
        <v/>
      </c>
      <c r="AJ851" s="50" t="str">
        <f aca="false">IF($AI851="","",MAX(0,MIN(1,$AI851)))</f>
        <v/>
      </c>
      <c r="AK851" s="52" t="str">
        <f aca="false">IF($A851="","",IF($AG851=0,"Dados incompletos"&amp;IF($I851="SEM PAR"," — sem Tc no mesmo horário",""),IF($AB851=0,"Fora da janela horária",IF($AC851=0,"Radiação abaixo do mínimo",IF($AD851=0,"Vento fora da faixa",IF($AE851=0,"VPD abaixo do mínimo",IF($AF851=0,"Denominador muito pequeno","VÁLIDO")))))))</f>
        <v/>
      </c>
    </row>
    <row r="852" customFormat="false" ht="15" hidden="false" customHeight="false" outlineLevel="0" collapsed="false">
      <c r="A852" s="45" t="str">
        <f aca="false">IF(02_Estacao!A852="","",02_Estacao!A852)</f>
        <v/>
      </c>
      <c r="B852" s="46" t="str">
        <f aca="false">IF(OR($A852="",02_Estacao!B852=""),"",IF(CFG_UT="°F",(02_Estacao!B852-32)*5/9,02_Estacao!B852))</f>
        <v/>
      </c>
      <c r="C852" s="47" t="str">
        <f aca="false">IF(OR($A852="",02_Estacao!C852=""),"",IF(CFG_UUR="fração (0-1)",02_Estacao!C852*100,02_Estacao!C852))</f>
        <v/>
      </c>
      <c r="D852" s="48" t="str">
        <f aca="false">IF(OR($A852="",02_Estacao!D852=""),"",IF(CFG_URS="MJ/m²/h",02_Estacao!D852*277.7778,IF(CFG_URS="kW/m²",02_Estacao!D852*1000,02_Estacao!D852)))</f>
        <v/>
      </c>
      <c r="E852" s="46" t="str">
        <f aca="false">IF(OR($A852="",02_Estacao!E852=""),"",IF(CFG_UVEL="km/h",02_Estacao!E852/3.6,02_Estacao!E852))</f>
        <v/>
      </c>
      <c r="F852" s="46" t="str">
        <f aca="false">IF($A852="","",IF(02_Estacao!F852="",CFG_P,IF(CFG_UP="hPa (mbar)",02_Estacao!F852/10,IF(CFG_UP="Pa",02_Estacao!F852/1000,02_Estacao!F852))))</f>
        <v/>
      </c>
      <c r="G852" s="48" t="str">
        <f aca="false">IF($A852="","",IF(02_Estacao!G852&lt;&gt;"",02_Estacao!G852,IF($D852="","",(1-CFG_ALBEDO)*$D852-CFG_RNL)))</f>
        <v/>
      </c>
      <c r="H852" s="46" t="str">
        <f aca="false">IF($A852="","",IFERROR(IF(ISNUMBER(INDEX(03_Dossel!$F$6:$F$1005,MATCH($A852,03_Dossel!$A$6:$A$1005,0))),INDEX(03_Dossel!$F$6:$F$1005,MATCH($A852,03_Dossel!$A$6:$A$1005,0)),""),""))</f>
        <v/>
      </c>
      <c r="I852" s="49" t="str">
        <f aca="false">IF($A852="","",IF($H852="","SEM PAR","OK"))</f>
        <v/>
      </c>
      <c r="J852" s="50" t="str">
        <f aca="false">IF($B852="","",0.6108*EXP(17.27*$B852/($B852+237.3)))</f>
        <v/>
      </c>
      <c r="K852" s="50" t="str">
        <f aca="false">IF(OR($J852="",$C852=""),"",$J852*$C852/100)</f>
        <v/>
      </c>
      <c r="L852" s="50" t="str">
        <f aca="false">IF(OR($J852="",$K852=""),"",$J852-$K852)</f>
        <v/>
      </c>
      <c r="M852" s="50" t="str">
        <f aca="false">IF($J852="","",4098*$J852/($B852+237.3)^2)</f>
        <v/>
      </c>
      <c r="N852" s="51" t="str">
        <f aca="false">IF($F852="","",0.000665*$F852)</f>
        <v/>
      </c>
      <c r="O852" s="46" t="str">
        <f aca="false">IF($E852="","",IFERROR($E852*4.87/LN(67.8*CFG_ZANEM-5.42),""))</f>
        <v/>
      </c>
      <c r="P852" s="46" t="str">
        <f aca="false">IF(OR($B852="",$H852=""),"",$H852-$B852)</f>
        <v/>
      </c>
      <c r="Q852" s="46" t="str">
        <f aca="false">IF($A852="","",IF(ISNUMBER(CFG_A),CFG_A,""))</f>
        <v/>
      </c>
      <c r="R852" s="46" t="str">
        <f aca="false">IF($A852="","",IF(ISNUMBER(CFG_B),CFG_B,""))</f>
        <v/>
      </c>
      <c r="S852" s="50" t="str">
        <f aca="false">IF(OR($B852="",$Q852=""),"",0.6108*EXP(17.27*$B852/($B852+237.3))-0.6108*EXP(17.27*($B852+$Q852)/($B852+$Q852+237.3)))</f>
        <v/>
      </c>
      <c r="T852" s="46" t="str">
        <f aca="false">IF(OR($Q852="",$R852="",$L852=""),"",$Q852+$R852*$L852)</f>
        <v/>
      </c>
      <c r="U852" s="46" t="str">
        <f aca="false">IF(OR($Q852="",$R852="",$S852=""),"",$Q852+$R852*$S852)</f>
        <v/>
      </c>
      <c r="V852" s="50" t="str">
        <f aca="false">IF(OR($P852="",$T852="",$U852=""),"",IF(ABS($U852-$T852)&lt;CFG_DENOMMIN,"",($P852-$T852)/($U852-$T852)))</f>
        <v/>
      </c>
      <c r="W852" s="47" t="str">
        <f aca="false">IF($E852="","",IFERROR(LN((CFG_ZANEM-0.67*CFG_HDOSSEL)/(0.123*CFG_HDOSSEL))*LN((CFG_ZAR-0.67*CFG_HDOSSEL)/(0.0123*CFG_HDOSSEL))/(CFG_K^2*$E852),""))</f>
        <v/>
      </c>
      <c r="X852" s="50" t="str">
        <f aca="false">IF(OR($N852="",$W852="",$W852=0),"",$N852*(1+CFG_RC/$W852))</f>
        <v/>
      </c>
      <c r="Y852" s="46" t="str">
        <f aca="false">IF(OR($X852="",$M852="",$G852="",$L852=""),"",($W852*$G852/CFG_RHOCP)*($X852/($M852+$X852))-$L852/($M852+$X852))</f>
        <v/>
      </c>
      <c r="Z852" s="46" t="str">
        <f aca="false">IF(OR($W852="",$G852=""),"",$W852*$G852/CFG_RHOCP)</f>
        <v/>
      </c>
      <c r="AA852" s="50" t="str">
        <f aca="false">IF(OR($P852="",$Y852="",$Z852=""),"",IF(ABS($Z852-$Y852)&lt;CFG_DENOMMIN,"",($P852-$Y852)/($Z852-$Y852)))</f>
        <v/>
      </c>
      <c r="AB852" s="48" t="str">
        <f aca="false">IF($A852="","",IF(AND(HOUR($A852)&gt;=CFG_HINI,HOUR($A852)&lt;CFG_HFIM),1,0))</f>
        <v/>
      </c>
      <c r="AC852" s="48" t="str">
        <f aca="false">IF($A852="","",IF($D852="",0,IF($D852&gt;=CFG_RSMIN,1,0)))</f>
        <v/>
      </c>
      <c r="AD852" s="48" t="str">
        <f aca="false">IF($A852="","",IF($E852="",0,IF(AND($E852&gt;=CFG_UMIN,$E852&lt;=CFG_UMAX),1,0)))</f>
        <v/>
      </c>
      <c r="AE852" s="48" t="str">
        <f aca="false">IF($A852="","",IF($L852="",0,IF($L852&gt;=CFG_VPDMIN,1,0)))</f>
        <v/>
      </c>
      <c r="AF852" s="48" t="str">
        <f aca="false">IF($A852="","",IF(CFG_METODO="Teórico (Jackson)",IF(OR($Y852="",$Z852=""),0,IF(ABS($Z852-$Y852)&gt;=CFG_DENOMMIN,1,0)),IF(OR($T852="",$U852=""),0,IF(ABS($U852-$T852)&gt;=CFG_DENOMMIN,1,0))))</f>
        <v/>
      </c>
      <c r="AG852" s="48" t="str">
        <f aca="false">IF($A852="","",IF(AND($B852&lt;&gt;"",$C852&lt;&gt;"",$H852&lt;&gt;""),1,0))</f>
        <v/>
      </c>
      <c r="AH852" s="48" t="str">
        <f aca="false">IF($A852="","",IF(AND($AB852=1,$AC852=1,$AD852=1,$AE852=1,$AF852=1,$AG852=1),1,0))</f>
        <v/>
      </c>
      <c r="AI852" s="50" t="str">
        <f aca="false">IF($A852="","",IF($AH852&lt;&gt;1,"",IF(CFG_METODO="Teórico (Jackson)",$AA852,$V852)))</f>
        <v/>
      </c>
      <c r="AJ852" s="50" t="str">
        <f aca="false">IF($AI852="","",MAX(0,MIN(1,$AI852)))</f>
        <v/>
      </c>
      <c r="AK852" s="52" t="str">
        <f aca="false">IF($A852="","",IF($AG852=0,"Dados incompletos"&amp;IF($I852="SEM PAR"," — sem Tc no mesmo horário",""),IF($AB852=0,"Fora da janela horária",IF($AC852=0,"Radiação abaixo do mínimo",IF($AD852=0,"Vento fora da faixa",IF($AE852=0,"VPD abaixo do mínimo",IF($AF852=0,"Denominador muito pequeno","VÁLIDO")))))))</f>
        <v/>
      </c>
    </row>
    <row r="853" customFormat="false" ht="15" hidden="false" customHeight="false" outlineLevel="0" collapsed="false">
      <c r="A853" s="45" t="str">
        <f aca="false">IF(02_Estacao!A853="","",02_Estacao!A853)</f>
        <v/>
      </c>
      <c r="B853" s="46" t="str">
        <f aca="false">IF(OR($A853="",02_Estacao!B853=""),"",IF(CFG_UT="°F",(02_Estacao!B853-32)*5/9,02_Estacao!B853))</f>
        <v/>
      </c>
      <c r="C853" s="47" t="str">
        <f aca="false">IF(OR($A853="",02_Estacao!C853=""),"",IF(CFG_UUR="fração (0-1)",02_Estacao!C853*100,02_Estacao!C853))</f>
        <v/>
      </c>
      <c r="D853" s="48" t="str">
        <f aca="false">IF(OR($A853="",02_Estacao!D853=""),"",IF(CFG_URS="MJ/m²/h",02_Estacao!D853*277.7778,IF(CFG_URS="kW/m²",02_Estacao!D853*1000,02_Estacao!D853)))</f>
        <v/>
      </c>
      <c r="E853" s="46" t="str">
        <f aca="false">IF(OR($A853="",02_Estacao!E853=""),"",IF(CFG_UVEL="km/h",02_Estacao!E853/3.6,02_Estacao!E853))</f>
        <v/>
      </c>
      <c r="F853" s="46" t="str">
        <f aca="false">IF($A853="","",IF(02_Estacao!F853="",CFG_P,IF(CFG_UP="hPa (mbar)",02_Estacao!F853/10,IF(CFG_UP="Pa",02_Estacao!F853/1000,02_Estacao!F853))))</f>
        <v/>
      </c>
      <c r="G853" s="48" t="str">
        <f aca="false">IF($A853="","",IF(02_Estacao!G853&lt;&gt;"",02_Estacao!G853,IF($D853="","",(1-CFG_ALBEDO)*$D853-CFG_RNL)))</f>
        <v/>
      </c>
      <c r="H853" s="46" t="str">
        <f aca="false">IF($A853="","",IFERROR(IF(ISNUMBER(INDEX(03_Dossel!$F$6:$F$1005,MATCH($A853,03_Dossel!$A$6:$A$1005,0))),INDEX(03_Dossel!$F$6:$F$1005,MATCH($A853,03_Dossel!$A$6:$A$1005,0)),""),""))</f>
        <v/>
      </c>
      <c r="I853" s="49" t="str">
        <f aca="false">IF($A853="","",IF($H853="","SEM PAR","OK"))</f>
        <v/>
      </c>
      <c r="J853" s="50" t="str">
        <f aca="false">IF($B853="","",0.6108*EXP(17.27*$B853/($B853+237.3)))</f>
        <v/>
      </c>
      <c r="K853" s="50" t="str">
        <f aca="false">IF(OR($J853="",$C853=""),"",$J853*$C853/100)</f>
        <v/>
      </c>
      <c r="L853" s="50" t="str">
        <f aca="false">IF(OR($J853="",$K853=""),"",$J853-$K853)</f>
        <v/>
      </c>
      <c r="M853" s="50" t="str">
        <f aca="false">IF($J853="","",4098*$J853/($B853+237.3)^2)</f>
        <v/>
      </c>
      <c r="N853" s="51" t="str">
        <f aca="false">IF($F853="","",0.000665*$F853)</f>
        <v/>
      </c>
      <c r="O853" s="46" t="str">
        <f aca="false">IF($E853="","",IFERROR($E853*4.87/LN(67.8*CFG_ZANEM-5.42),""))</f>
        <v/>
      </c>
      <c r="P853" s="46" t="str">
        <f aca="false">IF(OR($B853="",$H853=""),"",$H853-$B853)</f>
        <v/>
      </c>
      <c r="Q853" s="46" t="str">
        <f aca="false">IF($A853="","",IF(ISNUMBER(CFG_A),CFG_A,""))</f>
        <v/>
      </c>
      <c r="R853" s="46" t="str">
        <f aca="false">IF($A853="","",IF(ISNUMBER(CFG_B),CFG_B,""))</f>
        <v/>
      </c>
      <c r="S853" s="50" t="str">
        <f aca="false">IF(OR($B853="",$Q853=""),"",0.6108*EXP(17.27*$B853/($B853+237.3))-0.6108*EXP(17.27*($B853+$Q853)/($B853+$Q853+237.3)))</f>
        <v/>
      </c>
      <c r="T853" s="46" t="str">
        <f aca="false">IF(OR($Q853="",$R853="",$L853=""),"",$Q853+$R853*$L853)</f>
        <v/>
      </c>
      <c r="U853" s="46" t="str">
        <f aca="false">IF(OR($Q853="",$R853="",$S853=""),"",$Q853+$R853*$S853)</f>
        <v/>
      </c>
      <c r="V853" s="50" t="str">
        <f aca="false">IF(OR($P853="",$T853="",$U853=""),"",IF(ABS($U853-$T853)&lt;CFG_DENOMMIN,"",($P853-$T853)/($U853-$T853)))</f>
        <v/>
      </c>
      <c r="W853" s="47" t="str">
        <f aca="false">IF($E853="","",IFERROR(LN((CFG_ZANEM-0.67*CFG_HDOSSEL)/(0.123*CFG_HDOSSEL))*LN((CFG_ZAR-0.67*CFG_HDOSSEL)/(0.0123*CFG_HDOSSEL))/(CFG_K^2*$E853),""))</f>
        <v/>
      </c>
      <c r="X853" s="50" t="str">
        <f aca="false">IF(OR($N853="",$W853="",$W853=0),"",$N853*(1+CFG_RC/$W853))</f>
        <v/>
      </c>
      <c r="Y853" s="46" t="str">
        <f aca="false">IF(OR($X853="",$M853="",$G853="",$L853=""),"",($W853*$G853/CFG_RHOCP)*($X853/($M853+$X853))-$L853/($M853+$X853))</f>
        <v/>
      </c>
      <c r="Z853" s="46" t="str">
        <f aca="false">IF(OR($W853="",$G853=""),"",$W853*$G853/CFG_RHOCP)</f>
        <v/>
      </c>
      <c r="AA853" s="50" t="str">
        <f aca="false">IF(OR($P853="",$Y853="",$Z853=""),"",IF(ABS($Z853-$Y853)&lt;CFG_DENOMMIN,"",($P853-$Y853)/($Z853-$Y853)))</f>
        <v/>
      </c>
      <c r="AB853" s="48" t="str">
        <f aca="false">IF($A853="","",IF(AND(HOUR($A853)&gt;=CFG_HINI,HOUR($A853)&lt;CFG_HFIM),1,0))</f>
        <v/>
      </c>
      <c r="AC853" s="48" t="str">
        <f aca="false">IF($A853="","",IF($D853="",0,IF($D853&gt;=CFG_RSMIN,1,0)))</f>
        <v/>
      </c>
      <c r="AD853" s="48" t="str">
        <f aca="false">IF($A853="","",IF($E853="",0,IF(AND($E853&gt;=CFG_UMIN,$E853&lt;=CFG_UMAX),1,0)))</f>
        <v/>
      </c>
      <c r="AE853" s="48" t="str">
        <f aca="false">IF($A853="","",IF($L853="",0,IF($L853&gt;=CFG_VPDMIN,1,0)))</f>
        <v/>
      </c>
      <c r="AF853" s="48" t="str">
        <f aca="false">IF($A853="","",IF(CFG_METODO="Teórico (Jackson)",IF(OR($Y853="",$Z853=""),0,IF(ABS($Z853-$Y853)&gt;=CFG_DENOMMIN,1,0)),IF(OR($T853="",$U853=""),0,IF(ABS($U853-$T853)&gt;=CFG_DENOMMIN,1,0))))</f>
        <v/>
      </c>
      <c r="AG853" s="48" t="str">
        <f aca="false">IF($A853="","",IF(AND($B853&lt;&gt;"",$C853&lt;&gt;"",$H853&lt;&gt;""),1,0))</f>
        <v/>
      </c>
      <c r="AH853" s="48" t="str">
        <f aca="false">IF($A853="","",IF(AND($AB853=1,$AC853=1,$AD853=1,$AE853=1,$AF853=1,$AG853=1),1,0))</f>
        <v/>
      </c>
      <c r="AI853" s="50" t="str">
        <f aca="false">IF($A853="","",IF($AH853&lt;&gt;1,"",IF(CFG_METODO="Teórico (Jackson)",$AA853,$V853)))</f>
        <v/>
      </c>
      <c r="AJ853" s="50" t="str">
        <f aca="false">IF($AI853="","",MAX(0,MIN(1,$AI853)))</f>
        <v/>
      </c>
      <c r="AK853" s="52" t="str">
        <f aca="false">IF($A853="","",IF($AG853=0,"Dados incompletos"&amp;IF($I853="SEM PAR"," — sem Tc no mesmo horário",""),IF($AB853=0,"Fora da janela horária",IF($AC853=0,"Radiação abaixo do mínimo",IF($AD853=0,"Vento fora da faixa",IF($AE853=0,"VPD abaixo do mínimo",IF($AF853=0,"Denominador muito pequeno","VÁLIDO")))))))</f>
        <v/>
      </c>
    </row>
    <row r="854" customFormat="false" ht="15" hidden="false" customHeight="false" outlineLevel="0" collapsed="false">
      <c r="A854" s="45" t="str">
        <f aca="false">IF(02_Estacao!A854="","",02_Estacao!A854)</f>
        <v/>
      </c>
      <c r="B854" s="46" t="str">
        <f aca="false">IF(OR($A854="",02_Estacao!B854=""),"",IF(CFG_UT="°F",(02_Estacao!B854-32)*5/9,02_Estacao!B854))</f>
        <v/>
      </c>
      <c r="C854" s="47" t="str">
        <f aca="false">IF(OR($A854="",02_Estacao!C854=""),"",IF(CFG_UUR="fração (0-1)",02_Estacao!C854*100,02_Estacao!C854))</f>
        <v/>
      </c>
      <c r="D854" s="48" t="str">
        <f aca="false">IF(OR($A854="",02_Estacao!D854=""),"",IF(CFG_URS="MJ/m²/h",02_Estacao!D854*277.7778,IF(CFG_URS="kW/m²",02_Estacao!D854*1000,02_Estacao!D854)))</f>
        <v/>
      </c>
      <c r="E854" s="46" t="str">
        <f aca="false">IF(OR($A854="",02_Estacao!E854=""),"",IF(CFG_UVEL="km/h",02_Estacao!E854/3.6,02_Estacao!E854))</f>
        <v/>
      </c>
      <c r="F854" s="46" t="str">
        <f aca="false">IF($A854="","",IF(02_Estacao!F854="",CFG_P,IF(CFG_UP="hPa (mbar)",02_Estacao!F854/10,IF(CFG_UP="Pa",02_Estacao!F854/1000,02_Estacao!F854))))</f>
        <v/>
      </c>
      <c r="G854" s="48" t="str">
        <f aca="false">IF($A854="","",IF(02_Estacao!G854&lt;&gt;"",02_Estacao!G854,IF($D854="","",(1-CFG_ALBEDO)*$D854-CFG_RNL)))</f>
        <v/>
      </c>
      <c r="H854" s="46" t="str">
        <f aca="false">IF($A854="","",IFERROR(IF(ISNUMBER(INDEX(03_Dossel!$F$6:$F$1005,MATCH($A854,03_Dossel!$A$6:$A$1005,0))),INDEX(03_Dossel!$F$6:$F$1005,MATCH($A854,03_Dossel!$A$6:$A$1005,0)),""),""))</f>
        <v/>
      </c>
      <c r="I854" s="49" t="str">
        <f aca="false">IF($A854="","",IF($H854="","SEM PAR","OK"))</f>
        <v/>
      </c>
      <c r="J854" s="50" t="str">
        <f aca="false">IF($B854="","",0.6108*EXP(17.27*$B854/($B854+237.3)))</f>
        <v/>
      </c>
      <c r="K854" s="50" t="str">
        <f aca="false">IF(OR($J854="",$C854=""),"",$J854*$C854/100)</f>
        <v/>
      </c>
      <c r="L854" s="50" t="str">
        <f aca="false">IF(OR($J854="",$K854=""),"",$J854-$K854)</f>
        <v/>
      </c>
      <c r="M854" s="50" t="str">
        <f aca="false">IF($J854="","",4098*$J854/($B854+237.3)^2)</f>
        <v/>
      </c>
      <c r="N854" s="51" t="str">
        <f aca="false">IF($F854="","",0.000665*$F854)</f>
        <v/>
      </c>
      <c r="O854" s="46" t="str">
        <f aca="false">IF($E854="","",IFERROR($E854*4.87/LN(67.8*CFG_ZANEM-5.42),""))</f>
        <v/>
      </c>
      <c r="P854" s="46" t="str">
        <f aca="false">IF(OR($B854="",$H854=""),"",$H854-$B854)</f>
        <v/>
      </c>
      <c r="Q854" s="46" t="str">
        <f aca="false">IF($A854="","",IF(ISNUMBER(CFG_A),CFG_A,""))</f>
        <v/>
      </c>
      <c r="R854" s="46" t="str">
        <f aca="false">IF($A854="","",IF(ISNUMBER(CFG_B),CFG_B,""))</f>
        <v/>
      </c>
      <c r="S854" s="50" t="str">
        <f aca="false">IF(OR($B854="",$Q854=""),"",0.6108*EXP(17.27*$B854/($B854+237.3))-0.6108*EXP(17.27*($B854+$Q854)/($B854+$Q854+237.3)))</f>
        <v/>
      </c>
      <c r="T854" s="46" t="str">
        <f aca="false">IF(OR($Q854="",$R854="",$L854=""),"",$Q854+$R854*$L854)</f>
        <v/>
      </c>
      <c r="U854" s="46" t="str">
        <f aca="false">IF(OR($Q854="",$R854="",$S854=""),"",$Q854+$R854*$S854)</f>
        <v/>
      </c>
      <c r="V854" s="50" t="str">
        <f aca="false">IF(OR($P854="",$T854="",$U854=""),"",IF(ABS($U854-$T854)&lt;CFG_DENOMMIN,"",($P854-$T854)/($U854-$T854)))</f>
        <v/>
      </c>
      <c r="W854" s="47" t="str">
        <f aca="false">IF($E854="","",IFERROR(LN((CFG_ZANEM-0.67*CFG_HDOSSEL)/(0.123*CFG_HDOSSEL))*LN((CFG_ZAR-0.67*CFG_HDOSSEL)/(0.0123*CFG_HDOSSEL))/(CFG_K^2*$E854),""))</f>
        <v/>
      </c>
      <c r="X854" s="50" t="str">
        <f aca="false">IF(OR($N854="",$W854="",$W854=0),"",$N854*(1+CFG_RC/$W854))</f>
        <v/>
      </c>
      <c r="Y854" s="46" t="str">
        <f aca="false">IF(OR($X854="",$M854="",$G854="",$L854=""),"",($W854*$G854/CFG_RHOCP)*($X854/($M854+$X854))-$L854/($M854+$X854))</f>
        <v/>
      </c>
      <c r="Z854" s="46" t="str">
        <f aca="false">IF(OR($W854="",$G854=""),"",$W854*$G854/CFG_RHOCP)</f>
        <v/>
      </c>
      <c r="AA854" s="50" t="str">
        <f aca="false">IF(OR($P854="",$Y854="",$Z854=""),"",IF(ABS($Z854-$Y854)&lt;CFG_DENOMMIN,"",($P854-$Y854)/($Z854-$Y854)))</f>
        <v/>
      </c>
      <c r="AB854" s="48" t="str">
        <f aca="false">IF($A854="","",IF(AND(HOUR($A854)&gt;=CFG_HINI,HOUR($A854)&lt;CFG_HFIM),1,0))</f>
        <v/>
      </c>
      <c r="AC854" s="48" t="str">
        <f aca="false">IF($A854="","",IF($D854="",0,IF($D854&gt;=CFG_RSMIN,1,0)))</f>
        <v/>
      </c>
      <c r="AD854" s="48" t="str">
        <f aca="false">IF($A854="","",IF($E854="",0,IF(AND($E854&gt;=CFG_UMIN,$E854&lt;=CFG_UMAX),1,0)))</f>
        <v/>
      </c>
      <c r="AE854" s="48" t="str">
        <f aca="false">IF($A854="","",IF($L854="",0,IF($L854&gt;=CFG_VPDMIN,1,0)))</f>
        <v/>
      </c>
      <c r="AF854" s="48" t="str">
        <f aca="false">IF($A854="","",IF(CFG_METODO="Teórico (Jackson)",IF(OR($Y854="",$Z854=""),0,IF(ABS($Z854-$Y854)&gt;=CFG_DENOMMIN,1,0)),IF(OR($T854="",$U854=""),0,IF(ABS($U854-$T854)&gt;=CFG_DENOMMIN,1,0))))</f>
        <v/>
      </c>
      <c r="AG854" s="48" t="str">
        <f aca="false">IF($A854="","",IF(AND($B854&lt;&gt;"",$C854&lt;&gt;"",$H854&lt;&gt;""),1,0))</f>
        <v/>
      </c>
      <c r="AH854" s="48" t="str">
        <f aca="false">IF($A854="","",IF(AND($AB854=1,$AC854=1,$AD854=1,$AE854=1,$AF854=1,$AG854=1),1,0))</f>
        <v/>
      </c>
      <c r="AI854" s="50" t="str">
        <f aca="false">IF($A854="","",IF($AH854&lt;&gt;1,"",IF(CFG_METODO="Teórico (Jackson)",$AA854,$V854)))</f>
        <v/>
      </c>
      <c r="AJ854" s="50" t="str">
        <f aca="false">IF($AI854="","",MAX(0,MIN(1,$AI854)))</f>
        <v/>
      </c>
      <c r="AK854" s="52" t="str">
        <f aca="false">IF($A854="","",IF($AG854=0,"Dados incompletos"&amp;IF($I854="SEM PAR"," — sem Tc no mesmo horário",""),IF($AB854=0,"Fora da janela horária",IF($AC854=0,"Radiação abaixo do mínimo",IF($AD854=0,"Vento fora da faixa",IF($AE854=0,"VPD abaixo do mínimo",IF($AF854=0,"Denominador muito pequeno","VÁLIDO")))))))</f>
        <v/>
      </c>
    </row>
    <row r="855" customFormat="false" ht="15" hidden="false" customHeight="false" outlineLevel="0" collapsed="false">
      <c r="A855" s="45" t="str">
        <f aca="false">IF(02_Estacao!A855="","",02_Estacao!A855)</f>
        <v/>
      </c>
      <c r="B855" s="46" t="str">
        <f aca="false">IF(OR($A855="",02_Estacao!B855=""),"",IF(CFG_UT="°F",(02_Estacao!B855-32)*5/9,02_Estacao!B855))</f>
        <v/>
      </c>
      <c r="C855" s="47" t="str">
        <f aca="false">IF(OR($A855="",02_Estacao!C855=""),"",IF(CFG_UUR="fração (0-1)",02_Estacao!C855*100,02_Estacao!C855))</f>
        <v/>
      </c>
      <c r="D855" s="48" t="str">
        <f aca="false">IF(OR($A855="",02_Estacao!D855=""),"",IF(CFG_URS="MJ/m²/h",02_Estacao!D855*277.7778,IF(CFG_URS="kW/m²",02_Estacao!D855*1000,02_Estacao!D855)))</f>
        <v/>
      </c>
      <c r="E855" s="46" t="str">
        <f aca="false">IF(OR($A855="",02_Estacao!E855=""),"",IF(CFG_UVEL="km/h",02_Estacao!E855/3.6,02_Estacao!E855))</f>
        <v/>
      </c>
      <c r="F855" s="46" t="str">
        <f aca="false">IF($A855="","",IF(02_Estacao!F855="",CFG_P,IF(CFG_UP="hPa (mbar)",02_Estacao!F855/10,IF(CFG_UP="Pa",02_Estacao!F855/1000,02_Estacao!F855))))</f>
        <v/>
      </c>
      <c r="G855" s="48" t="str">
        <f aca="false">IF($A855="","",IF(02_Estacao!G855&lt;&gt;"",02_Estacao!G855,IF($D855="","",(1-CFG_ALBEDO)*$D855-CFG_RNL)))</f>
        <v/>
      </c>
      <c r="H855" s="46" t="str">
        <f aca="false">IF($A855="","",IFERROR(IF(ISNUMBER(INDEX(03_Dossel!$F$6:$F$1005,MATCH($A855,03_Dossel!$A$6:$A$1005,0))),INDEX(03_Dossel!$F$6:$F$1005,MATCH($A855,03_Dossel!$A$6:$A$1005,0)),""),""))</f>
        <v/>
      </c>
      <c r="I855" s="49" t="str">
        <f aca="false">IF($A855="","",IF($H855="","SEM PAR","OK"))</f>
        <v/>
      </c>
      <c r="J855" s="50" t="str">
        <f aca="false">IF($B855="","",0.6108*EXP(17.27*$B855/($B855+237.3)))</f>
        <v/>
      </c>
      <c r="K855" s="50" t="str">
        <f aca="false">IF(OR($J855="",$C855=""),"",$J855*$C855/100)</f>
        <v/>
      </c>
      <c r="L855" s="50" t="str">
        <f aca="false">IF(OR($J855="",$K855=""),"",$J855-$K855)</f>
        <v/>
      </c>
      <c r="M855" s="50" t="str">
        <f aca="false">IF($J855="","",4098*$J855/($B855+237.3)^2)</f>
        <v/>
      </c>
      <c r="N855" s="51" t="str">
        <f aca="false">IF($F855="","",0.000665*$F855)</f>
        <v/>
      </c>
      <c r="O855" s="46" t="str">
        <f aca="false">IF($E855="","",IFERROR($E855*4.87/LN(67.8*CFG_ZANEM-5.42),""))</f>
        <v/>
      </c>
      <c r="P855" s="46" t="str">
        <f aca="false">IF(OR($B855="",$H855=""),"",$H855-$B855)</f>
        <v/>
      </c>
      <c r="Q855" s="46" t="str">
        <f aca="false">IF($A855="","",IF(ISNUMBER(CFG_A),CFG_A,""))</f>
        <v/>
      </c>
      <c r="R855" s="46" t="str">
        <f aca="false">IF($A855="","",IF(ISNUMBER(CFG_B),CFG_B,""))</f>
        <v/>
      </c>
      <c r="S855" s="50" t="str">
        <f aca="false">IF(OR($B855="",$Q855=""),"",0.6108*EXP(17.27*$B855/($B855+237.3))-0.6108*EXP(17.27*($B855+$Q855)/($B855+$Q855+237.3)))</f>
        <v/>
      </c>
      <c r="T855" s="46" t="str">
        <f aca="false">IF(OR($Q855="",$R855="",$L855=""),"",$Q855+$R855*$L855)</f>
        <v/>
      </c>
      <c r="U855" s="46" t="str">
        <f aca="false">IF(OR($Q855="",$R855="",$S855=""),"",$Q855+$R855*$S855)</f>
        <v/>
      </c>
      <c r="V855" s="50" t="str">
        <f aca="false">IF(OR($P855="",$T855="",$U855=""),"",IF(ABS($U855-$T855)&lt;CFG_DENOMMIN,"",($P855-$T855)/($U855-$T855)))</f>
        <v/>
      </c>
      <c r="W855" s="47" t="str">
        <f aca="false">IF($E855="","",IFERROR(LN((CFG_ZANEM-0.67*CFG_HDOSSEL)/(0.123*CFG_HDOSSEL))*LN((CFG_ZAR-0.67*CFG_HDOSSEL)/(0.0123*CFG_HDOSSEL))/(CFG_K^2*$E855),""))</f>
        <v/>
      </c>
      <c r="X855" s="50" t="str">
        <f aca="false">IF(OR($N855="",$W855="",$W855=0),"",$N855*(1+CFG_RC/$W855))</f>
        <v/>
      </c>
      <c r="Y855" s="46" t="str">
        <f aca="false">IF(OR($X855="",$M855="",$G855="",$L855=""),"",($W855*$G855/CFG_RHOCP)*($X855/($M855+$X855))-$L855/($M855+$X855))</f>
        <v/>
      </c>
      <c r="Z855" s="46" t="str">
        <f aca="false">IF(OR($W855="",$G855=""),"",$W855*$G855/CFG_RHOCP)</f>
        <v/>
      </c>
      <c r="AA855" s="50" t="str">
        <f aca="false">IF(OR($P855="",$Y855="",$Z855=""),"",IF(ABS($Z855-$Y855)&lt;CFG_DENOMMIN,"",($P855-$Y855)/($Z855-$Y855)))</f>
        <v/>
      </c>
      <c r="AB855" s="48" t="str">
        <f aca="false">IF($A855="","",IF(AND(HOUR($A855)&gt;=CFG_HINI,HOUR($A855)&lt;CFG_HFIM),1,0))</f>
        <v/>
      </c>
      <c r="AC855" s="48" t="str">
        <f aca="false">IF($A855="","",IF($D855="",0,IF($D855&gt;=CFG_RSMIN,1,0)))</f>
        <v/>
      </c>
      <c r="AD855" s="48" t="str">
        <f aca="false">IF($A855="","",IF($E855="",0,IF(AND($E855&gt;=CFG_UMIN,$E855&lt;=CFG_UMAX),1,0)))</f>
        <v/>
      </c>
      <c r="AE855" s="48" t="str">
        <f aca="false">IF($A855="","",IF($L855="",0,IF($L855&gt;=CFG_VPDMIN,1,0)))</f>
        <v/>
      </c>
      <c r="AF855" s="48" t="str">
        <f aca="false">IF($A855="","",IF(CFG_METODO="Teórico (Jackson)",IF(OR($Y855="",$Z855=""),0,IF(ABS($Z855-$Y855)&gt;=CFG_DENOMMIN,1,0)),IF(OR($T855="",$U855=""),0,IF(ABS($U855-$T855)&gt;=CFG_DENOMMIN,1,0))))</f>
        <v/>
      </c>
      <c r="AG855" s="48" t="str">
        <f aca="false">IF($A855="","",IF(AND($B855&lt;&gt;"",$C855&lt;&gt;"",$H855&lt;&gt;""),1,0))</f>
        <v/>
      </c>
      <c r="AH855" s="48" t="str">
        <f aca="false">IF($A855="","",IF(AND($AB855=1,$AC855=1,$AD855=1,$AE855=1,$AF855=1,$AG855=1),1,0))</f>
        <v/>
      </c>
      <c r="AI855" s="50" t="str">
        <f aca="false">IF($A855="","",IF($AH855&lt;&gt;1,"",IF(CFG_METODO="Teórico (Jackson)",$AA855,$V855)))</f>
        <v/>
      </c>
      <c r="AJ855" s="50" t="str">
        <f aca="false">IF($AI855="","",MAX(0,MIN(1,$AI855)))</f>
        <v/>
      </c>
      <c r="AK855" s="52" t="str">
        <f aca="false">IF($A855="","",IF($AG855=0,"Dados incompletos"&amp;IF($I855="SEM PAR"," — sem Tc no mesmo horário",""),IF($AB855=0,"Fora da janela horária",IF($AC855=0,"Radiação abaixo do mínimo",IF($AD855=0,"Vento fora da faixa",IF($AE855=0,"VPD abaixo do mínimo",IF($AF855=0,"Denominador muito pequeno","VÁLIDO")))))))</f>
        <v/>
      </c>
    </row>
    <row r="856" customFormat="false" ht="15" hidden="false" customHeight="false" outlineLevel="0" collapsed="false">
      <c r="A856" s="45" t="str">
        <f aca="false">IF(02_Estacao!A856="","",02_Estacao!A856)</f>
        <v/>
      </c>
      <c r="B856" s="46" t="str">
        <f aca="false">IF(OR($A856="",02_Estacao!B856=""),"",IF(CFG_UT="°F",(02_Estacao!B856-32)*5/9,02_Estacao!B856))</f>
        <v/>
      </c>
      <c r="C856" s="47" t="str">
        <f aca="false">IF(OR($A856="",02_Estacao!C856=""),"",IF(CFG_UUR="fração (0-1)",02_Estacao!C856*100,02_Estacao!C856))</f>
        <v/>
      </c>
      <c r="D856" s="48" t="str">
        <f aca="false">IF(OR($A856="",02_Estacao!D856=""),"",IF(CFG_URS="MJ/m²/h",02_Estacao!D856*277.7778,IF(CFG_URS="kW/m²",02_Estacao!D856*1000,02_Estacao!D856)))</f>
        <v/>
      </c>
      <c r="E856" s="46" t="str">
        <f aca="false">IF(OR($A856="",02_Estacao!E856=""),"",IF(CFG_UVEL="km/h",02_Estacao!E856/3.6,02_Estacao!E856))</f>
        <v/>
      </c>
      <c r="F856" s="46" t="str">
        <f aca="false">IF($A856="","",IF(02_Estacao!F856="",CFG_P,IF(CFG_UP="hPa (mbar)",02_Estacao!F856/10,IF(CFG_UP="Pa",02_Estacao!F856/1000,02_Estacao!F856))))</f>
        <v/>
      </c>
      <c r="G856" s="48" t="str">
        <f aca="false">IF($A856="","",IF(02_Estacao!G856&lt;&gt;"",02_Estacao!G856,IF($D856="","",(1-CFG_ALBEDO)*$D856-CFG_RNL)))</f>
        <v/>
      </c>
      <c r="H856" s="46" t="str">
        <f aca="false">IF($A856="","",IFERROR(IF(ISNUMBER(INDEX(03_Dossel!$F$6:$F$1005,MATCH($A856,03_Dossel!$A$6:$A$1005,0))),INDEX(03_Dossel!$F$6:$F$1005,MATCH($A856,03_Dossel!$A$6:$A$1005,0)),""),""))</f>
        <v/>
      </c>
      <c r="I856" s="49" t="str">
        <f aca="false">IF($A856="","",IF($H856="","SEM PAR","OK"))</f>
        <v/>
      </c>
      <c r="J856" s="50" t="str">
        <f aca="false">IF($B856="","",0.6108*EXP(17.27*$B856/($B856+237.3)))</f>
        <v/>
      </c>
      <c r="K856" s="50" t="str">
        <f aca="false">IF(OR($J856="",$C856=""),"",$J856*$C856/100)</f>
        <v/>
      </c>
      <c r="L856" s="50" t="str">
        <f aca="false">IF(OR($J856="",$K856=""),"",$J856-$K856)</f>
        <v/>
      </c>
      <c r="M856" s="50" t="str">
        <f aca="false">IF($J856="","",4098*$J856/($B856+237.3)^2)</f>
        <v/>
      </c>
      <c r="N856" s="51" t="str">
        <f aca="false">IF($F856="","",0.000665*$F856)</f>
        <v/>
      </c>
      <c r="O856" s="46" t="str">
        <f aca="false">IF($E856="","",IFERROR($E856*4.87/LN(67.8*CFG_ZANEM-5.42),""))</f>
        <v/>
      </c>
      <c r="P856" s="46" t="str">
        <f aca="false">IF(OR($B856="",$H856=""),"",$H856-$B856)</f>
        <v/>
      </c>
      <c r="Q856" s="46" t="str">
        <f aca="false">IF($A856="","",IF(ISNUMBER(CFG_A),CFG_A,""))</f>
        <v/>
      </c>
      <c r="R856" s="46" t="str">
        <f aca="false">IF($A856="","",IF(ISNUMBER(CFG_B),CFG_B,""))</f>
        <v/>
      </c>
      <c r="S856" s="50" t="str">
        <f aca="false">IF(OR($B856="",$Q856=""),"",0.6108*EXP(17.27*$B856/($B856+237.3))-0.6108*EXP(17.27*($B856+$Q856)/($B856+$Q856+237.3)))</f>
        <v/>
      </c>
      <c r="T856" s="46" t="str">
        <f aca="false">IF(OR($Q856="",$R856="",$L856=""),"",$Q856+$R856*$L856)</f>
        <v/>
      </c>
      <c r="U856" s="46" t="str">
        <f aca="false">IF(OR($Q856="",$R856="",$S856=""),"",$Q856+$R856*$S856)</f>
        <v/>
      </c>
      <c r="V856" s="50" t="str">
        <f aca="false">IF(OR($P856="",$T856="",$U856=""),"",IF(ABS($U856-$T856)&lt;CFG_DENOMMIN,"",($P856-$T856)/($U856-$T856)))</f>
        <v/>
      </c>
      <c r="W856" s="47" t="str">
        <f aca="false">IF($E856="","",IFERROR(LN((CFG_ZANEM-0.67*CFG_HDOSSEL)/(0.123*CFG_HDOSSEL))*LN((CFG_ZAR-0.67*CFG_HDOSSEL)/(0.0123*CFG_HDOSSEL))/(CFG_K^2*$E856),""))</f>
        <v/>
      </c>
      <c r="X856" s="50" t="str">
        <f aca="false">IF(OR($N856="",$W856="",$W856=0),"",$N856*(1+CFG_RC/$W856))</f>
        <v/>
      </c>
      <c r="Y856" s="46" t="str">
        <f aca="false">IF(OR($X856="",$M856="",$G856="",$L856=""),"",($W856*$G856/CFG_RHOCP)*($X856/($M856+$X856))-$L856/($M856+$X856))</f>
        <v/>
      </c>
      <c r="Z856" s="46" t="str">
        <f aca="false">IF(OR($W856="",$G856=""),"",$W856*$G856/CFG_RHOCP)</f>
        <v/>
      </c>
      <c r="AA856" s="50" t="str">
        <f aca="false">IF(OR($P856="",$Y856="",$Z856=""),"",IF(ABS($Z856-$Y856)&lt;CFG_DENOMMIN,"",($P856-$Y856)/($Z856-$Y856)))</f>
        <v/>
      </c>
      <c r="AB856" s="48" t="str">
        <f aca="false">IF($A856="","",IF(AND(HOUR($A856)&gt;=CFG_HINI,HOUR($A856)&lt;CFG_HFIM),1,0))</f>
        <v/>
      </c>
      <c r="AC856" s="48" t="str">
        <f aca="false">IF($A856="","",IF($D856="",0,IF($D856&gt;=CFG_RSMIN,1,0)))</f>
        <v/>
      </c>
      <c r="AD856" s="48" t="str">
        <f aca="false">IF($A856="","",IF($E856="",0,IF(AND($E856&gt;=CFG_UMIN,$E856&lt;=CFG_UMAX),1,0)))</f>
        <v/>
      </c>
      <c r="AE856" s="48" t="str">
        <f aca="false">IF($A856="","",IF($L856="",0,IF($L856&gt;=CFG_VPDMIN,1,0)))</f>
        <v/>
      </c>
      <c r="AF856" s="48" t="str">
        <f aca="false">IF($A856="","",IF(CFG_METODO="Teórico (Jackson)",IF(OR($Y856="",$Z856=""),0,IF(ABS($Z856-$Y856)&gt;=CFG_DENOMMIN,1,0)),IF(OR($T856="",$U856=""),0,IF(ABS($U856-$T856)&gt;=CFG_DENOMMIN,1,0))))</f>
        <v/>
      </c>
      <c r="AG856" s="48" t="str">
        <f aca="false">IF($A856="","",IF(AND($B856&lt;&gt;"",$C856&lt;&gt;"",$H856&lt;&gt;""),1,0))</f>
        <v/>
      </c>
      <c r="AH856" s="48" t="str">
        <f aca="false">IF($A856="","",IF(AND($AB856=1,$AC856=1,$AD856=1,$AE856=1,$AF856=1,$AG856=1),1,0))</f>
        <v/>
      </c>
      <c r="AI856" s="50" t="str">
        <f aca="false">IF($A856="","",IF($AH856&lt;&gt;1,"",IF(CFG_METODO="Teórico (Jackson)",$AA856,$V856)))</f>
        <v/>
      </c>
      <c r="AJ856" s="50" t="str">
        <f aca="false">IF($AI856="","",MAX(0,MIN(1,$AI856)))</f>
        <v/>
      </c>
      <c r="AK856" s="52" t="str">
        <f aca="false">IF($A856="","",IF($AG856=0,"Dados incompletos"&amp;IF($I856="SEM PAR"," — sem Tc no mesmo horário",""),IF($AB856=0,"Fora da janela horária",IF($AC856=0,"Radiação abaixo do mínimo",IF($AD856=0,"Vento fora da faixa",IF($AE856=0,"VPD abaixo do mínimo",IF($AF856=0,"Denominador muito pequeno","VÁLIDO")))))))</f>
        <v/>
      </c>
    </row>
    <row r="857" customFormat="false" ht="15" hidden="false" customHeight="false" outlineLevel="0" collapsed="false">
      <c r="A857" s="45" t="str">
        <f aca="false">IF(02_Estacao!A857="","",02_Estacao!A857)</f>
        <v/>
      </c>
      <c r="B857" s="46" t="str">
        <f aca="false">IF(OR($A857="",02_Estacao!B857=""),"",IF(CFG_UT="°F",(02_Estacao!B857-32)*5/9,02_Estacao!B857))</f>
        <v/>
      </c>
      <c r="C857" s="47" t="str">
        <f aca="false">IF(OR($A857="",02_Estacao!C857=""),"",IF(CFG_UUR="fração (0-1)",02_Estacao!C857*100,02_Estacao!C857))</f>
        <v/>
      </c>
      <c r="D857" s="48" t="str">
        <f aca="false">IF(OR($A857="",02_Estacao!D857=""),"",IF(CFG_URS="MJ/m²/h",02_Estacao!D857*277.7778,IF(CFG_URS="kW/m²",02_Estacao!D857*1000,02_Estacao!D857)))</f>
        <v/>
      </c>
      <c r="E857" s="46" t="str">
        <f aca="false">IF(OR($A857="",02_Estacao!E857=""),"",IF(CFG_UVEL="km/h",02_Estacao!E857/3.6,02_Estacao!E857))</f>
        <v/>
      </c>
      <c r="F857" s="46" t="str">
        <f aca="false">IF($A857="","",IF(02_Estacao!F857="",CFG_P,IF(CFG_UP="hPa (mbar)",02_Estacao!F857/10,IF(CFG_UP="Pa",02_Estacao!F857/1000,02_Estacao!F857))))</f>
        <v/>
      </c>
      <c r="G857" s="48" t="str">
        <f aca="false">IF($A857="","",IF(02_Estacao!G857&lt;&gt;"",02_Estacao!G857,IF($D857="","",(1-CFG_ALBEDO)*$D857-CFG_RNL)))</f>
        <v/>
      </c>
      <c r="H857" s="46" t="str">
        <f aca="false">IF($A857="","",IFERROR(IF(ISNUMBER(INDEX(03_Dossel!$F$6:$F$1005,MATCH($A857,03_Dossel!$A$6:$A$1005,0))),INDEX(03_Dossel!$F$6:$F$1005,MATCH($A857,03_Dossel!$A$6:$A$1005,0)),""),""))</f>
        <v/>
      </c>
      <c r="I857" s="49" t="str">
        <f aca="false">IF($A857="","",IF($H857="","SEM PAR","OK"))</f>
        <v/>
      </c>
      <c r="J857" s="50" t="str">
        <f aca="false">IF($B857="","",0.6108*EXP(17.27*$B857/($B857+237.3)))</f>
        <v/>
      </c>
      <c r="K857" s="50" t="str">
        <f aca="false">IF(OR($J857="",$C857=""),"",$J857*$C857/100)</f>
        <v/>
      </c>
      <c r="L857" s="50" t="str">
        <f aca="false">IF(OR($J857="",$K857=""),"",$J857-$K857)</f>
        <v/>
      </c>
      <c r="M857" s="50" t="str">
        <f aca="false">IF($J857="","",4098*$J857/($B857+237.3)^2)</f>
        <v/>
      </c>
      <c r="N857" s="51" t="str">
        <f aca="false">IF($F857="","",0.000665*$F857)</f>
        <v/>
      </c>
      <c r="O857" s="46" t="str">
        <f aca="false">IF($E857="","",IFERROR($E857*4.87/LN(67.8*CFG_ZANEM-5.42),""))</f>
        <v/>
      </c>
      <c r="P857" s="46" t="str">
        <f aca="false">IF(OR($B857="",$H857=""),"",$H857-$B857)</f>
        <v/>
      </c>
      <c r="Q857" s="46" t="str">
        <f aca="false">IF($A857="","",IF(ISNUMBER(CFG_A),CFG_A,""))</f>
        <v/>
      </c>
      <c r="R857" s="46" t="str">
        <f aca="false">IF($A857="","",IF(ISNUMBER(CFG_B),CFG_B,""))</f>
        <v/>
      </c>
      <c r="S857" s="50" t="str">
        <f aca="false">IF(OR($B857="",$Q857=""),"",0.6108*EXP(17.27*$B857/($B857+237.3))-0.6108*EXP(17.27*($B857+$Q857)/($B857+$Q857+237.3)))</f>
        <v/>
      </c>
      <c r="T857" s="46" t="str">
        <f aca="false">IF(OR($Q857="",$R857="",$L857=""),"",$Q857+$R857*$L857)</f>
        <v/>
      </c>
      <c r="U857" s="46" t="str">
        <f aca="false">IF(OR($Q857="",$R857="",$S857=""),"",$Q857+$R857*$S857)</f>
        <v/>
      </c>
      <c r="V857" s="50" t="str">
        <f aca="false">IF(OR($P857="",$T857="",$U857=""),"",IF(ABS($U857-$T857)&lt;CFG_DENOMMIN,"",($P857-$T857)/($U857-$T857)))</f>
        <v/>
      </c>
      <c r="W857" s="47" t="str">
        <f aca="false">IF($E857="","",IFERROR(LN((CFG_ZANEM-0.67*CFG_HDOSSEL)/(0.123*CFG_HDOSSEL))*LN((CFG_ZAR-0.67*CFG_HDOSSEL)/(0.0123*CFG_HDOSSEL))/(CFG_K^2*$E857),""))</f>
        <v/>
      </c>
      <c r="X857" s="50" t="str">
        <f aca="false">IF(OR($N857="",$W857="",$W857=0),"",$N857*(1+CFG_RC/$W857))</f>
        <v/>
      </c>
      <c r="Y857" s="46" t="str">
        <f aca="false">IF(OR($X857="",$M857="",$G857="",$L857=""),"",($W857*$G857/CFG_RHOCP)*($X857/($M857+$X857))-$L857/($M857+$X857))</f>
        <v/>
      </c>
      <c r="Z857" s="46" t="str">
        <f aca="false">IF(OR($W857="",$G857=""),"",$W857*$G857/CFG_RHOCP)</f>
        <v/>
      </c>
      <c r="AA857" s="50" t="str">
        <f aca="false">IF(OR($P857="",$Y857="",$Z857=""),"",IF(ABS($Z857-$Y857)&lt;CFG_DENOMMIN,"",($P857-$Y857)/($Z857-$Y857)))</f>
        <v/>
      </c>
      <c r="AB857" s="48" t="str">
        <f aca="false">IF($A857="","",IF(AND(HOUR($A857)&gt;=CFG_HINI,HOUR($A857)&lt;CFG_HFIM),1,0))</f>
        <v/>
      </c>
      <c r="AC857" s="48" t="str">
        <f aca="false">IF($A857="","",IF($D857="",0,IF($D857&gt;=CFG_RSMIN,1,0)))</f>
        <v/>
      </c>
      <c r="AD857" s="48" t="str">
        <f aca="false">IF($A857="","",IF($E857="",0,IF(AND($E857&gt;=CFG_UMIN,$E857&lt;=CFG_UMAX),1,0)))</f>
        <v/>
      </c>
      <c r="AE857" s="48" t="str">
        <f aca="false">IF($A857="","",IF($L857="",0,IF($L857&gt;=CFG_VPDMIN,1,0)))</f>
        <v/>
      </c>
      <c r="AF857" s="48" t="str">
        <f aca="false">IF($A857="","",IF(CFG_METODO="Teórico (Jackson)",IF(OR($Y857="",$Z857=""),0,IF(ABS($Z857-$Y857)&gt;=CFG_DENOMMIN,1,0)),IF(OR($T857="",$U857=""),0,IF(ABS($U857-$T857)&gt;=CFG_DENOMMIN,1,0))))</f>
        <v/>
      </c>
      <c r="AG857" s="48" t="str">
        <f aca="false">IF($A857="","",IF(AND($B857&lt;&gt;"",$C857&lt;&gt;"",$H857&lt;&gt;""),1,0))</f>
        <v/>
      </c>
      <c r="AH857" s="48" t="str">
        <f aca="false">IF($A857="","",IF(AND($AB857=1,$AC857=1,$AD857=1,$AE857=1,$AF857=1,$AG857=1),1,0))</f>
        <v/>
      </c>
      <c r="AI857" s="50" t="str">
        <f aca="false">IF($A857="","",IF($AH857&lt;&gt;1,"",IF(CFG_METODO="Teórico (Jackson)",$AA857,$V857)))</f>
        <v/>
      </c>
      <c r="AJ857" s="50" t="str">
        <f aca="false">IF($AI857="","",MAX(0,MIN(1,$AI857)))</f>
        <v/>
      </c>
      <c r="AK857" s="52" t="str">
        <f aca="false">IF($A857="","",IF($AG857=0,"Dados incompletos"&amp;IF($I857="SEM PAR"," — sem Tc no mesmo horário",""),IF($AB857=0,"Fora da janela horária",IF($AC857=0,"Radiação abaixo do mínimo",IF($AD857=0,"Vento fora da faixa",IF($AE857=0,"VPD abaixo do mínimo",IF($AF857=0,"Denominador muito pequeno","VÁLIDO")))))))</f>
        <v/>
      </c>
    </row>
    <row r="858" customFormat="false" ht="15" hidden="false" customHeight="false" outlineLevel="0" collapsed="false">
      <c r="A858" s="45" t="str">
        <f aca="false">IF(02_Estacao!A858="","",02_Estacao!A858)</f>
        <v/>
      </c>
      <c r="B858" s="46" t="str">
        <f aca="false">IF(OR($A858="",02_Estacao!B858=""),"",IF(CFG_UT="°F",(02_Estacao!B858-32)*5/9,02_Estacao!B858))</f>
        <v/>
      </c>
      <c r="C858" s="47" t="str">
        <f aca="false">IF(OR($A858="",02_Estacao!C858=""),"",IF(CFG_UUR="fração (0-1)",02_Estacao!C858*100,02_Estacao!C858))</f>
        <v/>
      </c>
      <c r="D858" s="48" t="str">
        <f aca="false">IF(OR($A858="",02_Estacao!D858=""),"",IF(CFG_URS="MJ/m²/h",02_Estacao!D858*277.7778,IF(CFG_URS="kW/m²",02_Estacao!D858*1000,02_Estacao!D858)))</f>
        <v/>
      </c>
      <c r="E858" s="46" t="str">
        <f aca="false">IF(OR($A858="",02_Estacao!E858=""),"",IF(CFG_UVEL="km/h",02_Estacao!E858/3.6,02_Estacao!E858))</f>
        <v/>
      </c>
      <c r="F858" s="46" t="str">
        <f aca="false">IF($A858="","",IF(02_Estacao!F858="",CFG_P,IF(CFG_UP="hPa (mbar)",02_Estacao!F858/10,IF(CFG_UP="Pa",02_Estacao!F858/1000,02_Estacao!F858))))</f>
        <v/>
      </c>
      <c r="G858" s="48" t="str">
        <f aca="false">IF($A858="","",IF(02_Estacao!G858&lt;&gt;"",02_Estacao!G858,IF($D858="","",(1-CFG_ALBEDO)*$D858-CFG_RNL)))</f>
        <v/>
      </c>
      <c r="H858" s="46" t="str">
        <f aca="false">IF($A858="","",IFERROR(IF(ISNUMBER(INDEX(03_Dossel!$F$6:$F$1005,MATCH($A858,03_Dossel!$A$6:$A$1005,0))),INDEX(03_Dossel!$F$6:$F$1005,MATCH($A858,03_Dossel!$A$6:$A$1005,0)),""),""))</f>
        <v/>
      </c>
      <c r="I858" s="49" t="str">
        <f aca="false">IF($A858="","",IF($H858="","SEM PAR","OK"))</f>
        <v/>
      </c>
      <c r="J858" s="50" t="str">
        <f aca="false">IF($B858="","",0.6108*EXP(17.27*$B858/($B858+237.3)))</f>
        <v/>
      </c>
      <c r="K858" s="50" t="str">
        <f aca="false">IF(OR($J858="",$C858=""),"",$J858*$C858/100)</f>
        <v/>
      </c>
      <c r="L858" s="50" t="str">
        <f aca="false">IF(OR($J858="",$K858=""),"",$J858-$K858)</f>
        <v/>
      </c>
      <c r="M858" s="50" t="str">
        <f aca="false">IF($J858="","",4098*$J858/($B858+237.3)^2)</f>
        <v/>
      </c>
      <c r="N858" s="51" t="str">
        <f aca="false">IF($F858="","",0.000665*$F858)</f>
        <v/>
      </c>
      <c r="O858" s="46" t="str">
        <f aca="false">IF($E858="","",IFERROR($E858*4.87/LN(67.8*CFG_ZANEM-5.42),""))</f>
        <v/>
      </c>
      <c r="P858" s="46" t="str">
        <f aca="false">IF(OR($B858="",$H858=""),"",$H858-$B858)</f>
        <v/>
      </c>
      <c r="Q858" s="46" t="str">
        <f aca="false">IF($A858="","",IF(ISNUMBER(CFG_A),CFG_A,""))</f>
        <v/>
      </c>
      <c r="R858" s="46" t="str">
        <f aca="false">IF($A858="","",IF(ISNUMBER(CFG_B),CFG_B,""))</f>
        <v/>
      </c>
      <c r="S858" s="50" t="str">
        <f aca="false">IF(OR($B858="",$Q858=""),"",0.6108*EXP(17.27*$B858/($B858+237.3))-0.6108*EXP(17.27*($B858+$Q858)/($B858+$Q858+237.3)))</f>
        <v/>
      </c>
      <c r="T858" s="46" t="str">
        <f aca="false">IF(OR($Q858="",$R858="",$L858=""),"",$Q858+$R858*$L858)</f>
        <v/>
      </c>
      <c r="U858" s="46" t="str">
        <f aca="false">IF(OR($Q858="",$R858="",$S858=""),"",$Q858+$R858*$S858)</f>
        <v/>
      </c>
      <c r="V858" s="50" t="str">
        <f aca="false">IF(OR($P858="",$T858="",$U858=""),"",IF(ABS($U858-$T858)&lt;CFG_DENOMMIN,"",($P858-$T858)/($U858-$T858)))</f>
        <v/>
      </c>
      <c r="W858" s="47" t="str">
        <f aca="false">IF($E858="","",IFERROR(LN((CFG_ZANEM-0.67*CFG_HDOSSEL)/(0.123*CFG_HDOSSEL))*LN((CFG_ZAR-0.67*CFG_HDOSSEL)/(0.0123*CFG_HDOSSEL))/(CFG_K^2*$E858),""))</f>
        <v/>
      </c>
      <c r="X858" s="50" t="str">
        <f aca="false">IF(OR($N858="",$W858="",$W858=0),"",$N858*(1+CFG_RC/$W858))</f>
        <v/>
      </c>
      <c r="Y858" s="46" t="str">
        <f aca="false">IF(OR($X858="",$M858="",$G858="",$L858=""),"",($W858*$G858/CFG_RHOCP)*($X858/($M858+$X858))-$L858/($M858+$X858))</f>
        <v/>
      </c>
      <c r="Z858" s="46" t="str">
        <f aca="false">IF(OR($W858="",$G858=""),"",$W858*$G858/CFG_RHOCP)</f>
        <v/>
      </c>
      <c r="AA858" s="50" t="str">
        <f aca="false">IF(OR($P858="",$Y858="",$Z858=""),"",IF(ABS($Z858-$Y858)&lt;CFG_DENOMMIN,"",($P858-$Y858)/($Z858-$Y858)))</f>
        <v/>
      </c>
      <c r="AB858" s="48" t="str">
        <f aca="false">IF($A858="","",IF(AND(HOUR($A858)&gt;=CFG_HINI,HOUR($A858)&lt;CFG_HFIM),1,0))</f>
        <v/>
      </c>
      <c r="AC858" s="48" t="str">
        <f aca="false">IF($A858="","",IF($D858="",0,IF($D858&gt;=CFG_RSMIN,1,0)))</f>
        <v/>
      </c>
      <c r="AD858" s="48" t="str">
        <f aca="false">IF($A858="","",IF($E858="",0,IF(AND($E858&gt;=CFG_UMIN,$E858&lt;=CFG_UMAX),1,0)))</f>
        <v/>
      </c>
      <c r="AE858" s="48" t="str">
        <f aca="false">IF($A858="","",IF($L858="",0,IF($L858&gt;=CFG_VPDMIN,1,0)))</f>
        <v/>
      </c>
      <c r="AF858" s="48" t="str">
        <f aca="false">IF($A858="","",IF(CFG_METODO="Teórico (Jackson)",IF(OR($Y858="",$Z858=""),0,IF(ABS($Z858-$Y858)&gt;=CFG_DENOMMIN,1,0)),IF(OR($T858="",$U858=""),0,IF(ABS($U858-$T858)&gt;=CFG_DENOMMIN,1,0))))</f>
        <v/>
      </c>
      <c r="AG858" s="48" t="str">
        <f aca="false">IF($A858="","",IF(AND($B858&lt;&gt;"",$C858&lt;&gt;"",$H858&lt;&gt;""),1,0))</f>
        <v/>
      </c>
      <c r="AH858" s="48" t="str">
        <f aca="false">IF($A858="","",IF(AND($AB858=1,$AC858=1,$AD858=1,$AE858=1,$AF858=1,$AG858=1),1,0))</f>
        <v/>
      </c>
      <c r="AI858" s="50" t="str">
        <f aca="false">IF($A858="","",IF($AH858&lt;&gt;1,"",IF(CFG_METODO="Teórico (Jackson)",$AA858,$V858)))</f>
        <v/>
      </c>
      <c r="AJ858" s="50" t="str">
        <f aca="false">IF($AI858="","",MAX(0,MIN(1,$AI858)))</f>
        <v/>
      </c>
      <c r="AK858" s="52" t="str">
        <f aca="false">IF($A858="","",IF($AG858=0,"Dados incompletos"&amp;IF($I858="SEM PAR"," — sem Tc no mesmo horário",""),IF($AB858=0,"Fora da janela horária",IF($AC858=0,"Radiação abaixo do mínimo",IF($AD858=0,"Vento fora da faixa",IF($AE858=0,"VPD abaixo do mínimo",IF($AF858=0,"Denominador muito pequeno","VÁLIDO")))))))</f>
        <v/>
      </c>
    </row>
    <row r="859" customFormat="false" ht="15" hidden="false" customHeight="false" outlineLevel="0" collapsed="false">
      <c r="A859" s="45" t="str">
        <f aca="false">IF(02_Estacao!A859="","",02_Estacao!A859)</f>
        <v/>
      </c>
      <c r="B859" s="46" t="str">
        <f aca="false">IF(OR($A859="",02_Estacao!B859=""),"",IF(CFG_UT="°F",(02_Estacao!B859-32)*5/9,02_Estacao!B859))</f>
        <v/>
      </c>
      <c r="C859" s="47" t="str">
        <f aca="false">IF(OR($A859="",02_Estacao!C859=""),"",IF(CFG_UUR="fração (0-1)",02_Estacao!C859*100,02_Estacao!C859))</f>
        <v/>
      </c>
      <c r="D859" s="48" t="str">
        <f aca="false">IF(OR($A859="",02_Estacao!D859=""),"",IF(CFG_URS="MJ/m²/h",02_Estacao!D859*277.7778,IF(CFG_URS="kW/m²",02_Estacao!D859*1000,02_Estacao!D859)))</f>
        <v/>
      </c>
      <c r="E859" s="46" t="str">
        <f aca="false">IF(OR($A859="",02_Estacao!E859=""),"",IF(CFG_UVEL="km/h",02_Estacao!E859/3.6,02_Estacao!E859))</f>
        <v/>
      </c>
      <c r="F859" s="46" t="str">
        <f aca="false">IF($A859="","",IF(02_Estacao!F859="",CFG_P,IF(CFG_UP="hPa (mbar)",02_Estacao!F859/10,IF(CFG_UP="Pa",02_Estacao!F859/1000,02_Estacao!F859))))</f>
        <v/>
      </c>
      <c r="G859" s="48" t="str">
        <f aca="false">IF($A859="","",IF(02_Estacao!G859&lt;&gt;"",02_Estacao!G859,IF($D859="","",(1-CFG_ALBEDO)*$D859-CFG_RNL)))</f>
        <v/>
      </c>
      <c r="H859" s="46" t="str">
        <f aca="false">IF($A859="","",IFERROR(IF(ISNUMBER(INDEX(03_Dossel!$F$6:$F$1005,MATCH($A859,03_Dossel!$A$6:$A$1005,0))),INDEX(03_Dossel!$F$6:$F$1005,MATCH($A859,03_Dossel!$A$6:$A$1005,0)),""),""))</f>
        <v/>
      </c>
      <c r="I859" s="49" t="str">
        <f aca="false">IF($A859="","",IF($H859="","SEM PAR","OK"))</f>
        <v/>
      </c>
      <c r="J859" s="50" t="str">
        <f aca="false">IF($B859="","",0.6108*EXP(17.27*$B859/($B859+237.3)))</f>
        <v/>
      </c>
      <c r="K859" s="50" t="str">
        <f aca="false">IF(OR($J859="",$C859=""),"",$J859*$C859/100)</f>
        <v/>
      </c>
      <c r="L859" s="50" t="str">
        <f aca="false">IF(OR($J859="",$K859=""),"",$J859-$K859)</f>
        <v/>
      </c>
      <c r="M859" s="50" t="str">
        <f aca="false">IF($J859="","",4098*$J859/($B859+237.3)^2)</f>
        <v/>
      </c>
      <c r="N859" s="51" t="str">
        <f aca="false">IF($F859="","",0.000665*$F859)</f>
        <v/>
      </c>
      <c r="O859" s="46" t="str">
        <f aca="false">IF($E859="","",IFERROR($E859*4.87/LN(67.8*CFG_ZANEM-5.42),""))</f>
        <v/>
      </c>
      <c r="P859" s="46" t="str">
        <f aca="false">IF(OR($B859="",$H859=""),"",$H859-$B859)</f>
        <v/>
      </c>
      <c r="Q859" s="46" t="str">
        <f aca="false">IF($A859="","",IF(ISNUMBER(CFG_A),CFG_A,""))</f>
        <v/>
      </c>
      <c r="R859" s="46" t="str">
        <f aca="false">IF($A859="","",IF(ISNUMBER(CFG_B),CFG_B,""))</f>
        <v/>
      </c>
      <c r="S859" s="50" t="str">
        <f aca="false">IF(OR($B859="",$Q859=""),"",0.6108*EXP(17.27*$B859/($B859+237.3))-0.6108*EXP(17.27*($B859+$Q859)/($B859+$Q859+237.3)))</f>
        <v/>
      </c>
      <c r="T859" s="46" t="str">
        <f aca="false">IF(OR($Q859="",$R859="",$L859=""),"",$Q859+$R859*$L859)</f>
        <v/>
      </c>
      <c r="U859" s="46" t="str">
        <f aca="false">IF(OR($Q859="",$R859="",$S859=""),"",$Q859+$R859*$S859)</f>
        <v/>
      </c>
      <c r="V859" s="50" t="str">
        <f aca="false">IF(OR($P859="",$T859="",$U859=""),"",IF(ABS($U859-$T859)&lt;CFG_DENOMMIN,"",($P859-$T859)/($U859-$T859)))</f>
        <v/>
      </c>
      <c r="W859" s="47" t="str">
        <f aca="false">IF($E859="","",IFERROR(LN((CFG_ZANEM-0.67*CFG_HDOSSEL)/(0.123*CFG_HDOSSEL))*LN((CFG_ZAR-0.67*CFG_HDOSSEL)/(0.0123*CFG_HDOSSEL))/(CFG_K^2*$E859),""))</f>
        <v/>
      </c>
      <c r="X859" s="50" t="str">
        <f aca="false">IF(OR($N859="",$W859="",$W859=0),"",$N859*(1+CFG_RC/$W859))</f>
        <v/>
      </c>
      <c r="Y859" s="46" t="str">
        <f aca="false">IF(OR($X859="",$M859="",$G859="",$L859=""),"",($W859*$G859/CFG_RHOCP)*($X859/($M859+$X859))-$L859/($M859+$X859))</f>
        <v/>
      </c>
      <c r="Z859" s="46" t="str">
        <f aca="false">IF(OR($W859="",$G859=""),"",$W859*$G859/CFG_RHOCP)</f>
        <v/>
      </c>
      <c r="AA859" s="50" t="str">
        <f aca="false">IF(OR($P859="",$Y859="",$Z859=""),"",IF(ABS($Z859-$Y859)&lt;CFG_DENOMMIN,"",($P859-$Y859)/($Z859-$Y859)))</f>
        <v/>
      </c>
      <c r="AB859" s="48" t="str">
        <f aca="false">IF($A859="","",IF(AND(HOUR($A859)&gt;=CFG_HINI,HOUR($A859)&lt;CFG_HFIM),1,0))</f>
        <v/>
      </c>
      <c r="AC859" s="48" t="str">
        <f aca="false">IF($A859="","",IF($D859="",0,IF($D859&gt;=CFG_RSMIN,1,0)))</f>
        <v/>
      </c>
      <c r="AD859" s="48" t="str">
        <f aca="false">IF($A859="","",IF($E859="",0,IF(AND($E859&gt;=CFG_UMIN,$E859&lt;=CFG_UMAX),1,0)))</f>
        <v/>
      </c>
      <c r="AE859" s="48" t="str">
        <f aca="false">IF($A859="","",IF($L859="",0,IF($L859&gt;=CFG_VPDMIN,1,0)))</f>
        <v/>
      </c>
      <c r="AF859" s="48" t="str">
        <f aca="false">IF($A859="","",IF(CFG_METODO="Teórico (Jackson)",IF(OR($Y859="",$Z859=""),0,IF(ABS($Z859-$Y859)&gt;=CFG_DENOMMIN,1,0)),IF(OR($T859="",$U859=""),0,IF(ABS($U859-$T859)&gt;=CFG_DENOMMIN,1,0))))</f>
        <v/>
      </c>
      <c r="AG859" s="48" t="str">
        <f aca="false">IF($A859="","",IF(AND($B859&lt;&gt;"",$C859&lt;&gt;"",$H859&lt;&gt;""),1,0))</f>
        <v/>
      </c>
      <c r="AH859" s="48" t="str">
        <f aca="false">IF($A859="","",IF(AND($AB859=1,$AC859=1,$AD859=1,$AE859=1,$AF859=1,$AG859=1),1,0))</f>
        <v/>
      </c>
      <c r="AI859" s="50" t="str">
        <f aca="false">IF($A859="","",IF($AH859&lt;&gt;1,"",IF(CFG_METODO="Teórico (Jackson)",$AA859,$V859)))</f>
        <v/>
      </c>
      <c r="AJ859" s="50" t="str">
        <f aca="false">IF($AI859="","",MAX(0,MIN(1,$AI859)))</f>
        <v/>
      </c>
      <c r="AK859" s="52" t="str">
        <f aca="false">IF($A859="","",IF($AG859=0,"Dados incompletos"&amp;IF($I859="SEM PAR"," — sem Tc no mesmo horário",""),IF($AB859=0,"Fora da janela horária",IF($AC859=0,"Radiação abaixo do mínimo",IF($AD859=0,"Vento fora da faixa",IF($AE859=0,"VPD abaixo do mínimo",IF($AF859=0,"Denominador muito pequeno","VÁLIDO")))))))</f>
        <v/>
      </c>
    </row>
    <row r="860" customFormat="false" ht="15" hidden="false" customHeight="false" outlineLevel="0" collapsed="false">
      <c r="A860" s="45" t="str">
        <f aca="false">IF(02_Estacao!A860="","",02_Estacao!A860)</f>
        <v/>
      </c>
      <c r="B860" s="46" t="str">
        <f aca="false">IF(OR($A860="",02_Estacao!B860=""),"",IF(CFG_UT="°F",(02_Estacao!B860-32)*5/9,02_Estacao!B860))</f>
        <v/>
      </c>
      <c r="C860" s="47" t="str">
        <f aca="false">IF(OR($A860="",02_Estacao!C860=""),"",IF(CFG_UUR="fração (0-1)",02_Estacao!C860*100,02_Estacao!C860))</f>
        <v/>
      </c>
      <c r="D860" s="48" t="str">
        <f aca="false">IF(OR($A860="",02_Estacao!D860=""),"",IF(CFG_URS="MJ/m²/h",02_Estacao!D860*277.7778,IF(CFG_URS="kW/m²",02_Estacao!D860*1000,02_Estacao!D860)))</f>
        <v/>
      </c>
      <c r="E860" s="46" t="str">
        <f aca="false">IF(OR($A860="",02_Estacao!E860=""),"",IF(CFG_UVEL="km/h",02_Estacao!E860/3.6,02_Estacao!E860))</f>
        <v/>
      </c>
      <c r="F860" s="46" t="str">
        <f aca="false">IF($A860="","",IF(02_Estacao!F860="",CFG_P,IF(CFG_UP="hPa (mbar)",02_Estacao!F860/10,IF(CFG_UP="Pa",02_Estacao!F860/1000,02_Estacao!F860))))</f>
        <v/>
      </c>
      <c r="G860" s="48" t="str">
        <f aca="false">IF($A860="","",IF(02_Estacao!G860&lt;&gt;"",02_Estacao!G860,IF($D860="","",(1-CFG_ALBEDO)*$D860-CFG_RNL)))</f>
        <v/>
      </c>
      <c r="H860" s="46" t="str">
        <f aca="false">IF($A860="","",IFERROR(IF(ISNUMBER(INDEX(03_Dossel!$F$6:$F$1005,MATCH($A860,03_Dossel!$A$6:$A$1005,0))),INDEX(03_Dossel!$F$6:$F$1005,MATCH($A860,03_Dossel!$A$6:$A$1005,0)),""),""))</f>
        <v/>
      </c>
      <c r="I860" s="49" t="str">
        <f aca="false">IF($A860="","",IF($H860="","SEM PAR","OK"))</f>
        <v/>
      </c>
      <c r="J860" s="50" t="str">
        <f aca="false">IF($B860="","",0.6108*EXP(17.27*$B860/($B860+237.3)))</f>
        <v/>
      </c>
      <c r="K860" s="50" t="str">
        <f aca="false">IF(OR($J860="",$C860=""),"",$J860*$C860/100)</f>
        <v/>
      </c>
      <c r="L860" s="50" t="str">
        <f aca="false">IF(OR($J860="",$K860=""),"",$J860-$K860)</f>
        <v/>
      </c>
      <c r="M860" s="50" t="str">
        <f aca="false">IF($J860="","",4098*$J860/($B860+237.3)^2)</f>
        <v/>
      </c>
      <c r="N860" s="51" t="str">
        <f aca="false">IF($F860="","",0.000665*$F860)</f>
        <v/>
      </c>
      <c r="O860" s="46" t="str">
        <f aca="false">IF($E860="","",IFERROR($E860*4.87/LN(67.8*CFG_ZANEM-5.42),""))</f>
        <v/>
      </c>
      <c r="P860" s="46" t="str">
        <f aca="false">IF(OR($B860="",$H860=""),"",$H860-$B860)</f>
        <v/>
      </c>
      <c r="Q860" s="46" t="str">
        <f aca="false">IF($A860="","",IF(ISNUMBER(CFG_A),CFG_A,""))</f>
        <v/>
      </c>
      <c r="R860" s="46" t="str">
        <f aca="false">IF($A860="","",IF(ISNUMBER(CFG_B),CFG_B,""))</f>
        <v/>
      </c>
      <c r="S860" s="50" t="str">
        <f aca="false">IF(OR($B860="",$Q860=""),"",0.6108*EXP(17.27*$B860/($B860+237.3))-0.6108*EXP(17.27*($B860+$Q860)/($B860+$Q860+237.3)))</f>
        <v/>
      </c>
      <c r="T860" s="46" t="str">
        <f aca="false">IF(OR($Q860="",$R860="",$L860=""),"",$Q860+$R860*$L860)</f>
        <v/>
      </c>
      <c r="U860" s="46" t="str">
        <f aca="false">IF(OR($Q860="",$R860="",$S860=""),"",$Q860+$R860*$S860)</f>
        <v/>
      </c>
      <c r="V860" s="50" t="str">
        <f aca="false">IF(OR($P860="",$T860="",$U860=""),"",IF(ABS($U860-$T860)&lt;CFG_DENOMMIN,"",($P860-$T860)/($U860-$T860)))</f>
        <v/>
      </c>
      <c r="W860" s="47" t="str">
        <f aca="false">IF($E860="","",IFERROR(LN((CFG_ZANEM-0.67*CFG_HDOSSEL)/(0.123*CFG_HDOSSEL))*LN((CFG_ZAR-0.67*CFG_HDOSSEL)/(0.0123*CFG_HDOSSEL))/(CFG_K^2*$E860),""))</f>
        <v/>
      </c>
      <c r="X860" s="50" t="str">
        <f aca="false">IF(OR($N860="",$W860="",$W860=0),"",$N860*(1+CFG_RC/$W860))</f>
        <v/>
      </c>
      <c r="Y860" s="46" t="str">
        <f aca="false">IF(OR($X860="",$M860="",$G860="",$L860=""),"",($W860*$G860/CFG_RHOCP)*($X860/($M860+$X860))-$L860/($M860+$X860))</f>
        <v/>
      </c>
      <c r="Z860" s="46" t="str">
        <f aca="false">IF(OR($W860="",$G860=""),"",$W860*$G860/CFG_RHOCP)</f>
        <v/>
      </c>
      <c r="AA860" s="50" t="str">
        <f aca="false">IF(OR($P860="",$Y860="",$Z860=""),"",IF(ABS($Z860-$Y860)&lt;CFG_DENOMMIN,"",($P860-$Y860)/($Z860-$Y860)))</f>
        <v/>
      </c>
      <c r="AB860" s="48" t="str">
        <f aca="false">IF($A860="","",IF(AND(HOUR($A860)&gt;=CFG_HINI,HOUR($A860)&lt;CFG_HFIM),1,0))</f>
        <v/>
      </c>
      <c r="AC860" s="48" t="str">
        <f aca="false">IF($A860="","",IF($D860="",0,IF($D860&gt;=CFG_RSMIN,1,0)))</f>
        <v/>
      </c>
      <c r="AD860" s="48" t="str">
        <f aca="false">IF($A860="","",IF($E860="",0,IF(AND($E860&gt;=CFG_UMIN,$E860&lt;=CFG_UMAX),1,0)))</f>
        <v/>
      </c>
      <c r="AE860" s="48" t="str">
        <f aca="false">IF($A860="","",IF($L860="",0,IF($L860&gt;=CFG_VPDMIN,1,0)))</f>
        <v/>
      </c>
      <c r="AF860" s="48" t="str">
        <f aca="false">IF($A860="","",IF(CFG_METODO="Teórico (Jackson)",IF(OR($Y860="",$Z860=""),0,IF(ABS($Z860-$Y860)&gt;=CFG_DENOMMIN,1,0)),IF(OR($T860="",$U860=""),0,IF(ABS($U860-$T860)&gt;=CFG_DENOMMIN,1,0))))</f>
        <v/>
      </c>
      <c r="AG860" s="48" t="str">
        <f aca="false">IF($A860="","",IF(AND($B860&lt;&gt;"",$C860&lt;&gt;"",$H860&lt;&gt;""),1,0))</f>
        <v/>
      </c>
      <c r="AH860" s="48" t="str">
        <f aca="false">IF($A860="","",IF(AND($AB860=1,$AC860=1,$AD860=1,$AE860=1,$AF860=1,$AG860=1),1,0))</f>
        <v/>
      </c>
      <c r="AI860" s="50" t="str">
        <f aca="false">IF($A860="","",IF($AH860&lt;&gt;1,"",IF(CFG_METODO="Teórico (Jackson)",$AA860,$V860)))</f>
        <v/>
      </c>
      <c r="AJ860" s="50" t="str">
        <f aca="false">IF($AI860="","",MAX(0,MIN(1,$AI860)))</f>
        <v/>
      </c>
      <c r="AK860" s="52" t="str">
        <f aca="false">IF($A860="","",IF($AG860=0,"Dados incompletos"&amp;IF($I860="SEM PAR"," — sem Tc no mesmo horário",""),IF($AB860=0,"Fora da janela horária",IF($AC860=0,"Radiação abaixo do mínimo",IF($AD860=0,"Vento fora da faixa",IF($AE860=0,"VPD abaixo do mínimo",IF($AF860=0,"Denominador muito pequeno","VÁLIDO")))))))</f>
        <v/>
      </c>
    </row>
    <row r="861" customFormat="false" ht="15" hidden="false" customHeight="false" outlineLevel="0" collapsed="false">
      <c r="A861" s="45" t="str">
        <f aca="false">IF(02_Estacao!A861="","",02_Estacao!A861)</f>
        <v/>
      </c>
      <c r="B861" s="46" t="str">
        <f aca="false">IF(OR($A861="",02_Estacao!B861=""),"",IF(CFG_UT="°F",(02_Estacao!B861-32)*5/9,02_Estacao!B861))</f>
        <v/>
      </c>
      <c r="C861" s="47" t="str">
        <f aca="false">IF(OR($A861="",02_Estacao!C861=""),"",IF(CFG_UUR="fração (0-1)",02_Estacao!C861*100,02_Estacao!C861))</f>
        <v/>
      </c>
      <c r="D861" s="48" t="str">
        <f aca="false">IF(OR($A861="",02_Estacao!D861=""),"",IF(CFG_URS="MJ/m²/h",02_Estacao!D861*277.7778,IF(CFG_URS="kW/m²",02_Estacao!D861*1000,02_Estacao!D861)))</f>
        <v/>
      </c>
      <c r="E861" s="46" t="str">
        <f aca="false">IF(OR($A861="",02_Estacao!E861=""),"",IF(CFG_UVEL="km/h",02_Estacao!E861/3.6,02_Estacao!E861))</f>
        <v/>
      </c>
      <c r="F861" s="46" t="str">
        <f aca="false">IF($A861="","",IF(02_Estacao!F861="",CFG_P,IF(CFG_UP="hPa (mbar)",02_Estacao!F861/10,IF(CFG_UP="Pa",02_Estacao!F861/1000,02_Estacao!F861))))</f>
        <v/>
      </c>
      <c r="G861" s="48" t="str">
        <f aca="false">IF($A861="","",IF(02_Estacao!G861&lt;&gt;"",02_Estacao!G861,IF($D861="","",(1-CFG_ALBEDO)*$D861-CFG_RNL)))</f>
        <v/>
      </c>
      <c r="H861" s="46" t="str">
        <f aca="false">IF($A861="","",IFERROR(IF(ISNUMBER(INDEX(03_Dossel!$F$6:$F$1005,MATCH($A861,03_Dossel!$A$6:$A$1005,0))),INDEX(03_Dossel!$F$6:$F$1005,MATCH($A861,03_Dossel!$A$6:$A$1005,0)),""),""))</f>
        <v/>
      </c>
      <c r="I861" s="49" t="str">
        <f aca="false">IF($A861="","",IF($H861="","SEM PAR","OK"))</f>
        <v/>
      </c>
      <c r="J861" s="50" t="str">
        <f aca="false">IF($B861="","",0.6108*EXP(17.27*$B861/($B861+237.3)))</f>
        <v/>
      </c>
      <c r="K861" s="50" t="str">
        <f aca="false">IF(OR($J861="",$C861=""),"",$J861*$C861/100)</f>
        <v/>
      </c>
      <c r="L861" s="50" t="str">
        <f aca="false">IF(OR($J861="",$K861=""),"",$J861-$K861)</f>
        <v/>
      </c>
      <c r="M861" s="50" t="str">
        <f aca="false">IF($J861="","",4098*$J861/($B861+237.3)^2)</f>
        <v/>
      </c>
      <c r="N861" s="51" t="str">
        <f aca="false">IF($F861="","",0.000665*$F861)</f>
        <v/>
      </c>
      <c r="O861" s="46" t="str">
        <f aca="false">IF($E861="","",IFERROR($E861*4.87/LN(67.8*CFG_ZANEM-5.42),""))</f>
        <v/>
      </c>
      <c r="P861" s="46" t="str">
        <f aca="false">IF(OR($B861="",$H861=""),"",$H861-$B861)</f>
        <v/>
      </c>
      <c r="Q861" s="46" t="str">
        <f aca="false">IF($A861="","",IF(ISNUMBER(CFG_A),CFG_A,""))</f>
        <v/>
      </c>
      <c r="R861" s="46" t="str">
        <f aca="false">IF($A861="","",IF(ISNUMBER(CFG_B),CFG_B,""))</f>
        <v/>
      </c>
      <c r="S861" s="50" t="str">
        <f aca="false">IF(OR($B861="",$Q861=""),"",0.6108*EXP(17.27*$B861/($B861+237.3))-0.6108*EXP(17.27*($B861+$Q861)/($B861+$Q861+237.3)))</f>
        <v/>
      </c>
      <c r="T861" s="46" t="str">
        <f aca="false">IF(OR($Q861="",$R861="",$L861=""),"",$Q861+$R861*$L861)</f>
        <v/>
      </c>
      <c r="U861" s="46" t="str">
        <f aca="false">IF(OR($Q861="",$R861="",$S861=""),"",$Q861+$R861*$S861)</f>
        <v/>
      </c>
      <c r="V861" s="50" t="str">
        <f aca="false">IF(OR($P861="",$T861="",$U861=""),"",IF(ABS($U861-$T861)&lt;CFG_DENOMMIN,"",($P861-$T861)/($U861-$T861)))</f>
        <v/>
      </c>
      <c r="W861" s="47" t="str">
        <f aca="false">IF($E861="","",IFERROR(LN((CFG_ZANEM-0.67*CFG_HDOSSEL)/(0.123*CFG_HDOSSEL))*LN((CFG_ZAR-0.67*CFG_HDOSSEL)/(0.0123*CFG_HDOSSEL))/(CFG_K^2*$E861),""))</f>
        <v/>
      </c>
      <c r="X861" s="50" t="str">
        <f aca="false">IF(OR($N861="",$W861="",$W861=0),"",$N861*(1+CFG_RC/$W861))</f>
        <v/>
      </c>
      <c r="Y861" s="46" t="str">
        <f aca="false">IF(OR($X861="",$M861="",$G861="",$L861=""),"",($W861*$G861/CFG_RHOCP)*($X861/($M861+$X861))-$L861/($M861+$X861))</f>
        <v/>
      </c>
      <c r="Z861" s="46" t="str">
        <f aca="false">IF(OR($W861="",$G861=""),"",$W861*$G861/CFG_RHOCP)</f>
        <v/>
      </c>
      <c r="AA861" s="50" t="str">
        <f aca="false">IF(OR($P861="",$Y861="",$Z861=""),"",IF(ABS($Z861-$Y861)&lt;CFG_DENOMMIN,"",($P861-$Y861)/($Z861-$Y861)))</f>
        <v/>
      </c>
      <c r="AB861" s="48" t="str">
        <f aca="false">IF($A861="","",IF(AND(HOUR($A861)&gt;=CFG_HINI,HOUR($A861)&lt;CFG_HFIM),1,0))</f>
        <v/>
      </c>
      <c r="AC861" s="48" t="str">
        <f aca="false">IF($A861="","",IF($D861="",0,IF($D861&gt;=CFG_RSMIN,1,0)))</f>
        <v/>
      </c>
      <c r="AD861" s="48" t="str">
        <f aca="false">IF($A861="","",IF($E861="",0,IF(AND($E861&gt;=CFG_UMIN,$E861&lt;=CFG_UMAX),1,0)))</f>
        <v/>
      </c>
      <c r="AE861" s="48" t="str">
        <f aca="false">IF($A861="","",IF($L861="",0,IF($L861&gt;=CFG_VPDMIN,1,0)))</f>
        <v/>
      </c>
      <c r="AF861" s="48" t="str">
        <f aca="false">IF($A861="","",IF(CFG_METODO="Teórico (Jackson)",IF(OR($Y861="",$Z861=""),0,IF(ABS($Z861-$Y861)&gt;=CFG_DENOMMIN,1,0)),IF(OR($T861="",$U861=""),0,IF(ABS($U861-$T861)&gt;=CFG_DENOMMIN,1,0))))</f>
        <v/>
      </c>
      <c r="AG861" s="48" t="str">
        <f aca="false">IF($A861="","",IF(AND($B861&lt;&gt;"",$C861&lt;&gt;"",$H861&lt;&gt;""),1,0))</f>
        <v/>
      </c>
      <c r="AH861" s="48" t="str">
        <f aca="false">IF($A861="","",IF(AND($AB861=1,$AC861=1,$AD861=1,$AE861=1,$AF861=1,$AG861=1),1,0))</f>
        <v/>
      </c>
      <c r="AI861" s="50" t="str">
        <f aca="false">IF($A861="","",IF($AH861&lt;&gt;1,"",IF(CFG_METODO="Teórico (Jackson)",$AA861,$V861)))</f>
        <v/>
      </c>
      <c r="AJ861" s="50" t="str">
        <f aca="false">IF($AI861="","",MAX(0,MIN(1,$AI861)))</f>
        <v/>
      </c>
      <c r="AK861" s="52" t="str">
        <f aca="false">IF($A861="","",IF($AG861=0,"Dados incompletos"&amp;IF($I861="SEM PAR"," — sem Tc no mesmo horário",""),IF($AB861=0,"Fora da janela horária",IF($AC861=0,"Radiação abaixo do mínimo",IF($AD861=0,"Vento fora da faixa",IF($AE861=0,"VPD abaixo do mínimo",IF($AF861=0,"Denominador muito pequeno","VÁLIDO")))))))</f>
        <v/>
      </c>
    </row>
    <row r="862" customFormat="false" ht="15" hidden="false" customHeight="false" outlineLevel="0" collapsed="false">
      <c r="A862" s="45" t="str">
        <f aca="false">IF(02_Estacao!A862="","",02_Estacao!A862)</f>
        <v/>
      </c>
      <c r="B862" s="46" t="str">
        <f aca="false">IF(OR($A862="",02_Estacao!B862=""),"",IF(CFG_UT="°F",(02_Estacao!B862-32)*5/9,02_Estacao!B862))</f>
        <v/>
      </c>
      <c r="C862" s="47" t="str">
        <f aca="false">IF(OR($A862="",02_Estacao!C862=""),"",IF(CFG_UUR="fração (0-1)",02_Estacao!C862*100,02_Estacao!C862))</f>
        <v/>
      </c>
      <c r="D862" s="48" t="str">
        <f aca="false">IF(OR($A862="",02_Estacao!D862=""),"",IF(CFG_URS="MJ/m²/h",02_Estacao!D862*277.7778,IF(CFG_URS="kW/m²",02_Estacao!D862*1000,02_Estacao!D862)))</f>
        <v/>
      </c>
      <c r="E862" s="46" t="str">
        <f aca="false">IF(OR($A862="",02_Estacao!E862=""),"",IF(CFG_UVEL="km/h",02_Estacao!E862/3.6,02_Estacao!E862))</f>
        <v/>
      </c>
      <c r="F862" s="46" t="str">
        <f aca="false">IF($A862="","",IF(02_Estacao!F862="",CFG_P,IF(CFG_UP="hPa (mbar)",02_Estacao!F862/10,IF(CFG_UP="Pa",02_Estacao!F862/1000,02_Estacao!F862))))</f>
        <v/>
      </c>
      <c r="G862" s="48" t="str">
        <f aca="false">IF($A862="","",IF(02_Estacao!G862&lt;&gt;"",02_Estacao!G862,IF($D862="","",(1-CFG_ALBEDO)*$D862-CFG_RNL)))</f>
        <v/>
      </c>
      <c r="H862" s="46" t="str">
        <f aca="false">IF($A862="","",IFERROR(IF(ISNUMBER(INDEX(03_Dossel!$F$6:$F$1005,MATCH($A862,03_Dossel!$A$6:$A$1005,0))),INDEX(03_Dossel!$F$6:$F$1005,MATCH($A862,03_Dossel!$A$6:$A$1005,0)),""),""))</f>
        <v/>
      </c>
      <c r="I862" s="49" t="str">
        <f aca="false">IF($A862="","",IF($H862="","SEM PAR","OK"))</f>
        <v/>
      </c>
      <c r="J862" s="50" t="str">
        <f aca="false">IF($B862="","",0.6108*EXP(17.27*$B862/($B862+237.3)))</f>
        <v/>
      </c>
      <c r="K862" s="50" t="str">
        <f aca="false">IF(OR($J862="",$C862=""),"",$J862*$C862/100)</f>
        <v/>
      </c>
      <c r="L862" s="50" t="str">
        <f aca="false">IF(OR($J862="",$K862=""),"",$J862-$K862)</f>
        <v/>
      </c>
      <c r="M862" s="50" t="str">
        <f aca="false">IF($J862="","",4098*$J862/($B862+237.3)^2)</f>
        <v/>
      </c>
      <c r="N862" s="51" t="str">
        <f aca="false">IF($F862="","",0.000665*$F862)</f>
        <v/>
      </c>
      <c r="O862" s="46" t="str">
        <f aca="false">IF($E862="","",IFERROR($E862*4.87/LN(67.8*CFG_ZANEM-5.42),""))</f>
        <v/>
      </c>
      <c r="P862" s="46" t="str">
        <f aca="false">IF(OR($B862="",$H862=""),"",$H862-$B862)</f>
        <v/>
      </c>
      <c r="Q862" s="46" t="str">
        <f aca="false">IF($A862="","",IF(ISNUMBER(CFG_A),CFG_A,""))</f>
        <v/>
      </c>
      <c r="R862" s="46" t="str">
        <f aca="false">IF($A862="","",IF(ISNUMBER(CFG_B),CFG_B,""))</f>
        <v/>
      </c>
      <c r="S862" s="50" t="str">
        <f aca="false">IF(OR($B862="",$Q862=""),"",0.6108*EXP(17.27*$B862/($B862+237.3))-0.6108*EXP(17.27*($B862+$Q862)/($B862+$Q862+237.3)))</f>
        <v/>
      </c>
      <c r="T862" s="46" t="str">
        <f aca="false">IF(OR($Q862="",$R862="",$L862=""),"",$Q862+$R862*$L862)</f>
        <v/>
      </c>
      <c r="U862" s="46" t="str">
        <f aca="false">IF(OR($Q862="",$R862="",$S862=""),"",$Q862+$R862*$S862)</f>
        <v/>
      </c>
      <c r="V862" s="50" t="str">
        <f aca="false">IF(OR($P862="",$T862="",$U862=""),"",IF(ABS($U862-$T862)&lt;CFG_DENOMMIN,"",($P862-$T862)/($U862-$T862)))</f>
        <v/>
      </c>
      <c r="W862" s="47" t="str">
        <f aca="false">IF($E862="","",IFERROR(LN((CFG_ZANEM-0.67*CFG_HDOSSEL)/(0.123*CFG_HDOSSEL))*LN((CFG_ZAR-0.67*CFG_HDOSSEL)/(0.0123*CFG_HDOSSEL))/(CFG_K^2*$E862),""))</f>
        <v/>
      </c>
      <c r="X862" s="50" t="str">
        <f aca="false">IF(OR($N862="",$W862="",$W862=0),"",$N862*(1+CFG_RC/$W862))</f>
        <v/>
      </c>
      <c r="Y862" s="46" t="str">
        <f aca="false">IF(OR($X862="",$M862="",$G862="",$L862=""),"",($W862*$G862/CFG_RHOCP)*($X862/($M862+$X862))-$L862/($M862+$X862))</f>
        <v/>
      </c>
      <c r="Z862" s="46" t="str">
        <f aca="false">IF(OR($W862="",$G862=""),"",$W862*$G862/CFG_RHOCP)</f>
        <v/>
      </c>
      <c r="AA862" s="50" t="str">
        <f aca="false">IF(OR($P862="",$Y862="",$Z862=""),"",IF(ABS($Z862-$Y862)&lt;CFG_DENOMMIN,"",($P862-$Y862)/($Z862-$Y862)))</f>
        <v/>
      </c>
      <c r="AB862" s="48" t="str">
        <f aca="false">IF($A862="","",IF(AND(HOUR($A862)&gt;=CFG_HINI,HOUR($A862)&lt;CFG_HFIM),1,0))</f>
        <v/>
      </c>
      <c r="AC862" s="48" t="str">
        <f aca="false">IF($A862="","",IF($D862="",0,IF($D862&gt;=CFG_RSMIN,1,0)))</f>
        <v/>
      </c>
      <c r="AD862" s="48" t="str">
        <f aca="false">IF($A862="","",IF($E862="",0,IF(AND($E862&gt;=CFG_UMIN,$E862&lt;=CFG_UMAX),1,0)))</f>
        <v/>
      </c>
      <c r="AE862" s="48" t="str">
        <f aca="false">IF($A862="","",IF($L862="",0,IF($L862&gt;=CFG_VPDMIN,1,0)))</f>
        <v/>
      </c>
      <c r="AF862" s="48" t="str">
        <f aca="false">IF($A862="","",IF(CFG_METODO="Teórico (Jackson)",IF(OR($Y862="",$Z862=""),0,IF(ABS($Z862-$Y862)&gt;=CFG_DENOMMIN,1,0)),IF(OR($T862="",$U862=""),0,IF(ABS($U862-$T862)&gt;=CFG_DENOMMIN,1,0))))</f>
        <v/>
      </c>
      <c r="AG862" s="48" t="str">
        <f aca="false">IF($A862="","",IF(AND($B862&lt;&gt;"",$C862&lt;&gt;"",$H862&lt;&gt;""),1,0))</f>
        <v/>
      </c>
      <c r="AH862" s="48" t="str">
        <f aca="false">IF($A862="","",IF(AND($AB862=1,$AC862=1,$AD862=1,$AE862=1,$AF862=1,$AG862=1),1,0))</f>
        <v/>
      </c>
      <c r="AI862" s="50" t="str">
        <f aca="false">IF($A862="","",IF($AH862&lt;&gt;1,"",IF(CFG_METODO="Teórico (Jackson)",$AA862,$V862)))</f>
        <v/>
      </c>
      <c r="AJ862" s="50" t="str">
        <f aca="false">IF($AI862="","",MAX(0,MIN(1,$AI862)))</f>
        <v/>
      </c>
      <c r="AK862" s="52" t="str">
        <f aca="false">IF($A862="","",IF($AG862=0,"Dados incompletos"&amp;IF($I862="SEM PAR"," — sem Tc no mesmo horário",""),IF($AB862=0,"Fora da janela horária",IF($AC862=0,"Radiação abaixo do mínimo",IF($AD862=0,"Vento fora da faixa",IF($AE862=0,"VPD abaixo do mínimo",IF($AF862=0,"Denominador muito pequeno","VÁLIDO")))))))</f>
        <v/>
      </c>
    </row>
    <row r="863" customFormat="false" ht="15" hidden="false" customHeight="false" outlineLevel="0" collapsed="false">
      <c r="A863" s="45" t="str">
        <f aca="false">IF(02_Estacao!A863="","",02_Estacao!A863)</f>
        <v/>
      </c>
      <c r="B863" s="46" t="str">
        <f aca="false">IF(OR($A863="",02_Estacao!B863=""),"",IF(CFG_UT="°F",(02_Estacao!B863-32)*5/9,02_Estacao!B863))</f>
        <v/>
      </c>
      <c r="C863" s="47" t="str">
        <f aca="false">IF(OR($A863="",02_Estacao!C863=""),"",IF(CFG_UUR="fração (0-1)",02_Estacao!C863*100,02_Estacao!C863))</f>
        <v/>
      </c>
      <c r="D863" s="48" t="str">
        <f aca="false">IF(OR($A863="",02_Estacao!D863=""),"",IF(CFG_URS="MJ/m²/h",02_Estacao!D863*277.7778,IF(CFG_URS="kW/m²",02_Estacao!D863*1000,02_Estacao!D863)))</f>
        <v/>
      </c>
      <c r="E863" s="46" t="str">
        <f aca="false">IF(OR($A863="",02_Estacao!E863=""),"",IF(CFG_UVEL="km/h",02_Estacao!E863/3.6,02_Estacao!E863))</f>
        <v/>
      </c>
      <c r="F863" s="46" t="str">
        <f aca="false">IF($A863="","",IF(02_Estacao!F863="",CFG_P,IF(CFG_UP="hPa (mbar)",02_Estacao!F863/10,IF(CFG_UP="Pa",02_Estacao!F863/1000,02_Estacao!F863))))</f>
        <v/>
      </c>
      <c r="G863" s="48" t="str">
        <f aca="false">IF($A863="","",IF(02_Estacao!G863&lt;&gt;"",02_Estacao!G863,IF($D863="","",(1-CFG_ALBEDO)*$D863-CFG_RNL)))</f>
        <v/>
      </c>
      <c r="H863" s="46" t="str">
        <f aca="false">IF($A863="","",IFERROR(IF(ISNUMBER(INDEX(03_Dossel!$F$6:$F$1005,MATCH($A863,03_Dossel!$A$6:$A$1005,0))),INDEX(03_Dossel!$F$6:$F$1005,MATCH($A863,03_Dossel!$A$6:$A$1005,0)),""),""))</f>
        <v/>
      </c>
      <c r="I863" s="49" t="str">
        <f aca="false">IF($A863="","",IF($H863="","SEM PAR","OK"))</f>
        <v/>
      </c>
      <c r="J863" s="50" t="str">
        <f aca="false">IF($B863="","",0.6108*EXP(17.27*$B863/($B863+237.3)))</f>
        <v/>
      </c>
      <c r="K863" s="50" t="str">
        <f aca="false">IF(OR($J863="",$C863=""),"",$J863*$C863/100)</f>
        <v/>
      </c>
      <c r="L863" s="50" t="str">
        <f aca="false">IF(OR($J863="",$K863=""),"",$J863-$K863)</f>
        <v/>
      </c>
      <c r="M863" s="50" t="str">
        <f aca="false">IF($J863="","",4098*$J863/($B863+237.3)^2)</f>
        <v/>
      </c>
      <c r="N863" s="51" t="str">
        <f aca="false">IF($F863="","",0.000665*$F863)</f>
        <v/>
      </c>
      <c r="O863" s="46" t="str">
        <f aca="false">IF($E863="","",IFERROR($E863*4.87/LN(67.8*CFG_ZANEM-5.42),""))</f>
        <v/>
      </c>
      <c r="P863" s="46" t="str">
        <f aca="false">IF(OR($B863="",$H863=""),"",$H863-$B863)</f>
        <v/>
      </c>
      <c r="Q863" s="46" t="str">
        <f aca="false">IF($A863="","",IF(ISNUMBER(CFG_A),CFG_A,""))</f>
        <v/>
      </c>
      <c r="R863" s="46" t="str">
        <f aca="false">IF($A863="","",IF(ISNUMBER(CFG_B),CFG_B,""))</f>
        <v/>
      </c>
      <c r="S863" s="50" t="str">
        <f aca="false">IF(OR($B863="",$Q863=""),"",0.6108*EXP(17.27*$B863/($B863+237.3))-0.6108*EXP(17.27*($B863+$Q863)/($B863+$Q863+237.3)))</f>
        <v/>
      </c>
      <c r="T863" s="46" t="str">
        <f aca="false">IF(OR($Q863="",$R863="",$L863=""),"",$Q863+$R863*$L863)</f>
        <v/>
      </c>
      <c r="U863" s="46" t="str">
        <f aca="false">IF(OR($Q863="",$R863="",$S863=""),"",$Q863+$R863*$S863)</f>
        <v/>
      </c>
      <c r="V863" s="50" t="str">
        <f aca="false">IF(OR($P863="",$T863="",$U863=""),"",IF(ABS($U863-$T863)&lt;CFG_DENOMMIN,"",($P863-$T863)/($U863-$T863)))</f>
        <v/>
      </c>
      <c r="W863" s="47" t="str">
        <f aca="false">IF($E863="","",IFERROR(LN((CFG_ZANEM-0.67*CFG_HDOSSEL)/(0.123*CFG_HDOSSEL))*LN((CFG_ZAR-0.67*CFG_HDOSSEL)/(0.0123*CFG_HDOSSEL))/(CFG_K^2*$E863),""))</f>
        <v/>
      </c>
      <c r="X863" s="50" t="str">
        <f aca="false">IF(OR($N863="",$W863="",$W863=0),"",$N863*(1+CFG_RC/$W863))</f>
        <v/>
      </c>
      <c r="Y863" s="46" t="str">
        <f aca="false">IF(OR($X863="",$M863="",$G863="",$L863=""),"",($W863*$G863/CFG_RHOCP)*($X863/($M863+$X863))-$L863/($M863+$X863))</f>
        <v/>
      </c>
      <c r="Z863" s="46" t="str">
        <f aca="false">IF(OR($W863="",$G863=""),"",$W863*$G863/CFG_RHOCP)</f>
        <v/>
      </c>
      <c r="AA863" s="50" t="str">
        <f aca="false">IF(OR($P863="",$Y863="",$Z863=""),"",IF(ABS($Z863-$Y863)&lt;CFG_DENOMMIN,"",($P863-$Y863)/($Z863-$Y863)))</f>
        <v/>
      </c>
      <c r="AB863" s="48" t="str">
        <f aca="false">IF($A863="","",IF(AND(HOUR($A863)&gt;=CFG_HINI,HOUR($A863)&lt;CFG_HFIM),1,0))</f>
        <v/>
      </c>
      <c r="AC863" s="48" t="str">
        <f aca="false">IF($A863="","",IF($D863="",0,IF($D863&gt;=CFG_RSMIN,1,0)))</f>
        <v/>
      </c>
      <c r="AD863" s="48" t="str">
        <f aca="false">IF($A863="","",IF($E863="",0,IF(AND($E863&gt;=CFG_UMIN,$E863&lt;=CFG_UMAX),1,0)))</f>
        <v/>
      </c>
      <c r="AE863" s="48" t="str">
        <f aca="false">IF($A863="","",IF($L863="",0,IF($L863&gt;=CFG_VPDMIN,1,0)))</f>
        <v/>
      </c>
      <c r="AF863" s="48" t="str">
        <f aca="false">IF($A863="","",IF(CFG_METODO="Teórico (Jackson)",IF(OR($Y863="",$Z863=""),0,IF(ABS($Z863-$Y863)&gt;=CFG_DENOMMIN,1,0)),IF(OR($T863="",$U863=""),0,IF(ABS($U863-$T863)&gt;=CFG_DENOMMIN,1,0))))</f>
        <v/>
      </c>
      <c r="AG863" s="48" t="str">
        <f aca="false">IF($A863="","",IF(AND($B863&lt;&gt;"",$C863&lt;&gt;"",$H863&lt;&gt;""),1,0))</f>
        <v/>
      </c>
      <c r="AH863" s="48" t="str">
        <f aca="false">IF($A863="","",IF(AND($AB863=1,$AC863=1,$AD863=1,$AE863=1,$AF863=1,$AG863=1),1,0))</f>
        <v/>
      </c>
      <c r="AI863" s="50" t="str">
        <f aca="false">IF($A863="","",IF($AH863&lt;&gt;1,"",IF(CFG_METODO="Teórico (Jackson)",$AA863,$V863)))</f>
        <v/>
      </c>
      <c r="AJ863" s="50" t="str">
        <f aca="false">IF($AI863="","",MAX(0,MIN(1,$AI863)))</f>
        <v/>
      </c>
      <c r="AK863" s="52" t="str">
        <f aca="false">IF($A863="","",IF($AG863=0,"Dados incompletos"&amp;IF($I863="SEM PAR"," — sem Tc no mesmo horário",""),IF($AB863=0,"Fora da janela horária",IF($AC863=0,"Radiação abaixo do mínimo",IF($AD863=0,"Vento fora da faixa",IF($AE863=0,"VPD abaixo do mínimo",IF($AF863=0,"Denominador muito pequeno","VÁLIDO")))))))</f>
        <v/>
      </c>
    </row>
    <row r="864" customFormat="false" ht="15" hidden="false" customHeight="false" outlineLevel="0" collapsed="false">
      <c r="A864" s="45" t="str">
        <f aca="false">IF(02_Estacao!A864="","",02_Estacao!A864)</f>
        <v/>
      </c>
      <c r="B864" s="46" t="str">
        <f aca="false">IF(OR($A864="",02_Estacao!B864=""),"",IF(CFG_UT="°F",(02_Estacao!B864-32)*5/9,02_Estacao!B864))</f>
        <v/>
      </c>
      <c r="C864" s="47" t="str">
        <f aca="false">IF(OR($A864="",02_Estacao!C864=""),"",IF(CFG_UUR="fração (0-1)",02_Estacao!C864*100,02_Estacao!C864))</f>
        <v/>
      </c>
      <c r="D864" s="48" t="str">
        <f aca="false">IF(OR($A864="",02_Estacao!D864=""),"",IF(CFG_URS="MJ/m²/h",02_Estacao!D864*277.7778,IF(CFG_URS="kW/m²",02_Estacao!D864*1000,02_Estacao!D864)))</f>
        <v/>
      </c>
      <c r="E864" s="46" t="str">
        <f aca="false">IF(OR($A864="",02_Estacao!E864=""),"",IF(CFG_UVEL="km/h",02_Estacao!E864/3.6,02_Estacao!E864))</f>
        <v/>
      </c>
      <c r="F864" s="46" t="str">
        <f aca="false">IF($A864="","",IF(02_Estacao!F864="",CFG_P,IF(CFG_UP="hPa (mbar)",02_Estacao!F864/10,IF(CFG_UP="Pa",02_Estacao!F864/1000,02_Estacao!F864))))</f>
        <v/>
      </c>
      <c r="G864" s="48" t="str">
        <f aca="false">IF($A864="","",IF(02_Estacao!G864&lt;&gt;"",02_Estacao!G864,IF($D864="","",(1-CFG_ALBEDO)*$D864-CFG_RNL)))</f>
        <v/>
      </c>
      <c r="H864" s="46" t="str">
        <f aca="false">IF($A864="","",IFERROR(IF(ISNUMBER(INDEX(03_Dossel!$F$6:$F$1005,MATCH($A864,03_Dossel!$A$6:$A$1005,0))),INDEX(03_Dossel!$F$6:$F$1005,MATCH($A864,03_Dossel!$A$6:$A$1005,0)),""),""))</f>
        <v/>
      </c>
      <c r="I864" s="49" t="str">
        <f aca="false">IF($A864="","",IF($H864="","SEM PAR","OK"))</f>
        <v/>
      </c>
      <c r="J864" s="50" t="str">
        <f aca="false">IF($B864="","",0.6108*EXP(17.27*$B864/($B864+237.3)))</f>
        <v/>
      </c>
      <c r="K864" s="50" t="str">
        <f aca="false">IF(OR($J864="",$C864=""),"",$J864*$C864/100)</f>
        <v/>
      </c>
      <c r="L864" s="50" t="str">
        <f aca="false">IF(OR($J864="",$K864=""),"",$J864-$K864)</f>
        <v/>
      </c>
      <c r="M864" s="50" t="str">
        <f aca="false">IF($J864="","",4098*$J864/($B864+237.3)^2)</f>
        <v/>
      </c>
      <c r="N864" s="51" t="str">
        <f aca="false">IF($F864="","",0.000665*$F864)</f>
        <v/>
      </c>
      <c r="O864" s="46" t="str">
        <f aca="false">IF($E864="","",IFERROR($E864*4.87/LN(67.8*CFG_ZANEM-5.42),""))</f>
        <v/>
      </c>
      <c r="P864" s="46" t="str">
        <f aca="false">IF(OR($B864="",$H864=""),"",$H864-$B864)</f>
        <v/>
      </c>
      <c r="Q864" s="46" t="str">
        <f aca="false">IF($A864="","",IF(ISNUMBER(CFG_A),CFG_A,""))</f>
        <v/>
      </c>
      <c r="R864" s="46" t="str">
        <f aca="false">IF($A864="","",IF(ISNUMBER(CFG_B),CFG_B,""))</f>
        <v/>
      </c>
      <c r="S864" s="50" t="str">
        <f aca="false">IF(OR($B864="",$Q864=""),"",0.6108*EXP(17.27*$B864/($B864+237.3))-0.6108*EXP(17.27*($B864+$Q864)/($B864+$Q864+237.3)))</f>
        <v/>
      </c>
      <c r="T864" s="46" t="str">
        <f aca="false">IF(OR($Q864="",$R864="",$L864=""),"",$Q864+$R864*$L864)</f>
        <v/>
      </c>
      <c r="U864" s="46" t="str">
        <f aca="false">IF(OR($Q864="",$R864="",$S864=""),"",$Q864+$R864*$S864)</f>
        <v/>
      </c>
      <c r="V864" s="50" t="str">
        <f aca="false">IF(OR($P864="",$T864="",$U864=""),"",IF(ABS($U864-$T864)&lt;CFG_DENOMMIN,"",($P864-$T864)/($U864-$T864)))</f>
        <v/>
      </c>
      <c r="W864" s="47" t="str">
        <f aca="false">IF($E864="","",IFERROR(LN((CFG_ZANEM-0.67*CFG_HDOSSEL)/(0.123*CFG_HDOSSEL))*LN((CFG_ZAR-0.67*CFG_HDOSSEL)/(0.0123*CFG_HDOSSEL))/(CFG_K^2*$E864),""))</f>
        <v/>
      </c>
      <c r="X864" s="50" t="str">
        <f aca="false">IF(OR($N864="",$W864="",$W864=0),"",$N864*(1+CFG_RC/$W864))</f>
        <v/>
      </c>
      <c r="Y864" s="46" t="str">
        <f aca="false">IF(OR($X864="",$M864="",$G864="",$L864=""),"",($W864*$G864/CFG_RHOCP)*($X864/($M864+$X864))-$L864/($M864+$X864))</f>
        <v/>
      </c>
      <c r="Z864" s="46" t="str">
        <f aca="false">IF(OR($W864="",$G864=""),"",$W864*$G864/CFG_RHOCP)</f>
        <v/>
      </c>
      <c r="AA864" s="50" t="str">
        <f aca="false">IF(OR($P864="",$Y864="",$Z864=""),"",IF(ABS($Z864-$Y864)&lt;CFG_DENOMMIN,"",($P864-$Y864)/($Z864-$Y864)))</f>
        <v/>
      </c>
      <c r="AB864" s="48" t="str">
        <f aca="false">IF($A864="","",IF(AND(HOUR($A864)&gt;=CFG_HINI,HOUR($A864)&lt;CFG_HFIM),1,0))</f>
        <v/>
      </c>
      <c r="AC864" s="48" t="str">
        <f aca="false">IF($A864="","",IF($D864="",0,IF($D864&gt;=CFG_RSMIN,1,0)))</f>
        <v/>
      </c>
      <c r="AD864" s="48" t="str">
        <f aca="false">IF($A864="","",IF($E864="",0,IF(AND($E864&gt;=CFG_UMIN,$E864&lt;=CFG_UMAX),1,0)))</f>
        <v/>
      </c>
      <c r="AE864" s="48" t="str">
        <f aca="false">IF($A864="","",IF($L864="",0,IF($L864&gt;=CFG_VPDMIN,1,0)))</f>
        <v/>
      </c>
      <c r="AF864" s="48" t="str">
        <f aca="false">IF($A864="","",IF(CFG_METODO="Teórico (Jackson)",IF(OR($Y864="",$Z864=""),0,IF(ABS($Z864-$Y864)&gt;=CFG_DENOMMIN,1,0)),IF(OR($T864="",$U864=""),0,IF(ABS($U864-$T864)&gt;=CFG_DENOMMIN,1,0))))</f>
        <v/>
      </c>
      <c r="AG864" s="48" t="str">
        <f aca="false">IF($A864="","",IF(AND($B864&lt;&gt;"",$C864&lt;&gt;"",$H864&lt;&gt;""),1,0))</f>
        <v/>
      </c>
      <c r="AH864" s="48" t="str">
        <f aca="false">IF($A864="","",IF(AND($AB864=1,$AC864=1,$AD864=1,$AE864=1,$AF864=1,$AG864=1),1,0))</f>
        <v/>
      </c>
      <c r="AI864" s="50" t="str">
        <f aca="false">IF($A864="","",IF($AH864&lt;&gt;1,"",IF(CFG_METODO="Teórico (Jackson)",$AA864,$V864)))</f>
        <v/>
      </c>
      <c r="AJ864" s="50" t="str">
        <f aca="false">IF($AI864="","",MAX(0,MIN(1,$AI864)))</f>
        <v/>
      </c>
      <c r="AK864" s="52" t="str">
        <f aca="false">IF($A864="","",IF($AG864=0,"Dados incompletos"&amp;IF($I864="SEM PAR"," — sem Tc no mesmo horário",""),IF($AB864=0,"Fora da janela horária",IF($AC864=0,"Radiação abaixo do mínimo",IF($AD864=0,"Vento fora da faixa",IF($AE864=0,"VPD abaixo do mínimo",IF($AF864=0,"Denominador muito pequeno","VÁLIDO")))))))</f>
        <v/>
      </c>
    </row>
    <row r="865" customFormat="false" ht="15" hidden="false" customHeight="false" outlineLevel="0" collapsed="false">
      <c r="A865" s="45" t="str">
        <f aca="false">IF(02_Estacao!A865="","",02_Estacao!A865)</f>
        <v/>
      </c>
      <c r="B865" s="46" t="str">
        <f aca="false">IF(OR($A865="",02_Estacao!B865=""),"",IF(CFG_UT="°F",(02_Estacao!B865-32)*5/9,02_Estacao!B865))</f>
        <v/>
      </c>
      <c r="C865" s="47" t="str">
        <f aca="false">IF(OR($A865="",02_Estacao!C865=""),"",IF(CFG_UUR="fração (0-1)",02_Estacao!C865*100,02_Estacao!C865))</f>
        <v/>
      </c>
      <c r="D865" s="48" t="str">
        <f aca="false">IF(OR($A865="",02_Estacao!D865=""),"",IF(CFG_URS="MJ/m²/h",02_Estacao!D865*277.7778,IF(CFG_URS="kW/m²",02_Estacao!D865*1000,02_Estacao!D865)))</f>
        <v/>
      </c>
      <c r="E865" s="46" t="str">
        <f aca="false">IF(OR($A865="",02_Estacao!E865=""),"",IF(CFG_UVEL="km/h",02_Estacao!E865/3.6,02_Estacao!E865))</f>
        <v/>
      </c>
      <c r="F865" s="46" t="str">
        <f aca="false">IF($A865="","",IF(02_Estacao!F865="",CFG_P,IF(CFG_UP="hPa (mbar)",02_Estacao!F865/10,IF(CFG_UP="Pa",02_Estacao!F865/1000,02_Estacao!F865))))</f>
        <v/>
      </c>
      <c r="G865" s="48" t="str">
        <f aca="false">IF($A865="","",IF(02_Estacao!G865&lt;&gt;"",02_Estacao!G865,IF($D865="","",(1-CFG_ALBEDO)*$D865-CFG_RNL)))</f>
        <v/>
      </c>
      <c r="H865" s="46" t="str">
        <f aca="false">IF($A865="","",IFERROR(IF(ISNUMBER(INDEX(03_Dossel!$F$6:$F$1005,MATCH($A865,03_Dossel!$A$6:$A$1005,0))),INDEX(03_Dossel!$F$6:$F$1005,MATCH($A865,03_Dossel!$A$6:$A$1005,0)),""),""))</f>
        <v/>
      </c>
      <c r="I865" s="49" t="str">
        <f aca="false">IF($A865="","",IF($H865="","SEM PAR","OK"))</f>
        <v/>
      </c>
      <c r="J865" s="50" t="str">
        <f aca="false">IF($B865="","",0.6108*EXP(17.27*$B865/($B865+237.3)))</f>
        <v/>
      </c>
      <c r="K865" s="50" t="str">
        <f aca="false">IF(OR($J865="",$C865=""),"",$J865*$C865/100)</f>
        <v/>
      </c>
      <c r="L865" s="50" t="str">
        <f aca="false">IF(OR($J865="",$K865=""),"",$J865-$K865)</f>
        <v/>
      </c>
      <c r="M865" s="50" t="str">
        <f aca="false">IF($J865="","",4098*$J865/($B865+237.3)^2)</f>
        <v/>
      </c>
      <c r="N865" s="51" t="str">
        <f aca="false">IF($F865="","",0.000665*$F865)</f>
        <v/>
      </c>
      <c r="O865" s="46" t="str">
        <f aca="false">IF($E865="","",IFERROR($E865*4.87/LN(67.8*CFG_ZANEM-5.42),""))</f>
        <v/>
      </c>
      <c r="P865" s="46" t="str">
        <f aca="false">IF(OR($B865="",$H865=""),"",$H865-$B865)</f>
        <v/>
      </c>
      <c r="Q865" s="46" t="str">
        <f aca="false">IF($A865="","",IF(ISNUMBER(CFG_A),CFG_A,""))</f>
        <v/>
      </c>
      <c r="R865" s="46" t="str">
        <f aca="false">IF($A865="","",IF(ISNUMBER(CFG_B),CFG_B,""))</f>
        <v/>
      </c>
      <c r="S865" s="50" t="str">
        <f aca="false">IF(OR($B865="",$Q865=""),"",0.6108*EXP(17.27*$B865/($B865+237.3))-0.6108*EXP(17.27*($B865+$Q865)/($B865+$Q865+237.3)))</f>
        <v/>
      </c>
      <c r="T865" s="46" t="str">
        <f aca="false">IF(OR($Q865="",$R865="",$L865=""),"",$Q865+$R865*$L865)</f>
        <v/>
      </c>
      <c r="U865" s="46" t="str">
        <f aca="false">IF(OR($Q865="",$R865="",$S865=""),"",$Q865+$R865*$S865)</f>
        <v/>
      </c>
      <c r="V865" s="50" t="str">
        <f aca="false">IF(OR($P865="",$T865="",$U865=""),"",IF(ABS($U865-$T865)&lt;CFG_DENOMMIN,"",($P865-$T865)/($U865-$T865)))</f>
        <v/>
      </c>
      <c r="W865" s="47" t="str">
        <f aca="false">IF($E865="","",IFERROR(LN((CFG_ZANEM-0.67*CFG_HDOSSEL)/(0.123*CFG_HDOSSEL))*LN((CFG_ZAR-0.67*CFG_HDOSSEL)/(0.0123*CFG_HDOSSEL))/(CFG_K^2*$E865),""))</f>
        <v/>
      </c>
      <c r="X865" s="50" t="str">
        <f aca="false">IF(OR($N865="",$W865="",$W865=0),"",$N865*(1+CFG_RC/$W865))</f>
        <v/>
      </c>
      <c r="Y865" s="46" t="str">
        <f aca="false">IF(OR($X865="",$M865="",$G865="",$L865=""),"",($W865*$G865/CFG_RHOCP)*($X865/($M865+$X865))-$L865/($M865+$X865))</f>
        <v/>
      </c>
      <c r="Z865" s="46" t="str">
        <f aca="false">IF(OR($W865="",$G865=""),"",$W865*$G865/CFG_RHOCP)</f>
        <v/>
      </c>
      <c r="AA865" s="50" t="str">
        <f aca="false">IF(OR($P865="",$Y865="",$Z865=""),"",IF(ABS($Z865-$Y865)&lt;CFG_DENOMMIN,"",($P865-$Y865)/($Z865-$Y865)))</f>
        <v/>
      </c>
      <c r="AB865" s="48" t="str">
        <f aca="false">IF($A865="","",IF(AND(HOUR($A865)&gt;=CFG_HINI,HOUR($A865)&lt;CFG_HFIM),1,0))</f>
        <v/>
      </c>
      <c r="AC865" s="48" t="str">
        <f aca="false">IF($A865="","",IF($D865="",0,IF($D865&gt;=CFG_RSMIN,1,0)))</f>
        <v/>
      </c>
      <c r="AD865" s="48" t="str">
        <f aca="false">IF($A865="","",IF($E865="",0,IF(AND($E865&gt;=CFG_UMIN,$E865&lt;=CFG_UMAX),1,0)))</f>
        <v/>
      </c>
      <c r="AE865" s="48" t="str">
        <f aca="false">IF($A865="","",IF($L865="",0,IF($L865&gt;=CFG_VPDMIN,1,0)))</f>
        <v/>
      </c>
      <c r="AF865" s="48" t="str">
        <f aca="false">IF($A865="","",IF(CFG_METODO="Teórico (Jackson)",IF(OR($Y865="",$Z865=""),0,IF(ABS($Z865-$Y865)&gt;=CFG_DENOMMIN,1,0)),IF(OR($T865="",$U865=""),0,IF(ABS($U865-$T865)&gt;=CFG_DENOMMIN,1,0))))</f>
        <v/>
      </c>
      <c r="AG865" s="48" t="str">
        <f aca="false">IF($A865="","",IF(AND($B865&lt;&gt;"",$C865&lt;&gt;"",$H865&lt;&gt;""),1,0))</f>
        <v/>
      </c>
      <c r="AH865" s="48" t="str">
        <f aca="false">IF($A865="","",IF(AND($AB865=1,$AC865=1,$AD865=1,$AE865=1,$AF865=1,$AG865=1),1,0))</f>
        <v/>
      </c>
      <c r="AI865" s="50" t="str">
        <f aca="false">IF($A865="","",IF($AH865&lt;&gt;1,"",IF(CFG_METODO="Teórico (Jackson)",$AA865,$V865)))</f>
        <v/>
      </c>
      <c r="AJ865" s="50" t="str">
        <f aca="false">IF($AI865="","",MAX(0,MIN(1,$AI865)))</f>
        <v/>
      </c>
      <c r="AK865" s="52" t="str">
        <f aca="false">IF($A865="","",IF($AG865=0,"Dados incompletos"&amp;IF($I865="SEM PAR"," — sem Tc no mesmo horário",""),IF($AB865=0,"Fora da janela horária",IF($AC865=0,"Radiação abaixo do mínimo",IF($AD865=0,"Vento fora da faixa",IF($AE865=0,"VPD abaixo do mínimo",IF($AF865=0,"Denominador muito pequeno","VÁLIDO")))))))</f>
        <v/>
      </c>
    </row>
    <row r="866" customFormat="false" ht="15" hidden="false" customHeight="false" outlineLevel="0" collapsed="false">
      <c r="A866" s="45" t="str">
        <f aca="false">IF(02_Estacao!A866="","",02_Estacao!A866)</f>
        <v/>
      </c>
      <c r="B866" s="46" t="str">
        <f aca="false">IF(OR($A866="",02_Estacao!B866=""),"",IF(CFG_UT="°F",(02_Estacao!B866-32)*5/9,02_Estacao!B866))</f>
        <v/>
      </c>
      <c r="C866" s="47" t="str">
        <f aca="false">IF(OR($A866="",02_Estacao!C866=""),"",IF(CFG_UUR="fração (0-1)",02_Estacao!C866*100,02_Estacao!C866))</f>
        <v/>
      </c>
      <c r="D866" s="48" t="str">
        <f aca="false">IF(OR($A866="",02_Estacao!D866=""),"",IF(CFG_URS="MJ/m²/h",02_Estacao!D866*277.7778,IF(CFG_URS="kW/m²",02_Estacao!D866*1000,02_Estacao!D866)))</f>
        <v/>
      </c>
      <c r="E866" s="46" t="str">
        <f aca="false">IF(OR($A866="",02_Estacao!E866=""),"",IF(CFG_UVEL="km/h",02_Estacao!E866/3.6,02_Estacao!E866))</f>
        <v/>
      </c>
      <c r="F866" s="46" t="str">
        <f aca="false">IF($A866="","",IF(02_Estacao!F866="",CFG_P,IF(CFG_UP="hPa (mbar)",02_Estacao!F866/10,IF(CFG_UP="Pa",02_Estacao!F866/1000,02_Estacao!F866))))</f>
        <v/>
      </c>
      <c r="G866" s="48" t="str">
        <f aca="false">IF($A866="","",IF(02_Estacao!G866&lt;&gt;"",02_Estacao!G866,IF($D866="","",(1-CFG_ALBEDO)*$D866-CFG_RNL)))</f>
        <v/>
      </c>
      <c r="H866" s="46" t="str">
        <f aca="false">IF($A866="","",IFERROR(IF(ISNUMBER(INDEX(03_Dossel!$F$6:$F$1005,MATCH($A866,03_Dossel!$A$6:$A$1005,0))),INDEX(03_Dossel!$F$6:$F$1005,MATCH($A866,03_Dossel!$A$6:$A$1005,0)),""),""))</f>
        <v/>
      </c>
      <c r="I866" s="49" t="str">
        <f aca="false">IF($A866="","",IF($H866="","SEM PAR","OK"))</f>
        <v/>
      </c>
      <c r="J866" s="50" t="str">
        <f aca="false">IF($B866="","",0.6108*EXP(17.27*$B866/($B866+237.3)))</f>
        <v/>
      </c>
      <c r="K866" s="50" t="str">
        <f aca="false">IF(OR($J866="",$C866=""),"",$J866*$C866/100)</f>
        <v/>
      </c>
      <c r="L866" s="50" t="str">
        <f aca="false">IF(OR($J866="",$K866=""),"",$J866-$K866)</f>
        <v/>
      </c>
      <c r="M866" s="50" t="str">
        <f aca="false">IF($J866="","",4098*$J866/($B866+237.3)^2)</f>
        <v/>
      </c>
      <c r="N866" s="51" t="str">
        <f aca="false">IF($F866="","",0.000665*$F866)</f>
        <v/>
      </c>
      <c r="O866" s="46" t="str">
        <f aca="false">IF($E866="","",IFERROR($E866*4.87/LN(67.8*CFG_ZANEM-5.42),""))</f>
        <v/>
      </c>
      <c r="P866" s="46" t="str">
        <f aca="false">IF(OR($B866="",$H866=""),"",$H866-$B866)</f>
        <v/>
      </c>
      <c r="Q866" s="46" t="str">
        <f aca="false">IF($A866="","",IF(ISNUMBER(CFG_A),CFG_A,""))</f>
        <v/>
      </c>
      <c r="R866" s="46" t="str">
        <f aca="false">IF($A866="","",IF(ISNUMBER(CFG_B),CFG_B,""))</f>
        <v/>
      </c>
      <c r="S866" s="50" t="str">
        <f aca="false">IF(OR($B866="",$Q866=""),"",0.6108*EXP(17.27*$B866/($B866+237.3))-0.6108*EXP(17.27*($B866+$Q866)/($B866+$Q866+237.3)))</f>
        <v/>
      </c>
      <c r="T866" s="46" t="str">
        <f aca="false">IF(OR($Q866="",$R866="",$L866=""),"",$Q866+$R866*$L866)</f>
        <v/>
      </c>
      <c r="U866" s="46" t="str">
        <f aca="false">IF(OR($Q866="",$R866="",$S866=""),"",$Q866+$R866*$S866)</f>
        <v/>
      </c>
      <c r="V866" s="50" t="str">
        <f aca="false">IF(OR($P866="",$T866="",$U866=""),"",IF(ABS($U866-$T866)&lt;CFG_DENOMMIN,"",($P866-$T866)/($U866-$T866)))</f>
        <v/>
      </c>
      <c r="W866" s="47" t="str">
        <f aca="false">IF($E866="","",IFERROR(LN((CFG_ZANEM-0.67*CFG_HDOSSEL)/(0.123*CFG_HDOSSEL))*LN((CFG_ZAR-0.67*CFG_HDOSSEL)/(0.0123*CFG_HDOSSEL))/(CFG_K^2*$E866),""))</f>
        <v/>
      </c>
      <c r="X866" s="50" t="str">
        <f aca="false">IF(OR($N866="",$W866="",$W866=0),"",$N866*(1+CFG_RC/$W866))</f>
        <v/>
      </c>
      <c r="Y866" s="46" t="str">
        <f aca="false">IF(OR($X866="",$M866="",$G866="",$L866=""),"",($W866*$G866/CFG_RHOCP)*($X866/($M866+$X866))-$L866/($M866+$X866))</f>
        <v/>
      </c>
      <c r="Z866" s="46" t="str">
        <f aca="false">IF(OR($W866="",$G866=""),"",$W866*$G866/CFG_RHOCP)</f>
        <v/>
      </c>
      <c r="AA866" s="50" t="str">
        <f aca="false">IF(OR($P866="",$Y866="",$Z866=""),"",IF(ABS($Z866-$Y866)&lt;CFG_DENOMMIN,"",($P866-$Y866)/($Z866-$Y866)))</f>
        <v/>
      </c>
      <c r="AB866" s="48" t="str">
        <f aca="false">IF($A866="","",IF(AND(HOUR($A866)&gt;=CFG_HINI,HOUR($A866)&lt;CFG_HFIM),1,0))</f>
        <v/>
      </c>
      <c r="AC866" s="48" t="str">
        <f aca="false">IF($A866="","",IF($D866="",0,IF($D866&gt;=CFG_RSMIN,1,0)))</f>
        <v/>
      </c>
      <c r="AD866" s="48" t="str">
        <f aca="false">IF($A866="","",IF($E866="",0,IF(AND($E866&gt;=CFG_UMIN,$E866&lt;=CFG_UMAX),1,0)))</f>
        <v/>
      </c>
      <c r="AE866" s="48" t="str">
        <f aca="false">IF($A866="","",IF($L866="",0,IF($L866&gt;=CFG_VPDMIN,1,0)))</f>
        <v/>
      </c>
      <c r="AF866" s="48" t="str">
        <f aca="false">IF($A866="","",IF(CFG_METODO="Teórico (Jackson)",IF(OR($Y866="",$Z866=""),0,IF(ABS($Z866-$Y866)&gt;=CFG_DENOMMIN,1,0)),IF(OR($T866="",$U866=""),0,IF(ABS($U866-$T866)&gt;=CFG_DENOMMIN,1,0))))</f>
        <v/>
      </c>
      <c r="AG866" s="48" t="str">
        <f aca="false">IF($A866="","",IF(AND($B866&lt;&gt;"",$C866&lt;&gt;"",$H866&lt;&gt;""),1,0))</f>
        <v/>
      </c>
      <c r="AH866" s="48" t="str">
        <f aca="false">IF($A866="","",IF(AND($AB866=1,$AC866=1,$AD866=1,$AE866=1,$AF866=1,$AG866=1),1,0))</f>
        <v/>
      </c>
      <c r="AI866" s="50" t="str">
        <f aca="false">IF($A866="","",IF($AH866&lt;&gt;1,"",IF(CFG_METODO="Teórico (Jackson)",$AA866,$V866)))</f>
        <v/>
      </c>
      <c r="AJ866" s="50" t="str">
        <f aca="false">IF($AI866="","",MAX(0,MIN(1,$AI866)))</f>
        <v/>
      </c>
      <c r="AK866" s="52" t="str">
        <f aca="false">IF($A866="","",IF($AG866=0,"Dados incompletos"&amp;IF($I866="SEM PAR"," — sem Tc no mesmo horário",""),IF($AB866=0,"Fora da janela horária",IF($AC866=0,"Radiação abaixo do mínimo",IF($AD866=0,"Vento fora da faixa",IF($AE866=0,"VPD abaixo do mínimo",IF($AF866=0,"Denominador muito pequeno","VÁLIDO")))))))</f>
        <v/>
      </c>
    </row>
    <row r="867" customFormat="false" ht="15" hidden="false" customHeight="false" outlineLevel="0" collapsed="false">
      <c r="A867" s="45" t="str">
        <f aca="false">IF(02_Estacao!A867="","",02_Estacao!A867)</f>
        <v/>
      </c>
      <c r="B867" s="46" t="str">
        <f aca="false">IF(OR($A867="",02_Estacao!B867=""),"",IF(CFG_UT="°F",(02_Estacao!B867-32)*5/9,02_Estacao!B867))</f>
        <v/>
      </c>
      <c r="C867" s="47" t="str">
        <f aca="false">IF(OR($A867="",02_Estacao!C867=""),"",IF(CFG_UUR="fração (0-1)",02_Estacao!C867*100,02_Estacao!C867))</f>
        <v/>
      </c>
      <c r="D867" s="48" t="str">
        <f aca="false">IF(OR($A867="",02_Estacao!D867=""),"",IF(CFG_URS="MJ/m²/h",02_Estacao!D867*277.7778,IF(CFG_URS="kW/m²",02_Estacao!D867*1000,02_Estacao!D867)))</f>
        <v/>
      </c>
      <c r="E867" s="46" t="str">
        <f aca="false">IF(OR($A867="",02_Estacao!E867=""),"",IF(CFG_UVEL="km/h",02_Estacao!E867/3.6,02_Estacao!E867))</f>
        <v/>
      </c>
      <c r="F867" s="46" t="str">
        <f aca="false">IF($A867="","",IF(02_Estacao!F867="",CFG_P,IF(CFG_UP="hPa (mbar)",02_Estacao!F867/10,IF(CFG_UP="Pa",02_Estacao!F867/1000,02_Estacao!F867))))</f>
        <v/>
      </c>
      <c r="G867" s="48" t="str">
        <f aca="false">IF($A867="","",IF(02_Estacao!G867&lt;&gt;"",02_Estacao!G867,IF($D867="","",(1-CFG_ALBEDO)*$D867-CFG_RNL)))</f>
        <v/>
      </c>
      <c r="H867" s="46" t="str">
        <f aca="false">IF($A867="","",IFERROR(IF(ISNUMBER(INDEX(03_Dossel!$F$6:$F$1005,MATCH($A867,03_Dossel!$A$6:$A$1005,0))),INDEX(03_Dossel!$F$6:$F$1005,MATCH($A867,03_Dossel!$A$6:$A$1005,0)),""),""))</f>
        <v/>
      </c>
      <c r="I867" s="49" t="str">
        <f aca="false">IF($A867="","",IF($H867="","SEM PAR","OK"))</f>
        <v/>
      </c>
      <c r="J867" s="50" t="str">
        <f aca="false">IF($B867="","",0.6108*EXP(17.27*$B867/($B867+237.3)))</f>
        <v/>
      </c>
      <c r="K867" s="50" t="str">
        <f aca="false">IF(OR($J867="",$C867=""),"",$J867*$C867/100)</f>
        <v/>
      </c>
      <c r="L867" s="50" t="str">
        <f aca="false">IF(OR($J867="",$K867=""),"",$J867-$K867)</f>
        <v/>
      </c>
      <c r="M867" s="50" t="str">
        <f aca="false">IF($J867="","",4098*$J867/($B867+237.3)^2)</f>
        <v/>
      </c>
      <c r="N867" s="51" t="str">
        <f aca="false">IF($F867="","",0.000665*$F867)</f>
        <v/>
      </c>
      <c r="O867" s="46" t="str">
        <f aca="false">IF($E867="","",IFERROR($E867*4.87/LN(67.8*CFG_ZANEM-5.42),""))</f>
        <v/>
      </c>
      <c r="P867" s="46" t="str">
        <f aca="false">IF(OR($B867="",$H867=""),"",$H867-$B867)</f>
        <v/>
      </c>
      <c r="Q867" s="46" t="str">
        <f aca="false">IF($A867="","",IF(ISNUMBER(CFG_A),CFG_A,""))</f>
        <v/>
      </c>
      <c r="R867" s="46" t="str">
        <f aca="false">IF($A867="","",IF(ISNUMBER(CFG_B),CFG_B,""))</f>
        <v/>
      </c>
      <c r="S867" s="50" t="str">
        <f aca="false">IF(OR($B867="",$Q867=""),"",0.6108*EXP(17.27*$B867/($B867+237.3))-0.6108*EXP(17.27*($B867+$Q867)/($B867+$Q867+237.3)))</f>
        <v/>
      </c>
      <c r="T867" s="46" t="str">
        <f aca="false">IF(OR($Q867="",$R867="",$L867=""),"",$Q867+$R867*$L867)</f>
        <v/>
      </c>
      <c r="U867" s="46" t="str">
        <f aca="false">IF(OR($Q867="",$R867="",$S867=""),"",$Q867+$R867*$S867)</f>
        <v/>
      </c>
      <c r="V867" s="50" t="str">
        <f aca="false">IF(OR($P867="",$T867="",$U867=""),"",IF(ABS($U867-$T867)&lt;CFG_DENOMMIN,"",($P867-$T867)/($U867-$T867)))</f>
        <v/>
      </c>
      <c r="W867" s="47" t="str">
        <f aca="false">IF($E867="","",IFERROR(LN((CFG_ZANEM-0.67*CFG_HDOSSEL)/(0.123*CFG_HDOSSEL))*LN((CFG_ZAR-0.67*CFG_HDOSSEL)/(0.0123*CFG_HDOSSEL))/(CFG_K^2*$E867),""))</f>
        <v/>
      </c>
      <c r="X867" s="50" t="str">
        <f aca="false">IF(OR($N867="",$W867="",$W867=0),"",$N867*(1+CFG_RC/$W867))</f>
        <v/>
      </c>
      <c r="Y867" s="46" t="str">
        <f aca="false">IF(OR($X867="",$M867="",$G867="",$L867=""),"",($W867*$G867/CFG_RHOCP)*($X867/($M867+$X867))-$L867/($M867+$X867))</f>
        <v/>
      </c>
      <c r="Z867" s="46" t="str">
        <f aca="false">IF(OR($W867="",$G867=""),"",$W867*$G867/CFG_RHOCP)</f>
        <v/>
      </c>
      <c r="AA867" s="50" t="str">
        <f aca="false">IF(OR($P867="",$Y867="",$Z867=""),"",IF(ABS($Z867-$Y867)&lt;CFG_DENOMMIN,"",($P867-$Y867)/($Z867-$Y867)))</f>
        <v/>
      </c>
      <c r="AB867" s="48" t="str">
        <f aca="false">IF($A867="","",IF(AND(HOUR($A867)&gt;=CFG_HINI,HOUR($A867)&lt;CFG_HFIM),1,0))</f>
        <v/>
      </c>
      <c r="AC867" s="48" t="str">
        <f aca="false">IF($A867="","",IF($D867="",0,IF($D867&gt;=CFG_RSMIN,1,0)))</f>
        <v/>
      </c>
      <c r="AD867" s="48" t="str">
        <f aca="false">IF($A867="","",IF($E867="",0,IF(AND($E867&gt;=CFG_UMIN,$E867&lt;=CFG_UMAX),1,0)))</f>
        <v/>
      </c>
      <c r="AE867" s="48" t="str">
        <f aca="false">IF($A867="","",IF($L867="",0,IF($L867&gt;=CFG_VPDMIN,1,0)))</f>
        <v/>
      </c>
      <c r="AF867" s="48" t="str">
        <f aca="false">IF($A867="","",IF(CFG_METODO="Teórico (Jackson)",IF(OR($Y867="",$Z867=""),0,IF(ABS($Z867-$Y867)&gt;=CFG_DENOMMIN,1,0)),IF(OR($T867="",$U867=""),0,IF(ABS($U867-$T867)&gt;=CFG_DENOMMIN,1,0))))</f>
        <v/>
      </c>
      <c r="AG867" s="48" t="str">
        <f aca="false">IF($A867="","",IF(AND($B867&lt;&gt;"",$C867&lt;&gt;"",$H867&lt;&gt;""),1,0))</f>
        <v/>
      </c>
      <c r="AH867" s="48" t="str">
        <f aca="false">IF($A867="","",IF(AND($AB867=1,$AC867=1,$AD867=1,$AE867=1,$AF867=1,$AG867=1),1,0))</f>
        <v/>
      </c>
      <c r="AI867" s="50" t="str">
        <f aca="false">IF($A867="","",IF($AH867&lt;&gt;1,"",IF(CFG_METODO="Teórico (Jackson)",$AA867,$V867)))</f>
        <v/>
      </c>
      <c r="AJ867" s="50" t="str">
        <f aca="false">IF($AI867="","",MAX(0,MIN(1,$AI867)))</f>
        <v/>
      </c>
      <c r="AK867" s="52" t="str">
        <f aca="false">IF($A867="","",IF($AG867=0,"Dados incompletos"&amp;IF($I867="SEM PAR"," — sem Tc no mesmo horário",""),IF($AB867=0,"Fora da janela horária",IF($AC867=0,"Radiação abaixo do mínimo",IF($AD867=0,"Vento fora da faixa",IF($AE867=0,"VPD abaixo do mínimo",IF($AF867=0,"Denominador muito pequeno","VÁLIDO")))))))</f>
        <v/>
      </c>
    </row>
    <row r="868" customFormat="false" ht="15" hidden="false" customHeight="false" outlineLevel="0" collapsed="false">
      <c r="A868" s="45" t="str">
        <f aca="false">IF(02_Estacao!A868="","",02_Estacao!A868)</f>
        <v/>
      </c>
      <c r="B868" s="46" t="str">
        <f aca="false">IF(OR($A868="",02_Estacao!B868=""),"",IF(CFG_UT="°F",(02_Estacao!B868-32)*5/9,02_Estacao!B868))</f>
        <v/>
      </c>
      <c r="C868" s="47" t="str">
        <f aca="false">IF(OR($A868="",02_Estacao!C868=""),"",IF(CFG_UUR="fração (0-1)",02_Estacao!C868*100,02_Estacao!C868))</f>
        <v/>
      </c>
      <c r="D868" s="48" t="str">
        <f aca="false">IF(OR($A868="",02_Estacao!D868=""),"",IF(CFG_URS="MJ/m²/h",02_Estacao!D868*277.7778,IF(CFG_URS="kW/m²",02_Estacao!D868*1000,02_Estacao!D868)))</f>
        <v/>
      </c>
      <c r="E868" s="46" t="str">
        <f aca="false">IF(OR($A868="",02_Estacao!E868=""),"",IF(CFG_UVEL="km/h",02_Estacao!E868/3.6,02_Estacao!E868))</f>
        <v/>
      </c>
      <c r="F868" s="46" t="str">
        <f aca="false">IF($A868="","",IF(02_Estacao!F868="",CFG_P,IF(CFG_UP="hPa (mbar)",02_Estacao!F868/10,IF(CFG_UP="Pa",02_Estacao!F868/1000,02_Estacao!F868))))</f>
        <v/>
      </c>
      <c r="G868" s="48" t="str">
        <f aca="false">IF($A868="","",IF(02_Estacao!G868&lt;&gt;"",02_Estacao!G868,IF($D868="","",(1-CFG_ALBEDO)*$D868-CFG_RNL)))</f>
        <v/>
      </c>
      <c r="H868" s="46" t="str">
        <f aca="false">IF($A868="","",IFERROR(IF(ISNUMBER(INDEX(03_Dossel!$F$6:$F$1005,MATCH($A868,03_Dossel!$A$6:$A$1005,0))),INDEX(03_Dossel!$F$6:$F$1005,MATCH($A868,03_Dossel!$A$6:$A$1005,0)),""),""))</f>
        <v/>
      </c>
      <c r="I868" s="49" t="str">
        <f aca="false">IF($A868="","",IF($H868="","SEM PAR","OK"))</f>
        <v/>
      </c>
      <c r="J868" s="50" t="str">
        <f aca="false">IF($B868="","",0.6108*EXP(17.27*$B868/($B868+237.3)))</f>
        <v/>
      </c>
      <c r="K868" s="50" t="str">
        <f aca="false">IF(OR($J868="",$C868=""),"",$J868*$C868/100)</f>
        <v/>
      </c>
      <c r="L868" s="50" t="str">
        <f aca="false">IF(OR($J868="",$K868=""),"",$J868-$K868)</f>
        <v/>
      </c>
      <c r="M868" s="50" t="str">
        <f aca="false">IF($J868="","",4098*$J868/($B868+237.3)^2)</f>
        <v/>
      </c>
      <c r="N868" s="51" t="str">
        <f aca="false">IF($F868="","",0.000665*$F868)</f>
        <v/>
      </c>
      <c r="O868" s="46" t="str">
        <f aca="false">IF($E868="","",IFERROR($E868*4.87/LN(67.8*CFG_ZANEM-5.42),""))</f>
        <v/>
      </c>
      <c r="P868" s="46" t="str">
        <f aca="false">IF(OR($B868="",$H868=""),"",$H868-$B868)</f>
        <v/>
      </c>
      <c r="Q868" s="46" t="str">
        <f aca="false">IF($A868="","",IF(ISNUMBER(CFG_A),CFG_A,""))</f>
        <v/>
      </c>
      <c r="R868" s="46" t="str">
        <f aca="false">IF($A868="","",IF(ISNUMBER(CFG_B),CFG_B,""))</f>
        <v/>
      </c>
      <c r="S868" s="50" t="str">
        <f aca="false">IF(OR($B868="",$Q868=""),"",0.6108*EXP(17.27*$B868/($B868+237.3))-0.6108*EXP(17.27*($B868+$Q868)/($B868+$Q868+237.3)))</f>
        <v/>
      </c>
      <c r="T868" s="46" t="str">
        <f aca="false">IF(OR($Q868="",$R868="",$L868=""),"",$Q868+$R868*$L868)</f>
        <v/>
      </c>
      <c r="U868" s="46" t="str">
        <f aca="false">IF(OR($Q868="",$R868="",$S868=""),"",$Q868+$R868*$S868)</f>
        <v/>
      </c>
      <c r="V868" s="50" t="str">
        <f aca="false">IF(OR($P868="",$T868="",$U868=""),"",IF(ABS($U868-$T868)&lt;CFG_DENOMMIN,"",($P868-$T868)/($U868-$T868)))</f>
        <v/>
      </c>
      <c r="W868" s="47" t="str">
        <f aca="false">IF($E868="","",IFERROR(LN((CFG_ZANEM-0.67*CFG_HDOSSEL)/(0.123*CFG_HDOSSEL))*LN((CFG_ZAR-0.67*CFG_HDOSSEL)/(0.0123*CFG_HDOSSEL))/(CFG_K^2*$E868),""))</f>
        <v/>
      </c>
      <c r="X868" s="50" t="str">
        <f aca="false">IF(OR($N868="",$W868="",$W868=0),"",$N868*(1+CFG_RC/$W868))</f>
        <v/>
      </c>
      <c r="Y868" s="46" t="str">
        <f aca="false">IF(OR($X868="",$M868="",$G868="",$L868=""),"",($W868*$G868/CFG_RHOCP)*($X868/($M868+$X868))-$L868/($M868+$X868))</f>
        <v/>
      </c>
      <c r="Z868" s="46" t="str">
        <f aca="false">IF(OR($W868="",$G868=""),"",$W868*$G868/CFG_RHOCP)</f>
        <v/>
      </c>
      <c r="AA868" s="50" t="str">
        <f aca="false">IF(OR($P868="",$Y868="",$Z868=""),"",IF(ABS($Z868-$Y868)&lt;CFG_DENOMMIN,"",($P868-$Y868)/($Z868-$Y868)))</f>
        <v/>
      </c>
      <c r="AB868" s="48" t="str">
        <f aca="false">IF($A868="","",IF(AND(HOUR($A868)&gt;=CFG_HINI,HOUR($A868)&lt;CFG_HFIM),1,0))</f>
        <v/>
      </c>
      <c r="AC868" s="48" t="str">
        <f aca="false">IF($A868="","",IF($D868="",0,IF($D868&gt;=CFG_RSMIN,1,0)))</f>
        <v/>
      </c>
      <c r="AD868" s="48" t="str">
        <f aca="false">IF($A868="","",IF($E868="",0,IF(AND($E868&gt;=CFG_UMIN,$E868&lt;=CFG_UMAX),1,0)))</f>
        <v/>
      </c>
      <c r="AE868" s="48" t="str">
        <f aca="false">IF($A868="","",IF($L868="",0,IF($L868&gt;=CFG_VPDMIN,1,0)))</f>
        <v/>
      </c>
      <c r="AF868" s="48" t="str">
        <f aca="false">IF($A868="","",IF(CFG_METODO="Teórico (Jackson)",IF(OR($Y868="",$Z868=""),0,IF(ABS($Z868-$Y868)&gt;=CFG_DENOMMIN,1,0)),IF(OR($T868="",$U868=""),0,IF(ABS($U868-$T868)&gt;=CFG_DENOMMIN,1,0))))</f>
        <v/>
      </c>
      <c r="AG868" s="48" t="str">
        <f aca="false">IF($A868="","",IF(AND($B868&lt;&gt;"",$C868&lt;&gt;"",$H868&lt;&gt;""),1,0))</f>
        <v/>
      </c>
      <c r="AH868" s="48" t="str">
        <f aca="false">IF($A868="","",IF(AND($AB868=1,$AC868=1,$AD868=1,$AE868=1,$AF868=1,$AG868=1),1,0))</f>
        <v/>
      </c>
      <c r="AI868" s="50" t="str">
        <f aca="false">IF($A868="","",IF($AH868&lt;&gt;1,"",IF(CFG_METODO="Teórico (Jackson)",$AA868,$V868)))</f>
        <v/>
      </c>
      <c r="AJ868" s="50" t="str">
        <f aca="false">IF($AI868="","",MAX(0,MIN(1,$AI868)))</f>
        <v/>
      </c>
      <c r="AK868" s="52" t="str">
        <f aca="false">IF($A868="","",IF($AG868=0,"Dados incompletos"&amp;IF($I868="SEM PAR"," — sem Tc no mesmo horário",""),IF($AB868=0,"Fora da janela horária",IF($AC868=0,"Radiação abaixo do mínimo",IF($AD868=0,"Vento fora da faixa",IF($AE868=0,"VPD abaixo do mínimo",IF($AF868=0,"Denominador muito pequeno","VÁLIDO")))))))</f>
        <v/>
      </c>
    </row>
    <row r="869" customFormat="false" ht="15" hidden="false" customHeight="false" outlineLevel="0" collapsed="false">
      <c r="A869" s="45" t="str">
        <f aca="false">IF(02_Estacao!A869="","",02_Estacao!A869)</f>
        <v/>
      </c>
      <c r="B869" s="46" t="str">
        <f aca="false">IF(OR($A869="",02_Estacao!B869=""),"",IF(CFG_UT="°F",(02_Estacao!B869-32)*5/9,02_Estacao!B869))</f>
        <v/>
      </c>
      <c r="C869" s="47" t="str">
        <f aca="false">IF(OR($A869="",02_Estacao!C869=""),"",IF(CFG_UUR="fração (0-1)",02_Estacao!C869*100,02_Estacao!C869))</f>
        <v/>
      </c>
      <c r="D869" s="48" t="str">
        <f aca="false">IF(OR($A869="",02_Estacao!D869=""),"",IF(CFG_URS="MJ/m²/h",02_Estacao!D869*277.7778,IF(CFG_URS="kW/m²",02_Estacao!D869*1000,02_Estacao!D869)))</f>
        <v/>
      </c>
      <c r="E869" s="46" t="str">
        <f aca="false">IF(OR($A869="",02_Estacao!E869=""),"",IF(CFG_UVEL="km/h",02_Estacao!E869/3.6,02_Estacao!E869))</f>
        <v/>
      </c>
      <c r="F869" s="46" t="str">
        <f aca="false">IF($A869="","",IF(02_Estacao!F869="",CFG_P,IF(CFG_UP="hPa (mbar)",02_Estacao!F869/10,IF(CFG_UP="Pa",02_Estacao!F869/1000,02_Estacao!F869))))</f>
        <v/>
      </c>
      <c r="G869" s="48" t="str">
        <f aca="false">IF($A869="","",IF(02_Estacao!G869&lt;&gt;"",02_Estacao!G869,IF($D869="","",(1-CFG_ALBEDO)*$D869-CFG_RNL)))</f>
        <v/>
      </c>
      <c r="H869" s="46" t="str">
        <f aca="false">IF($A869="","",IFERROR(IF(ISNUMBER(INDEX(03_Dossel!$F$6:$F$1005,MATCH($A869,03_Dossel!$A$6:$A$1005,0))),INDEX(03_Dossel!$F$6:$F$1005,MATCH($A869,03_Dossel!$A$6:$A$1005,0)),""),""))</f>
        <v/>
      </c>
      <c r="I869" s="49" t="str">
        <f aca="false">IF($A869="","",IF($H869="","SEM PAR","OK"))</f>
        <v/>
      </c>
      <c r="J869" s="50" t="str">
        <f aca="false">IF($B869="","",0.6108*EXP(17.27*$B869/($B869+237.3)))</f>
        <v/>
      </c>
      <c r="K869" s="50" t="str">
        <f aca="false">IF(OR($J869="",$C869=""),"",$J869*$C869/100)</f>
        <v/>
      </c>
      <c r="L869" s="50" t="str">
        <f aca="false">IF(OR($J869="",$K869=""),"",$J869-$K869)</f>
        <v/>
      </c>
      <c r="M869" s="50" t="str">
        <f aca="false">IF($J869="","",4098*$J869/($B869+237.3)^2)</f>
        <v/>
      </c>
      <c r="N869" s="51" t="str">
        <f aca="false">IF($F869="","",0.000665*$F869)</f>
        <v/>
      </c>
      <c r="O869" s="46" t="str">
        <f aca="false">IF($E869="","",IFERROR($E869*4.87/LN(67.8*CFG_ZANEM-5.42),""))</f>
        <v/>
      </c>
      <c r="P869" s="46" t="str">
        <f aca="false">IF(OR($B869="",$H869=""),"",$H869-$B869)</f>
        <v/>
      </c>
      <c r="Q869" s="46" t="str">
        <f aca="false">IF($A869="","",IF(ISNUMBER(CFG_A),CFG_A,""))</f>
        <v/>
      </c>
      <c r="R869" s="46" t="str">
        <f aca="false">IF($A869="","",IF(ISNUMBER(CFG_B),CFG_B,""))</f>
        <v/>
      </c>
      <c r="S869" s="50" t="str">
        <f aca="false">IF(OR($B869="",$Q869=""),"",0.6108*EXP(17.27*$B869/($B869+237.3))-0.6108*EXP(17.27*($B869+$Q869)/($B869+$Q869+237.3)))</f>
        <v/>
      </c>
      <c r="T869" s="46" t="str">
        <f aca="false">IF(OR($Q869="",$R869="",$L869=""),"",$Q869+$R869*$L869)</f>
        <v/>
      </c>
      <c r="U869" s="46" t="str">
        <f aca="false">IF(OR($Q869="",$R869="",$S869=""),"",$Q869+$R869*$S869)</f>
        <v/>
      </c>
      <c r="V869" s="50" t="str">
        <f aca="false">IF(OR($P869="",$T869="",$U869=""),"",IF(ABS($U869-$T869)&lt;CFG_DENOMMIN,"",($P869-$T869)/($U869-$T869)))</f>
        <v/>
      </c>
      <c r="W869" s="47" t="str">
        <f aca="false">IF($E869="","",IFERROR(LN((CFG_ZANEM-0.67*CFG_HDOSSEL)/(0.123*CFG_HDOSSEL))*LN((CFG_ZAR-0.67*CFG_HDOSSEL)/(0.0123*CFG_HDOSSEL))/(CFG_K^2*$E869),""))</f>
        <v/>
      </c>
      <c r="X869" s="50" t="str">
        <f aca="false">IF(OR($N869="",$W869="",$W869=0),"",$N869*(1+CFG_RC/$W869))</f>
        <v/>
      </c>
      <c r="Y869" s="46" t="str">
        <f aca="false">IF(OR($X869="",$M869="",$G869="",$L869=""),"",($W869*$G869/CFG_RHOCP)*($X869/($M869+$X869))-$L869/($M869+$X869))</f>
        <v/>
      </c>
      <c r="Z869" s="46" t="str">
        <f aca="false">IF(OR($W869="",$G869=""),"",$W869*$G869/CFG_RHOCP)</f>
        <v/>
      </c>
      <c r="AA869" s="50" t="str">
        <f aca="false">IF(OR($P869="",$Y869="",$Z869=""),"",IF(ABS($Z869-$Y869)&lt;CFG_DENOMMIN,"",($P869-$Y869)/($Z869-$Y869)))</f>
        <v/>
      </c>
      <c r="AB869" s="48" t="str">
        <f aca="false">IF($A869="","",IF(AND(HOUR($A869)&gt;=CFG_HINI,HOUR($A869)&lt;CFG_HFIM),1,0))</f>
        <v/>
      </c>
      <c r="AC869" s="48" t="str">
        <f aca="false">IF($A869="","",IF($D869="",0,IF($D869&gt;=CFG_RSMIN,1,0)))</f>
        <v/>
      </c>
      <c r="AD869" s="48" t="str">
        <f aca="false">IF($A869="","",IF($E869="",0,IF(AND($E869&gt;=CFG_UMIN,$E869&lt;=CFG_UMAX),1,0)))</f>
        <v/>
      </c>
      <c r="AE869" s="48" t="str">
        <f aca="false">IF($A869="","",IF($L869="",0,IF($L869&gt;=CFG_VPDMIN,1,0)))</f>
        <v/>
      </c>
      <c r="AF869" s="48" t="str">
        <f aca="false">IF($A869="","",IF(CFG_METODO="Teórico (Jackson)",IF(OR($Y869="",$Z869=""),0,IF(ABS($Z869-$Y869)&gt;=CFG_DENOMMIN,1,0)),IF(OR($T869="",$U869=""),0,IF(ABS($U869-$T869)&gt;=CFG_DENOMMIN,1,0))))</f>
        <v/>
      </c>
      <c r="AG869" s="48" t="str">
        <f aca="false">IF($A869="","",IF(AND($B869&lt;&gt;"",$C869&lt;&gt;"",$H869&lt;&gt;""),1,0))</f>
        <v/>
      </c>
      <c r="AH869" s="48" t="str">
        <f aca="false">IF($A869="","",IF(AND($AB869=1,$AC869=1,$AD869=1,$AE869=1,$AF869=1,$AG869=1),1,0))</f>
        <v/>
      </c>
      <c r="AI869" s="50" t="str">
        <f aca="false">IF($A869="","",IF($AH869&lt;&gt;1,"",IF(CFG_METODO="Teórico (Jackson)",$AA869,$V869)))</f>
        <v/>
      </c>
      <c r="AJ869" s="50" t="str">
        <f aca="false">IF($AI869="","",MAX(0,MIN(1,$AI869)))</f>
        <v/>
      </c>
      <c r="AK869" s="52" t="str">
        <f aca="false">IF($A869="","",IF($AG869=0,"Dados incompletos"&amp;IF($I869="SEM PAR"," — sem Tc no mesmo horário",""),IF($AB869=0,"Fora da janela horária",IF($AC869=0,"Radiação abaixo do mínimo",IF($AD869=0,"Vento fora da faixa",IF($AE869=0,"VPD abaixo do mínimo",IF($AF869=0,"Denominador muito pequeno","VÁLIDO")))))))</f>
        <v/>
      </c>
    </row>
    <row r="870" customFormat="false" ht="15" hidden="false" customHeight="false" outlineLevel="0" collapsed="false">
      <c r="A870" s="45" t="str">
        <f aca="false">IF(02_Estacao!A870="","",02_Estacao!A870)</f>
        <v/>
      </c>
      <c r="B870" s="46" t="str">
        <f aca="false">IF(OR($A870="",02_Estacao!B870=""),"",IF(CFG_UT="°F",(02_Estacao!B870-32)*5/9,02_Estacao!B870))</f>
        <v/>
      </c>
      <c r="C870" s="47" t="str">
        <f aca="false">IF(OR($A870="",02_Estacao!C870=""),"",IF(CFG_UUR="fração (0-1)",02_Estacao!C870*100,02_Estacao!C870))</f>
        <v/>
      </c>
      <c r="D870" s="48" t="str">
        <f aca="false">IF(OR($A870="",02_Estacao!D870=""),"",IF(CFG_URS="MJ/m²/h",02_Estacao!D870*277.7778,IF(CFG_URS="kW/m²",02_Estacao!D870*1000,02_Estacao!D870)))</f>
        <v/>
      </c>
      <c r="E870" s="46" t="str">
        <f aca="false">IF(OR($A870="",02_Estacao!E870=""),"",IF(CFG_UVEL="km/h",02_Estacao!E870/3.6,02_Estacao!E870))</f>
        <v/>
      </c>
      <c r="F870" s="46" t="str">
        <f aca="false">IF($A870="","",IF(02_Estacao!F870="",CFG_P,IF(CFG_UP="hPa (mbar)",02_Estacao!F870/10,IF(CFG_UP="Pa",02_Estacao!F870/1000,02_Estacao!F870))))</f>
        <v/>
      </c>
      <c r="G870" s="48" t="str">
        <f aca="false">IF($A870="","",IF(02_Estacao!G870&lt;&gt;"",02_Estacao!G870,IF($D870="","",(1-CFG_ALBEDO)*$D870-CFG_RNL)))</f>
        <v/>
      </c>
      <c r="H870" s="46" t="str">
        <f aca="false">IF($A870="","",IFERROR(IF(ISNUMBER(INDEX(03_Dossel!$F$6:$F$1005,MATCH($A870,03_Dossel!$A$6:$A$1005,0))),INDEX(03_Dossel!$F$6:$F$1005,MATCH($A870,03_Dossel!$A$6:$A$1005,0)),""),""))</f>
        <v/>
      </c>
      <c r="I870" s="49" t="str">
        <f aca="false">IF($A870="","",IF($H870="","SEM PAR","OK"))</f>
        <v/>
      </c>
      <c r="J870" s="50" t="str">
        <f aca="false">IF($B870="","",0.6108*EXP(17.27*$B870/($B870+237.3)))</f>
        <v/>
      </c>
      <c r="K870" s="50" t="str">
        <f aca="false">IF(OR($J870="",$C870=""),"",$J870*$C870/100)</f>
        <v/>
      </c>
      <c r="L870" s="50" t="str">
        <f aca="false">IF(OR($J870="",$K870=""),"",$J870-$K870)</f>
        <v/>
      </c>
      <c r="M870" s="50" t="str">
        <f aca="false">IF($J870="","",4098*$J870/($B870+237.3)^2)</f>
        <v/>
      </c>
      <c r="N870" s="51" t="str">
        <f aca="false">IF($F870="","",0.000665*$F870)</f>
        <v/>
      </c>
      <c r="O870" s="46" t="str">
        <f aca="false">IF($E870="","",IFERROR($E870*4.87/LN(67.8*CFG_ZANEM-5.42),""))</f>
        <v/>
      </c>
      <c r="P870" s="46" t="str">
        <f aca="false">IF(OR($B870="",$H870=""),"",$H870-$B870)</f>
        <v/>
      </c>
      <c r="Q870" s="46" t="str">
        <f aca="false">IF($A870="","",IF(ISNUMBER(CFG_A),CFG_A,""))</f>
        <v/>
      </c>
      <c r="R870" s="46" t="str">
        <f aca="false">IF($A870="","",IF(ISNUMBER(CFG_B),CFG_B,""))</f>
        <v/>
      </c>
      <c r="S870" s="50" t="str">
        <f aca="false">IF(OR($B870="",$Q870=""),"",0.6108*EXP(17.27*$B870/($B870+237.3))-0.6108*EXP(17.27*($B870+$Q870)/($B870+$Q870+237.3)))</f>
        <v/>
      </c>
      <c r="T870" s="46" t="str">
        <f aca="false">IF(OR($Q870="",$R870="",$L870=""),"",$Q870+$R870*$L870)</f>
        <v/>
      </c>
      <c r="U870" s="46" t="str">
        <f aca="false">IF(OR($Q870="",$R870="",$S870=""),"",$Q870+$R870*$S870)</f>
        <v/>
      </c>
      <c r="V870" s="50" t="str">
        <f aca="false">IF(OR($P870="",$T870="",$U870=""),"",IF(ABS($U870-$T870)&lt;CFG_DENOMMIN,"",($P870-$T870)/($U870-$T870)))</f>
        <v/>
      </c>
      <c r="W870" s="47" t="str">
        <f aca="false">IF($E870="","",IFERROR(LN((CFG_ZANEM-0.67*CFG_HDOSSEL)/(0.123*CFG_HDOSSEL))*LN((CFG_ZAR-0.67*CFG_HDOSSEL)/(0.0123*CFG_HDOSSEL))/(CFG_K^2*$E870),""))</f>
        <v/>
      </c>
      <c r="X870" s="50" t="str">
        <f aca="false">IF(OR($N870="",$W870="",$W870=0),"",$N870*(1+CFG_RC/$W870))</f>
        <v/>
      </c>
      <c r="Y870" s="46" t="str">
        <f aca="false">IF(OR($X870="",$M870="",$G870="",$L870=""),"",($W870*$G870/CFG_RHOCP)*($X870/($M870+$X870))-$L870/($M870+$X870))</f>
        <v/>
      </c>
      <c r="Z870" s="46" t="str">
        <f aca="false">IF(OR($W870="",$G870=""),"",$W870*$G870/CFG_RHOCP)</f>
        <v/>
      </c>
      <c r="AA870" s="50" t="str">
        <f aca="false">IF(OR($P870="",$Y870="",$Z870=""),"",IF(ABS($Z870-$Y870)&lt;CFG_DENOMMIN,"",($P870-$Y870)/($Z870-$Y870)))</f>
        <v/>
      </c>
      <c r="AB870" s="48" t="str">
        <f aca="false">IF($A870="","",IF(AND(HOUR($A870)&gt;=CFG_HINI,HOUR($A870)&lt;CFG_HFIM),1,0))</f>
        <v/>
      </c>
      <c r="AC870" s="48" t="str">
        <f aca="false">IF($A870="","",IF($D870="",0,IF($D870&gt;=CFG_RSMIN,1,0)))</f>
        <v/>
      </c>
      <c r="AD870" s="48" t="str">
        <f aca="false">IF($A870="","",IF($E870="",0,IF(AND($E870&gt;=CFG_UMIN,$E870&lt;=CFG_UMAX),1,0)))</f>
        <v/>
      </c>
      <c r="AE870" s="48" t="str">
        <f aca="false">IF($A870="","",IF($L870="",0,IF($L870&gt;=CFG_VPDMIN,1,0)))</f>
        <v/>
      </c>
      <c r="AF870" s="48" t="str">
        <f aca="false">IF($A870="","",IF(CFG_METODO="Teórico (Jackson)",IF(OR($Y870="",$Z870=""),0,IF(ABS($Z870-$Y870)&gt;=CFG_DENOMMIN,1,0)),IF(OR($T870="",$U870=""),0,IF(ABS($U870-$T870)&gt;=CFG_DENOMMIN,1,0))))</f>
        <v/>
      </c>
      <c r="AG870" s="48" t="str">
        <f aca="false">IF($A870="","",IF(AND($B870&lt;&gt;"",$C870&lt;&gt;"",$H870&lt;&gt;""),1,0))</f>
        <v/>
      </c>
      <c r="AH870" s="48" t="str">
        <f aca="false">IF($A870="","",IF(AND($AB870=1,$AC870=1,$AD870=1,$AE870=1,$AF870=1,$AG870=1),1,0))</f>
        <v/>
      </c>
      <c r="AI870" s="50" t="str">
        <f aca="false">IF($A870="","",IF($AH870&lt;&gt;1,"",IF(CFG_METODO="Teórico (Jackson)",$AA870,$V870)))</f>
        <v/>
      </c>
      <c r="AJ870" s="50" t="str">
        <f aca="false">IF($AI870="","",MAX(0,MIN(1,$AI870)))</f>
        <v/>
      </c>
      <c r="AK870" s="52" t="str">
        <f aca="false">IF($A870="","",IF($AG870=0,"Dados incompletos"&amp;IF($I870="SEM PAR"," — sem Tc no mesmo horário",""),IF($AB870=0,"Fora da janela horária",IF($AC870=0,"Radiação abaixo do mínimo",IF($AD870=0,"Vento fora da faixa",IF($AE870=0,"VPD abaixo do mínimo",IF($AF870=0,"Denominador muito pequeno","VÁLIDO")))))))</f>
        <v/>
      </c>
    </row>
    <row r="871" customFormat="false" ht="15" hidden="false" customHeight="false" outlineLevel="0" collapsed="false">
      <c r="A871" s="45" t="str">
        <f aca="false">IF(02_Estacao!A871="","",02_Estacao!A871)</f>
        <v/>
      </c>
      <c r="B871" s="46" t="str">
        <f aca="false">IF(OR($A871="",02_Estacao!B871=""),"",IF(CFG_UT="°F",(02_Estacao!B871-32)*5/9,02_Estacao!B871))</f>
        <v/>
      </c>
      <c r="C871" s="47" t="str">
        <f aca="false">IF(OR($A871="",02_Estacao!C871=""),"",IF(CFG_UUR="fração (0-1)",02_Estacao!C871*100,02_Estacao!C871))</f>
        <v/>
      </c>
      <c r="D871" s="48" t="str">
        <f aca="false">IF(OR($A871="",02_Estacao!D871=""),"",IF(CFG_URS="MJ/m²/h",02_Estacao!D871*277.7778,IF(CFG_URS="kW/m²",02_Estacao!D871*1000,02_Estacao!D871)))</f>
        <v/>
      </c>
      <c r="E871" s="46" t="str">
        <f aca="false">IF(OR($A871="",02_Estacao!E871=""),"",IF(CFG_UVEL="km/h",02_Estacao!E871/3.6,02_Estacao!E871))</f>
        <v/>
      </c>
      <c r="F871" s="46" t="str">
        <f aca="false">IF($A871="","",IF(02_Estacao!F871="",CFG_P,IF(CFG_UP="hPa (mbar)",02_Estacao!F871/10,IF(CFG_UP="Pa",02_Estacao!F871/1000,02_Estacao!F871))))</f>
        <v/>
      </c>
      <c r="G871" s="48" t="str">
        <f aca="false">IF($A871="","",IF(02_Estacao!G871&lt;&gt;"",02_Estacao!G871,IF($D871="","",(1-CFG_ALBEDO)*$D871-CFG_RNL)))</f>
        <v/>
      </c>
      <c r="H871" s="46" t="str">
        <f aca="false">IF($A871="","",IFERROR(IF(ISNUMBER(INDEX(03_Dossel!$F$6:$F$1005,MATCH($A871,03_Dossel!$A$6:$A$1005,0))),INDEX(03_Dossel!$F$6:$F$1005,MATCH($A871,03_Dossel!$A$6:$A$1005,0)),""),""))</f>
        <v/>
      </c>
      <c r="I871" s="49" t="str">
        <f aca="false">IF($A871="","",IF($H871="","SEM PAR","OK"))</f>
        <v/>
      </c>
      <c r="J871" s="50" t="str">
        <f aca="false">IF($B871="","",0.6108*EXP(17.27*$B871/($B871+237.3)))</f>
        <v/>
      </c>
      <c r="K871" s="50" t="str">
        <f aca="false">IF(OR($J871="",$C871=""),"",$J871*$C871/100)</f>
        <v/>
      </c>
      <c r="L871" s="50" t="str">
        <f aca="false">IF(OR($J871="",$K871=""),"",$J871-$K871)</f>
        <v/>
      </c>
      <c r="M871" s="50" t="str">
        <f aca="false">IF($J871="","",4098*$J871/($B871+237.3)^2)</f>
        <v/>
      </c>
      <c r="N871" s="51" t="str">
        <f aca="false">IF($F871="","",0.000665*$F871)</f>
        <v/>
      </c>
      <c r="O871" s="46" t="str">
        <f aca="false">IF($E871="","",IFERROR($E871*4.87/LN(67.8*CFG_ZANEM-5.42),""))</f>
        <v/>
      </c>
      <c r="P871" s="46" t="str">
        <f aca="false">IF(OR($B871="",$H871=""),"",$H871-$B871)</f>
        <v/>
      </c>
      <c r="Q871" s="46" t="str">
        <f aca="false">IF($A871="","",IF(ISNUMBER(CFG_A),CFG_A,""))</f>
        <v/>
      </c>
      <c r="R871" s="46" t="str">
        <f aca="false">IF($A871="","",IF(ISNUMBER(CFG_B),CFG_B,""))</f>
        <v/>
      </c>
      <c r="S871" s="50" t="str">
        <f aca="false">IF(OR($B871="",$Q871=""),"",0.6108*EXP(17.27*$B871/($B871+237.3))-0.6108*EXP(17.27*($B871+$Q871)/($B871+$Q871+237.3)))</f>
        <v/>
      </c>
      <c r="T871" s="46" t="str">
        <f aca="false">IF(OR($Q871="",$R871="",$L871=""),"",$Q871+$R871*$L871)</f>
        <v/>
      </c>
      <c r="U871" s="46" t="str">
        <f aca="false">IF(OR($Q871="",$R871="",$S871=""),"",$Q871+$R871*$S871)</f>
        <v/>
      </c>
      <c r="V871" s="50" t="str">
        <f aca="false">IF(OR($P871="",$T871="",$U871=""),"",IF(ABS($U871-$T871)&lt;CFG_DENOMMIN,"",($P871-$T871)/($U871-$T871)))</f>
        <v/>
      </c>
      <c r="W871" s="47" t="str">
        <f aca="false">IF($E871="","",IFERROR(LN((CFG_ZANEM-0.67*CFG_HDOSSEL)/(0.123*CFG_HDOSSEL))*LN((CFG_ZAR-0.67*CFG_HDOSSEL)/(0.0123*CFG_HDOSSEL))/(CFG_K^2*$E871),""))</f>
        <v/>
      </c>
      <c r="X871" s="50" t="str">
        <f aca="false">IF(OR($N871="",$W871="",$W871=0),"",$N871*(1+CFG_RC/$W871))</f>
        <v/>
      </c>
      <c r="Y871" s="46" t="str">
        <f aca="false">IF(OR($X871="",$M871="",$G871="",$L871=""),"",($W871*$G871/CFG_RHOCP)*($X871/($M871+$X871))-$L871/($M871+$X871))</f>
        <v/>
      </c>
      <c r="Z871" s="46" t="str">
        <f aca="false">IF(OR($W871="",$G871=""),"",$W871*$G871/CFG_RHOCP)</f>
        <v/>
      </c>
      <c r="AA871" s="50" t="str">
        <f aca="false">IF(OR($P871="",$Y871="",$Z871=""),"",IF(ABS($Z871-$Y871)&lt;CFG_DENOMMIN,"",($P871-$Y871)/($Z871-$Y871)))</f>
        <v/>
      </c>
      <c r="AB871" s="48" t="str">
        <f aca="false">IF($A871="","",IF(AND(HOUR($A871)&gt;=CFG_HINI,HOUR($A871)&lt;CFG_HFIM),1,0))</f>
        <v/>
      </c>
      <c r="AC871" s="48" t="str">
        <f aca="false">IF($A871="","",IF($D871="",0,IF($D871&gt;=CFG_RSMIN,1,0)))</f>
        <v/>
      </c>
      <c r="AD871" s="48" t="str">
        <f aca="false">IF($A871="","",IF($E871="",0,IF(AND($E871&gt;=CFG_UMIN,$E871&lt;=CFG_UMAX),1,0)))</f>
        <v/>
      </c>
      <c r="AE871" s="48" t="str">
        <f aca="false">IF($A871="","",IF($L871="",0,IF($L871&gt;=CFG_VPDMIN,1,0)))</f>
        <v/>
      </c>
      <c r="AF871" s="48" t="str">
        <f aca="false">IF($A871="","",IF(CFG_METODO="Teórico (Jackson)",IF(OR($Y871="",$Z871=""),0,IF(ABS($Z871-$Y871)&gt;=CFG_DENOMMIN,1,0)),IF(OR($T871="",$U871=""),0,IF(ABS($U871-$T871)&gt;=CFG_DENOMMIN,1,0))))</f>
        <v/>
      </c>
      <c r="AG871" s="48" t="str">
        <f aca="false">IF($A871="","",IF(AND($B871&lt;&gt;"",$C871&lt;&gt;"",$H871&lt;&gt;""),1,0))</f>
        <v/>
      </c>
      <c r="AH871" s="48" t="str">
        <f aca="false">IF($A871="","",IF(AND($AB871=1,$AC871=1,$AD871=1,$AE871=1,$AF871=1,$AG871=1),1,0))</f>
        <v/>
      </c>
      <c r="AI871" s="50" t="str">
        <f aca="false">IF($A871="","",IF($AH871&lt;&gt;1,"",IF(CFG_METODO="Teórico (Jackson)",$AA871,$V871)))</f>
        <v/>
      </c>
      <c r="AJ871" s="50" t="str">
        <f aca="false">IF($AI871="","",MAX(0,MIN(1,$AI871)))</f>
        <v/>
      </c>
      <c r="AK871" s="52" t="str">
        <f aca="false">IF($A871="","",IF($AG871=0,"Dados incompletos"&amp;IF($I871="SEM PAR"," — sem Tc no mesmo horário",""),IF($AB871=0,"Fora da janela horária",IF($AC871=0,"Radiação abaixo do mínimo",IF($AD871=0,"Vento fora da faixa",IF($AE871=0,"VPD abaixo do mínimo",IF($AF871=0,"Denominador muito pequeno","VÁLIDO")))))))</f>
        <v/>
      </c>
    </row>
    <row r="872" customFormat="false" ht="15" hidden="false" customHeight="false" outlineLevel="0" collapsed="false">
      <c r="A872" s="45" t="str">
        <f aca="false">IF(02_Estacao!A872="","",02_Estacao!A872)</f>
        <v/>
      </c>
      <c r="B872" s="46" t="str">
        <f aca="false">IF(OR($A872="",02_Estacao!B872=""),"",IF(CFG_UT="°F",(02_Estacao!B872-32)*5/9,02_Estacao!B872))</f>
        <v/>
      </c>
      <c r="C872" s="47" t="str">
        <f aca="false">IF(OR($A872="",02_Estacao!C872=""),"",IF(CFG_UUR="fração (0-1)",02_Estacao!C872*100,02_Estacao!C872))</f>
        <v/>
      </c>
      <c r="D872" s="48" t="str">
        <f aca="false">IF(OR($A872="",02_Estacao!D872=""),"",IF(CFG_URS="MJ/m²/h",02_Estacao!D872*277.7778,IF(CFG_URS="kW/m²",02_Estacao!D872*1000,02_Estacao!D872)))</f>
        <v/>
      </c>
      <c r="E872" s="46" t="str">
        <f aca="false">IF(OR($A872="",02_Estacao!E872=""),"",IF(CFG_UVEL="km/h",02_Estacao!E872/3.6,02_Estacao!E872))</f>
        <v/>
      </c>
      <c r="F872" s="46" t="str">
        <f aca="false">IF($A872="","",IF(02_Estacao!F872="",CFG_P,IF(CFG_UP="hPa (mbar)",02_Estacao!F872/10,IF(CFG_UP="Pa",02_Estacao!F872/1000,02_Estacao!F872))))</f>
        <v/>
      </c>
      <c r="G872" s="48" t="str">
        <f aca="false">IF($A872="","",IF(02_Estacao!G872&lt;&gt;"",02_Estacao!G872,IF($D872="","",(1-CFG_ALBEDO)*$D872-CFG_RNL)))</f>
        <v/>
      </c>
      <c r="H872" s="46" t="str">
        <f aca="false">IF($A872="","",IFERROR(IF(ISNUMBER(INDEX(03_Dossel!$F$6:$F$1005,MATCH($A872,03_Dossel!$A$6:$A$1005,0))),INDEX(03_Dossel!$F$6:$F$1005,MATCH($A872,03_Dossel!$A$6:$A$1005,0)),""),""))</f>
        <v/>
      </c>
      <c r="I872" s="49" t="str">
        <f aca="false">IF($A872="","",IF($H872="","SEM PAR","OK"))</f>
        <v/>
      </c>
      <c r="J872" s="50" t="str">
        <f aca="false">IF($B872="","",0.6108*EXP(17.27*$B872/($B872+237.3)))</f>
        <v/>
      </c>
      <c r="K872" s="50" t="str">
        <f aca="false">IF(OR($J872="",$C872=""),"",$J872*$C872/100)</f>
        <v/>
      </c>
      <c r="L872" s="50" t="str">
        <f aca="false">IF(OR($J872="",$K872=""),"",$J872-$K872)</f>
        <v/>
      </c>
      <c r="M872" s="50" t="str">
        <f aca="false">IF($J872="","",4098*$J872/($B872+237.3)^2)</f>
        <v/>
      </c>
      <c r="N872" s="51" t="str">
        <f aca="false">IF($F872="","",0.000665*$F872)</f>
        <v/>
      </c>
      <c r="O872" s="46" t="str">
        <f aca="false">IF($E872="","",IFERROR($E872*4.87/LN(67.8*CFG_ZANEM-5.42),""))</f>
        <v/>
      </c>
      <c r="P872" s="46" t="str">
        <f aca="false">IF(OR($B872="",$H872=""),"",$H872-$B872)</f>
        <v/>
      </c>
      <c r="Q872" s="46" t="str">
        <f aca="false">IF($A872="","",IF(ISNUMBER(CFG_A),CFG_A,""))</f>
        <v/>
      </c>
      <c r="R872" s="46" t="str">
        <f aca="false">IF($A872="","",IF(ISNUMBER(CFG_B),CFG_B,""))</f>
        <v/>
      </c>
      <c r="S872" s="50" t="str">
        <f aca="false">IF(OR($B872="",$Q872=""),"",0.6108*EXP(17.27*$B872/($B872+237.3))-0.6108*EXP(17.27*($B872+$Q872)/($B872+$Q872+237.3)))</f>
        <v/>
      </c>
      <c r="T872" s="46" t="str">
        <f aca="false">IF(OR($Q872="",$R872="",$L872=""),"",$Q872+$R872*$L872)</f>
        <v/>
      </c>
      <c r="U872" s="46" t="str">
        <f aca="false">IF(OR($Q872="",$R872="",$S872=""),"",$Q872+$R872*$S872)</f>
        <v/>
      </c>
      <c r="V872" s="50" t="str">
        <f aca="false">IF(OR($P872="",$T872="",$U872=""),"",IF(ABS($U872-$T872)&lt;CFG_DENOMMIN,"",($P872-$T872)/($U872-$T872)))</f>
        <v/>
      </c>
      <c r="W872" s="47" t="str">
        <f aca="false">IF($E872="","",IFERROR(LN((CFG_ZANEM-0.67*CFG_HDOSSEL)/(0.123*CFG_HDOSSEL))*LN((CFG_ZAR-0.67*CFG_HDOSSEL)/(0.0123*CFG_HDOSSEL))/(CFG_K^2*$E872),""))</f>
        <v/>
      </c>
      <c r="X872" s="50" t="str">
        <f aca="false">IF(OR($N872="",$W872="",$W872=0),"",$N872*(1+CFG_RC/$W872))</f>
        <v/>
      </c>
      <c r="Y872" s="46" t="str">
        <f aca="false">IF(OR($X872="",$M872="",$G872="",$L872=""),"",($W872*$G872/CFG_RHOCP)*($X872/($M872+$X872))-$L872/($M872+$X872))</f>
        <v/>
      </c>
      <c r="Z872" s="46" t="str">
        <f aca="false">IF(OR($W872="",$G872=""),"",$W872*$G872/CFG_RHOCP)</f>
        <v/>
      </c>
      <c r="AA872" s="50" t="str">
        <f aca="false">IF(OR($P872="",$Y872="",$Z872=""),"",IF(ABS($Z872-$Y872)&lt;CFG_DENOMMIN,"",($P872-$Y872)/($Z872-$Y872)))</f>
        <v/>
      </c>
      <c r="AB872" s="48" t="str">
        <f aca="false">IF($A872="","",IF(AND(HOUR($A872)&gt;=CFG_HINI,HOUR($A872)&lt;CFG_HFIM),1,0))</f>
        <v/>
      </c>
      <c r="AC872" s="48" t="str">
        <f aca="false">IF($A872="","",IF($D872="",0,IF($D872&gt;=CFG_RSMIN,1,0)))</f>
        <v/>
      </c>
      <c r="AD872" s="48" t="str">
        <f aca="false">IF($A872="","",IF($E872="",0,IF(AND($E872&gt;=CFG_UMIN,$E872&lt;=CFG_UMAX),1,0)))</f>
        <v/>
      </c>
      <c r="AE872" s="48" t="str">
        <f aca="false">IF($A872="","",IF($L872="",0,IF($L872&gt;=CFG_VPDMIN,1,0)))</f>
        <v/>
      </c>
      <c r="AF872" s="48" t="str">
        <f aca="false">IF($A872="","",IF(CFG_METODO="Teórico (Jackson)",IF(OR($Y872="",$Z872=""),0,IF(ABS($Z872-$Y872)&gt;=CFG_DENOMMIN,1,0)),IF(OR($T872="",$U872=""),0,IF(ABS($U872-$T872)&gt;=CFG_DENOMMIN,1,0))))</f>
        <v/>
      </c>
      <c r="AG872" s="48" t="str">
        <f aca="false">IF($A872="","",IF(AND($B872&lt;&gt;"",$C872&lt;&gt;"",$H872&lt;&gt;""),1,0))</f>
        <v/>
      </c>
      <c r="AH872" s="48" t="str">
        <f aca="false">IF($A872="","",IF(AND($AB872=1,$AC872=1,$AD872=1,$AE872=1,$AF872=1,$AG872=1),1,0))</f>
        <v/>
      </c>
      <c r="AI872" s="50" t="str">
        <f aca="false">IF($A872="","",IF($AH872&lt;&gt;1,"",IF(CFG_METODO="Teórico (Jackson)",$AA872,$V872)))</f>
        <v/>
      </c>
      <c r="AJ872" s="50" t="str">
        <f aca="false">IF($AI872="","",MAX(0,MIN(1,$AI872)))</f>
        <v/>
      </c>
      <c r="AK872" s="52" t="str">
        <f aca="false">IF($A872="","",IF($AG872=0,"Dados incompletos"&amp;IF($I872="SEM PAR"," — sem Tc no mesmo horário",""),IF($AB872=0,"Fora da janela horária",IF($AC872=0,"Radiação abaixo do mínimo",IF($AD872=0,"Vento fora da faixa",IF($AE872=0,"VPD abaixo do mínimo",IF($AF872=0,"Denominador muito pequeno","VÁLIDO")))))))</f>
        <v/>
      </c>
    </row>
    <row r="873" customFormat="false" ht="15" hidden="false" customHeight="false" outlineLevel="0" collapsed="false">
      <c r="A873" s="45" t="str">
        <f aca="false">IF(02_Estacao!A873="","",02_Estacao!A873)</f>
        <v/>
      </c>
      <c r="B873" s="46" t="str">
        <f aca="false">IF(OR($A873="",02_Estacao!B873=""),"",IF(CFG_UT="°F",(02_Estacao!B873-32)*5/9,02_Estacao!B873))</f>
        <v/>
      </c>
      <c r="C873" s="47" t="str">
        <f aca="false">IF(OR($A873="",02_Estacao!C873=""),"",IF(CFG_UUR="fração (0-1)",02_Estacao!C873*100,02_Estacao!C873))</f>
        <v/>
      </c>
      <c r="D873" s="48" t="str">
        <f aca="false">IF(OR($A873="",02_Estacao!D873=""),"",IF(CFG_URS="MJ/m²/h",02_Estacao!D873*277.7778,IF(CFG_URS="kW/m²",02_Estacao!D873*1000,02_Estacao!D873)))</f>
        <v/>
      </c>
      <c r="E873" s="46" t="str">
        <f aca="false">IF(OR($A873="",02_Estacao!E873=""),"",IF(CFG_UVEL="km/h",02_Estacao!E873/3.6,02_Estacao!E873))</f>
        <v/>
      </c>
      <c r="F873" s="46" t="str">
        <f aca="false">IF($A873="","",IF(02_Estacao!F873="",CFG_P,IF(CFG_UP="hPa (mbar)",02_Estacao!F873/10,IF(CFG_UP="Pa",02_Estacao!F873/1000,02_Estacao!F873))))</f>
        <v/>
      </c>
      <c r="G873" s="48" t="str">
        <f aca="false">IF($A873="","",IF(02_Estacao!G873&lt;&gt;"",02_Estacao!G873,IF($D873="","",(1-CFG_ALBEDO)*$D873-CFG_RNL)))</f>
        <v/>
      </c>
      <c r="H873" s="46" t="str">
        <f aca="false">IF($A873="","",IFERROR(IF(ISNUMBER(INDEX(03_Dossel!$F$6:$F$1005,MATCH($A873,03_Dossel!$A$6:$A$1005,0))),INDEX(03_Dossel!$F$6:$F$1005,MATCH($A873,03_Dossel!$A$6:$A$1005,0)),""),""))</f>
        <v/>
      </c>
      <c r="I873" s="49" t="str">
        <f aca="false">IF($A873="","",IF($H873="","SEM PAR","OK"))</f>
        <v/>
      </c>
      <c r="J873" s="50" t="str">
        <f aca="false">IF($B873="","",0.6108*EXP(17.27*$B873/($B873+237.3)))</f>
        <v/>
      </c>
      <c r="K873" s="50" t="str">
        <f aca="false">IF(OR($J873="",$C873=""),"",$J873*$C873/100)</f>
        <v/>
      </c>
      <c r="L873" s="50" t="str">
        <f aca="false">IF(OR($J873="",$K873=""),"",$J873-$K873)</f>
        <v/>
      </c>
      <c r="M873" s="50" t="str">
        <f aca="false">IF($J873="","",4098*$J873/($B873+237.3)^2)</f>
        <v/>
      </c>
      <c r="N873" s="51" t="str">
        <f aca="false">IF($F873="","",0.000665*$F873)</f>
        <v/>
      </c>
      <c r="O873" s="46" t="str">
        <f aca="false">IF($E873="","",IFERROR($E873*4.87/LN(67.8*CFG_ZANEM-5.42),""))</f>
        <v/>
      </c>
      <c r="P873" s="46" t="str">
        <f aca="false">IF(OR($B873="",$H873=""),"",$H873-$B873)</f>
        <v/>
      </c>
      <c r="Q873" s="46" t="str">
        <f aca="false">IF($A873="","",IF(ISNUMBER(CFG_A),CFG_A,""))</f>
        <v/>
      </c>
      <c r="R873" s="46" t="str">
        <f aca="false">IF($A873="","",IF(ISNUMBER(CFG_B),CFG_B,""))</f>
        <v/>
      </c>
      <c r="S873" s="50" t="str">
        <f aca="false">IF(OR($B873="",$Q873=""),"",0.6108*EXP(17.27*$B873/($B873+237.3))-0.6108*EXP(17.27*($B873+$Q873)/($B873+$Q873+237.3)))</f>
        <v/>
      </c>
      <c r="T873" s="46" t="str">
        <f aca="false">IF(OR($Q873="",$R873="",$L873=""),"",$Q873+$R873*$L873)</f>
        <v/>
      </c>
      <c r="U873" s="46" t="str">
        <f aca="false">IF(OR($Q873="",$R873="",$S873=""),"",$Q873+$R873*$S873)</f>
        <v/>
      </c>
      <c r="V873" s="50" t="str">
        <f aca="false">IF(OR($P873="",$T873="",$U873=""),"",IF(ABS($U873-$T873)&lt;CFG_DENOMMIN,"",($P873-$T873)/($U873-$T873)))</f>
        <v/>
      </c>
      <c r="W873" s="47" t="str">
        <f aca="false">IF($E873="","",IFERROR(LN((CFG_ZANEM-0.67*CFG_HDOSSEL)/(0.123*CFG_HDOSSEL))*LN((CFG_ZAR-0.67*CFG_HDOSSEL)/(0.0123*CFG_HDOSSEL))/(CFG_K^2*$E873),""))</f>
        <v/>
      </c>
      <c r="X873" s="50" t="str">
        <f aca="false">IF(OR($N873="",$W873="",$W873=0),"",$N873*(1+CFG_RC/$W873))</f>
        <v/>
      </c>
      <c r="Y873" s="46" t="str">
        <f aca="false">IF(OR($X873="",$M873="",$G873="",$L873=""),"",($W873*$G873/CFG_RHOCP)*($X873/($M873+$X873))-$L873/($M873+$X873))</f>
        <v/>
      </c>
      <c r="Z873" s="46" t="str">
        <f aca="false">IF(OR($W873="",$G873=""),"",$W873*$G873/CFG_RHOCP)</f>
        <v/>
      </c>
      <c r="AA873" s="50" t="str">
        <f aca="false">IF(OR($P873="",$Y873="",$Z873=""),"",IF(ABS($Z873-$Y873)&lt;CFG_DENOMMIN,"",($P873-$Y873)/($Z873-$Y873)))</f>
        <v/>
      </c>
      <c r="AB873" s="48" t="str">
        <f aca="false">IF($A873="","",IF(AND(HOUR($A873)&gt;=CFG_HINI,HOUR($A873)&lt;CFG_HFIM),1,0))</f>
        <v/>
      </c>
      <c r="AC873" s="48" t="str">
        <f aca="false">IF($A873="","",IF($D873="",0,IF($D873&gt;=CFG_RSMIN,1,0)))</f>
        <v/>
      </c>
      <c r="AD873" s="48" t="str">
        <f aca="false">IF($A873="","",IF($E873="",0,IF(AND($E873&gt;=CFG_UMIN,$E873&lt;=CFG_UMAX),1,0)))</f>
        <v/>
      </c>
      <c r="AE873" s="48" t="str">
        <f aca="false">IF($A873="","",IF($L873="",0,IF($L873&gt;=CFG_VPDMIN,1,0)))</f>
        <v/>
      </c>
      <c r="AF873" s="48" t="str">
        <f aca="false">IF($A873="","",IF(CFG_METODO="Teórico (Jackson)",IF(OR($Y873="",$Z873=""),0,IF(ABS($Z873-$Y873)&gt;=CFG_DENOMMIN,1,0)),IF(OR($T873="",$U873=""),0,IF(ABS($U873-$T873)&gt;=CFG_DENOMMIN,1,0))))</f>
        <v/>
      </c>
      <c r="AG873" s="48" t="str">
        <f aca="false">IF($A873="","",IF(AND($B873&lt;&gt;"",$C873&lt;&gt;"",$H873&lt;&gt;""),1,0))</f>
        <v/>
      </c>
      <c r="AH873" s="48" t="str">
        <f aca="false">IF($A873="","",IF(AND($AB873=1,$AC873=1,$AD873=1,$AE873=1,$AF873=1,$AG873=1),1,0))</f>
        <v/>
      </c>
      <c r="AI873" s="50" t="str">
        <f aca="false">IF($A873="","",IF($AH873&lt;&gt;1,"",IF(CFG_METODO="Teórico (Jackson)",$AA873,$V873)))</f>
        <v/>
      </c>
      <c r="AJ873" s="50" t="str">
        <f aca="false">IF($AI873="","",MAX(0,MIN(1,$AI873)))</f>
        <v/>
      </c>
      <c r="AK873" s="52" t="str">
        <f aca="false">IF($A873="","",IF($AG873=0,"Dados incompletos"&amp;IF($I873="SEM PAR"," — sem Tc no mesmo horário",""),IF($AB873=0,"Fora da janela horária",IF($AC873=0,"Radiação abaixo do mínimo",IF($AD873=0,"Vento fora da faixa",IF($AE873=0,"VPD abaixo do mínimo",IF($AF873=0,"Denominador muito pequeno","VÁLIDO")))))))</f>
        <v/>
      </c>
    </row>
    <row r="874" customFormat="false" ht="15" hidden="false" customHeight="false" outlineLevel="0" collapsed="false">
      <c r="A874" s="45" t="str">
        <f aca="false">IF(02_Estacao!A874="","",02_Estacao!A874)</f>
        <v/>
      </c>
      <c r="B874" s="46" t="str">
        <f aca="false">IF(OR($A874="",02_Estacao!B874=""),"",IF(CFG_UT="°F",(02_Estacao!B874-32)*5/9,02_Estacao!B874))</f>
        <v/>
      </c>
      <c r="C874" s="47" t="str">
        <f aca="false">IF(OR($A874="",02_Estacao!C874=""),"",IF(CFG_UUR="fração (0-1)",02_Estacao!C874*100,02_Estacao!C874))</f>
        <v/>
      </c>
      <c r="D874" s="48" t="str">
        <f aca="false">IF(OR($A874="",02_Estacao!D874=""),"",IF(CFG_URS="MJ/m²/h",02_Estacao!D874*277.7778,IF(CFG_URS="kW/m²",02_Estacao!D874*1000,02_Estacao!D874)))</f>
        <v/>
      </c>
      <c r="E874" s="46" t="str">
        <f aca="false">IF(OR($A874="",02_Estacao!E874=""),"",IF(CFG_UVEL="km/h",02_Estacao!E874/3.6,02_Estacao!E874))</f>
        <v/>
      </c>
      <c r="F874" s="46" t="str">
        <f aca="false">IF($A874="","",IF(02_Estacao!F874="",CFG_P,IF(CFG_UP="hPa (mbar)",02_Estacao!F874/10,IF(CFG_UP="Pa",02_Estacao!F874/1000,02_Estacao!F874))))</f>
        <v/>
      </c>
      <c r="G874" s="48" t="str">
        <f aca="false">IF($A874="","",IF(02_Estacao!G874&lt;&gt;"",02_Estacao!G874,IF($D874="","",(1-CFG_ALBEDO)*$D874-CFG_RNL)))</f>
        <v/>
      </c>
      <c r="H874" s="46" t="str">
        <f aca="false">IF($A874="","",IFERROR(IF(ISNUMBER(INDEX(03_Dossel!$F$6:$F$1005,MATCH($A874,03_Dossel!$A$6:$A$1005,0))),INDEX(03_Dossel!$F$6:$F$1005,MATCH($A874,03_Dossel!$A$6:$A$1005,0)),""),""))</f>
        <v/>
      </c>
      <c r="I874" s="49" t="str">
        <f aca="false">IF($A874="","",IF($H874="","SEM PAR","OK"))</f>
        <v/>
      </c>
      <c r="J874" s="50" t="str">
        <f aca="false">IF($B874="","",0.6108*EXP(17.27*$B874/($B874+237.3)))</f>
        <v/>
      </c>
      <c r="K874" s="50" t="str">
        <f aca="false">IF(OR($J874="",$C874=""),"",$J874*$C874/100)</f>
        <v/>
      </c>
      <c r="L874" s="50" t="str">
        <f aca="false">IF(OR($J874="",$K874=""),"",$J874-$K874)</f>
        <v/>
      </c>
      <c r="M874" s="50" t="str">
        <f aca="false">IF($J874="","",4098*$J874/($B874+237.3)^2)</f>
        <v/>
      </c>
      <c r="N874" s="51" t="str">
        <f aca="false">IF($F874="","",0.000665*$F874)</f>
        <v/>
      </c>
      <c r="O874" s="46" t="str">
        <f aca="false">IF($E874="","",IFERROR($E874*4.87/LN(67.8*CFG_ZANEM-5.42),""))</f>
        <v/>
      </c>
      <c r="P874" s="46" t="str">
        <f aca="false">IF(OR($B874="",$H874=""),"",$H874-$B874)</f>
        <v/>
      </c>
      <c r="Q874" s="46" t="str">
        <f aca="false">IF($A874="","",IF(ISNUMBER(CFG_A),CFG_A,""))</f>
        <v/>
      </c>
      <c r="R874" s="46" t="str">
        <f aca="false">IF($A874="","",IF(ISNUMBER(CFG_B),CFG_B,""))</f>
        <v/>
      </c>
      <c r="S874" s="50" t="str">
        <f aca="false">IF(OR($B874="",$Q874=""),"",0.6108*EXP(17.27*$B874/($B874+237.3))-0.6108*EXP(17.27*($B874+$Q874)/($B874+$Q874+237.3)))</f>
        <v/>
      </c>
      <c r="T874" s="46" t="str">
        <f aca="false">IF(OR($Q874="",$R874="",$L874=""),"",$Q874+$R874*$L874)</f>
        <v/>
      </c>
      <c r="U874" s="46" t="str">
        <f aca="false">IF(OR($Q874="",$R874="",$S874=""),"",$Q874+$R874*$S874)</f>
        <v/>
      </c>
      <c r="V874" s="50" t="str">
        <f aca="false">IF(OR($P874="",$T874="",$U874=""),"",IF(ABS($U874-$T874)&lt;CFG_DENOMMIN,"",($P874-$T874)/($U874-$T874)))</f>
        <v/>
      </c>
      <c r="W874" s="47" t="str">
        <f aca="false">IF($E874="","",IFERROR(LN((CFG_ZANEM-0.67*CFG_HDOSSEL)/(0.123*CFG_HDOSSEL))*LN((CFG_ZAR-0.67*CFG_HDOSSEL)/(0.0123*CFG_HDOSSEL))/(CFG_K^2*$E874),""))</f>
        <v/>
      </c>
      <c r="X874" s="50" t="str">
        <f aca="false">IF(OR($N874="",$W874="",$W874=0),"",$N874*(1+CFG_RC/$W874))</f>
        <v/>
      </c>
      <c r="Y874" s="46" t="str">
        <f aca="false">IF(OR($X874="",$M874="",$G874="",$L874=""),"",($W874*$G874/CFG_RHOCP)*($X874/($M874+$X874))-$L874/($M874+$X874))</f>
        <v/>
      </c>
      <c r="Z874" s="46" t="str">
        <f aca="false">IF(OR($W874="",$G874=""),"",$W874*$G874/CFG_RHOCP)</f>
        <v/>
      </c>
      <c r="AA874" s="50" t="str">
        <f aca="false">IF(OR($P874="",$Y874="",$Z874=""),"",IF(ABS($Z874-$Y874)&lt;CFG_DENOMMIN,"",($P874-$Y874)/($Z874-$Y874)))</f>
        <v/>
      </c>
      <c r="AB874" s="48" t="str">
        <f aca="false">IF($A874="","",IF(AND(HOUR($A874)&gt;=CFG_HINI,HOUR($A874)&lt;CFG_HFIM),1,0))</f>
        <v/>
      </c>
      <c r="AC874" s="48" t="str">
        <f aca="false">IF($A874="","",IF($D874="",0,IF($D874&gt;=CFG_RSMIN,1,0)))</f>
        <v/>
      </c>
      <c r="AD874" s="48" t="str">
        <f aca="false">IF($A874="","",IF($E874="",0,IF(AND($E874&gt;=CFG_UMIN,$E874&lt;=CFG_UMAX),1,0)))</f>
        <v/>
      </c>
      <c r="AE874" s="48" t="str">
        <f aca="false">IF($A874="","",IF($L874="",0,IF($L874&gt;=CFG_VPDMIN,1,0)))</f>
        <v/>
      </c>
      <c r="AF874" s="48" t="str">
        <f aca="false">IF($A874="","",IF(CFG_METODO="Teórico (Jackson)",IF(OR($Y874="",$Z874=""),0,IF(ABS($Z874-$Y874)&gt;=CFG_DENOMMIN,1,0)),IF(OR($T874="",$U874=""),0,IF(ABS($U874-$T874)&gt;=CFG_DENOMMIN,1,0))))</f>
        <v/>
      </c>
      <c r="AG874" s="48" t="str">
        <f aca="false">IF($A874="","",IF(AND($B874&lt;&gt;"",$C874&lt;&gt;"",$H874&lt;&gt;""),1,0))</f>
        <v/>
      </c>
      <c r="AH874" s="48" t="str">
        <f aca="false">IF($A874="","",IF(AND($AB874=1,$AC874=1,$AD874=1,$AE874=1,$AF874=1,$AG874=1),1,0))</f>
        <v/>
      </c>
      <c r="AI874" s="50" t="str">
        <f aca="false">IF($A874="","",IF($AH874&lt;&gt;1,"",IF(CFG_METODO="Teórico (Jackson)",$AA874,$V874)))</f>
        <v/>
      </c>
      <c r="AJ874" s="50" t="str">
        <f aca="false">IF($AI874="","",MAX(0,MIN(1,$AI874)))</f>
        <v/>
      </c>
      <c r="AK874" s="52" t="str">
        <f aca="false">IF($A874="","",IF($AG874=0,"Dados incompletos"&amp;IF($I874="SEM PAR"," — sem Tc no mesmo horário",""),IF($AB874=0,"Fora da janela horária",IF($AC874=0,"Radiação abaixo do mínimo",IF($AD874=0,"Vento fora da faixa",IF($AE874=0,"VPD abaixo do mínimo",IF($AF874=0,"Denominador muito pequeno","VÁLIDO")))))))</f>
        <v/>
      </c>
    </row>
    <row r="875" customFormat="false" ht="15" hidden="false" customHeight="false" outlineLevel="0" collapsed="false">
      <c r="A875" s="45" t="str">
        <f aca="false">IF(02_Estacao!A875="","",02_Estacao!A875)</f>
        <v/>
      </c>
      <c r="B875" s="46" t="str">
        <f aca="false">IF(OR($A875="",02_Estacao!B875=""),"",IF(CFG_UT="°F",(02_Estacao!B875-32)*5/9,02_Estacao!B875))</f>
        <v/>
      </c>
      <c r="C875" s="47" t="str">
        <f aca="false">IF(OR($A875="",02_Estacao!C875=""),"",IF(CFG_UUR="fração (0-1)",02_Estacao!C875*100,02_Estacao!C875))</f>
        <v/>
      </c>
      <c r="D875" s="48" t="str">
        <f aca="false">IF(OR($A875="",02_Estacao!D875=""),"",IF(CFG_URS="MJ/m²/h",02_Estacao!D875*277.7778,IF(CFG_URS="kW/m²",02_Estacao!D875*1000,02_Estacao!D875)))</f>
        <v/>
      </c>
      <c r="E875" s="46" t="str">
        <f aca="false">IF(OR($A875="",02_Estacao!E875=""),"",IF(CFG_UVEL="km/h",02_Estacao!E875/3.6,02_Estacao!E875))</f>
        <v/>
      </c>
      <c r="F875" s="46" t="str">
        <f aca="false">IF($A875="","",IF(02_Estacao!F875="",CFG_P,IF(CFG_UP="hPa (mbar)",02_Estacao!F875/10,IF(CFG_UP="Pa",02_Estacao!F875/1000,02_Estacao!F875))))</f>
        <v/>
      </c>
      <c r="G875" s="48" t="str">
        <f aca="false">IF($A875="","",IF(02_Estacao!G875&lt;&gt;"",02_Estacao!G875,IF($D875="","",(1-CFG_ALBEDO)*$D875-CFG_RNL)))</f>
        <v/>
      </c>
      <c r="H875" s="46" t="str">
        <f aca="false">IF($A875="","",IFERROR(IF(ISNUMBER(INDEX(03_Dossel!$F$6:$F$1005,MATCH($A875,03_Dossel!$A$6:$A$1005,0))),INDEX(03_Dossel!$F$6:$F$1005,MATCH($A875,03_Dossel!$A$6:$A$1005,0)),""),""))</f>
        <v/>
      </c>
      <c r="I875" s="49" t="str">
        <f aca="false">IF($A875="","",IF($H875="","SEM PAR","OK"))</f>
        <v/>
      </c>
      <c r="J875" s="50" t="str">
        <f aca="false">IF($B875="","",0.6108*EXP(17.27*$B875/($B875+237.3)))</f>
        <v/>
      </c>
      <c r="K875" s="50" t="str">
        <f aca="false">IF(OR($J875="",$C875=""),"",$J875*$C875/100)</f>
        <v/>
      </c>
      <c r="L875" s="50" t="str">
        <f aca="false">IF(OR($J875="",$K875=""),"",$J875-$K875)</f>
        <v/>
      </c>
      <c r="M875" s="50" t="str">
        <f aca="false">IF($J875="","",4098*$J875/($B875+237.3)^2)</f>
        <v/>
      </c>
      <c r="N875" s="51" t="str">
        <f aca="false">IF($F875="","",0.000665*$F875)</f>
        <v/>
      </c>
      <c r="O875" s="46" t="str">
        <f aca="false">IF($E875="","",IFERROR($E875*4.87/LN(67.8*CFG_ZANEM-5.42),""))</f>
        <v/>
      </c>
      <c r="P875" s="46" t="str">
        <f aca="false">IF(OR($B875="",$H875=""),"",$H875-$B875)</f>
        <v/>
      </c>
      <c r="Q875" s="46" t="str">
        <f aca="false">IF($A875="","",IF(ISNUMBER(CFG_A),CFG_A,""))</f>
        <v/>
      </c>
      <c r="R875" s="46" t="str">
        <f aca="false">IF($A875="","",IF(ISNUMBER(CFG_B),CFG_B,""))</f>
        <v/>
      </c>
      <c r="S875" s="50" t="str">
        <f aca="false">IF(OR($B875="",$Q875=""),"",0.6108*EXP(17.27*$B875/($B875+237.3))-0.6108*EXP(17.27*($B875+$Q875)/($B875+$Q875+237.3)))</f>
        <v/>
      </c>
      <c r="T875" s="46" t="str">
        <f aca="false">IF(OR($Q875="",$R875="",$L875=""),"",$Q875+$R875*$L875)</f>
        <v/>
      </c>
      <c r="U875" s="46" t="str">
        <f aca="false">IF(OR($Q875="",$R875="",$S875=""),"",$Q875+$R875*$S875)</f>
        <v/>
      </c>
      <c r="V875" s="50" t="str">
        <f aca="false">IF(OR($P875="",$T875="",$U875=""),"",IF(ABS($U875-$T875)&lt;CFG_DENOMMIN,"",($P875-$T875)/($U875-$T875)))</f>
        <v/>
      </c>
      <c r="W875" s="47" t="str">
        <f aca="false">IF($E875="","",IFERROR(LN((CFG_ZANEM-0.67*CFG_HDOSSEL)/(0.123*CFG_HDOSSEL))*LN((CFG_ZAR-0.67*CFG_HDOSSEL)/(0.0123*CFG_HDOSSEL))/(CFG_K^2*$E875),""))</f>
        <v/>
      </c>
      <c r="X875" s="50" t="str">
        <f aca="false">IF(OR($N875="",$W875="",$W875=0),"",$N875*(1+CFG_RC/$W875))</f>
        <v/>
      </c>
      <c r="Y875" s="46" t="str">
        <f aca="false">IF(OR($X875="",$M875="",$G875="",$L875=""),"",($W875*$G875/CFG_RHOCP)*($X875/($M875+$X875))-$L875/($M875+$X875))</f>
        <v/>
      </c>
      <c r="Z875" s="46" t="str">
        <f aca="false">IF(OR($W875="",$G875=""),"",$W875*$G875/CFG_RHOCP)</f>
        <v/>
      </c>
      <c r="AA875" s="50" t="str">
        <f aca="false">IF(OR($P875="",$Y875="",$Z875=""),"",IF(ABS($Z875-$Y875)&lt;CFG_DENOMMIN,"",($P875-$Y875)/($Z875-$Y875)))</f>
        <v/>
      </c>
      <c r="AB875" s="48" t="str">
        <f aca="false">IF($A875="","",IF(AND(HOUR($A875)&gt;=CFG_HINI,HOUR($A875)&lt;CFG_HFIM),1,0))</f>
        <v/>
      </c>
      <c r="AC875" s="48" t="str">
        <f aca="false">IF($A875="","",IF($D875="",0,IF($D875&gt;=CFG_RSMIN,1,0)))</f>
        <v/>
      </c>
      <c r="AD875" s="48" t="str">
        <f aca="false">IF($A875="","",IF($E875="",0,IF(AND($E875&gt;=CFG_UMIN,$E875&lt;=CFG_UMAX),1,0)))</f>
        <v/>
      </c>
      <c r="AE875" s="48" t="str">
        <f aca="false">IF($A875="","",IF($L875="",0,IF($L875&gt;=CFG_VPDMIN,1,0)))</f>
        <v/>
      </c>
      <c r="AF875" s="48" t="str">
        <f aca="false">IF($A875="","",IF(CFG_METODO="Teórico (Jackson)",IF(OR($Y875="",$Z875=""),0,IF(ABS($Z875-$Y875)&gt;=CFG_DENOMMIN,1,0)),IF(OR($T875="",$U875=""),0,IF(ABS($U875-$T875)&gt;=CFG_DENOMMIN,1,0))))</f>
        <v/>
      </c>
      <c r="AG875" s="48" t="str">
        <f aca="false">IF($A875="","",IF(AND($B875&lt;&gt;"",$C875&lt;&gt;"",$H875&lt;&gt;""),1,0))</f>
        <v/>
      </c>
      <c r="AH875" s="48" t="str">
        <f aca="false">IF($A875="","",IF(AND($AB875=1,$AC875=1,$AD875=1,$AE875=1,$AF875=1,$AG875=1),1,0))</f>
        <v/>
      </c>
      <c r="AI875" s="50" t="str">
        <f aca="false">IF($A875="","",IF($AH875&lt;&gt;1,"",IF(CFG_METODO="Teórico (Jackson)",$AA875,$V875)))</f>
        <v/>
      </c>
      <c r="AJ875" s="50" t="str">
        <f aca="false">IF($AI875="","",MAX(0,MIN(1,$AI875)))</f>
        <v/>
      </c>
      <c r="AK875" s="52" t="str">
        <f aca="false">IF($A875="","",IF($AG875=0,"Dados incompletos"&amp;IF($I875="SEM PAR"," — sem Tc no mesmo horário",""),IF($AB875=0,"Fora da janela horária",IF($AC875=0,"Radiação abaixo do mínimo",IF($AD875=0,"Vento fora da faixa",IF($AE875=0,"VPD abaixo do mínimo",IF($AF875=0,"Denominador muito pequeno","VÁLIDO")))))))</f>
        <v/>
      </c>
    </row>
    <row r="876" customFormat="false" ht="15" hidden="false" customHeight="false" outlineLevel="0" collapsed="false">
      <c r="A876" s="45" t="str">
        <f aca="false">IF(02_Estacao!A876="","",02_Estacao!A876)</f>
        <v/>
      </c>
      <c r="B876" s="46" t="str">
        <f aca="false">IF(OR($A876="",02_Estacao!B876=""),"",IF(CFG_UT="°F",(02_Estacao!B876-32)*5/9,02_Estacao!B876))</f>
        <v/>
      </c>
      <c r="C876" s="47" t="str">
        <f aca="false">IF(OR($A876="",02_Estacao!C876=""),"",IF(CFG_UUR="fração (0-1)",02_Estacao!C876*100,02_Estacao!C876))</f>
        <v/>
      </c>
      <c r="D876" s="48" t="str">
        <f aca="false">IF(OR($A876="",02_Estacao!D876=""),"",IF(CFG_URS="MJ/m²/h",02_Estacao!D876*277.7778,IF(CFG_URS="kW/m²",02_Estacao!D876*1000,02_Estacao!D876)))</f>
        <v/>
      </c>
      <c r="E876" s="46" t="str">
        <f aca="false">IF(OR($A876="",02_Estacao!E876=""),"",IF(CFG_UVEL="km/h",02_Estacao!E876/3.6,02_Estacao!E876))</f>
        <v/>
      </c>
      <c r="F876" s="46" t="str">
        <f aca="false">IF($A876="","",IF(02_Estacao!F876="",CFG_P,IF(CFG_UP="hPa (mbar)",02_Estacao!F876/10,IF(CFG_UP="Pa",02_Estacao!F876/1000,02_Estacao!F876))))</f>
        <v/>
      </c>
      <c r="G876" s="48" t="str">
        <f aca="false">IF($A876="","",IF(02_Estacao!G876&lt;&gt;"",02_Estacao!G876,IF($D876="","",(1-CFG_ALBEDO)*$D876-CFG_RNL)))</f>
        <v/>
      </c>
      <c r="H876" s="46" t="str">
        <f aca="false">IF($A876="","",IFERROR(IF(ISNUMBER(INDEX(03_Dossel!$F$6:$F$1005,MATCH($A876,03_Dossel!$A$6:$A$1005,0))),INDEX(03_Dossel!$F$6:$F$1005,MATCH($A876,03_Dossel!$A$6:$A$1005,0)),""),""))</f>
        <v/>
      </c>
      <c r="I876" s="49" t="str">
        <f aca="false">IF($A876="","",IF($H876="","SEM PAR","OK"))</f>
        <v/>
      </c>
      <c r="J876" s="50" t="str">
        <f aca="false">IF($B876="","",0.6108*EXP(17.27*$B876/($B876+237.3)))</f>
        <v/>
      </c>
      <c r="K876" s="50" t="str">
        <f aca="false">IF(OR($J876="",$C876=""),"",$J876*$C876/100)</f>
        <v/>
      </c>
      <c r="L876" s="50" t="str">
        <f aca="false">IF(OR($J876="",$K876=""),"",$J876-$K876)</f>
        <v/>
      </c>
      <c r="M876" s="50" t="str">
        <f aca="false">IF($J876="","",4098*$J876/($B876+237.3)^2)</f>
        <v/>
      </c>
      <c r="N876" s="51" t="str">
        <f aca="false">IF($F876="","",0.000665*$F876)</f>
        <v/>
      </c>
      <c r="O876" s="46" t="str">
        <f aca="false">IF($E876="","",IFERROR($E876*4.87/LN(67.8*CFG_ZANEM-5.42),""))</f>
        <v/>
      </c>
      <c r="P876" s="46" t="str">
        <f aca="false">IF(OR($B876="",$H876=""),"",$H876-$B876)</f>
        <v/>
      </c>
      <c r="Q876" s="46" t="str">
        <f aca="false">IF($A876="","",IF(ISNUMBER(CFG_A),CFG_A,""))</f>
        <v/>
      </c>
      <c r="R876" s="46" t="str">
        <f aca="false">IF($A876="","",IF(ISNUMBER(CFG_B),CFG_B,""))</f>
        <v/>
      </c>
      <c r="S876" s="50" t="str">
        <f aca="false">IF(OR($B876="",$Q876=""),"",0.6108*EXP(17.27*$B876/($B876+237.3))-0.6108*EXP(17.27*($B876+$Q876)/($B876+$Q876+237.3)))</f>
        <v/>
      </c>
      <c r="T876" s="46" t="str">
        <f aca="false">IF(OR($Q876="",$R876="",$L876=""),"",$Q876+$R876*$L876)</f>
        <v/>
      </c>
      <c r="U876" s="46" t="str">
        <f aca="false">IF(OR($Q876="",$R876="",$S876=""),"",$Q876+$R876*$S876)</f>
        <v/>
      </c>
      <c r="V876" s="50" t="str">
        <f aca="false">IF(OR($P876="",$T876="",$U876=""),"",IF(ABS($U876-$T876)&lt;CFG_DENOMMIN,"",($P876-$T876)/($U876-$T876)))</f>
        <v/>
      </c>
      <c r="W876" s="47" t="str">
        <f aca="false">IF($E876="","",IFERROR(LN((CFG_ZANEM-0.67*CFG_HDOSSEL)/(0.123*CFG_HDOSSEL))*LN((CFG_ZAR-0.67*CFG_HDOSSEL)/(0.0123*CFG_HDOSSEL))/(CFG_K^2*$E876),""))</f>
        <v/>
      </c>
      <c r="X876" s="50" t="str">
        <f aca="false">IF(OR($N876="",$W876="",$W876=0),"",$N876*(1+CFG_RC/$W876))</f>
        <v/>
      </c>
      <c r="Y876" s="46" t="str">
        <f aca="false">IF(OR($X876="",$M876="",$G876="",$L876=""),"",($W876*$G876/CFG_RHOCP)*($X876/($M876+$X876))-$L876/($M876+$X876))</f>
        <v/>
      </c>
      <c r="Z876" s="46" t="str">
        <f aca="false">IF(OR($W876="",$G876=""),"",$W876*$G876/CFG_RHOCP)</f>
        <v/>
      </c>
      <c r="AA876" s="50" t="str">
        <f aca="false">IF(OR($P876="",$Y876="",$Z876=""),"",IF(ABS($Z876-$Y876)&lt;CFG_DENOMMIN,"",($P876-$Y876)/($Z876-$Y876)))</f>
        <v/>
      </c>
      <c r="AB876" s="48" t="str">
        <f aca="false">IF($A876="","",IF(AND(HOUR($A876)&gt;=CFG_HINI,HOUR($A876)&lt;CFG_HFIM),1,0))</f>
        <v/>
      </c>
      <c r="AC876" s="48" t="str">
        <f aca="false">IF($A876="","",IF($D876="",0,IF($D876&gt;=CFG_RSMIN,1,0)))</f>
        <v/>
      </c>
      <c r="AD876" s="48" t="str">
        <f aca="false">IF($A876="","",IF($E876="",0,IF(AND($E876&gt;=CFG_UMIN,$E876&lt;=CFG_UMAX),1,0)))</f>
        <v/>
      </c>
      <c r="AE876" s="48" t="str">
        <f aca="false">IF($A876="","",IF($L876="",0,IF($L876&gt;=CFG_VPDMIN,1,0)))</f>
        <v/>
      </c>
      <c r="AF876" s="48" t="str">
        <f aca="false">IF($A876="","",IF(CFG_METODO="Teórico (Jackson)",IF(OR($Y876="",$Z876=""),0,IF(ABS($Z876-$Y876)&gt;=CFG_DENOMMIN,1,0)),IF(OR($T876="",$U876=""),0,IF(ABS($U876-$T876)&gt;=CFG_DENOMMIN,1,0))))</f>
        <v/>
      </c>
      <c r="AG876" s="48" t="str">
        <f aca="false">IF($A876="","",IF(AND($B876&lt;&gt;"",$C876&lt;&gt;"",$H876&lt;&gt;""),1,0))</f>
        <v/>
      </c>
      <c r="AH876" s="48" t="str">
        <f aca="false">IF($A876="","",IF(AND($AB876=1,$AC876=1,$AD876=1,$AE876=1,$AF876=1,$AG876=1),1,0))</f>
        <v/>
      </c>
      <c r="AI876" s="50" t="str">
        <f aca="false">IF($A876="","",IF($AH876&lt;&gt;1,"",IF(CFG_METODO="Teórico (Jackson)",$AA876,$V876)))</f>
        <v/>
      </c>
      <c r="AJ876" s="50" t="str">
        <f aca="false">IF($AI876="","",MAX(0,MIN(1,$AI876)))</f>
        <v/>
      </c>
      <c r="AK876" s="52" t="str">
        <f aca="false">IF($A876="","",IF($AG876=0,"Dados incompletos"&amp;IF($I876="SEM PAR"," — sem Tc no mesmo horário",""),IF($AB876=0,"Fora da janela horária",IF($AC876=0,"Radiação abaixo do mínimo",IF($AD876=0,"Vento fora da faixa",IF($AE876=0,"VPD abaixo do mínimo",IF($AF876=0,"Denominador muito pequeno","VÁLIDO")))))))</f>
        <v/>
      </c>
    </row>
    <row r="877" customFormat="false" ht="15" hidden="false" customHeight="false" outlineLevel="0" collapsed="false">
      <c r="A877" s="45" t="str">
        <f aca="false">IF(02_Estacao!A877="","",02_Estacao!A877)</f>
        <v/>
      </c>
      <c r="B877" s="46" t="str">
        <f aca="false">IF(OR($A877="",02_Estacao!B877=""),"",IF(CFG_UT="°F",(02_Estacao!B877-32)*5/9,02_Estacao!B877))</f>
        <v/>
      </c>
      <c r="C877" s="47" t="str">
        <f aca="false">IF(OR($A877="",02_Estacao!C877=""),"",IF(CFG_UUR="fração (0-1)",02_Estacao!C877*100,02_Estacao!C877))</f>
        <v/>
      </c>
      <c r="D877" s="48" t="str">
        <f aca="false">IF(OR($A877="",02_Estacao!D877=""),"",IF(CFG_URS="MJ/m²/h",02_Estacao!D877*277.7778,IF(CFG_URS="kW/m²",02_Estacao!D877*1000,02_Estacao!D877)))</f>
        <v/>
      </c>
      <c r="E877" s="46" t="str">
        <f aca="false">IF(OR($A877="",02_Estacao!E877=""),"",IF(CFG_UVEL="km/h",02_Estacao!E877/3.6,02_Estacao!E877))</f>
        <v/>
      </c>
      <c r="F877" s="46" t="str">
        <f aca="false">IF($A877="","",IF(02_Estacao!F877="",CFG_P,IF(CFG_UP="hPa (mbar)",02_Estacao!F877/10,IF(CFG_UP="Pa",02_Estacao!F877/1000,02_Estacao!F877))))</f>
        <v/>
      </c>
      <c r="G877" s="48" t="str">
        <f aca="false">IF($A877="","",IF(02_Estacao!G877&lt;&gt;"",02_Estacao!G877,IF($D877="","",(1-CFG_ALBEDO)*$D877-CFG_RNL)))</f>
        <v/>
      </c>
      <c r="H877" s="46" t="str">
        <f aca="false">IF($A877="","",IFERROR(IF(ISNUMBER(INDEX(03_Dossel!$F$6:$F$1005,MATCH($A877,03_Dossel!$A$6:$A$1005,0))),INDEX(03_Dossel!$F$6:$F$1005,MATCH($A877,03_Dossel!$A$6:$A$1005,0)),""),""))</f>
        <v/>
      </c>
      <c r="I877" s="49" t="str">
        <f aca="false">IF($A877="","",IF($H877="","SEM PAR","OK"))</f>
        <v/>
      </c>
      <c r="J877" s="50" t="str">
        <f aca="false">IF($B877="","",0.6108*EXP(17.27*$B877/($B877+237.3)))</f>
        <v/>
      </c>
      <c r="K877" s="50" t="str">
        <f aca="false">IF(OR($J877="",$C877=""),"",$J877*$C877/100)</f>
        <v/>
      </c>
      <c r="L877" s="50" t="str">
        <f aca="false">IF(OR($J877="",$K877=""),"",$J877-$K877)</f>
        <v/>
      </c>
      <c r="M877" s="50" t="str">
        <f aca="false">IF($J877="","",4098*$J877/($B877+237.3)^2)</f>
        <v/>
      </c>
      <c r="N877" s="51" t="str">
        <f aca="false">IF($F877="","",0.000665*$F877)</f>
        <v/>
      </c>
      <c r="O877" s="46" t="str">
        <f aca="false">IF($E877="","",IFERROR($E877*4.87/LN(67.8*CFG_ZANEM-5.42),""))</f>
        <v/>
      </c>
      <c r="P877" s="46" t="str">
        <f aca="false">IF(OR($B877="",$H877=""),"",$H877-$B877)</f>
        <v/>
      </c>
      <c r="Q877" s="46" t="str">
        <f aca="false">IF($A877="","",IF(ISNUMBER(CFG_A),CFG_A,""))</f>
        <v/>
      </c>
      <c r="R877" s="46" t="str">
        <f aca="false">IF($A877="","",IF(ISNUMBER(CFG_B),CFG_B,""))</f>
        <v/>
      </c>
      <c r="S877" s="50" t="str">
        <f aca="false">IF(OR($B877="",$Q877=""),"",0.6108*EXP(17.27*$B877/($B877+237.3))-0.6108*EXP(17.27*($B877+$Q877)/($B877+$Q877+237.3)))</f>
        <v/>
      </c>
      <c r="T877" s="46" t="str">
        <f aca="false">IF(OR($Q877="",$R877="",$L877=""),"",$Q877+$R877*$L877)</f>
        <v/>
      </c>
      <c r="U877" s="46" t="str">
        <f aca="false">IF(OR($Q877="",$R877="",$S877=""),"",$Q877+$R877*$S877)</f>
        <v/>
      </c>
      <c r="V877" s="50" t="str">
        <f aca="false">IF(OR($P877="",$T877="",$U877=""),"",IF(ABS($U877-$T877)&lt;CFG_DENOMMIN,"",($P877-$T877)/($U877-$T877)))</f>
        <v/>
      </c>
      <c r="W877" s="47" t="str">
        <f aca="false">IF($E877="","",IFERROR(LN((CFG_ZANEM-0.67*CFG_HDOSSEL)/(0.123*CFG_HDOSSEL))*LN((CFG_ZAR-0.67*CFG_HDOSSEL)/(0.0123*CFG_HDOSSEL))/(CFG_K^2*$E877),""))</f>
        <v/>
      </c>
      <c r="X877" s="50" t="str">
        <f aca="false">IF(OR($N877="",$W877="",$W877=0),"",$N877*(1+CFG_RC/$W877))</f>
        <v/>
      </c>
      <c r="Y877" s="46" t="str">
        <f aca="false">IF(OR($X877="",$M877="",$G877="",$L877=""),"",($W877*$G877/CFG_RHOCP)*($X877/($M877+$X877))-$L877/($M877+$X877))</f>
        <v/>
      </c>
      <c r="Z877" s="46" t="str">
        <f aca="false">IF(OR($W877="",$G877=""),"",$W877*$G877/CFG_RHOCP)</f>
        <v/>
      </c>
      <c r="AA877" s="50" t="str">
        <f aca="false">IF(OR($P877="",$Y877="",$Z877=""),"",IF(ABS($Z877-$Y877)&lt;CFG_DENOMMIN,"",($P877-$Y877)/($Z877-$Y877)))</f>
        <v/>
      </c>
      <c r="AB877" s="48" t="str">
        <f aca="false">IF($A877="","",IF(AND(HOUR($A877)&gt;=CFG_HINI,HOUR($A877)&lt;CFG_HFIM),1,0))</f>
        <v/>
      </c>
      <c r="AC877" s="48" t="str">
        <f aca="false">IF($A877="","",IF($D877="",0,IF($D877&gt;=CFG_RSMIN,1,0)))</f>
        <v/>
      </c>
      <c r="AD877" s="48" t="str">
        <f aca="false">IF($A877="","",IF($E877="",0,IF(AND($E877&gt;=CFG_UMIN,$E877&lt;=CFG_UMAX),1,0)))</f>
        <v/>
      </c>
      <c r="AE877" s="48" t="str">
        <f aca="false">IF($A877="","",IF($L877="",0,IF($L877&gt;=CFG_VPDMIN,1,0)))</f>
        <v/>
      </c>
      <c r="AF877" s="48" t="str">
        <f aca="false">IF($A877="","",IF(CFG_METODO="Teórico (Jackson)",IF(OR($Y877="",$Z877=""),0,IF(ABS($Z877-$Y877)&gt;=CFG_DENOMMIN,1,0)),IF(OR($T877="",$U877=""),0,IF(ABS($U877-$T877)&gt;=CFG_DENOMMIN,1,0))))</f>
        <v/>
      </c>
      <c r="AG877" s="48" t="str">
        <f aca="false">IF($A877="","",IF(AND($B877&lt;&gt;"",$C877&lt;&gt;"",$H877&lt;&gt;""),1,0))</f>
        <v/>
      </c>
      <c r="AH877" s="48" t="str">
        <f aca="false">IF($A877="","",IF(AND($AB877=1,$AC877=1,$AD877=1,$AE877=1,$AF877=1,$AG877=1),1,0))</f>
        <v/>
      </c>
      <c r="AI877" s="50" t="str">
        <f aca="false">IF($A877="","",IF($AH877&lt;&gt;1,"",IF(CFG_METODO="Teórico (Jackson)",$AA877,$V877)))</f>
        <v/>
      </c>
      <c r="AJ877" s="50" t="str">
        <f aca="false">IF($AI877="","",MAX(0,MIN(1,$AI877)))</f>
        <v/>
      </c>
      <c r="AK877" s="52" t="str">
        <f aca="false">IF($A877="","",IF($AG877=0,"Dados incompletos"&amp;IF($I877="SEM PAR"," — sem Tc no mesmo horário",""),IF($AB877=0,"Fora da janela horária",IF($AC877=0,"Radiação abaixo do mínimo",IF($AD877=0,"Vento fora da faixa",IF($AE877=0,"VPD abaixo do mínimo",IF($AF877=0,"Denominador muito pequeno","VÁLIDO")))))))</f>
        <v/>
      </c>
    </row>
    <row r="878" customFormat="false" ht="15" hidden="false" customHeight="false" outlineLevel="0" collapsed="false">
      <c r="A878" s="45" t="str">
        <f aca="false">IF(02_Estacao!A878="","",02_Estacao!A878)</f>
        <v/>
      </c>
      <c r="B878" s="46" t="str">
        <f aca="false">IF(OR($A878="",02_Estacao!B878=""),"",IF(CFG_UT="°F",(02_Estacao!B878-32)*5/9,02_Estacao!B878))</f>
        <v/>
      </c>
      <c r="C878" s="47" t="str">
        <f aca="false">IF(OR($A878="",02_Estacao!C878=""),"",IF(CFG_UUR="fração (0-1)",02_Estacao!C878*100,02_Estacao!C878))</f>
        <v/>
      </c>
      <c r="D878" s="48" t="str">
        <f aca="false">IF(OR($A878="",02_Estacao!D878=""),"",IF(CFG_URS="MJ/m²/h",02_Estacao!D878*277.7778,IF(CFG_URS="kW/m²",02_Estacao!D878*1000,02_Estacao!D878)))</f>
        <v/>
      </c>
      <c r="E878" s="46" t="str">
        <f aca="false">IF(OR($A878="",02_Estacao!E878=""),"",IF(CFG_UVEL="km/h",02_Estacao!E878/3.6,02_Estacao!E878))</f>
        <v/>
      </c>
      <c r="F878" s="46" t="str">
        <f aca="false">IF($A878="","",IF(02_Estacao!F878="",CFG_P,IF(CFG_UP="hPa (mbar)",02_Estacao!F878/10,IF(CFG_UP="Pa",02_Estacao!F878/1000,02_Estacao!F878))))</f>
        <v/>
      </c>
      <c r="G878" s="48" t="str">
        <f aca="false">IF($A878="","",IF(02_Estacao!G878&lt;&gt;"",02_Estacao!G878,IF($D878="","",(1-CFG_ALBEDO)*$D878-CFG_RNL)))</f>
        <v/>
      </c>
      <c r="H878" s="46" t="str">
        <f aca="false">IF($A878="","",IFERROR(IF(ISNUMBER(INDEX(03_Dossel!$F$6:$F$1005,MATCH($A878,03_Dossel!$A$6:$A$1005,0))),INDEX(03_Dossel!$F$6:$F$1005,MATCH($A878,03_Dossel!$A$6:$A$1005,0)),""),""))</f>
        <v/>
      </c>
      <c r="I878" s="49" t="str">
        <f aca="false">IF($A878="","",IF($H878="","SEM PAR","OK"))</f>
        <v/>
      </c>
      <c r="J878" s="50" t="str">
        <f aca="false">IF($B878="","",0.6108*EXP(17.27*$B878/($B878+237.3)))</f>
        <v/>
      </c>
      <c r="K878" s="50" t="str">
        <f aca="false">IF(OR($J878="",$C878=""),"",$J878*$C878/100)</f>
        <v/>
      </c>
      <c r="L878" s="50" t="str">
        <f aca="false">IF(OR($J878="",$K878=""),"",$J878-$K878)</f>
        <v/>
      </c>
      <c r="M878" s="50" t="str">
        <f aca="false">IF($J878="","",4098*$J878/($B878+237.3)^2)</f>
        <v/>
      </c>
      <c r="N878" s="51" t="str">
        <f aca="false">IF($F878="","",0.000665*$F878)</f>
        <v/>
      </c>
      <c r="O878" s="46" t="str">
        <f aca="false">IF($E878="","",IFERROR($E878*4.87/LN(67.8*CFG_ZANEM-5.42),""))</f>
        <v/>
      </c>
      <c r="P878" s="46" t="str">
        <f aca="false">IF(OR($B878="",$H878=""),"",$H878-$B878)</f>
        <v/>
      </c>
      <c r="Q878" s="46" t="str">
        <f aca="false">IF($A878="","",IF(ISNUMBER(CFG_A),CFG_A,""))</f>
        <v/>
      </c>
      <c r="R878" s="46" t="str">
        <f aca="false">IF($A878="","",IF(ISNUMBER(CFG_B),CFG_B,""))</f>
        <v/>
      </c>
      <c r="S878" s="50" t="str">
        <f aca="false">IF(OR($B878="",$Q878=""),"",0.6108*EXP(17.27*$B878/($B878+237.3))-0.6108*EXP(17.27*($B878+$Q878)/($B878+$Q878+237.3)))</f>
        <v/>
      </c>
      <c r="T878" s="46" t="str">
        <f aca="false">IF(OR($Q878="",$R878="",$L878=""),"",$Q878+$R878*$L878)</f>
        <v/>
      </c>
      <c r="U878" s="46" t="str">
        <f aca="false">IF(OR($Q878="",$R878="",$S878=""),"",$Q878+$R878*$S878)</f>
        <v/>
      </c>
      <c r="V878" s="50" t="str">
        <f aca="false">IF(OR($P878="",$T878="",$U878=""),"",IF(ABS($U878-$T878)&lt;CFG_DENOMMIN,"",($P878-$T878)/($U878-$T878)))</f>
        <v/>
      </c>
      <c r="W878" s="47" t="str">
        <f aca="false">IF($E878="","",IFERROR(LN((CFG_ZANEM-0.67*CFG_HDOSSEL)/(0.123*CFG_HDOSSEL))*LN((CFG_ZAR-0.67*CFG_HDOSSEL)/(0.0123*CFG_HDOSSEL))/(CFG_K^2*$E878),""))</f>
        <v/>
      </c>
      <c r="X878" s="50" t="str">
        <f aca="false">IF(OR($N878="",$W878="",$W878=0),"",$N878*(1+CFG_RC/$W878))</f>
        <v/>
      </c>
      <c r="Y878" s="46" t="str">
        <f aca="false">IF(OR($X878="",$M878="",$G878="",$L878=""),"",($W878*$G878/CFG_RHOCP)*($X878/($M878+$X878))-$L878/($M878+$X878))</f>
        <v/>
      </c>
      <c r="Z878" s="46" t="str">
        <f aca="false">IF(OR($W878="",$G878=""),"",$W878*$G878/CFG_RHOCP)</f>
        <v/>
      </c>
      <c r="AA878" s="50" t="str">
        <f aca="false">IF(OR($P878="",$Y878="",$Z878=""),"",IF(ABS($Z878-$Y878)&lt;CFG_DENOMMIN,"",($P878-$Y878)/($Z878-$Y878)))</f>
        <v/>
      </c>
      <c r="AB878" s="48" t="str">
        <f aca="false">IF($A878="","",IF(AND(HOUR($A878)&gt;=CFG_HINI,HOUR($A878)&lt;CFG_HFIM),1,0))</f>
        <v/>
      </c>
      <c r="AC878" s="48" t="str">
        <f aca="false">IF($A878="","",IF($D878="",0,IF($D878&gt;=CFG_RSMIN,1,0)))</f>
        <v/>
      </c>
      <c r="AD878" s="48" t="str">
        <f aca="false">IF($A878="","",IF($E878="",0,IF(AND($E878&gt;=CFG_UMIN,$E878&lt;=CFG_UMAX),1,0)))</f>
        <v/>
      </c>
      <c r="AE878" s="48" t="str">
        <f aca="false">IF($A878="","",IF($L878="",0,IF($L878&gt;=CFG_VPDMIN,1,0)))</f>
        <v/>
      </c>
      <c r="AF878" s="48" t="str">
        <f aca="false">IF($A878="","",IF(CFG_METODO="Teórico (Jackson)",IF(OR($Y878="",$Z878=""),0,IF(ABS($Z878-$Y878)&gt;=CFG_DENOMMIN,1,0)),IF(OR($T878="",$U878=""),0,IF(ABS($U878-$T878)&gt;=CFG_DENOMMIN,1,0))))</f>
        <v/>
      </c>
      <c r="AG878" s="48" t="str">
        <f aca="false">IF($A878="","",IF(AND($B878&lt;&gt;"",$C878&lt;&gt;"",$H878&lt;&gt;""),1,0))</f>
        <v/>
      </c>
      <c r="AH878" s="48" t="str">
        <f aca="false">IF($A878="","",IF(AND($AB878=1,$AC878=1,$AD878=1,$AE878=1,$AF878=1,$AG878=1),1,0))</f>
        <v/>
      </c>
      <c r="AI878" s="50" t="str">
        <f aca="false">IF($A878="","",IF($AH878&lt;&gt;1,"",IF(CFG_METODO="Teórico (Jackson)",$AA878,$V878)))</f>
        <v/>
      </c>
      <c r="AJ878" s="50" t="str">
        <f aca="false">IF($AI878="","",MAX(0,MIN(1,$AI878)))</f>
        <v/>
      </c>
      <c r="AK878" s="52" t="str">
        <f aca="false">IF($A878="","",IF($AG878=0,"Dados incompletos"&amp;IF($I878="SEM PAR"," — sem Tc no mesmo horário",""),IF($AB878=0,"Fora da janela horária",IF($AC878=0,"Radiação abaixo do mínimo",IF($AD878=0,"Vento fora da faixa",IF($AE878=0,"VPD abaixo do mínimo",IF($AF878=0,"Denominador muito pequeno","VÁLIDO")))))))</f>
        <v/>
      </c>
    </row>
    <row r="879" customFormat="false" ht="15" hidden="false" customHeight="false" outlineLevel="0" collapsed="false">
      <c r="A879" s="45" t="str">
        <f aca="false">IF(02_Estacao!A879="","",02_Estacao!A879)</f>
        <v/>
      </c>
      <c r="B879" s="46" t="str">
        <f aca="false">IF(OR($A879="",02_Estacao!B879=""),"",IF(CFG_UT="°F",(02_Estacao!B879-32)*5/9,02_Estacao!B879))</f>
        <v/>
      </c>
      <c r="C879" s="47" t="str">
        <f aca="false">IF(OR($A879="",02_Estacao!C879=""),"",IF(CFG_UUR="fração (0-1)",02_Estacao!C879*100,02_Estacao!C879))</f>
        <v/>
      </c>
      <c r="D879" s="48" t="str">
        <f aca="false">IF(OR($A879="",02_Estacao!D879=""),"",IF(CFG_URS="MJ/m²/h",02_Estacao!D879*277.7778,IF(CFG_URS="kW/m²",02_Estacao!D879*1000,02_Estacao!D879)))</f>
        <v/>
      </c>
      <c r="E879" s="46" t="str">
        <f aca="false">IF(OR($A879="",02_Estacao!E879=""),"",IF(CFG_UVEL="km/h",02_Estacao!E879/3.6,02_Estacao!E879))</f>
        <v/>
      </c>
      <c r="F879" s="46" t="str">
        <f aca="false">IF($A879="","",IF(02_Estacao!F879="",CFG_P,IF(CFG_UP="hPa (mbar)",02_Estacao!F879/10,IF(CFG_UP="Pa",02_Estacao!F879/1000,02_Estacao!F879))))</f>
        <v/>
      </c>
      <c r="G879" s="48" t="str">
        <f aca="false">IF($A879="","",IF(02_Estacao!G879&lt;&gt;"",02_Estacao!G879,IF($D879="","",(1-CFG_ALBEDO)*$D879-CFG_RNL)))</f>
        <v/>
      </c>
      <c r="H879" s="46" t="str">
        <f aca="false">IF($A879="","",IFERROR(IF(ISNUMBER(INDEX(03_Dossel!$F$6:$F$1005,MATCH($A879,03_Dossel!$A$6:$A$1005,0))),INDEX(03_Dossel!$F$6:$F$1005,MATCH($A879,03_Dossel!$A$6:$A$1005,0)),""),""))</f>
        <v/>
      </c>
      <c r="I879" s="49" t="str">
        <f aca="false">IF($A879="","",IF($H879="","SEM PAR","OK"))</f>
        <v/>
      </c>
      <c r="J879" s="50" t="str">
        <f aca="false">IF($B879="","",0.6108*EXP(17.27*$B879/($B879+237.3)))</f>
        <v/>
      </c>
      <c r="K879" s="50" t="str">
        <f aca="false">IF(OR($J879="",$C879=""),"",$J879*$C879/100)</f>
        <v/>
      </c>
      <c r="L879" s="50" t="str">
        <f aca="false">IF(OR($J879="",$K879=""),"",$J879-$K879)</f>
        <v/>
      </c>
      <c r="M879" s="50" t="str">
        <f aca="false">IF($J879="","",4098*$J879/($B879+237.3)^2)</f>
        <v/>
      </c>
      <c r="N879" s="51" t="str">
        <f aca="false">IF($F879="","",0.000665*$F879)</f>
        <v/>
      </c>
      <c r="O879" s="46" t="str">
        <f aca="false">IF($E879="","",IFERROR($E879*4.87/LN(67.8*CFG_ZANEM-5.42),""))</f>
        <v/>
      </c>
      <c r="P879" s="46" t="str">
        <f aca="false">IF(OR($B879="",$H879=""),"",$H879-$B879)</f>
        <v/>
      </c>
      <c r="Q879" s="46" t="str">
        <f aca="false">IF($A879="","",IF(ISNUMBER(CFG_A),CFG_A,""))</f>
        <v/>
      </c>
      <c r="R879" s="46" t="str">
        <f aca="false">IF($A879="","",IF(ISNUMBER(CFG_B),CFG_B,""))</f>
        <v/>
      </c>
      <c r="S879" s="50" t="str">
        <f aca="false">IF(OR($B879="",$Q879=""),"",0.6108*EXP(17.27*$B879/($B879+237.3))-0.6108*EXP(17.27*($B879+$Q879)/($B879+$Q879+237.3)))</f>
        <v/>
      </c>
      <c r="T879" s="46" t="str">
        <f aca="false">IF(OR($Q879="",$R879="",$L879=""),"",$Q879+$R879*$L879)</f>
        <v/>
      </c>
      <c r="U879" s="46" t="str">
        <f aca="false">IF(OR($Q879="",$R879="",$S879=""),"",$Q879+$R879*$S879)</f>
        <v/>
      </c>
      <c r="V879" s="50" t="str">
        <f aca="false">IF(OR($P879="",$T879="",$U879=""),"",IF(ABS($U879-$T879)&lt;CFG_DENOMMIN,"",($P879-$T879)/($U879-$T879)))</f>
        <v/>
      </c>
      <c r="W879" s="47" t="str">
        <f aca="false">IF($E879="","",IFERROR(LN((CFG_ZANEM-0.67*CFG_HDOSSEL)/(0.123*CFG_HDOSSEL))*LN((CFG_ZAR-0.67*CFG_HDOSSEL)/(0.0123*CFG_HDOSSEL))/(CFG_K^2*$E879),""))</f>
        <v/>
      </c>
      <c r="X879" s="50" t="str">
        <f aca="false">IF(OR($N879="",$W879="",$W879=0),"",$N879*(1+CFG_RC/$W879))</f>
        <v/>
      </c>
      <c r="Y879" s="46" t="str">
        <f aca="false">IF(OR($X879="",$M879="",$G879="",$L879=""),"",($W879*$G879/CFG_RHOCP)*($X879/($M879+$X879))-$L879/($M879+$X879))</f>
        <v/>
      </c>
      <c r="Z879" s="46" t="str">
        <f aca="false">IF(OR($W879="",$G879=""),"",$W879*$G879/CFG_RHOCP)</f>
        <v/>
      </c>
      <c r="AA879" s="50" t="str">
        <f aca="false">IF(OR($P879="",$Y879="",$Z879=""),"",IF(ABS($Z879-$Y879)&lt;CFG_DENOMMIN,"",($P879-$Y879)/($Z879-$Y879)))</f>
        <v/>
      </c>
      <c r="AB879" s="48" t="str">
        <f aca="false">IF($A879="","",IF(AND(HOUR($A879)&gt;=CFG_HINI,HOUR($A879)&lt;CFG_HFIM),1,0))</f>
        <v/>
      </c>
      <c r="AC879" s="48" t="str">
        <f aca="false">IF($A879="","",IF($D879="",0,IF($D879&gt;=CFG_RSMIN,1,0)))</f>
        <v/>
      </c>
      <c r="AD879" s="48" t="str">
        <f aca="false">IF($A879="","",IF($E879="",0,IF(AND($E879&gt;=CFG_UMIN,$E879&lt;=CFG_UMAX),1,0)))</f>
        <v/>
      </c>
      <c r="AE879" s="48" t="str">
        <f aca="false">IF($A879="","",IF($L879="",0,IF($L879&gt;=CFG_VPDMIN,1,0)))</f>
        <v/>
      </c>
      <c r="AF879" s="48" t="str">
        <f aca="false">IF($A879="","",IF(CFG_METODO="Teórico (Jackson)",IF(OR($Y879="",$Z879=""),0,IF(ABS($Z879-$Y879)&gt;=CFG_DENOMMIN,1,0)),IF(OR($T879="",$U879=""),0,IF(ABS($U879-$T879)&gt;=CFG_DENOMMIN,1,0))))</f>
        <v/>
      </c>
      <c r="AG879" s="48" t="str">
        <f aca="false">IF($A879="","",IF(AND($B879&lt;&gt;"",$C879&lt;&gt;"",$H879&lt;&gt;""),1,0))</f>
        <v/>
      </c>
      <c r="AH879" s="48" t="str">
        <f aca="false">IF($A879="","",IF(AND($AB879=1,$AC879=1,$AD879=1,$AE879=1,$AF879=1,$AG879=1),1,0))</f>
        <v/>
      </c>
      <c r="AI879" s="50" t="str">
        <f aca="false">IF($A879="","",IF($AH879&lt;&gt;1,"",IF(CFG_METODO="Teórico (Jackson)",$AA879,$V879)))</f>
        <v/>
      </c>
      <c r="AJ879" s="50" t="str">
        <f aca="false">IF($AI879="","",MAX(0,MIN(1,$AI879)))</f>
        <v/>
      </c>
      <c r="AK879" s="52" t="str">
        <f aca="false">IF($A879="","",IF($AG879=0,"Dados incompletos"&amp;IF($I879="SEM PAR"," — sem Tc no mesmo horário",""),IF($AB879=0,"Fora da janela horária",IF($AC879=0,"Radiação abaixo do mínimo",IF($AD879=0,"Vento fora da faixa",IF($AE879=0,"VPD abaixo do mínimo",IF($AF879=0,"Denominador muito pequeno","VÁLIDO")))))))</f>
        <v/>
      </c>
    </row>
    <row r="880" customFormat="false" ht="15" hidden="false" customHeight="false" outlineLevel="0" collapsed="false">
      <c r="A880" s="45" t="str">
        <f aca="false">IF(02_Estacao!A880="","",02_Estacao!A880)</f>
        <v/>
      </c>
      <c r="B880" s="46" t="str">
        <f aca="false">IF(OR($A880="",02_Estacao!B880=""),"",IF(CFG_UT="°F",(02_Estacao!B880-32)*5/9,02_Estacao!B880))</f>
        <v/>
      </c>
      <c r="C880" s="47" t="str">
        <f aca="false">IF(OR($A880="",02_Estacao!C880=""),"",IF(CFG_UUR="fração (0-1)",02_Estacao!C880*100,02_Estacao!C880))</f>
        <v/>
      </c>
      <c r="D880" s="48" t="str">
        <f aca="false">IF(OR($A880="",02_Estacao!D880=""),"",IF(CFG_URS="MJ/m²/h",02_Estacao!D880*277.7778,IF(CFG_URS="kW/m²",02_Estacao!D880*1000,02_Estacao!D880)))</f>
        <v/>
      </c>
      <c r="E880" s="46" t="str">
        <f aca="false">IF(OR($A880="",02_Estacao!E880=""),"",IF(CFG_UVEL="km/h",02_Estacao!E880/3.6,02_Estacao!E880))</f>
        <v/>
      </c>
      <c r="F880" s="46" t="str">
        <f aca="false">IF($A880="","",IF(02_Estacao!F880="",CFG_P,IF(CFG_UP="hPa (mbar)",02_Estacao!F880/10,IF(CFG_UP="Pa",02_Estacao!F880/1000,02_Estacao!F880))))</f>
        <v/>
      </c>
      <c r="G880" s="48" t="str">
        <f aca="false">IF($A880="","",IF(02_Estacao!G880&lt;&gt;"",02_Estacao!G880,IF($D880="","",(1-CFG_ALBEDO)*$D880-CFG_RNL)))</f>
        <v/>
      </c>
      <c r="H880" s="46" t="str">
        <f aca="false">IF($A880="","",IFERROR(IF(ISNUMBER(INDEX(03_Dossel!$F$6:$F$1005,MATCH($A880,03_Dossel!$A$6:$A$1005,0))),INDEX(03_Dossel!$F$6:$F$1005,MATCH($A880,03_Dossel!$A$6:$A$1005,0)),""),""))</f>
        <v/>
      </c>
      <c r="I880" s="49" t="str">
        <f aca="false">IF($A880="","",IF($H880="","SEM PAR","OK"))</f>
        <v/>
      </c>
      <c r="J880" s="50" t="str">
        <f aca="false">IF($B880="","",0.6108*EXP(17.27*$B880/($B880+237.3)))</f>
        <v/>
      </c>
      <c r="K880" s="50" t="str">
        <f aca="false">IF(OR($J880="",$C880=""),"",$J880*$C880/100)</f>
        <v/>
      </c>
      <c r="L880" s="50" t="str">
        <f aca="false">IF(OR($J880="",$K880=""),"",$J880-$K880)</f>
        <v/>
      </c>
      <c r="M880" s="50" t="str">
        <f aca="false">IF($J880="","",4098*$J880/($B880+237.3)^2)</f>
        <v/>
      </c>
      <c r="N880" s="51" t="str">
        <f aca="false">IF($F880="","",0.000665*$F880)</f>
        <v/>
      </c>
      <c r="O880" s="46" t="str">
        <f aca="false">IF($E880="","",IFERROR($E880*4.87/LN(67.8*CFG_ZANEM-5.42),""))</f>
        <v/>
      </c>
      <c r="P880" s="46" t="str">
        <f aca="false">IF(OR($B880="",$H880=""),"",$H880-$B880)</f>
        <v/>
      </c>
      <c r="Q880" s="46" t="str">
        <f aca="false">IF($A880="","",IF(ISNUMBER(CFG_A),CFG_A,""))</f>
        <v/>
      </c>
      <c r="R880" s="46" t="str">
        <f aca="false">IF($A880="","",IF(ISNUMBER(CFG_B),CFG_B,""))</f>
        <v/>
      </c>
      <c r="S880" s="50" t="str">
        <f aca="false">IF(OR($B880="",$Q880=""),"",0.6108*EXP(17.27*$B880/($B880+237.3))-0.6108*EXP(17.27*($B880+$Q880)/($B880+$Q880+237.3)))</f>
        <v/>
      </c>
      <c r="T880" s="46" t="str">
        <f aca="false">IF(OR($Q880="",$R880="",$L880=""),"",$Q880+$R880*$L880)</f>
        <v/>
      </c>
      <c r="U880" s="46" t="str">
        <f aca="false">IF(OR($Q880="",$R880="",$S880=""),"",$Q880+$R880*$S880)</f>
        <v/>
      </c>
      <c r="V880" s="50" t="str">
        <f aca="false">IF(OR($P880="",$T880="",$U880=""),"",IF(ABS($U880-$T880)&lt;CFG_DENOMMIN,"",($P880-$T880)/($U880-$T880)))</f>
        <v/>
      </c>
      <c r="W880" s="47" t="str">
        <f aca="false">IF($E880="","",IFERROR(LN((CFG_ZANEM-0.67*CFG_HDOSSEL)/(0.123*CFG_HDOSSEL))*LN((CFG_ZAR-0.67*CFG_HDOSSEL)/(0.0123*CFG_HDOSSEL))/(CFG_K^2*$E880),""))</f>
        <v/>
      </c>
      <c r="X880" s="50" t="str">
        <f aca="false">IF(OR($N880="",$W880="",$W880=0),"",$N880*(1+CFG_RC/$W880))</f>
        <v/>
      </c>
      <c r="Y880" s="46" t="str">
        <f aca="false">IF(OR($X880="",$M880="",$G880="",$L880=""),"",($W880*$G880/CFG_RHOCP)*($X880/($M880+$X880))-$L880/($M880+$X880))</f>
        <v/>
      </c>
      <c r="Z880" s="46" t="str">
        <f aca="false">IF(OR($W880="",$G880=""),"",$W880*$G880/CFG_RHOCP)</f>
        <v/>
      </c>
      <c r="AA880" s="50" t="str">
        <f aca="false">IF(OR($P880="",$Y880="",$Z880=""),"",IF(ABS($Z880-$Y880)&lt;CFG_DENOMMIN,"",($P880-$Y880)/($Z880-$Y880)))</f>
        <v/>
      </c>
      <c r="AB880" s="48" t="str">
        <f aca="false">IF($A880="","",IF(AND(HOUR($A880)&gt;=CFG_HINI,HOUR($A880)&lt;CFG_HFIM),1,0))</f>
        <v/>
      </c>
      <c r="AC880" s="48" t="str">
        <f aca="false">IF($A880="","",IF($D880="",0,IF($D880&gt;=CFG_RSMIN,1,0)))</f>
        <v/>
      </c>
      <c r="AD880" s="48" t="str">
        <f aca="false">IF($A880="","",IF($E880="",0,IF(AND($E880&gt;=CFG_UMIN,$E880&lt;=CFG_UMAX),1,0)))</f>
        <v/>
      </c>
      <c r="AE880" s="48" t="str">
        <f aca="false">IF($A880="","",IF($L880="",0,IF($L880&gt;=CFG_VPDMIN,1,0)))</f>
        <v/>
      </c>
      <c r="AF880" s="48" t="str">
        <f aca="false">IF($A880="","",IF(CFG_METODO="Teórico (Jackson)",IF(OR($Y880="",$Z880=""),0,IF(ABS($Z880-$Y880)&gt;=CFG_DENOMMIN,1,0)),IF(OR($T880="",$U880=""),0,IF(ABS($U880-$T880)&gt;=CFG_DENOMMIN,1,0))))</f>
        <v/>
      </c>
      <c r="AG880" s="48" t="str">
        <f aca="false">IF($A880="","",IF(AND($B880&lt;&gt;"",$C880&lt;&gt;"",$H880&lt;&gt;""),1,0))</f>
        <v/>
      </c>
      <c r="AH880" s="48" t="str">
        <f aca="false">IF($A880="","",IF(AND($AB880=1,$AC880=1,$AD880=1,$AE880=1,$AF880=1,$AG880=1),1,0))</f>
        <v/>
      </c>
      <c r="AI880" s="50" t="str">
        <f aca="false">IF($A880="","",IF($AH880&lt;&gt;1,"",IF(CFG_METODO="Teórico (Jackson)",$AA880,$V880)))</f>
        <v/>
      </c>
      <c r="AJ880" s="50" t="str">
        <f aca="false">IF($AI880="","",MAX(0,MIN(1,$AI880)))</f>
        <v/>
      </c>
      <c r="AK880" s="52" t="str">
        <f aca="false">IF($A880="","",IF($AG880=0,"Dados incompletos"&amp;IF($I880="SEM PAR"," — sem Tc no mesmo horário",""),IF($AB880=0,"Fora da janela horária",IF($AC880=0,"Radiação abaixo do mínimo",IF($AD880=0,"Vento fora da faixa",IF($AE880=0,"VPD abaixo do mínimo",IF($AF880=0,"Denominador muito pequeno","VÁLIDO")))))))</f>
        <v/>
      </c>
    </row>
    <row r="881" customFormat="false" ht="15" hidden="false" customHeight="false" outlineLevel="0" collapsed="false">
      <c r="A881" s="45" t="str">
        <f aca="false">IF(02_Estacao!A881="","",02_Estacao!A881)</f>
        <v/>
      </c>
      <c r="B881" s="46" t="str">
        <f aca="false">IF(OR($A881="",02_Estacao!B881=""),"",IF(CFG_UT="°F",(02_Estacao!B881-32)*5/9,02_Estacao!B881))</f>
        <v/>
      </c>
      <c r="C881" s="47" t="str">
        <f aca="false">IF(OR($A881="",02_Estacao!C881=""),"",IF(CFG_UUR="fração (0-1)",02_Estacao!C881*100,02_Estacao!C881))</f>
        <v/>
      </c>
      <c r="D881" s="48" t="str">
        <f aca="false">IF(OR($A881="",02_Estacao!D881=""),"",IF(CFG_URS="MJ/m²/h",02_Estacao!D881*277.7778,IF(CFG_URS="kW/m²",02_Estacao!D881*1000,02_Estacao!D881)))</f>
        <v/>
      </c>
      <c r="E881" s="46" t="str">
        <f aca="false">IF(OR($A881="",02_Estacao!E881=""),"",IF(CFG_UVEL="km/h",02_Estacao!E881/3.6,02_Estacao!E881))</f>
        <v/>
      </c>
      <c r="F881" s="46" t="str">
        <f aca="false">IF($A881="","",IF(02_Estacao!F881="",CFG_P,IF(CFG_UP="hPa (mbar)",02_Estacao!F881/10,IF(CFG_UP="Pa",02_Estacao!F881/1000,02_Estacao!F881))))</f>
        <v/>
      </c>
      <c r="G881" s="48" t="str">
        <f aca="false">IF($A881="","",IF(02_Estacao!G881&lt;&gt;"",02_Estacao!G881,IF($D881="","",(1-CFG_ALBEDO)*$D881-CFG_RNL)))</f>
        <v/>
      </c>
      <c r="H881" s="46" t="str">
        <f aca="false">IF($A881="","",IFERROR(IF(ISNUMBER(INDEX(03_Dossel!$F$6:$F$1005,MATCH($A881,03_Dossel!$A$6:$A$1005,0))),INDEX(03_Dossel!$F$6:$F$1005,MATCH($A881,03_Dossel!$A$6:$A$1005,0)),""),""))</f>
        <v/>
      </c>
      <c r="I881" s="49" t="str">
        <f aca="false">IF($A881="","",IF($H881="","SEM PAR","OK"))</f>
        <v/>
      </c>
      <c r="J881" s="50" t="str">
        <f aca="false">IF($B881="","",0.6108*EXP(17.27*$B881/($B881+237.3)))</f>
        <v/>
      </c>
      <c r="K881" s="50" t="str">
        <f aca="false">IF(OR($J881="",$C881=""),"",$J881*$C881/100)</f>
        <v/>
      </c>
      <c r="L881" s="50" t="str">
        <f aca="false">IF(OR($J881="",$K881=""),"",$J881-$K881)</f>
        <v/>
      </c>
      <c r="M881" s="50" t="str">
        <f aca="false">IF($J881="","",4098*$J881/($B881+237.3)^2)</f>
        <v/>
      </c>
      <c r="N881" s="51" t="str">
        <f aca="false">IF($F881="","",0.000665*$F881)</f>
        <v/>
      </c>
      <c r="O881" s="46" t="str">
        <f aca="false">IF($E881="","",IFERROR($E881*4.87/LN(67.8*CFG_ZANEM-5.42),""))</f>
        <v/>
      </c>
      <c r="P881" s="46" t="str">
        <f aca="false">IF(OR($B881="",$H881=""),"",$H881-$B881)</f>
        <v/>
      </c>
      <c r="Q881" s="46" t="str">
        <f aca="false">IF($A881="","",IF(ISNUMBER(CFG_A),CFG_A,""))</f>
        <v/>
      </c>
      <c r="R881" s="46" t="str">
        <f aca="false">IF($A881="","",IF(ISNUMBER(CFG_B),CFG_B,""))</f>
        <v/>
      </c>
      <c r="S881" s="50" t="str">
        <f aca="false">IF(OR($B881="",$Q881=""),"",0.6108*EXP(17.27*$B881/($B881+237.3))-0.6108*EXP(17.27*($B881+$Q881)/($B881+$Q881+237.3)))</f>
        <v/>
      </c>
      <c r="T881" s="46" t="str">
        <f aca="false">IF(OR($Q881="",$R881="",$L881=""),"",$Q881+$R881*$L881)</f>
        <v/>
      </c>
      <c r="U881" s="46" t="str">
        <f aca="false">IF(OR($Q881="",$R881="",$S881=""),"",$Q881+$R881*$S881)</f>
        <v/>
      </c>
      <c r="V881" s="50" t="str">
        <f aca="false">IF(OR($P881="",$T881="",$U881=""),"",IF(ABS($U881-$T881)&lt;CFG_DENOMMIN,"",($P881-$T881)/($U881-$T881)))</f>
        <v/>
      </c>
      <c r="W881" s="47" t="str">
        <f aca="false">IF($E881="","",IFERROR(LN((CFG_ZANEM-0.67*CFG_HDOSSEL)/(0.123*CFG_HDOSSEL))*LN((CFG_ZAR-0.67*CFG_HDOSSEL)/(0.0123*CFG_HDOSSEL))/(CFG_K^2*$E881),""))</f>
        <v/>
      </c>
      <c r="X881" s="50" t="str">
        <f aca="false">IF(OR($N881="",$W881="",$W881=0),"",$N881*(1+CFG_RC/$W881))</f>
        <v/>
      </c>
      <c r="Y881" s="46" t="str">
        <f aca="false">IF(OR($X881="",$M881="",$G881="",$L881=""),"",($W881*$G881/CFG_RHOCP)*($X881/($M881+$X881))-$L881/($M881+$X881))</f>
        <v/>
      </c>
      <c r="Z881" s="46" t="str">
        <f aca="false">IF(OR($W881="",$G881=""),"",$W881*$G881/CFG_RHOCP)</f>
        <v/>
      </c>
      <c r="AA881" s="50" t="str">
        <f aca="false">IF(OR($P881="",$Y881="",$Z881=""),"",IF(ABS($Z881-$Y881)&lt;CFG_DENOMMIN,"",($P881-$Y881)/($Z881-$Y881)))</f>
        <v/>
      </c>
      <c r="AB881" s="48" t="str">
        <f aca="false">IF($A881="","",IF(AND(HOUR($A881)&gt;=CFG_HINI,HOUR($A881)&lt;CFG_HFIM),1,0))</f>
        <v/>
      </c>
      <c r="AC881" s="48" t="str">
        <f aca="false">IF($A881="","",IF($D881="",0,IF($D881&gt;=CFG_RSMIN,1,0)))</f>
        <v/>
      </c>
      <c r="AD881" s="48" t="str">
        <f aca="false">IF($A881="","",IF($E881="",0,IF(AND($E881&gt;=CFG_UMIN,$E881&lt;=CFG_UMAX),1,0)))</f>
        <v/>
      </c>
      <c r="AE881" s="48" t="str">
        <f aca="false">IF($A881="","",IF($L881="",0,IF($L881&gt;=CFG_VPDMIN,1,0)))</f>
        <v/>
      </c>
      <c r="AF881" s="48" t="str">
        <f aca="false">IF($A881="","",IF(CFG_METODO="Teórico (Jackson)",IF(OR($Y881="",$Z881=""),0,IF(ABS($Z881-$Y881)&gt;=CFG_DENOMMIN,1,0)),IF(OR($T881="",$U881=""),0,IF(ABS($U881-$T881)&gt;=CFG_DENOMMIN,1,0))))</f>
        <v/>
      </c>
      <c r="AG881" s="48" t="str">
        <f aca="false">IF($A881="","",IF(AND($B881&lt;&gt;"",$C881&lt;&gt;"",$H881&lt;&gt;""),1,0))</f>
        <v/>
      </c>
      <c r="AH881" s="48" t="str">
        <f aca="false">IF($A881="","",IF(AND($AB881=1,$AC881=1,$AD881=1,$AE881=1,$AF881=1,$AG881=1),1,0))</f>
        <v/>
      </c>
      <c r="AI881" s="50" t="str">
        <f aca="false">IF($A881="","",IF($AH881&lt;&gt;1,"",IF(CFG_METODO="Teórico (Jackson)",$AA881,$V881)))</f>
        <v/>
      </c>
      <c r="AJ881" s="50" t="str">
        <f aca="false">IF($AI881="","",MAX(0,MIN(1,$AI881)))</f>
        <v/>
      </c>
      <c r="AK881" s="52" t="str">
        <f aca="false">IF($A881="","",IF($AG881=0,"Dados incompletos"&amp;IF($I881="SEM PAR"," — sem Tc no mesmo horário",""),IF($AB881=0,"Fora da janela horária",IF($AC881=0,"Radiação abaixo do mínimo",IF($AD881=0,"Vento fora da faixa",IF($AE881=0,"VPD abaixo do mínimo",IF($AF881=0,"Denominador muito pequeno","VÁLIDO")))))))</f>
        <v/>
      </c>
    </row>
    <row r="882" customFormat="false" ht="15" hidden="false" customHeight="false" outlineLevel="0" collapsed="false">
      <c r="A882" s="45" t="str">
        <f aca="false">IF(02_Estacao!A882="","",02_Estacao!A882)</f>
        <v/>
      </c>
      <c r="B882" s="46" t="str">
        <f aca="false">IF(OR($A882="",02_Estacao!B882=""),"",IF(CFG_UT="°F",(02_Estacao!B882-32)*5/9,02_Estacao!B882))</f>
        <v/>
      </c>
      <c r="C882" s="47" t="str">
        <f aca="false">IF(OR($A882="",02_Estacao!C882=""),"",IF(CFG_UUR="fração (0-1)",02_Estacao!C882*100,02_Estacao!C882))</f>
        <v/>
      </c>
      <c r="D882" s="48" t="str">
        <f aca="false">IF(OR($A882="",02_Estacao!D882=""),"",IF(CFG_URS="MJ/m²/h",02_Estacao!D882*277.7778,IF(CFG_URS="kW/m²",02_Estacao!D882*1000,02_Estacao!D882)))</f>
        <v/>
      </c>
      <c r="E882" s="46" t="str">
        <f aca="false">IF(OR($A882="",02_Estacao!E882=""),"",IF(CFG_UVEL="km/h",02_Estacao!E882/3.6,02_Estacao!E882))</f>
        <v/>
      </c>
      <c r="F882" s="46" t="str">
        <f aca="false">IF($A882="","",IF(02_Estacao!F882="",CFG_P,IF(CFG_UP="hPa (mbar)",02_Estacao!F882/10,IF(CFG_UP="Pa",02_Estacao!F882/1000,02_Estacao!F882))))</f>
        <v/>
      </c>
      <c r="G882" s="48" t="str">
        <f aca="false">IF($A882="","",IF(02_Estacao!G882&lt;&gt;"",02_Estacao!G882,IF($D882="","",(1-CFG_ALBEDO)*$D882-CFG_RNL)))</f>
        <v/>
      </c>
      <c r="H882" s="46" t="str">
        <f aca="false">IF($A882="","",IFERROR(IF(ISNUMBER(INDEX(03_Dossel!$F$6:$F$1005,MATCH($A882,03_Dossel!$A$6:$A$1005,0))),INDEX(03_Dossel!$F$6:$F$1005,MATCH($A882,03_Dossel!$A$6:$A$1005,0)),""),""))</f>
        <v/>
      </c>
      <c r="I882" s="49" t="str">
        <f aca="false">IF($A882="","",IF($H882="","SEM PAR","OK"))</f>
        <v/>
      </c>
      <c r="J882" s="50" t="str">
        <f aca="false">IF($B882="","",0.6108*EXP(17.27*$B882/($B882+237.3)))</f>
        <v/>
      </c>
      <c r="K882" s="50" t="str">
        <f aca="false">IF(OR($J882="",$C882=""),"",$J882*$C882/100)</f>
        <v/>
      </c>
      <c r="L882" s="50" t="str">
        <f aca="false">IF(OR($J882="",$K882=""),"",$J882-$K882)</f>
        <v/>
      </c>
      <c r="M882" s="50" t="str">
        <f aca="false">IF($J882="","",4098*$J882/($B882+237.3)^2)</f>
        <v/>
      </c>
      <c r="N882" s="51" t="str">
        <f aca="false">IF($F882="","",0.000665*$F882)</f>
        <v/>
      </c>
      <c r="O882" s="46" t="str">
        <f aca="false">IF($E882="","",IFERROR($E882*4.87/LN(67.8*CFG_ZANEM-5.42),""))</f>
        <v/>
      </c>
      <c r="P882" s="46" t="str">
        <f aca="false">IF(OR($B882="",$H882=""),"",$H882-$B882)</f>
        <v/>
      </c>
      <c r="Q882" s="46" t="str">
        <f aca="false">IF($A882="","",IF(ISNUMBER(CFG_A),CFG_A,""))</f>
        <v/>
      </c>
      <c r="R882" s="46" t="str">
        <f aca="false">IF($A882="","",IF(ISNUMBER(CFG_B),CFG_B,""))</f>
        <v/>
      </c>
      <c r="S882" s="50" t="str">
        <f aca="false">IF(OR($B882="",$Q882=""),"",0.6108*EXP(17.27*$B882/($B882+237.3))-0.6108*EXP(17.27*($B882+$Q882)/($B882+$Q882+237.3)))</f>
        <v/>
      </c>
      <c r="T882" s="46" t="str">
        <f aca="false">IF(OR($Q882="",$R882="",$L882=""),"",$Q882+$R882*$L882)</f>
        <v/>
      </c>
      <c r="U882" s="46" t="str">
        <f aca="false">IF(OR($Q882="",$R882="",$S882=""),"",$Q882+$R882*$S882)</f>
        <v/>
      </c>
      <c r="V882" s="50" t="str">
        <f aca="false">IF(OR($P882="",$T882="",$U882=""),"",IF(ABS($U882-$T882)&lt;CFG_DENOMMIN,"",($P882-$T882)/($U882-$T882)))</f>
        <v/>
      </c>
      <c r="W882" s="47" t="str">
        <f aca="false">IF($E882="","",IFERROR(LN((CFG_ZANEM-0.67*CFG_HDOSSEL)/(0.123*CFG_HDOSSEL))*LN((CFG_ZAR-0.67*CFG_HDOSSEL)/(0.0123*CFG_HDOSSEL))/(CFG_K^2*$E882),""))</f>
        <v/>
      </c>
      <c r="X882" s="50" t="str">
        <f aca="false">IF(OR($N882="",$W882="",$W882=0),"",$N882*(1+CFG_RC/$W882))</f>
        <v/>
      </c>
      <c r="Y882" s="46" t="str">
        <f aca="false">IF(OR($X882="",$M882="",$G882="",$L882=""),"",($W882*$G882/CFG_RHOCP)*($X882/($M882+$X882))-$L882/($M882+$X882))</f>
        <v/>
      </c>
      <c r="Z882" s="46" t="str">
        <f aca="false">IF(OR($W882="",$G882=""),"",$W882*$G882/CFG_RHOCP)</f>
        <v/>
      </c>
      <c r="AA882" s="50" t="str">
        <f aca="false">IF(OR($P882="",$Y882="",$Z882=""),"",IF(ABS($Z882-$Y882)&lt;CFG_DENOMMIN,"",($P882-$Y882)/($Z882-$Y882)))</f>
        <v/>
      </c>
      <c r="AB882" s="48" t="str">
        <f aca="false">IF($A882="","",IF(AND(HOUR($A882)&gt;=CFG_HINI,HOUR($A882)&lt;CFG_HFIM),1,0))</f>
        <v/>
      </c>
      <c r="AC882" s="48" t="str">
        <f aca="false">IF($A882="","",IF($D882="",0,IF($D882&gt;=CFG_RSMIN,1,0)))</f>
        <v/>
      </c>
      <c r="AD882" s="48" t="str">
        <f aca="false">IF($A882="","",IF($E882="",0,IF(AND($E882&gt;=CFG_UMIN,$E882&lt;=CFG_UMAX),1,0)))</f>
        <v/>
      </c>
      <c r="AE882" s="48" t="str">
        <f aca="false">IF($A882="","",IF($L882="",0,IF($L882&gt;=CFG_VPDMIN,1,0)))</f>
        <v/>
      </c>
      <c r="AF882" s="48" t="str">
        <f aca="false">IF($A882="","",IF(CFG_METODO="Teórico (Jackson)",IF(OR($Y882="",$Z882=""),0,IF(ABS($Z882-$Y882)&gt;=CFG_DENOMMIN,1,0)),IF(OR($T882="",$U882=""),0,IF(ABS($U882-$T882)&gt;=CFG_DENOMMIN,1,0))))</f>
        <v/>
      </c>
      <c r="AG882" s="48" t="str">
        <f aca="false">IF($A882="","",IF(AND($B882&lt;&gt;"",$C882&lt;&gt;"",$H882&lt;&gt;""),1,0))</f>
        <v/>
      </c>
      <c r="AH882" s="48" t="str">
        <f aca="false">IF($A882="","",IF(AND($AB882=1,$AC882=1,$AD882=1,$AE882=1,$AF882=1,$AG882=1),1,0))</f>
        <v/>
      </c>
      <c r="AI882" s="50" t="str">
        <f aca="false">IF($A882="","",IF($AH882&lt;&gt;1,"",IF(CFG_METODO="Teórico (Jackson)",$AA882,$V882)))</f>
        <v/>
      </c>
      <c r="AJ882" s="50" t="str">
        <f aca="false">IF($AI882="","",MAX(0,MIN(1,$AI882)))</f>
        <v/>
      </c>
      <c r="AK882" s="52" t="str">
        <f aca="false">IF($A882="","",IF($AG882=0,"Dados incompletos"&amp;IF($I882="SEM PAR"," — sem Tc no mesmo horário",""),IF($AB882=0,"Fora da janela horária",IF($AC882=0,"Radiação abaixo do mínimo",IF($AD882=0,"Vento fora da faixa",IF($AE882=0,"VPD abaixo do mínimo",IF($AF882=0,"Denominador muito pequeno","VÁLIDO")))))))</f>
        <v/>
      </c>
    </row>
    <row r="883" customFormat="false" ht="15" hidden="false" customHeight="false" outlineLevel="0" collapsed="false">
      <c r="A883" s="45" t="str">
        <f aca="false">IF(02_Estacao!A883="","",02_Estacao!A883)</f>
        <v/>
      </c>
      <c r="B883" s="46" t="str">
        <f aca="false">IF(OR($A883="",02_Estacao!B883=""),"",IF(CFG_UT="°F",(02_Estacao!B883-32)*5/9,02_Estacao!B883))</f>
        <v/>
      </c>
      <c r="C883" s="47" t="str">
        <f aca="false">IF(OR($A883="",02_Estacao!C883=""),"",IF(CFG_UUR="fração (0-1)",02_Estacao!C883*100,02_Estacao!C883))</f>
        <v/>
      </c>
      <c r="D883" s="48" t="str">
        <f aca="false">IF(OR($A883="",02_Estacao!D883=""),"",IF(CFG_URS="MJ/m²/h",02_Estacao!D883*277.7778,IF(CFG_URS="kW/m²",02_Estacao!D883*1000,02_Estacao!D883)))</f>
        <v/>
      </c>
      <c r="E883" s="46" t="str">
        <f aca="false">IF(OR($A883="",02_Estacao!E883=""),"",IF(CFG_UVEL="km/h",02_Estacao!E883/3.6,02_Estacao!E883))</f>
        <v/>
      </c>
      <c r="F883" s="46" t="str">
        <f aca="false">IF($A883="","",IF(02_Estacao!F883="",CFG_P,IF(CFG_UP="hPa (mbar)",02_Estacao!F883/10,IF(CFG_UP="Pa",02_Estacao!F883/1000,02_Estacao!F883))))</f>
        <v/>
      </c>
      <c r="G883" s="48" t="str">
        <f aca="false">IF($A883="","",IF(02_Estacao!G883&lt;&gt;"",02_Estacao!G883,IF($D883="","",(1-CFG_ALBEDO)*$D883-CFG_RNL)))</f>
        <v/>
      </c>
      <c r="H883" s="46" t="str">
        <f aca="false">IF($A883="","",IFERROR(IF(ISNUMBER(INDEX(03_Dossel!$F$6:$F$1005,MATCH($A883,03_Dossel!$A$6:$A$1005,0))),INDEX(03_Dossel!$F$6:$F$1005,MATCH($A883,03_Dossel!$A$6:$A$1005,0)),""),""))</f>
        <v/>
      </c>
      <c r="I883" s="49" t="str">
        <f aca="false">IF($A883="","",IF($H883="","SEM PAR","OK"))</f>
        <v/>
      </c>
      <c r="J883" s="50" t="str">
        <f aca="false">IF($B883="","",0.6108*EXP(17.27*$B883/($B883+237.3)))</f>
        <v/>
      </c>
      <c r="K883" s="50" t="str">
        <f aca="false">IF(OR($J883="",$C883=""),"",$J883*$C883/100)</f>
        <v/>
      </c>
      <c r="L883" s="50" t="str">
        <f aca="false">IF(OR($J883="",$K883=""),"",$J883-$K883)</f>
        <v/>
      </c>
      <c r="M883" s="50" t="str">
        <f aca="false">IF($J883="","",4098*$J883/($B883+237.3)^2)</f>
        <v/>
      </c>
      <c r="N883" s="51" t="str">
        <f aca="false">IF($F883="","",0.000665*$F883)</f>
        <v/>
      </c>
      <c r="O883" s="46" t="str">
        <f aca="false">IF($E883="","",IFERROR($E883*4.87/LN(67.8*CFG_ZANEM-5.42),""))</f>
        <v/>
      </c>
      <c r="P883" s="46" t="str">
        <f aca="false">IF(OR($B883="",$H883=""),"",$H883-$B883)</f>
        <v/>
      </c>
      <c r="Q883" s="46" t="str">
        <f aca="false">IF($A883="","",IF(ISNUMBER(CFG_A),CFG_A,""))</f>
        <v/>
      </c>
      <c r="R883" s="46" t="str">
        <f aca="false">IF($A883="","",IF(ISNUMBER(CFG_B),CFG_B,""))</f>
        <v/>
      </c>
      <c r="S883" s="50" t="str">
        <f aca="false">IF(OR($B883="",$Q883=""),"",0.6108*EXP(17.27*$B883/($B883+237.3))-0.6108*EXP(17.27*($B883+$Q883)/($B883+$Q883+237.3)))</f>
        <v/>
      </c>
      <c r="T883" s="46" t="str">
        <f aca="false">IF(OR($Q883="",$R883="",$L883=""),"",$Q883+$R883*$L883)</f>
        <v/>
      </c>
      <c r="U883" s="46" t="str">
        <f aca="false">IF(OR($Q883="",$R883="",$S883=""),"",$Q883+$R883*$S883)</f>
        <v/>
      </c>
      <c r="V883" s="50" t="str">
        <f aca="false">IF(OR($P883="",$T883="",$U883=""),"",IF(ABS($U883-$T883)&lt;CFG_DENOMMIN,"",($P883-$T883)/($U883-$T883)))</f>
        <v/>
      </c>
      <c r="W883" s="47" t="str">
        <f aca="false">IF($E883="","",IFERROR(LN((CFG_ZANEM-0.67*CFG_HDOSSEL)/(0.123*CFG_HDOSSEL))*LN((CFG_ZAR-0.67*CFG_HDOSSEL)/(0.0123*CFG_HDOSSEL))/(CFG_K^2*$E883),""))</f>
        <v/>
      </c>
      <c r="X883" s="50" t="str">
        <f aca="false">IF(OR($N883="",$W883="",$W883=0),"",$N883*(1+CFG_RC/$W883))</f>
        <v/>
      </c>
      <c r="Y883" s="46" t="str">
        <f aca="false">IF(OR($X883="",$M883="",$G883="",$L883=""),"",($W883*$G883/CFG_RHOCP)*($X883/($M883+$X883))-$L883/($M883+$X883))</f>
        <v/>
      </c>
      <c r="Z883" s="46" t="str">
        <f aca="false">IF(OR($W883="",$G883=""),"",$W883*$G883/CFG_RHOCP)</f>
        <v/>
      </c>
      <c r="AA883" s="50" t="str">
        <f aca="false">IF(OR($P883="",$Y883="",$Z883=""),"",IF(ABS($Z883-$Y883)&lt;CFG_DENOMMIN,"",($P883-$Y883)/($Z883-$Y883)))</f>
        <v/>
      </c>
      <c r="AB883" s="48" t="str">
        <f aca="false">IF($A883="","",IF(AND(HOUR($A883)&gt;=CFG_HINI,HOUR($A883)&lt;CFG_HFIM),1,0))</f>
        <v/>
      </c>
      <c r="AC883" s="48" t="str">
        <f aca="false">IF($A883="","",IF($D883="",0,IF($D883&gt;=CFG_RSMIN,1,0)))</f>
        <v/>
      </c>
      <c r="AD883" s="48" t="str">
        <f aca="false">IF($A883="","",IF($E883="",0,IF(AND($E883&gt;=CFG_UMIN,$E883&lt;=CFG_UMAX),1,0)))</f>
        <v/>
      </c>
      <c r="AE883" s="48" t="str">
        <f aca="false">IF($A883="","",IF($L883="",0,IF($L883&gt;=CFG_VPDMIN,1,0)))</f>
        <v/>
      </c>
      <c r="AF883" s="48" t="str">
        <f aca="false">IF($A883="","",IF(CFG_METODO="Teórico (Jackson)",IF(OR($Y883="",$Z883=""),0,IF(ABS($Z883-$Y883)&gt;=CFG_DENOMMIN,1,0)),IF(OR($T883="",$U883=""),0,IF(ABS($U883-$T883)&gt;=CFG_DENOMMIN,1,0))))</f>
        <v/>
      </c>
      <c r="AG883" s="48" t="str">
        <f aca="false">IF($A883="","",IF(AND($B883&lt;&gt;"",$C883&lt;&gt;"",$H883&lt;&gt;""),1,0))</f>
        <v/>
      </c>
      <c r="AH883" s="48" t="str">
        <f aca="false">IF($A883="","",IF(AND($AB883=1,$AC883=1,$AD883=1,$AE883=1,$AF883=1,$AG883=1),1,0))</f>
        <v/>
      </c>
      <c r="AI883" s="50" t="str">
        <f aca="false">IF($A883="","",IF($AH883&lt;&gt;1,"",IF(CFG_METODO="Teórico (Jackson)",$AA883,$V883)))</f>
        <v/>
      </c>
      <c r="AJ883" s="50" t="str">
        <f aca="false">IF($AI883="","",MAX(0,MIN(1,$AI883)))</f>
        <v/>
      </c>
      <c r="AK883" s="52" t="str">
        <f aca="false">IF($A883="","",IF($AG883=0,"Dados incompletos"&amp;IF($I883="SEM PAR"," — sem Tc no mesmo horário",""),IF($AB883=0,"Fora da janela horária",IF($AC883=0,"Radiação abaixo do mínimo",IF($AD883=0,"Vento fora da faixa",IF($AE883=0,"VPD abaixo do mínimo",IF($AF883=0,"Denominador muito pequeno","VÁLIDO")))))))</f>
        <v/>
      </c>
    </row>
    <row r="884" customFormat="false" ht="15" hidden="false" customHeight="false" outlineLevel="0" collapsed="false">
      <c r="A884" s="45" t="str">
        <f aca="false">IF(02_Estacao!A884="","",02_Estacao!A884)</f>
        <v/>
      </c>
      <c r="B884" s="46" t="str">
        <f aca="false">IF(OR($A884="",02_Estacao!B884=""),"",IF(CFG_UT="°F",(02_Estacao!B884-32)*5/9,02_Estacao!B884))</f>
        <v/>
      </c>
      <c r="C884" s="47" t="str">
        <f aca="false">IF(OR($A884="",02_Estacao!C884=""),"",IF(CFG_UUR="fração (0-1)",02_Estacao!C884*100,02_Estacao!C884))</f>
        <v/>
      </c>
      <c r="D884" s="48" t="str">
        <f aca="false">IF(OR($A884="",02_Estacao!D884=""),"",IF(CFG_URS="MJ/m²/h",02_Estacao!D884*277.7778,IF(CFG_URS="kW/m²",02_Estacao!D884*1000,02_Estacao!D884)))</f>
        <v/>
      </c>
      <c r="E884" s="46" t="str">
        <f aca="false">IF(OR($A884="",02_Estacao!E884=""),"",IF(CFG_UVEL="km/h",02_Estacao!E884/3.6,02_Estacao!E884))</f>
        <v/>
      </c>
      <c r="F884" s="46" t="str">
        <f aca="false">IF($A884="","",IF(02_Estacao!F884="",CFG_P,IF(CFG_UP="hPa (mbar)",02_Estacao!F884/10,IF(CFG_UP="Pa",02_Estacao!F884/1000,02_Estacao!F884))))</f>
        <v/>
      </c>
      <c r="G884" s="48" t="str">
        <f aca="false">IF($A884="","",IF(02_Estacao!G884&lt;&gt;"",02_Estacao!G884,IF($D884="","",(1-CFG_ALBEDO)*$D884-CFG_RNL)))</f>
        <v/>
      </c>
      <c r="H884" s="46" t="str">
        <f aca="false">IF($A884="","",IFERROR(IF(ISNUMBER(INDEX(03_Dossel!$F$6:$F$1005,MATCH($A884,03_Dossel!$A$6:$A$1005,0))),INDEX(03_Dossel!$F$6:$F$1005,MATCH($A884,03_Dossel!$A$6:$A$1005,0)),""),""))</f>
        <v/>
      </c>
      <c r="I884" s="49" t="str">
        <f aca="false">IF($A884="","",IF($H884="","SEM PAR","OK"))</f>
        <v/>
      </c>
      <c r="J884" s="50" t="str">
        <f aca="false">IF($B884="","",0.6108*EXP(17.27*$B884/($B884+237.3)))</f>
        <v/>
      </c>
      <c r="K884" s="50" t="str">
        <f aca="false">IF(OR($J884="",$C884=""),"",$J884*$C884/100)</f>
        <v/>
      </c>
      <c r="L884" s="50" t="str">
        <f aca="false">IF(OR($J884="",$K884=""),"",$J884-$K884)</f>
        <v/>
      </c>
      <c r="M884" s="50" t="str">
        <f aca="false">IF($J884="","",4098*$J884/($B884+237.3)^2)</f>
        <v/>
      </c>
      <c r="N884" s="51" t="str">
        <f aca="false">IF($F884="","",0.000665*$F884)</f>
        <v/>
      </c>
      <c r="O884" s="46" t="str">
        <f aca="false">IF($E884="","",IFERROR($E884*4.87/LN(67.8*CFG_ZANEM-5.42),""))</f>
        <v/>
      </c>
      <c r="P884" s="46" t="str">
        <f aca="false">IF(OR($B884="",$H884=""),"",$H884-$B884)</f>
        <v/>
      </c>
      <c r="Q884" s="46" t="str">
        <f aca="false">IF($A884="","",IF(ISNUMBER(CFG_A),CFG_A,""))</f>
        <v/>
      </c>
      <c r="R884" s="46" t="str">
        <f aca="false">IF($A884="","",IF(ISNUMBER(CFG_B),CFG_B,""))</f>
        <v/>
      </c>
      <c r="S884" s="50" t="str">
        <f aca="false">IF(OR($B884="",$Q884=""),"",0.6108*EXP(17.27*$B884/($B884+237.3))-0.6108*EXP(17.27*($B884+$Q884)/($B884+$Q884+237.3)))</f>
        <v/>
      </c>
      <c r="T884" s="46" t="str">
        <f aca="false">IF(OR($Q884="",$R884="",$L884=""),"",$Q884+$R884*$L884)</f>
        <v/>
      </c>
      <c r="U884" s="46" t="str">
        <f aca="false">IF(OR($Q884="",$R884="",$S884=""),"",$Q884+$R884*$S884)</f>
        <v/>
      </c>
      <c r="V884" s="50" t="str">
        <f aca="false">IF(OR($P884="",$T884="",$U884=""),"",IF(ABS($U884-$T884)&lt;CFG_DENOMMIN,"",($P884-$T884)/($U884-$T884)))</f>
        <v/>
      </c>
      <c r="W884" s="47" t="str">
        <f aca="false">IF($E884="","",IFERROR(LN((CFG_ZANEM-0.67*CFG_HDOSSEL)/(0.123*CFG_HDOSSEL))*LN((CFG_ZAR-0.67*CFG_HDOSSEL)/(0.0123*CFG_HDOSSEL))/(CFG_K^2*$E884),""))</f>
        <v/>
      </c>
      <c r="X884" s="50" t="str">
        <f aca="false">IF(OR($N884="",$W884="",$W884=0),"",$N884*(1+CFG_RC/$W884))</f>
        <v/>
      </c>
      <c r="Y884" s="46" t="str">
        <f aca="false">IF(OR($X884="",$M884="",$G884="",$L884=""),"",($W884*$G884/CFG_RHOCP)*($X884/($M884+$X884))-$L884/($M884+$X884))</f>
        <v/>
      </c>
      <c r="Z884" s="46" t="str">
        <f aca="false">IF(OR($W884="",$G884=""),"",$W884*$G884/CFG_RHOCP)</f>
        <v/>
      </c>
      <c r="AA884" s="50" t="str">
        <f aca="false">IF(OR($P884="",$Y884="",$Z884=""),"",IF(ABS($Z884-$Y884)&lt;CFG_DENOMMIN,"",($P884-$Y884)/($Z884-$Y884)))</f>
        <v/>
      </c>
      <c r="AB884" s="48" t="str">
        <f aca="false">IF($A884="","",IF(AND(HOUR($A884)&gt;=CFG_HINI,HOUR($A884)&lt;CFG_HFIM),1,0))</f>
        <v/>
      </c>
      <c r="AC884" s="48" t="str">
        <f aca="false">IF($A884="","",IF($D884="",0,IF($D884&gt;=CFG_RSMIN,1,0)))</f>
        <v/>
      </c>
      <c r="AD884" s="48" t="str">
        <f aca="false">IF($A884="","",IF($E884="",0,IF(AND($E884&gt;=CFG_UMIN,$E884&lt;=CFG_UMAX),1,0)))</f>
        <v/>
      </c>
      <c r="AE884" s="48" t="str">
        <f aca="false">IF($A884="","",IF($L884="",0,IF($L884&gt;=CFG_VPDMIN,1,0)))</f>
        <v/>
      </c>
      <c r="AF884" s="48" t="str">
        <f aca="false">IF($A884="","",IF(CFG_METODO="Teórico (Jackson)",IF(OR($Y884="",$Z884=""),0,IF(ABS($Z884-$Y884)&gt;=CFG_DENOMMIN,1,0)),IF(OR($T884="",$U884=""),0,IF(ABS($U884-$T884)&gt;=CFG_DENOMMIN,1,0))))</f>
        <v/>
      </c>
      <c r="AG884" s="48" t="str">
        <f aca="false">IF($A884="","",IF(AND($B884&lt;&gt;"",$C884&lt;&gt;"",$H884&lt;&gt;""),1,0))</f>
        <v/>
      </c>
      <c r="AH884" s="48" t="str">
        <f aca="false">IF($A884="","",IF(AND($AB884=1,$AC884=1,$AD884=1,$AE884=1,$AF884=1,$AG884=1),1,0))</f>
        <v/>
      </c>
      <c r="AI884" s="50" t="str">
        <f aca="false">IF($A884="","",IF($AH884&lt;&gt;1,"",IF(CFG_METODO="Teórico (Jackson)",$AA884,$V884)))</f>
        <v/>
      </c>
      <c r="AJ884" s="50" t="str">
        <f aca="false">IF($AI884="","",MAX(0,MIN(1,$AI884)))</f>
        <v/>
      </c>
      <c r="AK884" s="52" t="str">
        <f aca="false">IF($A884="","",IF($AG884=0,"Dados incompletos"&amp;IF($I884="SEM PAR"," — sem Tc no mesmo horário",""),IF($AB884=0,"Fora da janela horária",IF($AC884=0,"Radiação abaixo do mínimo",IF($AD884=0,"Vento fora da faixa",IF($AE884=0,"VPD abaixo do mínimo",IF($AF884=0,"Denominador muito pequeno","VÁLIDO")))))))</f>
        <v/>
      </c>
    </row>
    <row r="885" customFormat="false" ht="15" hidden="false" customHeight="false" outlineLevel="0" collapsed="false">
      <c r="A885" s="45" t="str">
        <f aca="false">IF(02_Estacao!A885="","",02_Estacao!A885)</f>
        <v/>
      </c>
      <c r="B885" s="46" t="str">
        <f aca="false">IF(OR($A885="",02_Estacao!B885=""),"",IF(CFG_UT="°F",(02_Estacao!B885-32)*5/9,02_Estacao!B885))</f>
        <v/>
      </c>
      <c r="C885" s="47" t="str">
        <f aca="false">IF(OR($A885="",02_Estacao!C885=""),"",IF(CFG_UUR="fração (0-1)",02_Estacao!C885*100,02_Estacao!C885))</f>
        <v/>
      </c>
      <c r="D885" s="48" t="str">
        <f aca="false">IF(OR($A885="",02_Estacao!D885=""),"",IF(CFG_URS="MJ/m²/h",02_Estacao!D885*277.7778,IF(CFG_URS="kW/m²",02_Estacao!D885*1000,02_Estacao!D885)))</f>
        <v/>
      </c>
      <c r="E885" s="46" t="str">
        <f aca="false">IF(OR($A885="",02_Estacao!E885=""),"",IF(CFG_UVEL="km/h",02_Estacao!E885/3.6,02_Estacao!E885))</f>
        <v/>
      </c>
      <c r="F885" s="46" t="str">
        <f aca="false">IF($A885="","",IF(02_Estacao!F885="",CFG_P,IF(CFG_UP="hPa (mbar)",02_Estacao!F885/10,IF(CFG_UP="Pa",02_Estacao!F885/1000,02_Estacao!F885))))</f>
        <v/>
      </c>
      <c r="G885" s="48" t="str">
        <f aca="false">IF($A885="","",IF(02_Estacao!G885&lt;&gt;"",02_Estacao!G885,IF($D885="","",(1-CFG_ALBEDO)*$D885-CFG_RNL)))</f>
        <v/>
      </c>
      <c r="H885" s="46" t="str">
        <f aca="false">IF($A885="","",IFERROR(IF(ISNUMBER(INDEX(03_Dossel!$F$6:$F$1005,MATCH($A885,03_Dossel!$A$6:$A$1005,0))),INDEX(03_Dossel!$F$6:$F$1005,MATCH($A885,03_Dossel!$A$6:$A$1005,0)),""),""))</f>
        <v/>
      </c>
      <c r="I885" s="49" t="str">
        <f aca="false">IF($A885="","",IF($H885="","SEM PAR","OK"))</f>
        <v/>
      </c>
      <c r="J885" s="50" t="str">
        <f aca="false">IF($B885="","",0.6108*EXP(17.27*$B885/($B885+237.3)))</f>
        <v/>
      </c>
      <c r="K885" s="50" t="str">
        <f aca="false">IF(OR($J885="",$C885=""),"",$J885*$C885/100)</f>
        <v/>
      </c>
      <c r="L885" s="50" t="str">
        <f aca="false">IF(OR($J885="",$K885=""),"",$J885-$K885)</f>
        <v/>
      </c>
      <c r="M885" s="50" t="str">
        <f aca="false">IF($J885="","",4098*$J885/($B885+237.3)^2)</f>
        <v/>
      </c>
      <c r="N885" s="51" t="str">
        <f aca="false">IF($F885="","",0.000665*$F885)</f>
        <v/>
      </c>
      <c r="O885" s="46" t="str">
        <f aca="false">IF($E885="","",IFERROR($E885*4.87/LN(67.8*CFG_ZANEM-5.42),""))</f>
        <v/>
      </c>
      <c r="P885" s="46" t="str">
        <f aca="false">IF(OR($B885="",$H885=""),"",$H885-$B885)</f>
        <v/>
      </c>
      <c r="Q885" s="46" t="str">
        <f aca="false">IF($A885="","",IF(ISNUMBER(CFG_A),CFG_A,""))</f>
        <v/>
      </c>
      <c r="R885" s="46" t="str">
        <f aca="false">IF($A885="","",IF(ISNUMBER(CFG_B),CFG_B,""))</f>
        <v/>
      </c>
      <c r="S885" s="50" t="str">
        <f aca="false">IF(OR($B885="",$Q885=""),"",0.6108*EXP(17.27*$B885/($B885+237.3))-0.6108*EXP(17.27*($B885+$Q885)/($B885+$Q885+237.3)))</f>
        <v/>
      </c>
      <c r="T885" s="46" t="str">
        <f aca="false">IF(OR($Q885="",$R885="",$L885=""),"",$Q885+$R885*$L885)</f>
        <v/>
      </c>
      <c r="U885" s="46" t="str">
        <f aca="false">IF(OR($Q885="",$R885="",$S885=""),"",$Q885+$R885*$S885)</f>
        <v/>
      </c>
      <c r="V885" s="50" t="str">
        <f aca="false">IF(OR($P885="",$T885="",$U885=""),"",IF(ABS($U885-$T885)&lt;CFG_DENOMMIN,"",($P885-$T885)/($U885-$T885)))</f>
        <v/>
      </c>
      <c r="W885" s="47" t="str">
        <f aca="false">IF($E885="","",IFERROR(LN((CFG_ZANEM-0.67*CFG_HDOSSEL)/(0.123*CFG_HDOSSEL))*LN((CFG_ZAR-0.67*CFG_HDOSSEL)/(0.0123*CFG_HDOSSEL))/(CFG_K^2*$E885),""))</f>
        <v/>
      </c>
      <c r="X885" s="50" t="str">
        <f aca="false">IF(OR($N885="",$W885="",$W885=0),"",$N885*(1+CFG_RC/$W885))</f>
        <v/>
      </c>
      <c r="Y885" s="46" t="str">
        <f aca="false">IF(OR($X885="",$M885="",$G885="",$L885=""),"",($W885*$G885/CFG_RHOCP)*($X885/($M885+$X885))-$L885/($M885+$X885))</f>
        <v/>
      </c>
      <c r="Z885" s="46" t="str">
        <f aca="false">IF(OR($W885="",$G885=""),"",$W885*$G885/CFG_RHOCP)</f>
        <v/>
      </c>
      <c r="AA885" s="50" t="str">
        <f aca="false">IF(OR($P885="",$Y885="",$Z885=""),"",IF(ABS($Z885-$Y885)&lt;CFG_DENOMMIN,"",($P885-$Y885)/($Z885-$Y885)))</f>
        <v/>
      </c>
      <c r="AB885" s="48" t="str">
        <f aca="false">IF($A885="","",IF(AND(HOUR($A885)&gt;=CFG_HINI,HOUR($A885)&lt;CFG_HFIM),1,0))</f>
        <v/>
      </c>
      <c r="AC885" s="48" t="str">
        <f aca="false">IF($A885="","",IF($D885="",0,IF($D885&gt;=CFG_RSMIN,1,0)))</f>
        <v/>
      </c>
      <c r="AD885" s="48" t="str">
        <f aca="false">IF($A885="","",IF($E885="",0,IF(AND($E885&gt;=CFG_UMIN,$E885&lt;=CFG_UMAX),1,0)))</f>
        <v/>
      </c>
      <c r="AE885" s="48" t="str">
        <f aca="false">IF($A885="","",IF($L885="",0,IF($L885&gt;=CFG_VPDMIN,1,0)))</f>
        <v/>
      </c>
      <c r="AF885" s="48" t="str">
        <f aca="false">IF($A885="","",IF(CFG_METODO="Teórico (Jackson)",IF(OR($Y885="",$Z885=""),0,IF(ABS($Z885-$Y885)&gt;=CFG_DENOMMIN,1,0)),IF(OR($T885="",$U885=""),0,IF(ABS($U885-$T885)&gt;=CFG_DENOMMIN,1,0))))</f>
        <v/>
      </c>
      <c r="AG885" s="48" t="str">
        <f aca="false">IF($A885="","",IF(AND($B885&lt;&gt;"",$C885&lt;&gt;"",$H885&lt;&gt;""),1,0))</f>
        <v/>
      </c>
      <c r="AH885" s="48" t="str">
        <f aca="false">IF($A885="","",IF(AND($AB885=1,$AC885=1,$AD885=1,$AE885=1,$AF885=1,$AG885=1),1,0))</f>
        <v/>
      </c>
      <c r="AI885" s="50" t="str">
        <f aca="false">IF($A885="","",IF($AH885&lt;&gt;1,"",IF(CFG_METODO="Teórico (Jackson)",$AA885,$V885)))</f>
        <v/>
      </c>
      <c r="AJ885" s="50" t="str">
        <f aca="false">IF($AI885="","",MAX(0,MIN(1,$AI885)))</f>
        <v/>
      </c>
      <c r="AK885" s="52" t="str">
        <f aca="false">IF($A885="","",IF($AG885=0,"Dados incompletos"&amp;IF($I885="SEM PAR"," — sem Tc no mesmo horário",""),IF($AB885=0,"Fora da janela horária",IF($AC885=0,"Radiação abaixo do mínimo",IF($AD885=0,"Vento fora da faixa",IF($AE885=0,"VPD abaixo do mínimo",IF($AF885=0,"Denominador muito pequeno","VÁLIDO")))))))</f>
        <v/>
      </c>
    </row>
    <row r="886" customFormat="false" ht="15" hidden="false" customHeight="false" outlineLevel="0" collapsed="false">
      <c r="A886" s="45" t="str">
        <f aca="false">IF(02_Estacao!A886="","",02_Estacao!A886)</f>
        <v/>
      </c>
      <c r="B886" s="46" t="str">
        <f aca="false">IF(OR($A886="",02_Estacao!B886=""),"",IF(CFG_UT="°F",(02_Estacao!B886-32)*5/9,02_Estacao!B886))</f>
        <v/>
      </c>
      <c r="C886" s="47" t="str">
        <f aca="false">IF(OR($A886="",02_Estacao!C886=""),"",IF(CFG_UUR="fração (0-1)",02_Estacao!C886*100,02_Estacao!C886))</f>
        <v/>
      </c>
      <c r="D886" s="48" t="str">
        <f aca="false">IF(OR($A886="",02_Estacao!D886=""),"",IF(CFG_URS="MJ/m²/h",02_Estacao!D886*277.7778,IF(CFG_URS="kW/m²",02_Estacao!D886*1000,02_Estacao!D886)))</f>
        <v/>
      </c>
      <c r="E886" s="46" t="str">
        <f aca="false">IF(OR($A886="",02_Estacao!E886=""),"",IF(CFG_UVEL="km/h",02_Estacao!E886/3.6,02_Estacao!E886))</f>
        <v/>
      </c>
      <c r="F886" s="46" t="str">
        <f aca="false">IF($A886="","",IF(02_Estacao!F886="",CFG_P,IF(CFG_UP="hPa (mbar)",02_Estacao!F886/10,IF(CFG_UP="Pa",02_Estacao!F886/1000,02_Estacao!F886))))</f>
        <v/>
      </c>
      <c r="G886" s="48" t="str">
        <f aca="false">IF($A886="","",IF(02_Estacao!G886&lt;&gt;"",02_Estacao!G886,IF($D886="","",(1-CFG_ALBEDO)*$D886-CFG_RNL)))</f>
        <v/>
      </c>
      <c r="H886" s="46" t="str">
        <f aca="false">IF($A886="","",IFERROR(IF(ISNUMBER(INDEX(03_Dossel!$F$6:$F$1005,MATCH($A886,03_Dossel!$A$6:$A$1005,0))),INDEX(03_Dossel!$F$6:$F$1005,MATCH($A886,03_Dossel!$A$6:$A$1005,0)),""),""))</f>
        <v/>
      </c>
      <c r="I886" s="49" t="str">
        <f aca="false">IF($A886="","",IF($H886="","SEM PAR","OK"))</f>
        <v/>
      </c>
      <c r="J886" s="50" t="str">
        <f aca="false">IF($B886="","",0.6108*EXP(17.27*$B886/($B886+237.3)))</f>
        <v/>
      </c>
      <c r="K886" s="50" t="str">
        <f aca="false">IF(OR($J886="",$C886=""),"",$J886*$C886/100)</f>
        <v/>
      </c>
      <c r="L886" s="50" t="str">
        <f aca="false">IF(OR($J886="",$K886=""),"",$J886-$K886)</f>
        <v/>
      </c>
      <c r="M886" s="50" t="str">
        <f aca="false">IF($J886="","",4098*$J886/($B886+237.3)^2)</f>
        <v/>
      </c>
      <c r="N886" s="51" t="str">
        <f aca="false">IF($F886="","",0.000665*$F886)</f>
        <v/>
      </c>
      <c r="O886" s="46" t="str">
        <f aca="false">IF($E886="","",IFERROR($E886*4.87/LN(67.8*CFG_ZANEM-5.42),""))</f>
        <v/>
      </c>
      <c r="P886" s="46" t="str">
        <f aca="false">IF(OR($B886="",$H886=""),"",$H886-$B886)</f>
        <v/>
      </c>
      <c r="Q886" s="46" t="str">
        <f aca="false">IF($A886="","",IF(ISNUMBER(CFG_A),CFG_A,""))</f>
        <v/>
      </c>
      <c r="R886" s="46" t="str">
        <f aca="false">IF($A886="","",IF(ISNUMBER(CFG_B),CFG_B,""))</f>
        <v/>
      </c>
      <c r="S886" s="50" t="str">
        <f aca="false">IF(OR($B886="",$Q886=""),"",0.6108*EXP(17.27*$B886/($B886+237.3))-0.6108*EXP(17.27*($B886+$Q886)/($B886+$Q886+237.3)))</f>
        <v/>
      </c>
      <c r="T886" s="46" t="str">
        <f aca="false">IF(OR($Q886="",$R886="",$L886=""),"",$Q886+$R886*$L886)</f>
        <v/>
      </c>
      <c r="U886" s="46" t="str">
        <f aca="false">IF(OR($Q886="",$R886="",$S886=""),"",$Q886+$R886*$S886)</f>
        <v/>
      </c>
      <c r="V886" s="50" t="str">
        <f aca="false">IF(OR($P886="",$T886="",$U886=""),"",IF(ABS($U886-$T886)&lt;CFG_DENOMMIN,"",($P886-$T886)/($U886-$T886)))</f>
        <v/>
      </c>
      <c r="W886" s="47" t="str">
        <f aca="false">IF($E886="","",IFERROR(LN((CFG_ZANEM-0.67*CFG_HDOSSEL)/(0.123*CFG_HDOSSEL))*LN((CFG_ZAR-0.67*CFG_HDOSSEL)/(0.0123*CFG_HDOSSEL))/(CFG_K^2*$E886),""))</f>
        <v/>
      </c>
      <c r="X886" s="50" t="str">
        <f aca="false">IF(OR($N886="",$W886="",$W886=0),"",$N886*(1+CFG_RC/$W886))</f>
        <v/>
      </c>
      <c r="Y886" s="46" t="str">
        <f aca="false">IF(OR($X886="",$M886="",$G886="",$L886=""),"",($W886*$G886/CFG_RHOCP)*($X886/($M886+$X886))-$L886/($M886+$X886))</f>
        <v/>
      </c>
      <c r="Z886" s="46" t="str">
        <f aca="false">IF(OR($W886="",$G886=""),"",$W886*$G886/CFG_RHOCP)</f>
        <v/>
      </c>
      <c r="AA886" s="50" t="str">
        <f aca="false">IF(OR($P886="",$Y886="",$Z886=""),"",IF(ABS($Z886-$Y886)&lt;CFG_DENOMMIN,"",($P886-$Y886)/($Z886-$Y886)))</f>
        <v/>
      </c>
      <c r="AB886" s="48" t="str">
        <f aca="false">IF($A886="","",IF(AND(HOUR($A886)&gt;=CFG_HINI,HOUR($A886)&lt;CFG_HFIM),1,0))</f>
        <v/>
      </c>
      <c r="AC886" s="48" t="str">
        <f aca="false">IF($A886="","",IF($D886="",0,IF($D886&gt;=CFG_RSMIN,1,0)))</f>
        <v/>
      </c>
      <c r="AD886" s="48" t="str">
        <f aca="false">IF($A886="","",IF($E886="",0,IF(AND($E886&gt;=CFG_UMIN,$E886&lt;=CFG_UMAX),1,0)))</f>
        <v/>
      </c>
      <c r="AE886" s="48" t="str">
        <f aca="false">IF($A886="","",IF($L886="",0,IF($L886&gt;=CFG_VPDMIN,1,0)))</f>
        <v/>
      </c>
      <c r="AF886" s="48" t="str">
        <f aca="false">IF($A886="","",IF(CFG_METODO="Teórico (Jackson)",IF(OR($Y886="",$Z886=""),0,IF(ABS($Z886-$Y886)&gt;=CFG_DENOMMIN,1,0)),IF(OR($T886="",$U886=""),0,IF(ABS($U886-$T886)&gt;=CFG_DENOMMIN,1,0))))</f>
        <v/>
      </c>
      <c r="AG886" s="48" t="str">
        <f aca="false">IF($A886="","",IF(AND($B886&lt;&gt;"",$C886&lt;&gt;"",$H886&lt;&gt;""),1,0))</f>
        <v/>
      </c>
      <c r="AH886" s="48" t="str">
        <f aca="false">IF($A886="","",IF(AND($AB886=1,$AC886=1,$AD886=1,$AE886=1,$AF886=1,$AG886=1),1,0))</f>
        <v/>
      </c>
      <c r="AI886" s="50" t="str">
        <f aca="false">IF($A886="","",IF($AH886&lt;&gt;1,"",IF(CFG_METODO="Teórico (Jackson)",$AA886,$V886)))</f>
        <v/>
      </c>
      <c r="AJ886" s="50" t="str">
        <f aca="false">IF($AI886="","",MAX(0,MIN(1,$AI886)))</f>
        <v/>
      </c>
      <c r="AK886" s="52" t="str">
        <f aca="false">IF($A886="","",IF($AG886=0,"Dados incompletos"&amp;IF($I886="SEM PAR"," — sem Tc no mesmo horário",""),IF($AB886=0,"Fora da janela horária",IF($AC886=0,"Radiação abaixo do mínimo",IF($AD886=0,"Vento fora da faixa",IF($AE886=0,"VPD abaixo do mínimo",IF($AF886=0,"Denominador muito pequeno","VÁLIDO")))))))</f>
        <v/>
      </c>
    </row>
    <row r="887" customFormat="false" ht="15" hidden="false" customHeight="false" outlineLevel="0" collapsed="false">
      <c r="A887" s="45" t="str">
        <f aca="false">IF(02_Estacao!A887="","",02_Estacao!A887)</f>
        <v/>
      </c>
      <c r="B887" s="46" t="str">
        <f aca="false">IF(OR($A887="",02_Estacao!B887=""),"",IF(CFG_UT="°F",(02_Estacao!B887-32)*5/9,02_Estacao!B887))</f>
        <v/>
      </c>
      <c r="C887" s="47" t="str">
        <f aca="false">IF(OR($A887="",02_Estacao!C887=""),"",IF(CFG_UUR="fração (0-1)",02_Estacao!C887*100,02_Estacao!C887))</f>
        <v/>
      </c>
      <c r="D887" s="48" t="str">
        <f aca="false">IF(OR($A887="",02_Estacao!D887=""),"",IF(CFG_URS="MJ/m²/h",02_Estacao!D887*277.7778,IF(CFG_URS="kW/m²",02_Estacao!D887*1000,02_Estacao!D887)))</f>
        <v/>
      </c>
      <c r="E887" s="46" t="str">
        <f aca="false">IF(OR($A887="",02_Estacao!E887=""),"",IF(CFG_UVEL="km/h",02_Estacao!E887/3.6,02_Estacao!E887))</f>
        <v/>
      </c>
      <c r="F887" s="46" t="str">
        <f aca="false">IF($A887="","",IF(02_Estacao!F887="",CFG_P,IF(CFG_UP="hPa (mbar)",02_Estacao!F887/10,IF(CFG_UP="Pa",02_Estacao!F887/1000,02_Estacao!F887))))</f>
        <v/>
      </c>
      <c r="G887" s="48" t="str">
        <f aca="false">IF($A887="","",IF(02_Estacao!G887&lt;&gt;"",02_Estacao!G887,IF($D887="","",(1-CFG_ALBEDO)*$D887-CFG_RNL)))</f>
        <v/>
      </c>
      <c r="H887" s="46" t="str">
        <f aca="false">IF($A887="","",IFERROR(IF(ISNUMBER(INDEX(03_Dossel!$F$6:$F$1005,MATCH($A887,03_Dossel!$A$6:$A$1005,0))),INDEX(03_Dossel!$F$6:$F$1005,MATCH($A887,03_Dossel!$A$6:$A$1005,0)),""),""))</f>
        <v/>
      </c>
      <c r="I887" s="49" t="str">
        <f aca="false">IF($A887="","",IF($H887="","SEM PAR","OK"))</f>
        <v/>
      </c>
      <c r="J887" s="50" t="str">
        <f aca="false">IF($B887="","",0.6108*EXP(17.27*$B887/($B887+237.3)))</f>
        <v/>
      </c>
      <c r="K887" s="50" t="str">
        <f aca="false">IF(OR($J887="",$C887=""),"",$J887*$C887/100)</f>
        <v/>
      </c>
      <c r="L887" s="50" t="str">
        <f aca="false">IF(OR($J887="",$K887=""),"",$J887-$K887)</f>
        <v/>
      </c>
      <c r="M887" s="50" t="str">
        <f aca="false">IF($J887="","",4098*$J887/($B887+237.3)^2)</f>
        <v/>
      </c>
      <c r="N887" s="51" t="str">
        <f aca="false">IF($F887="","",0.000665*$F887)</f>
        <v/>
      </c>
      <c r="O887" s="46" t="str">
        <f aca="false">IF($E887="","",IFERROR($E887*4.87/LN(67.8*CFG_ZANEM-5.42),""))</f>
        <v/>
      </c>
      <c r="P887" s="46" t="str">
        <f aca="false">IF(OR($B887="",$H887=""),"",$H887-$B887)</f>
        <v/>
      </c>
      <c r="Q887" s="46" t="str">
        <f aca="false">IF($A887="","",IF(ISNUMBER(CFG_A),CFG_A,""))</f>
        <v/>
      </c>
      <c r="R887" s="46" t="str">
        <f aca="false">IF($A887="","",IF(ISNUMBER(CFG_B),CFG_B,""))</f>
        <v/>
      </c>
      <c r="S887" s="50" t="str">
        <f aca="false">IF(OR($B887="",$Q887=""),"",0.6108*EXP(17.27*$B887/($B887+237.3))-0.6108*EXP(17.27*($B887+$Q887)/($B887+$Q887+237.3)))</f>
        <v/>
      </c>
      <c r="T887" s="46" t="str">
        <f aca="false">IF(OR($Q887="",$R887="",$L887=""),"",$Q887+$R887*$L887)</f>
        <v/>
      </c>
      <c r="U887" s="46" t="str">
        <f aca="false">IF(OR($Q887="",$R887="",$S887=""),"",$Q887+$R887*$S887)</f>
        <v/>
      </c>
      <c r="V887" s="50" t="str">
        <f aca="false">IF(OR($P887="",$T887="",$U887=""),"",IF(ABS($U887-$T887)&lt;CFG_DENOMMIN,"",($P887-$T887)/($U887-$T887)))</f>
        <v/>
      </c>
      <c r="W887" s="47" t="str">
        <f aca="false">IF($E887="","",IFERROR(LN((CFG_ZANEM-0.67*CFG_HDOSSEL)/(0.123*CFG_HDOSSEL))*LN((CFG_ZAR-0.67*CFG_HDOSSEL)/(0.0123*CFG_HDOSSEL))/(CFG_K^2*$E887),""))</f>
        <v/>
      </c>
      <c r="X887" s="50" t="str">
        <f aca="false">IF(OR($N887="",$W887="",$W887=0),"",$N887*(1+CFG_RC/$W887))</f>
        <v/>
      </c>
      <c r="Y887" s="46" t="str">
        <f aca="false">IF(OR($X887="",$M887="",$G887="",$L887=""),"",($W887*$G887/CFG_RHOCP)*($X887/($M887+$X887))-$L887/($M887+$X887))</f>
        <v/>
      </c>
      <c r="Z887" s="46" t="str">
        <f aca="false">IF(OR($W887="",$G887=""),"",$W887*$G887/CFG_RHOCP)</f>
        <v/>
      </c>
      <c r="AA887" s="50" t="str">
        <f aca="false">IF(OR($P887="",$Y887="",$Z887=""),"",IF(ABS($Z887-$Y887)&lt;CFG_DENOMMIN,"",($P887-$Y887)/($Z887-$Y887)))</f>
        <v/>
      </c>
      <c r="AB887" s="48" t="str">
        <f aca="false">IF($A887="","",IF(AND(HOUR($A887)&gt;=CFG_HINI,HOUR($A887)&lt;CFG_HFIM),1,0))</f>
        <v/>
      </c>
      <c r="AC887" s="48" t="str">
        <f aca="false">IF($A887="","",IF($D887="",0,IF($D887&gt;=CFG_RSMIN,1,0)))</f>
        <v/>
      </c>
      <c r="AD887" s="48" t="str">
        <f aca="false">IF($A887="","",IF($E887="",0,IF(AND($E887&gt;=CFG_UMIN,$E887&lt;=CFG_UMAX),1,0)))</f>
        <v/>
      </c>
      <c r="AE887" s="48" t="str">
        <f aca="false">IF($A887="","",IF($L887="",0,IF($L887&gt;=CFG_VPDMIN,1,0)))</f>
        <v/>
      </c>
      <c r="AF887" s="48" t="str">
        <f aca="false">IF($A887="","",IF(CFG_METODO="Teórico (Jackson)",IF(OR($Y887="",$Z887=""),0,IF(ABS($Z887-$Y887)&gt;=CFG_DENOMMIN,1,0)),IF(OR($T887="",$U887=""),0,IF(ABS($U887-$T887)&gt;=CFG_DENOMMIN,1,0))))</f>
        <v/>
      </c>
      <c r="AG887" s="48" t="str">
        <f aca="false">IF($A887="","",IF(AND($B887&lt;&gt;"",$C887&lt;&gt;"",$H887&lt;&gt;""),1,0))</f>
        <v/>
      </c>
      <c r="AH887" s="48" t="str">
        <f aca="false">IF($A887="","",IF(AND($AB887=1,$AC887=1,$AD887=1,$AE887=1,$AF887=1,$AG887=1),1,0))</f>
        <v/>
      </c>
      <c r="AI887" s="50" t="str">
        <f aca="false">IF($A887="","",IF($AH887&lt;&gt;1,"",IF(CFG_METODO="Teórico (Jackson)",$AA887,$V887)))</f>
        <v/>
      </c>
      <c r="AJ887" s="50" t="str">
        <f aca="false">IF($AI887="","",MAX(0,MIN(1,$AI887)))</f>
        <v/>
      </c>
      <c r="AK887" s="52" t="str">
        <f aca="false">IF($A887="","",IF($AG887=0,"Dados incompletos"&amp;IF($I887="SEM PAR"," — sem Tc no mesmo horário",""),IF($AB887=0,"Fora da janela horária",IF($AC887=0,"Radiação abaixo do mínimo",IF($AD887=0,"Vento fora da faixa",IF($AE887=0,"VPD abaixo do mínimo",IF($AF887=0,"Denominador muito pequeno","VÁLIDO")))))))</f>
        <v/>
      </c>
    </row>
    <row r="888" customFormat="false" ht="15" hidden="false" customHeight="false" outlineLevel="0" collapsed="false">
      <c r="A888" s="45" t="str">
        <f aca="false">IF(02_Estacao!A888="","",02_Estacao!A888)</f>
        <v/>
      </c>
      <c r="B888" s="46" t="str">
        <f aca="false">IF(OR($A888="",02_Estacao!B888=""),"",IF(CFG_UT="°F",(02_Estacao!B888-32)*5/9,02_Estacao!B888))</f>
        <v/>
      </c>
      <c r="C888" s="47" t="str">
        <f aca="false">IF(OR($A888="",02_Estacao!C888=""),"",IF(CFG_UUR="fração (0-1)",02_Estacao!C888*100,02_Estacao!C888))</f>
        <v/>
      </c>
      <c r="D888" s="48" t="str">
        <f aca="false">IF(OR($A888="",02_Estacao!D888=""),"",IF(CFG_URS="MJ/m²/h",02_Estacao!D888*277.7778,IF(CFG_URS="kW/m²",02_Estacao!D888*1000,02_Estacao!D888)))</f>
        <v/>
      </c>
      <c r="E888" s="46" t="str">
        <f aca="false">IF(OR($A888="",02_Estacao!E888=""),"",IF(CFG_UVEL="km/h",02_Estacao!E888/3.6,02_Estacao!E888))</f>
        <v/>
      </c>
      <c r="F888" s="46" t="str">
        <f aca="false">IF($A888="","",IF(02_Estacao!F888="",CFG_P,IF(CFG_UP="hPa (mbar)",02_Estacao!F888/10,IF(CFG_UP="Pa",02_Estacao!F888/1000,02_Estacao!F888))))</f>
        <v/>
      </c>
      <c r="G888" s="48" t="str">
        <f aca="false">IF($A888="","",IF(02_Estacao!G888&lt;&gt;"",02_Estacao!G888,IF($D888="","",(1-CFG_ALBEDO)*$D888-CFG_RNL)))</f>
        <v/>
      </c>
      <c r="H888" s="46" t="str">
        <f aca="false">IF($A888="","",IFERROR(IF(ISNUMBER(INDEX(03_Dossel!$F$6:$F$1005,MATCH($A888,03_Dossel!$A$6:$A$1005,0))),INDEX(03_Dossel!$F$6:$F$1005,MATCH($A888,03_Dossel!$A$6:$A$1005,0)),""),""))</f>
        <v/>
      </c>
      <c r="I888" s="49" t="str">
        <f aca="false">IF($A888="","",IF($H888="","SEM PAR","OK"))</f>
        <v/>
      </c>
      <c r="J888" s="50" t="str">
        <f aca="false">IF($B888="","",0.6108*EXP(17.27*$B888/($B888+237.3)))</f>
        <v/>
      </c>
      <c r="K888" s="50" t="str">
        <f aca="false">IF(OR($J888="",$C888=""),"",$J888*$C888/100)</f>
        <v/>
      </c>
      <c r="L888" s="50" t="str">
        <f aca="false">IF(OR($J888="",$K888=""),"",$J888-$K888)</f>
        <v/>
      </c>
      <c r="M888" s="50" t="str">
        <f aca="false">IF($J888="","",4098*$J888/($B888+237.3)^2)</f>
        <v/>
      </c>
      <c r="N888" s="51" t="str">
        <f aca="false">IF($F888="","",0.000665*$F888)</f>
        <v/>
      </c>
      <c r="O888" s="46" t="str">
        <f aca="false">IF($E888="","",IFERROR($E888*4.87/LN(67.8*CFG_ZANEM-5.42),""))</f>
        <v/>
      </c>
      <c r="P888" s="46" t="str">
        <f aca="false">IF(OR($B888="",$H888=""),"",$H888-$B888)</f>
        <v/>
      </c>
      <c r="Q888" s="46" t="str">
        <f aca="false">IF($A888="","",IF(ISNUMBER(CFG_A),CFG_A,""))</f>
        <v/>
      </c>
      <c r="R888" s="46" t="str">
        <f aca="false">IF($A888="","",IF(ISNUMBER(CFG_B),CFG_B,""))</f>
        <v/>
      </c>
      <c r="S888" s="50" t="str">
        <f aca="false">IF(OR($B888="",$Q888=""),"",0.6108*EXP(17.27*$B888/($B888+237.3))-0.6108*EXP(17.27*($B888+$Q888)/($B888+$Q888+237.3)))</f>
        <v/>
      </c>
      <c r="T888" s="46" t="str">
        <f aca="false">IF(OR($Q888="",$R888="",$L888=""),"",$Q888+$R888*$L888)</f>
        <v/>
      </c>
      <c r="U888" s="46" t="str">
        <f aca="false">IF(OR($Q888="",$R888="",$S888=""),"",$Q888+$R888*$S888)</f>
        <v/>
      </c>
      <c r="V888" s="50" t="str">
        <f aca="false">IF(OR($P888="",$T888="",$U888=""),"",IF(ABS($U888-$T888)&lt;CFG_DENOMMIN,"",($P888-$T888)/($U888-$T888)))</f>
        <v/>
      </c>
      <c r="W888" s="47" t="str">
        <f aca="false">IF($E888="","",IFERROR(LN((CFG_ZANEM-0.67*CFG_HDOSSEL)/(0.123*CFG_HDOSSEL))*LN((CFG_ZAR-0.67*CFG_HDOSSEL)/(0.0123*CFG_HDOSSEL))/(CFG_K^2*$E888),""))</f>
        <v/>
      </c>
      <c r="X888" s="50" t="str">
        <f aca="false">IF(OR($N888="",$W888="",$W888=0),"",$N888*(1+CFG_RC/$W888))</f>
        <v/>
      </c>
      <c r="Y888" s="46" t="str">
        <f aca="false">IF(OR($X888="",$M888="",$G888="",$L888=""),"",($W888*$G888/CFG_RHOCP)*($X888/($M888+$X888))-$L888/($M888+$X888))</f>
        <v/>
      </c>
      <c r="Z888" s="46" t="str">
        <f aca="false">IF(OR($W888="",$G888=""),"",$W888*$G888/CFG_RHOCP)</f>
        <v/>
      </c>
      <c r="AA888" s="50" t="str">
        <f aca="false">IF(OR($P888="",$Y888="",$Z888=""),"",IF(ABS($Z888-$Y888)&lt;CFG_DENOMMIN,"",($P888-$Y888)/($Z888-$Y888)))</f>
        <v/>
      </c>
      <c r="AB888" s="48" t="str">
        <f aca="false">IF($A888="","",IF(AND(HOUR($A888)&gt;=CFG_HINI,HOUR($A888)&lt;CFG_HFIM),1,0))</f>
        <v/>
      </c>
      <c r="AC888" s="48" t="str">
        <f aca="false">IF($A888="","",IF($D888="",0,IF($D888&gt;=CFG_RSMIN,1,0)))</f>
        <v/>
      </c>
      <c r="AD888" s="48" t="str">
        <f aca="false">IF($A888="","",IF($E888="",0,IF(AND($E888&gt;=CFG_UMIN,$E888&lt;=CFG_UMAX),1,0)))</f>
        <v/>
      </c>
      <c r="AE888" s="48" t="str">
        <f aca="false">IF($A888="","",IF($L888="",0,IF($L888&gt;=CFG_VPDMIN,1,0)))</f>
        <v/>
      </c>
      <c r="AF888" s="48" t="str">
        <f aca="false">IF($A888="","",IF(CFG_METODO="Teórico (Jackson)",IF(OR($Y888="",$Z888=""),0,IF(ABS($Z888-$Y888)&gt;=CFG_DENOMMIN,1,0)),IF(OR($T888="",$U888=""),0,IF(ABS($U888-$T888)&gt;=CFG_DENOMMIN,1,0))))</f>
        <v/>
      </c>
      <c r="AG888" s="48" t="str">
        <f aca="false">IF($A888="","",IF(AND($B888&lt;&gt;"",$C888&lt;&gt;"",$H888&lt;&gt;""),1,0))</f>
        <v/>
      </c>
      <c r="AH888" s="48" t="str">
        <f aca="false">IF($A888="","",IF(AND($AB888=1,$AC888=1,$AD888=1,$AE888=1,$AF888=1,$AG888=1),1,0))</f>
        <v/>
      </c>
      <c r="AI888" s="50" t="str">
        <f aca="false">IF($A888="","",IF($AH888&lt;&gt;1,"",IF(CFG_METODO="Teórico (Jackson)",$AA888,$V888)))</f>
        <v/>
      </c>
      <c r="AJ888" s="50" t="str">
        <f aca="false">IF($AI888="","",MAX(0,MIN(1,$AI888)))</f>
        <v/>
      </c>
      <c r="AK888" s="52" t="str">
        <f aca="false">IF($A888="","",IF($AG888=0,"Dados incompletos"&amp;IF($I888="SEM PAR"," — sem Tc no mesmo horário",""),IF($AB888=0,"Fora da janela horária",IF($AC888=0,"Radiação abaixo do mínimo",IF($AD888=0,"Vento fora da faixa",IF($AE888=0,"VPD abaixo do mínimo",IF($AF888=0,"Denominador muito pequeno","VÁLIDO")))))))</f>
        <v/>
      </c>
    </row>
    <row r="889" customFormat="false" ht="15" hidden="false" customHeight="false" outlineLevel="0" collapsed="false">
      <c r="A889" s="45" t="str">
        <f aca="false">IF(02_Estacao!A889="","",02_Estacao!A889)</f>
        <v/>
      </c>
      <c r="B889" s="46" t="str">
        <f aca="false">IF(OR($A889="",02_Estacao!B889=""),"",IF(CFG_UT="°F",(02_Estacao!B889-32)*5/9,02_Estacao!B889))</f>
        <v/>
      </c>
      <c r="C889" s="47" t="str">
        <f aca="false">IF(OR($A889="",02_Estacao!C889=""),"",IF(CFG_UUR="fração (0-1)",02_Estacao!C889*100,02_Estacao!C889))</f>
        <v/>
      </c>
      <c r="D889" s="48" t="str">
        <f aca="false">IF(OR($A889="",02_Estacao!D889=""),"",IF(CFG_URS="MJ/m²/h",02_Estacao!D889*277.7778,IF(CFG_URS="kW/m²",02_Estacao!D889*1000,02_Estacao!D889)))</f>
        <v/>
      </c>
      <c r="E889" s="46" t="str">
        <f aca="false">IF(OR($A889="",02_Estacao!E889=""),"",IF(CFG_UVEL="km/h",02_Estacao!E889/3.6,02_Estacao!E889))</f>
        <v/>
      </c>
      <c r="F889" s="46" t="str">
        <f aca="false">IF($A889="","",IF(02_Estacao!F889="",CFG_P,IF(CFG_UP="hPa (mbar)",02_Estacao!F889/10,IF(CFG_UP="Pa",02_Estacao!F889/1000,02_Estacao!F889))))</f>
        <v/>
      </c>
      <c r="G889" s="48" t="str">
        <f aca="false">IF($A889="","",IF(02_Estacao!G889&lt;&gt;"",02_Estacao!G889,IF($D889="","",(1-CFG_ALBEDO)*$D889-CFG_RNL)))</f>
        <v/>
      </c>
      <c r="H889" s="46" t="str">
        <f aca="false">IF($A889="","",IFERROR(IF(ISNUMBER(INDEX(03_Dossel!$F$6:$F$1005,MATCH($A889,03_Dossel!$A$6:$A$1005,0))),INDEX(03_Dossel!$F$6:$F$1005,MATCH($A889,03_Dossel!$A$6:$A$1005,0)),""),""))</f>
        <v/>
      </c>
      <c r="I889" s="49" t="str">
        <f aca="false">IF($A889="","",IF($H889="","SEM PAR","OK"))</f>
        <v/>
      </c>
      <c r="J889" s="50" t="str">
        <f aca="false">IF($B889="","",0.6108*EXP(17.27*$B889/($B889+237.3)))</f>
        <v/>
      </c>
      <c r="K889" s="50" t="str">
        <f aca="false">IF(OR($J889="",$C889=""),"",$J889*$C889/100)</f>
        <v/>
      </c>
      <c r="L889" s="50" t="str">
        <f aca="false">IF(OR($J889="",$K889=""),"",$J889-$K889)</f>
        <v/>
      </c>
      <c r="M889" s="50" t="str">
        <f aca="false">IF($J889="","",4098*$J889/($B889+237.3)^2)</f>
        <v/>
      </c>
      <c r="N889" s="51" t="str">
        <f aca="false">IF($F889="","",0.000665*$F889)</f>
        <v/>
      </c>
      <c r="O889" s="46" t="str">
        <f aca="false">IF($E889="","",IFERROR($E889*4.87/LN(67.8*CFG_ZANEM-5.42),""))</f>
        <v/>
      </c>
      <c r="P889" s="46" t="str">
        <f aca="false">IF(OR($B889="",$H889=""),"",$H889-$B889)</f>
        <v/>
      </c>
      <c r="Q889" s="46" t="str">
        <f aca="false">IF($A889="","",IF(ISNUMBER(CFG_A),CFG_A,""))</f>
        <v/>
      </c>
      <c r="R889" s="46" t="str">
        <f aca="false">IF($A889="","",IF(ISNUMBER(CFG_B),CFG_B,""))</f>
        <v/>
      </c>
      <c r="S889" s="50" t="str">
        <f aca="false">IF(OR($B889="",$Q889=""),"",0.6108*EXP(17.27*$B889/($B889+237.3))-0.6108*EXP(17.27*($B889+$Q889)/($B889+$Q889+237.3)))</f>
        <v/>
      </c>
      <c r="T889" s="46" t="str">
        <f aca="false">IF(OR($Q889="",$R889="",$L889=""),"",$Q889+$R889*$L889)</f>
        <v/>
      </c>
      <c r="U889" s="46" t="str">
        <f aca="false">IF(OR($Q889="",$R889="",$S889=""),"",$Q889+$R889*$S889)</f>
        <v/>
      </c>
      <c r="V889" s="50" t="str">
        <f aca="false">IF(OR($P889="",$T889="",$U889=""),"",IF(ABS($U889-$T889)&lt;CFG_DENOMMIN,"",($P889-$T889)/($U889-$T889)))</f>
        <v/>
      </c>
      <c r="W889" s="47" t="str">
        <f aca="false">IF($E889="","",IFERROR(LN((CFG_ZANEM-0.67*CFG_HDOSSEL)/(0.123*CFG_HDOSSEL))*LN((CFG_ZAR-0.67*CFG_HDOSSEL)/(0.0123*CFG_HDOSSEL))/(CFG_K^2*$E889),""))</f>
        <v/>
      </c>
      <c r="X889" s="50" t="str">
        <f aca="false">IF(OR($N889="",$W889="",$W889=0),"",$N889*(1+CFG_RC/$W889))</f>
        <v/>
      </c>
      <c r="Y889" s="46" t="str">
        <f aca="false">IF(OR($X889="",$M889="",$G889="",$L889=""),"",($W889*$G889/CFG_RHOCP)*($X889/($M889+$X889))-$L889/($M889+$X889))</f>
        <v/>
      </c>
      <c r="Z889" s="46" t="str">
        <f aca="false">IF(OR($W889="",$G889=""),"",$W889*$G889/CFG_RHOCP)</f>
        <v/>
      </c>
      <c r="AA889" s="50" t="str">
        <f aca="false">IF(OR($P889="",$Y889="",$Z889=""),"",IF(ABS($Z889-$Y889)&lt;CFG_DENOMMIN,"",($P889-$Y889)/($Z889-$Y889)))</f>
        <v/>
      </c>
      <c r="AB889" s="48" t="str">
        <f aca="false">IF($A889="","",IF(AND(HOUR($A889)&gt;=CFG_HINI,HOUR($A889)&lt;CFG_HFIM),1,0))</f>
        <v/>
      </c>
      <c r="AC889" s="48" t="str">
        <f aca="false">IF($A889="","",IF($D889="",0,IF($D889&gt;=CFG_RSMIN,1,0)))</f>
        <v/>
      </c>
      <c r="AD889" s="48" t="str">
        <f aca="false">IF($A889="","",IF($E889="",0,IF(AND($E889&gt;=CFG_UMIN,$E889&lt;=CFG_UMAX),1,0)))</f>
        <v/>
      </c>
      <c r="AE889" s="48" t="str">
        <f aca="false">IF($A889="","",IF($L889="",0,IF($L889&gt;=CFG_VPDMIN,1,0)))</f>
        <v/>
      </c>
      <c r="AF889" s="48" t="str">
        <f aca="false">IF($A889="","",IF(CFG_METODO="Teórico (Jackson)",IF(OR($Y889="",$Z889=""),0,IF(ABS($Z889-$Y889)&gt;=CFG_DENOMMIN,1,0)),IF(OR($T889="",$U889=""),0,IF(ABS($U889-$T889)&gt;=CFG_DENOMMIN,1,0))))</f>
        <v/>
      </c>
      <c r="AG889" s="48" t="str">
        <f aca="false">IF($A889="","",IF(AND($B889&lt;&gt;"",$C889&lt;&gt;"",$H889&lt;&gt;""),1,0))</f>
        <v/>
      </c>
      <c r="AH889" s="48" t="str">
        <f aca="false">IF($A889="","",IF(AND($AB889=1,$AC889=1,$AD889=1,$AE889=1,$AF889=1,$AG889=1),1,0))</f>
        <v/>
      </c>
      <c r="AI889" s="50" t="str">
        <f aca="false">IF($A889="","",IF($AH889&lt;&gt;1,"",IF(CFG_METODO="Teórico (Jackson)",$AA889,$V889)))</f>
        <v/>
      </c>
      <c r="AJ889" s="50" t="str">
        <f aca="false">IF($AI889="","",MAX(0,MIN(1,$AI889)))</f>
        <v/>
      </c>
      <c r="AK889" s="52" t="str">
        <f aca="false">IF($A889="","",IF($AG889=0,"Dados incompletos"&amp;IF($I889="SEM PAR"," — sem Tc no mesmo horário",""),IF($AB889=0,"Fora da janela horária",IF($AC889=0,"Radiação abaixo do mínimo",IF($AD889=0,"Vento fora da faixa",IF($AE889=0,"VPD abaixo do mínimo",IF($AF889=0,"Denominador muito pequeno","VÁLIDO")))))))</f>
        <v/>
      </c>
    </row>
    <row r="890" customFormat="false" ht="15" hidden="false" customHeight="false" outlineLevel="0" collapsed="false">
      <c r="A890" s="45" t="str">
        <f aca="false">IF(02_Estacao!A890="","",02_Estacao!A890)</f>
        <v/>
      </c>
      <c r="B890" s="46" t="str">
        <f aca="false">IF(OR($A890="",02_Estacao!B890=""),"",IF(CFG_UT="°F",(02_Estacao!B890-32)*5/9,02_Estacao!B890))</f>
        <v/>
      </c>
      <c r="C890" s="47" t="str">
        <f aca="false">IF(OR($A890="",02_Estacao!C890=""),"",IF(CFG_UUR="fração (0-1)",02_Estacao!C890*100,02_Estacao!C890))</f>
        <v/>
      </c>
      <c r="D890" s="48" t="str">
        <f aca="false">IF(OR($A890="",02_Estacao!D890=""),"",IF(CFG_URS="MJ/m²/h",02_Estacao!D890*277.7778,IF(CFG_URS="kW/m²",02_Estacao!D890*1000,02_Estacao!D890)))</f>
        <v/>
      </c>
      <c r="E890" s="46" t="str">
        <f aca="false">IF(OR($A890="",02_Estacao!E890=""),"",IF(CFG_UVEL="km/h",02_Estacao!E890/3.6,02_Estacao!E890))</f>
        <v/>
      </c>
      <c r="F890" s="46" t="str">
        <f aca="false">IF($A890="","",IF(02_Estacao!F890="",CFG_P,IF(CFG_UP="hPa (mbar)",02_Estacao!F890/10,IF(CFG_UP="Pa",02_Estacao!F890/1000,02_Estacao!F890))))</f>
        <v/>
      </c>
      <c r="G890" s="48" t="str">
        <f aca="false">IF($A890="","",IF(02_Estacao!G890&lt;&gt;"",02_Estacao!G890,IF($D890="","",(1-CFG_ALBEDO)*$D890-CFG_RNL)))</f>
        <v/>
      </c>
      <c r="H890" s="46" t="str">
        <f aca="false">IF($A890="","",IFERROR(IF(ISNUMBER(INDEX(03_Dossel!$F$6:$F$1005,MATCH($A890,03_Dossel!$A$6:$A$1005,0))),INDEX(03_Dossel!$F$6:$F$1005,MATCH($A890,03_Dossel!$A$6:$A$1005,0)),""),""))</f>
        <v/>
      </c>
      <c r="I890" s="49" t="str">
        <f aca="false">IF($A890="","",IF($H890="","SEM PAR","OK"))</f>
        <v/>
      </c>
      <c r="J890" s="50" t="str">
        <f aca="false">IF($B890="","",0.6108*EXP(17.27*$B890/($B890+237.3)))</f>
        <v/>
      </c>
      <c r="K890" s="50" t="str">
        <f aca="false">IF(OR($J890="",$C890=""),"",$J890*$C890/100)</f>
        <v/>
      </c>
      <c r="L890" s="50" t="str">
        <f aca="false">IF(OR($J890="",$K890=""),"",$J890-$K890)</f>
        <v/>
      </c>
      <c r="M890" s="50" t="str">
        <f aca="false">IF($J890="","",4098*$J890/($B890+237.3)^2)</f>
        <v/>
      </c>
      <c r="N890" s="51" t="str">
        <f aca="false">IF($F890="","",0.000665*$F890)</f>
        <v/>
      </c>
      <c r="O890" s="46" t="str">
        <f aca="false">IF($E890="","",IFERROR($E890*4.87/LN(67.8*CFG_ZANEM-5.42),""))</f>
        <v/>
      </c>
      <c r="P890" s="46" t="str">
        <f aca="false">IF(OR($B890="",$H890=""),"",$H890-$B890)</f>
        <v/>
      </c>
      <c r="Q890" s="46" t="str">
        <f aca="false">IF($A890="","",IF(ISNUMBER(CFG_A),CFG_A,""))</f>
        <v/>
      </c>
      <c r="R890" s="46" t="str">
        <f aca="false">IF($A890="","",IF(ISNUMBER(CFG_B),CFG_B,""))</f>
        <v/>
      </c>
      <c r="S890" s="50" t="str">
        <f aca="false">IF(OR($B890="",$Q890=""),"",0.6108*EXP(17.27*$B890/($B890+237.3))-0.6108*EXP(17.27*($B890+$Q890)/($B890+$Q890+237.3)))</f>
        <v/>
      </c>
      <c r="T890" s="46" t="str">
        <f aca="false">IF(OR($Q890="",$R890="",$L890=""),"",$Q890+$R890*$L890)</f>
        <v/>
      </c>
      <c r="U890" s="46" t="str">
        <f aca="false">IF(OR($Q890="",$R890="",$S890=""),"",$Q890+$R890*$S890)</f>
        <v/>
      </c>
      <c r="V890" s="50" t="str">
        <f aca="false">IF(OR($P890="",$T890="",$U890=""),"",IF(ABS($U890-$T890)&lt;CFG_DENOMMIN,"",($P890-$T890)/($U890-$T890)))</f>
        <v/>
      </c>
      <c r="W890" s="47" t="str">
        <f aca="false">IF($E890="","",IFERROR(LN((CFG_ZANEM-0.67*CFG_HDOSSEL)/(0.123*CFG_HDOSSEL))*LN((CFG_ZAR-0.67*CFG_HDOSSEL)/(0.0123*CFG_HDOSSEL))/(CFG_K^2*$E890),""))</f>
        <v/>
      </c>
      <c r="X890" s="50" t="str">
        <f aca="false">IF(OR($N890="",$W890="",$W890=0),"",$N890*(1+CFG_RC/$W890))</f>
        <v/>
      </c>
      <c r="Y890" s="46" t="str">
        <f aca="false">IF(OR($X890="",$M890="",$G890="",$L890=""),"",($W890*$G890/CFG_RHOCP)*($X890/($M890+$X890))-$L890/($M890+$X890))</f>
        <v/>
      </c>
      <c r="Z890" s="46" t="str">
        <f aca="false">IF(OR($W890="",$G890=""),"",$W890*$G890/CFG_RHOCP)</f>
        <v/>
      </c>
      <c r="AA890" s="50" t="str">
        <f aca="false">IF(OR($P890="",$Y890="",$Z890=""),"",IF(ABS($Z890-$Y890)&lt;CFG_DENOMMIN,"",($P890-$Y890)/($Z890-$Y890)))</f>
        <v/>
      </c>
      <c r="AB890" s="48" t="str">
        <f aca="false">IF($A890="","",IF(AND(HOUR($A890)&gt;=CFG_HINI,HOUR($A890)&lt;CFG_HFIM),1,0))</f>
        <v/>
      </c>
      <c r="AC890" s="48" t="str">
        <f aca="false">IF($A890="","",IF($D890="",0,IF($D890&gt;=CFG_RSMIN,1,0)))</f>
        <v/>
      </c>
      <c r="AD890" s="48" t="str">
        <f aca="false">IF($A890="","",IF($E890="",0,IF(AND($E890&gt;=CFG_UMIN,$E890&lt;=CFG_UMAX),1,0)))</f>
        <v/>
      </c>
      <c r="AE890" s="48" t="str">
        <f aca="false">IF($A890="","",IF($L890="",0,IF($L890&gt;=CFG_VPDMIN,1,0)))</f>
        <v/>
      </c>
      <c r="AF890" s="48" t="str">
        <f aca="false">IF($A890="","",IF(CFG_METODO="Teórico (Jackson)",IF(OR($Y890="",$Z890=""),0,IF(ABS($Z890-$Y890)&gt;=CFG_DENOMMIN,1,0)),IF(OR($T890="",$U890=""),0,IF(ABS($U890-$T890)&gt;=CFG_DENOMMIN,1,0))))</f>
        <v/>
      </c>
      <c r="AG890" s="48" t="str">
        <f aca="false">IF($A890="","",IF(AND($B890&lt;&gt;"",$C890&lt;&gt;"",$H890&lt;&gt;""),1,0))</f>
        <v/>
      </c>
      <c r="AH890" s="48" t="str">
        <f aca="false">IF($A890="","",IF(AND($AB890=1,$AC890=1,$AD890=1,$AE890=1,$AF890=1,$AG890=1),1,0))</f>
        <v/>
      </c>
      <c r="AI890" s="50" t="str">
        <f aca="false">IF($A890="","",IF($AH890&lt;&gt;1,"",IF(CFG_METODO="Teórico (Jackson)",$AA890,$V890)))</f>
        <v/>
      </c>
      <c r="AJ890" s="50" t="str">
        <f aca="false">IF($AI890="","",MAX(0,MIN(1,$AI890)))</f>
        <v/>
      </c>
      <c r="AK890" s="52" t="str">
        <f aca="false">IF($A890="","",IF($AG890=0,"Dados incompletos"&amp;IF($I890="SEM PAR"," — sem Tc no mesmo horário",""),IF($AB890=0,"Fora da janela horária",IF($AC890=0,"Radiação abaixo do mínimo",IF($AD890=0,"Vento fora da faixa",IF($AE890=0,"VPD abaixo do mínimo",IF($AF890=0,"Denominador muito pequeno","VÁLIDO")))))))</f>
        <v/>
      </c>
    </row>
    <row r="891" customFormat="false" ht="15" hidden="false" customHeight="false" outlineLevel="0" collapsed="false">
      <c r="A891" s="45" t="str">
        <f aca="false">IF(02_Estacao!A891="","",02_Estacao!A891)</f>
        <v/>
      </c>
      <c r="B891" s="46" t="str">
        <f aca="false">IF(OR($A891="",02_Estacao!B891=""),"",IF(CFG_UT="°F",(02_Estacao!B891-32)*5/9,02_Estacao!B891))</f>
        <v/>
      </c>
      <c r="C891" s="47" t="str">
        <f aca="false">IF(OR($A891="",02_Estacao!C891=""),"",IF(CFG_UUR="fração (0-1)",02_Estacao!C891*100,02_Estacao!C891))</f>
        <v/>
      </c>
      <c r="D891" s="48" t="str">
        <f aca="false">IF(OR($A891="",02_Estacao!D891=""),"",IF(CFG_URS="MJ/m²/h",02_Estacao!D891*277.7778,IF(CFG_URS="kW/m²",02_Estacao!D891*1000,02_Estacao!D891)))</f>
        <v/>
      </c>
      <c r="E891" s="46" t="str">
        <f aca="false">IF(OR($A891="",02_Estacao!E891=""),"",IF(CFG_UVEL="km/h",02_Estacao!E891/3.6,02_Estacao!E891))</f>
        <v/>
      </c>
      <c r="F891" s="46" t="str">
        <f aca="false">IF($A891="","",IF(02_Estacao!F891="",CFG_P,IF(CFG_UP="hPa (mbar)",02_Estacao!F891/10,IF(CFG_UP="Pa",02_Estacao!F891/1000,02_Estacao!F891))))</f>
        <v/>
      </c>
      <c r="G891" s="48" t="str">
        <f aca="false">IF($A891="","",IF(02_Estacao!G891&lt;&gt;"",02_Estacao!G891,IF($D891="","",(1-CFG_ALBEDO)*$D891-CFG_RNL)))</f>
        <v/>
      </c>
      <c r="H891" s="46" t="str">
        <f aca="false">IF($A891="","",IFERROR(IF(ISNUMBER(INDEX(03_Dossel!$F$6:$F$1005,MATCH($A891,03_Dossel!$A$6:$A$1005,0))),INDEX(03_Dossel!$F$6:$F$1005,MATCH($A891,03_Dossel!$A$6:$A$1005,0)),""),""))</f>
        <v/>
      </c>
      <c r="I891" s="49" t="str">
        <f aca="false">IF($A891="","",IF($H891="","SEM PAR","OK"))</f>
        <v/>
      </c>
      <c r="J891" s="50" t="str">
        <f aca="false">IF($B891="","",0.6108*EXP(17.27*$B891/($B891+237.3)))</f>
        <v/>
      </c>
      <c r="K891" s="50" t="str">
        <f aca="false">IF(OR($J891="",$C891=""),"",$J891*$C891/100)</f>
        <v/>
      </c>
      <c r="L891" s="50" t="str">
        <f aca="false">IF(OR($J891="",$K891=""),"",$J891-$K891)</f>
        <v/>
      </c>
      <c r="M891" s="50" t="str">
        <f aca="false">IF($J891="","",4098*$J891/($B891+237.3)^2)</f>
        <v/>
      </c>
      <c r="N891" s="51" t="str">
        <f aca="false">IF($F891="","",0.000665*$F891)</f>
        <v/>
      </c>
      <c r="O891" s="46" t="str">
        <f aca="false">IF($E891="","",IFERROR($E891*4.87/LN(67.8*CFG_ZANEM-5.42),""))</f>
        <v/>
      </c>
      <c r="P891" s="46" t="str">
        <f aca="false">IF(OR($B891="",$H891=""),"",$H891-$B891)</f>
        <v/>
      </c>
      <c r="Q891" s="46" t="str">
        <f aca="false">IF($A891="","",IF(ISNUMBER(CFG_A),CFG_A,""))</f>
        <v/>
      </c>
      <c r="R891" s="46" t="str">
        <f aca="false">IF($A891="","",IF(ISNUMBER(CFG_B),CFG_B,""))</f>
        <v/>
      </c>
      <c r="S891" s="50" t="str">
        <f aca="false">IF(OR($B891="",$Q891=""),"",0.6108*EXP(17.27*$B891/($B891+237.3))-0.6108*EXP(17.27*($B891+$Q891)/($B891+$Q891+237.3)))</f>
        <v/>
      </c>
      <c r="T891" s="46" t="str">
        <f aca="false">IF(OR($Q891="",$R891="",$L891=""),"",$Q891+$R891*$L891)</f>
        <v/>
      </c>
      <c r="U891" s="46" t="str">
        <f aca="false">IF(OR($Q891="",$R891="",$S891=""),"",$Q891+$R891*$S891)</f>
        <v/>
      </c>
      <c r="V891" s="50" t="str">
        <f aca="false">IF(OR($P891="",$T891="",$U891=""),"",IF(ABS($U891-$T891)&lt;CFG_DENOMMIN,"",($P891-$T891)/($U891-$T891)))</f>
        <v/>
      </c>
      <c r="W891" s="47" t="str">
        <f aca="false">IF($E891="","",IFERROR(LN((CFG_ZANEM-0.67*CFG_HDOSSEL)/(0.123*CFG_HDOSSEL))*LN((CFG_ZAR-0.67*CFG_HDOSSEL)/(0.0123*CFG_HDOSSEL))/(CFG_K^2*$E891),""))</f>
        <v/>
      </c>
      <c r="X891" s="50" t="str">
        <f aca="false">IF(OR($N891="",$W891="",$W891=0),"",$N891*(1+CFG_RC/$W891))</f>
        <v/>
      </c>
      <c r="Y891" s="46" t="str">
        <f aca="false">IF(OR($X891="",$M891="",$G891="",$L891=""),"",($W891*$G891/CFG_RHOCP)*($X891/($M891+$X891))-$L891/($M891+$X891))</f>
        <v/>
      </c>
      <c r="Z891" s="46" t="str">
        <f aca="false">IF(OR($W891="",$G891=""),"",$W891*$G891/CFG_RHOCP)</f>
        <v/>
      </c>
      <c r="AA891" s="50" t="str">
        <f aca="false">IF(OR($P891="",$Y891="",$Z891=""),"",IF(ABS($Z891-$Y891)&lt;CFG_DENOMMIN,"",($P891-$Y891)/($Z891-$Y891)))</f>
        <v/>
      </c>
      <c r="AB891" s="48" t="str">
        <f aca="false">IF($A891="","",IF(AND(HOUR($A891)&gt;=CFG_HINI,HOUR($A891)&lt;CFG_HFIM),1,0))</f>
        <v/>
      </c>
      <c r="AC891" s="48" t="str">
        <f aca="false">IF($A891="","",IF($D891="",0,IF($D891&gt;=CFG_RSMIN,1,0)))</f>
        <v/>
      </c>
      <c r="AD891" s="48" t="str">
        <f aca="false">IF($A891="","",IF($E891="",0,IF(AND($E891&gt;=CFG_UMIN,$E891&lt;=CFG_UMAX),1,0)))</f>
        <v/>
      </c>
      <c r="AE891" s="48" t="str">
        <f aca="false">IF($A891="","",IF($L891="",0,IF($L891&gt;=CFG_VPDMIN,1,0)))</f>
        <v/>
      </c>
      <c r="AF891" s="48" t="str">
        <f aca="false">IF($A891="","",IF(CFG_METODO="Teórico (Jackson)",IF(OR($Y891="",$Z891=""),0,IF(ABS($Z891-$Y891)&gt;=CFG_DENOMMIN,1,0)),IF(OR($T891="",$U891=""),0,IF(ABS($U891-$T891)&gt;=CFG_DENOMMIN,1,0))))</f>
        <v/>
      </c>
      <c r="AG891" s="48" t="str">
        <f aca="false">IF($A891="","",IF(AND($B891&lt;&gt;"",$C891&lt;&gt;"",$H891&lt;&gt;""),1,0))</f>
        <v/>
      </c>
      <c r="AH891" s="48" t="str">
        <f aca="false">IF($A891="","",IF(AND($AB891=1,$AC891=1,$AD891=1,$AE891=1,$AF891=1,$AG891=1),1,0))</f>
        <v/>
      </c>
      <c r="AI891" s="50" t="str">
        <f aca="false">IF($A891="","",IF($AH891&lt;&gt;1,"",IF(CFG_METODO="Teórico (Jackson)",$AA891,$V891)))</f>
        <v/>
      </c>
      <c r="AJ891" s="50" t="str">
        <f aca="false">IF($AI891="","",MAX(0,MIN(1,$AI891)))</f>
        <v/>
      </c>
      <c r="AK891" s="52" t="str">
        <f aca="false">IF($A891="","",IF($AG891=0,"Dados incompletos"&amp;IF($I891="SEM PAR"," — sem Tc no mesmo horário",""),IF($AB891=0,"Fora da janela horária",IF($AC891=0,"Radiação abaixo do mínimo",IF($AD891=0,"Vento fora da faixa",IF($AE891=0,"VPD abaixo do mínimo",IF($AF891=0,"Denominador muito pequeno","VÁLIDO")))))))</f>
        <v/>
      </c>
    </row>
    <row r="892" customFormat="false" ht="15" hidden="false" customHeight="false" outlineLevel="0" collapsed="false">
      <c r="A892" s="45" t="str">
        <f aca="false">IF(02_Estacao!A892="","",02_Estacao!A892)</f>
        <v/>
      </c>
      <c r="B892" s="46" t="str">
        <f aca="false">IF(OR($A892="",02_Estacao!B892=""),"",IF(CFG_UT="°F",(02_Estacao!B892-32)*5/9,02_Estacao!B892))</f>
        <v/>
      </c>
      <c r="C892" s="47" t="str">
        <f aca="false">IF(OR($A892="",02_Estacao!C892=""),"",IF(CFG_UUR="fração (0-1)",02_Estacao!C892*100,02_Estacao!C892))</f>
        <v/>
      </c>
      <c r="D892" s="48" t="str">
        <f aca="false">IF(OR($A892="",02_Estacao!D892=""),"",IF(CFG_URS="MJ/m²/h",02_Estacao!D892*277.7778,IF(CFG_URS="kW/m²",02_Estacao!D892*1000,02_Estacao!D892)))</f>
        <v/>
      </c>
      <c r="E892" s="46" t="str">
        <f aca="false">IF(OR($A892="",02_Estacao!E892=""),"",IF(CFG_UVEL="km/h",02_Estacao!E892/3.6,02_Estacao!E892))</f>
        <v/>
      </c>
      <c r="F892" s="46" t="str">
        <f aca="false">IF($A892="","",IF(02_Estacao!F892="",CFG_P,IF(CFG_UP="hPa (mbar)",02_Estacao!F892/10,IF(CFG_UP="Pa",02_Estacao!F892/1000,02_Estacao!F892))))</f>
        <v/>
      </c>
      <c r="G892" s="48" t="str">
        <f aca="false">IF($A892="","",IF(02_Estacao!G892&lt;&gt;"",02_Estacao!G892,IF($D892="","",(1-CFG_ALBEDO)*$D892-CFG_RNL)))</f>
        <v/>
      </c>
      <c r="H892" s="46" t="str">
        <f aca="false">IF($A892="","",IFERROR(IF(ISNUMBER(INDEX(03_Dossel!$F$6:$F$1005,MATCH($A892,03_Dossel!$A$6:$A$1005,0))),INDEX(03_Dossel!$F$6:$F$1005,MATCH($A892,03_Dossel!$A$6:$A$1005,0)),""),""))</f>
        <v/>
      </c>
      <c r="I892" s="49" t="str">
        <f aca="false">IF($A892="","",IF($H892="","SEM PAR","OK"))</f>
        <v/>
      </c>
      <c r="J892" s="50" t="str">
        <f aca="false">IF($B892="","",0.6108*EXP(17.27*$B892/($B892+237.3)))</f>
        <v/>
      </c>
      <c r="K892" s="50" t="str">
        <f aca="false">IF(OR($J892="",$C892=""),"",$J892*$C892/100)</f>
        <v/>
      </c>
      <c r="L892" s="50" t="str">
        <f aca="false">IF(OR($J892="",$K892=""),"",$J892-$K892)</f>
        <v/>
      </c>
      <c r="M892" s="50" t="str">
        <f aca="false">IF($J892="","",4098*$J892/($B892+237.3)^2)</f>
        <v/>
      </c>
      <c r="N892" s="51" t="str">
        <f aca="false">IF($F892="","",0.000665*$F892)</f>
        <v/>
      </c>
      <c r="O892" s="46" t="str">
        <f aca="false">IF($E892="","",IFERROR($E892*4.87/LN(67.8*CFG_ZANEM-5.42),""))</f>
        <v/>
      </c>
      <c r="P892" s="46" t="str">
        <f aca="false">IF(OR($B892="",$H892=""),"",$H892-$B892)</f>
        <v/>
      </c>
      <c r="Q892" s="46" t="str">
        <f aca="false">IF($A892="","",IF(ISNUMBER(CFG_A),CFG_A,""))</f>
        <v/>
      </c>
      <c r="R892" s="46" t="str">
        <f aca="false">IF($A892="","",IF(ISNUMBER(CFG_B),CFG_B,""))</f>
        <v/>
      </c>
      <c r="S892" s="50" t="str">
        <f aca="false">IF(OR($B892="",$Q892=""),"",0.6108*EXP(17.27*$B892/($B892+237.3))-0.6108*EXP(17.27*($B892+$Q892)/($B892+$Q892+237.3)))</f>
        <v/>
      </c>
      <c r="T892" s="46" t="str">
        <f aca="false">IF(OR($Q892="",$R892="",$L892=""),"",$Q892+$R892*$L892)</f>
        <v/>
      </c>
      <c r="U892" s="46" t="str">
        <f aca="false">IF(OR($Q892="",$R892="",$S892=""),"",$Q892+$R892*$S892)</f>
        <v/>
      </c>
      <c r="V892" s="50" t="str">
        <f aca="false">IF(OR($P892="",$T892="",$U892=""),"",IF(ABS($U892-$T892)&lt;CFG_DENOMMIN,"",($P892-$T892)/($U892-$T892)))</f>
        <v/>
      </c>
      <c r="W892" s="47" t="str">
        <f aca="false">IF($E892="","",IFERROR(LN((CFG_ZANEM-0.67*CFG_HDOSSEL)/(0.123*CFG_HDOSSEL))*LN((CFG_ZAR-0.67*CFG_HDOSSEL)/(0.0123*CFG_HDOSSEL))/(CFG_K^2*$E892),""))</f>
        <v/>
      </c>
      <c r="X892" s="50" t="str">
        <f aca="false">IF(OR($N892="",$W892="",$W892=0),"",$N892*(1+CFG_RC/$W892))</f>
        <v/>
      </c>
      <c r="Y892" s="46" t="str">
        <f aca="false">IF(OR($X892="",$M892="",$G892="",$L892=""),"",($W892*$G892/CFG_RHOCP)*($X892/($M892+$X892))-$L892/($M892+$X892))</f>
        <v/>
      </c>
      <c r="Z892" s="46" t="str">
        <f aca="false">IF(OR($W892="",$G892=""),"",$W892*$G892/CFG_RHOCP)</f>
        <v/>
      </c>
      <c r="AA892" s="50" t="str">
        <f aca="false">IF(OR($P892="",$Y892="",$Z892=""),"",IF(ABS($Z892-$Y892)&lt;CFG_DENOMMIN,"",($P892-$Y892)/($Z892-$Y892)))</f>
        <v/>
      </c>
      <c r="AB892" s="48" t="str">
        <f aca="false">IF($A892="","",IF(AND(HOUR($A892)&gt;=CFG_HINI,HOUR($A892)&lt;CFG_HFIM),1,0))</f>
        <v/>
      </c>
      <c r="AC892" s="48" t="str">
        <f aca="false">IF($A892="","",IF($D892="",0,IF($D892&gt;=CFG_RSMIN,1,0)))</f>
        <v/>
      </c>
      <c r="AD892" s="48" t="str">
        <f aca="false">IF($A892="","",IF($E892="",0,IF(AND($E892&gt;=CFG_UMIN,$E892&lt;=CFG_UMAX),1,0)))</f>
        <v/>
      </c>
      <c r="AE892" s="48" t="str">
        <f aca="false">IF($A892="","",IF($L892="",0,IF($L892&gt;=CFG_VPDMIN,1,0)))</f>
        <v/>
      </c>
      <c r="AF892" s="48" t="str">
        <f aca="false">IF($A892="","",IF(CFG_METODO="Teórico (Jackson)",IF(OR($Y892="",$Z892=""),0,IF(ABS($Z892-$Y892)&gt;=CFG_DENOMMIN,1,0)),IF(OR($T892="",$U892=""),0,IF(ABS($U892-$T892)&gt;=CFG_DENOMMIN,1,0))))</f>
        <v/>
      </c>
      <c r="AG892" s="48" t="str">
        <f aca="false">IF($A892="","",IF(AND($B892&lt;&gt;"",$C892&lt;&gt;"",$H892&lt;&gt;""),1,0))</f>
        <v/>
      </c>
      <c r="AH892" s="48" t="str">
        <f aca="false">IF($A892="","",IF(AND($AB892=1,$AC892=1,$AD892=1,$AE892=1,$AF892=1,$AG892=1),1,0))</f>
        <v/>
      </c>
      <c r="AI892" s="50" t="str">
        <f aca="false">IF($A892="","",IF($AH892&lt;&gt;1,"",IF(CFG_METODO="Teórico (Jackson)",$AA892,$V892)))</f>
        <v/>
      </c>
      <c r="AJ892" s="50" t="str">
        <f aca="false">IF($AI892="","",MAX(0,MIN(1,$AI892)))</f>
        <v/>
      </c>
      <c r="AK892" s="52" t="str">
        <f aca="false">IF($A892="","",IF($AG892=0,"Dados incompletos"&amp;IF($I892="SEM PAR"," — sem Tc no mesmo horário",""),IF($AB892=0,"Fora da janela horária",IF($AC892=0,"Radiação abaixo do mínimo",IF($AD892=0,"Vento fora da faixa",IF($AE892=0,"VPD abaixo do mínimo",IF($AF892=0,"Denominador muito pequeno","VÁLIDO")))))))</f>
        <v/>
      </c>
    </row>
    <row r="893" customFormat="false" ht="15" hidden="false" customHeight="false" outlineLevel="0" collapsed="false">
      <c r="A893" s="45" t="str">
        <f aca="false">IF(02_Estacao!A893="","",02_Estacao!A893)</f>
        <v/>
      </c>
      <c r="B893" s="46" t="str">
        <f aca="false">IF(OR($A893="",02_Estacao!B893=""),"",IF(CFG_UT="°F",(02_Estacao!B893-32)*5/9,02_Estacao!B893))</f>
        <v/>
      </c>
      <c r="C893" s="47" t="str">
        <f aca="false">IF(OR($A893="",02_Estacao!C893=""),"",IF(CFG_UUR="fração (0-1)",02_Estacao!C893*100,02_Estacao!C893))</f>
        <v/>
      </c>
      <c r="D893" s="48" t="str">
        <f aca="false">IF(OR($A893="",02_Estacao!D893=""),"",IF(CFG_URS="MJ/m²/h",02_Estacao!D893*277.7778,IF(CFG_URS="kW/m²",02_Estacao!D893*1000,02_Estacao!D893)))</f>
        <v/>
      </c>
      <c r="E893" s="46" t="str">
        <f aca="false">IF(OR($A893="",02_Estacao!E893=""),"",IF(CFG_UVEL="km/h",02_Estacao!E893/3.6,02_Estacao!E893))</f>
        <v/>
      </c>
      <c r="F893" s="46" t="str">
        <f aca="false">IF($A893="","",IF(02_Estacao!F893="",CFG_P,IF(CFG_UP="hPa (mbar)",02_Estacao!F893/10,IF(CFG_UP="Pa",02_Estacao!F893/1000,02_Estacao!F893))))</f>
        <v/>
      </c>
      <c r="G893" s="48" t="str">
        <f aca="false">IF($A893="","",IF(02_Estacao!G893&lt;&gt;"",02_Estacao!G893,IF($D893="","",(1-CFG_ALBEDO)*$D893-CFG_RNL)))</f>
        <v/>
      </c>
      <c r="H893" s="46" t="str">
        <f aca="false">IF($A893="","",IFERROR(IF(ISNUMBER(INDEX(03_Dossel!$F$6:$F$1005,MATCH($A893,03_Dossel!$A$6:$A$1005,0))),INDEX(03_Dossel!$F$6:$F$1005,MATCH($A893,03_Dossel!$A$6:$A$1005,0)),""),""))</f>
        <v/>
      </c>
      <c r="I893" s="49" t="str">
        <f aca="false">IF($A893="","",IF($H893="","SEM PAR","OK"))</f>
        <v/>
      </c>
      <c r="J893" s="50" t="str">
        <f aca="false">IF($B893="","",0.6108*EXP(17.27*$B893/($B893+237.3)))</f>
        <v/>
      </c>
      <c r="K893" s="50" t="str">
        <f aca="false">IF(OR($J893="",$C893=""),"",$J893*$C893/100)</f>
        <v/>
      </c>
      <c r="L893" s="50" t="str">
        <f aca="false">IF(OR($J893="",$K893=""),"",$J893-$K893)</f>
        <v/>
      </c>
      <c r="M893" s="50" t="str">
        <f aca="false">IF($J893="","",4098*$J893/($B893+237.3)^2)</f>
        <v/>
      </c>
      <c r="N893" s="51" t="str">
        <f aca="false">IF($F893="","",0.000665*$F893)</f>
        <v/>
      </c>
      <c r="O893" s="46" t="str">
        <f aca="false">IF($E893="","",IFERROR($E893*4.87/LN(67.8*CFG_ZANEM-5.42),""))</f>
        <v/>
      </c>
      <c r="P893" s="46" t="str">
        <f aca="false">IF(OR($B893="",$H893=""),"",$H893-$B893)</f>
        <v/>
      </c>
      <c r="Q893" s="46" t="str">
        <f aca="false">IF($A893="","",IF(ISNUMBER(CFG_A),CFG_A,""))</f>
        <v/>
      </c>
      <c r="R893" s="46" t="str">
        <f aca="false">IF($A893="","",IF(ISNUMBER(CFG_B),CFG_B,""))</f>
        <v/>
      </c>
      <c r="S893" s="50" t="str">
        <f aca="false">IF(OR($B893="",$Q893=""),"",0.6108*EXP(17.27*$B893/($B893+237.3))-0.6108*EXP(17.27*($B893+$Q893)/($B893+$Q893+237.3)))</f>
        <v/>
      </c>
      <c r="T893" s="46" t="str">
        <f aca="false">IF(OR($Q893="",$R893="",$L893=""),"",$Q893+$R893*$L893)</f>
        <v/>
      </c>
      <c r="U893" s="46" t="str">
        <f aca="false">IF(OR($Q893="",$R893="",$S893=""),"",$Q893+$R893*$S893)</f>
        <v/>
      </c>
      <c r="V893" s="50" t="str">
        <f aca="false">IF(OR($P893="",$T893="",$U893=""),"",IF(ABS($U893-$T893)&lt;CFG_DENOMMIN,"",($P893-$T893)/($U893-$T893)))</f>
        <v/>
      </c>
      <c r="W893" s="47" t="str">
        <f aca="false">IF($E893="","",IFERROR(LN((CFG_ZANEM-0.67*CFG_HDOSSEL)/(0.123*CFG_HDOSSEL))*LN((CFG_ZAR-0.67*CFG_HDOSSEL)/(0.0123*CFG_HDOSSEL))/(CFG_K^2*$E893),""))</f>
        <v/>
      </c>
      <c r="X893" s="50" t="str">
        <f aca="false">IF(OR($N893="",$W893="",$W893=0),"",$N893*(1+CFG_RC/$W893))</f>
        <v/>
      </c>
      <c r="Y893" s="46" t="str">
        <f aca="false">IF(OR($X893="",$M893="",$G893="",$L893=""),"",($W893*$G893/CFG_RHOCP)*($X893/($M893+$X893))-$L893/($M893+$X893))</f>
        <v/>
      </c>
      <c r="Z893" s="46" t="str">
        <f aca="false">IF(OR($W893="",$G893=""),"",$W893*$G893/CFG_RHOCP)</f>
        <v/>
      </c>
      <c r="AA893" s="50" t="str">
        <f aca="false">IF(OR($P893="",$Y893="",$Z893=""),"",IF(ABS($Z893-$Y893)&lt;CFG_DENOMMIN,"",($P893-$Y893)/($Z893-$Y893)))</f>
        <v/>
      </c>
      <c r="AB893" s="48" t="str">
        <f aca="false">IF($A893="","",IF(AND(HOUR($A893)&gt;=CFG_HINI,HOUR($A893)&lt;CFG_HFIM),1,0))</f>
        <v/>
      </c>
      <c r="AC893" s="48" t="str">
        <f aca="false">IF($A893="","",IF($D893="",0,IF($D893&gt;=CFG_RSMIN,1,0)))</f>
        <v/>
      </c>
      <c r="AD893" s="48" t="str">
        <f aca="false">IF($A893="","",IF($E893="",0,IF(AND($E893&gt;=CFG_UMIN,$E893&lt;=CFG_UMAX),1,0)))</f>
        <v/>
      </c>
      <c r="AE893" s="48" t="str">
        <f aca="false">IF($A893="","",IF($L893="",0,IF($L893&gt;=CFG_VPDMIN,1,0)))</f>
        <v/>
      </c>
      <c r="AF893" s="48" t="str">
        <f aca="false">IF($A893="","",IF(CFG_METODO="Teórico (Jackson)",IF(OR($Y893="",$Z893=""),0,IF(ABS($Z893-$Y893)&gt;=CFG_DENOMMIN,1,0)),IF(OR($T893="",$U893=""),0,IF(ABS($U893-$T893)&gt;=CFG_DENOMMIN,1,0))))</f>
        <v/>
      </c>
      <c r="AG893" s="48" t="str">
        <f aca="false">IF($A893="","",IF(AND($B893&lt;&gt;"",$C893&lt;&gt;"",$H893&lt;&gt;""),1,0))</f>
        <v/>
      </c>
      <c r="AH893" s="48" t="str">
        <f aca="false">IF($A893="","",IF(AND($AB893=1,$AC893=1,$AD893=1,$AE893=1,$AF893=1,$AG893=1),1,0))</f>
        <v/>
      </c>
      <c r="AI893" s="50" t="str">
        <f aca="false">IF($A893="","",IF($AH893&lt;&gt;1,"",IF(CFG_METODO="Teórico (Jackson)",$AA893,$V893)))</f>
        <v/>
      </c>
      <c r="AJ893" s="50" t="str">
        <f aca="false">IF($AI893="","",MAX(0,MIN(1,$AI893)))</f>
        <v/>
      </c>
      <c r="AK893" s="52" t="str">
        <f aca="false">IF($A893="","",IF($AG893=0,"Dados incompletos"&amp;IF($I893="SEM PAR"," — sem Tc no mesmo horário",""),IF($AB893=0,"Fora da janela horária",IF($AC893=0,"Radiação abaixo do mínimo",IF($AD893=0,"Vento fora da faixa",IF($AE893=0,"VPD abaixo do mínimo",IF($AF893=0,"Denominador muito pequeno","VÁLIDO")))))))</f>
        <v/>
      </c>
    </row>
    <row r="894" customFormat="false" ht="15" hidden="false" customHeight="false" outlineLevel="0" collapsed="false">
      <c r="A894" s="45" t="str">
        <f aca="false">IF(02_Estacao!A894="","",02_Estacao!A894)</f>
        <v/>
      </c>
      <c r="B894" s="46" t="str">
        <f aca="false">IF(OR($A894="",02_Estacao!B894=""),"",IF(CFG_UT="°F",(02_Estacao!B894-32)*5/9,02_Estacao!B894))</f>
        <v/>
      </c>
      <c r="C894" s="47" t="str">
        <f aca="false">IF(OR($A894="",02_Estacao!C894=""),"",IF(CFG_UUR="fração (0-1)",02_Estacao!C894*100,02_Estacao!C894))</f>
        <v/>
      </c>
      <c r="D894" s="48" t="str">
        <f aca="false">IF(OR($A894="",02_Estacao!D894=""),"",IF(CFG_URS="MJ/m²/h",02_Estacao!D894*277.7778,IF(CFG_URS="kW/m²",02_Estacao!D894*1000,02_Estacao!D894)))</f>
        <v/>
      </c>
      <c r="E894" s="46" t="str">
        <f aca="false">IF(OR($A894="",02_Estacao!E894=""),"",IF(CFG_UVEL="km/h",02_Estacao!E894/3.6,02_Estacao!E894))</f>
        <v/>
      </c>
      <c r="F894" s="46" t="str">
        <f aca="false">IF($A894="","",IF(02_Estacao!F894="",CFG_P,IF(CFG_UP="hPa (mbar)",02_Estacao!F894/10,IF(CFG_UP="Pa",02_Estacao!F894/1000,02_Estacao!F894))))</f>
        <v/>
      </c>
      <c r="G894" s="48" t="str">
        <f aca="false">IF($A894="","",IF(02_Estacao!G894&lt;&gt;"",02_Estacao!G894,IF($D894="","",(1-CFG_ALBEDO)*$D894-CFG_RNL)))</f>
        <v/>
      </c>
      <c r="H894" s="46" t="str">
        <f aca="false">IF($A894="","",IFERROR(IF(ISNUMBER(INDEX(03_Dossel!$F$6:$F$1005,MATCH($A894,03_Dossel!$A$6:$A$1005,0))),INDEX(03_Dossel!$F$6:$F$1005,MATCH($A894,03_Dossel!$A$6:$A$1005,0)),""),""))</f>
        <v/>
      </c>
      <c r="I894" s="49" t="str">
        <f aca="false">IF($A894="","",IF($H894="","SEM PAR","OK"))</f>
        <v/>
      </c>
      <c r="J894" s="50" t="str">
        <f aca="false">IF($B894="","",0.6108*EXP(17.27*$B894/($B894+237.3)))</f>
        <v/>
      </c>
      <c r="K894" s="50" t="str">
        <f aca="false">IF(OR($J894="",$C894=""),"",$J894*$C894/100)</f>
        <v/>
      </c>
      <c r="L894" s="50" t="str">
        <f aca="false">IF(OR($J894="",$K894=""),"",$J894-$K894)</f>
        <v/>
      </c>
      <c r="M894" s="50" t="str">
        <f aca="false">IF($J894="","",4098*$J894/($B894+237.3)^2)</f>
        <v/>
      </c>
      <c r="N894" s="51" t="str">
        <f aca="false">IF($F894="","",0.000665*$F894)</f>
        <v/>
      </c>
      <c r="O894" s="46" t="str">
        <f aca="false">IF($E894="","",IFERROR($E894*4.87/LN(67.8*CFG_ZANEM-5.42),""))</f>
        <v/>
      </c>
      <c r="P894" s="46" t="str">
        <f aca="false">IF(OR($B894="",$H894=""),"",$H894-$B894)</f>
        <v/>
      </c>
      <c r="Q894" s="46" t="str">
        <f aca="false">IF($A894="","",IF(ISNUMBER(CFG_A),CFG_A,""))</f>
        <v/>
      </c>
      <c r="R894" s="46" t="str">
        <f aca="false">IF($A894="","",IF(ISNUMBER(CFG_B),CFG_B,""))</f>
        <v/>
      </c>
      <c r="S894" s="50" t="str">
        <f aca="false">IF(OR($B894="",$Q894=""),"",0.6108*EXP(17.27*$B894/($B894+237.3))-0.6108*EXP(17.27*($B894+$Q894)/($B894+$Q894+237.3)))</f>
        <v/>
      </c>
      <c r="T894" s="46" t="str">
        <f aca="false">IF(OR($Q894="",$R894="",$L894=""),"",$Q894+$R894*$L894)</f>
        <v/>
      </c>
      <c r="U894" s="46" t="str">
        <f aca="false">IF(OR($Q894="",$R894="",$S894=""),"",$Q894+$R894*$S894)</f>
        <v/>
      </c>
      <c r="V894" s="50" t="str">
        <f aca="false">IF(OR($P894="",$T894="",$U894=""),"",IF(ABS($U894-$T894)&lt;CFG_DENOMMIN,"",($P894-$T894)/($U894-$T894)))</f>
        <v/>
      </c>
      <c r="W894" s="47" t="str">
        <f aca="false">IF($E894="","",IFERROR(LN((CFG_ZANEM-0.67*CFG_HDOSSEL)/(0.123*CFG_HDOSSEL))*LN((CFG_ZAR-0.67*CFG_HDOSSEL)/(0.0123*CFG_HDOSSEL))/(CFG_K^2*$E894),""))</f>
        <v/>
      </c>
      <c r="X894" s="50" t="str">
        <f aca="false">IF(OR($N894="",$W894="",$W894=0),"",$N894*(1+CFG_RC/$W894))</f>
        <v/>
      </c>
      <c r="Y894" s="46" t="str">
        <f aca="false">IF(OR($X894="",$M894="",$G894="",$L894=""),"",($W894*$G894/CFG_RHOCP)*($X894/($M894+$X894))-$L894/($M894+$X894))</f>
        <v/>
      </c>
      <c r="Z894" s="46" t="str">
        <f aca="false">IF(OR($W894="",$G894=""),"",$W894*$G894/CFG_RHOCP)</f>
        <v/>
      </c>
      <c r="AA894" s="50" t="str">
        <f aca="false">IF(OR($P894="",$Y894="",$Z894=""),"",IF(ABS($Z894-$Y894)&lt;CFG_DENOMMIN,"",($P894-$Y894)/($Z894-$Y894)))</f>
        <v/>
      </c>
      <c r="AB894" s="48" t="str">
        <f aca="false">IF($A894="","",IF(AND(HOUR($A894)&gt;=CFG_HINI,HOUR($A894)&lt;CFG_HFIM),1,0))</f>
        <v/>
      </c>
      <c r="AC894" s="48" t="str">
        <f aca="false">IF($A894="","",IF($D894="",0,IF($D894&gt;=CFG_RSMIN,1,0)))</f>
        <v/>
      </c>
      <c r="AD894" s="48" t="str">
        <f aca="false">IF($A894="","",IF($E894="",0,IF(AND($E894&gt;=CFG_UMIN,$E894&lt;=CFG_UMAX),1,0)))</f>
        <v/>
      </c>
      <c r="AE894" s="48" t="str">
        <f aca="false">IF($A894="","",IF($L894="",0,IF($L894&gt;=CFG_VPDMIN,1,0)))</f>
        <v/>
      </c>
      <c r="AF894" s="48" t="str">
        <f aca="false">IF($A894="","",IF(CFG_METODO="Teórico (Jackson)",IF(OR($Y894="",$Z894=""),0,IF(ABS($Z894-$Y894)&gt;=CFG_DENOMMIN,1,0)),IF(OR($T894="",$U894=""),0,IF(ABS($U894-$T894)&gt;=CFG_DENOMMIN,1,0))))</f>
        <v/>
      </c>
      <c r="AG894" s="48" t="str">
        <f aca="false">IF($A894="","",IF(AND($B894&lt;&gt;"",$C894&lt;&gt;"",$H894&lt;&gt;""),1,0))</f>
        <v/>
      </c>
      <c r="AH894" s="48" t="str">
        <f aca="false">IF($A894="","",IF(AND($AB894=1,$AC894=1,$AD894=1,$AE894=1,$AF894=1,$AG894=1),1,0))</f>
        <v/>
      </c>
      <c r="AI894" s="50" t="str">
        <f aca="false">IF($A894="","",IF($AH894&lt;&gt;1,"",IF(CFG_METODO="Teórico (Jackson)",$AA894,$V894)))</f>
        <v/>
      </c>
      <c r="AJ894" s="50" t="str">
        <f aca="false">IF($AI894="","",MAX(0,MIN(1,$AI894)))</f>
        <v/>
      </c>
      <c r="AK894" s="52" t="str">
        <f aca="false">IF($A894="","",IF($AG894=0,"Dados incompletos"&amp;IF($I894="SEM PAR"," — sem Tc no mesmo horário",""),IF($AB894=0,"Fora da janela horária",IF($AC894=0,"Radiação abaixo do mínimo",IF($AD894=0,"Vento fora da faixa",IF($AE894=0,"VPD abaixo do mínimo",IF($AF894=0,"Denominador muito pequeno","VÁLIDO")))))))</f>
        <v/>
      </c>
    </row>
    <row r="895" customFormat="false" ht="15" hidden="false" customHeight="false" outlineLevel="0" collapsed="false">
      <c r="A895" s="45" t="str">
        <f aca="false">IF(02_Estacao!A895="","",02_Estacao!A895)</f>
        <v/>
      </c>
      <c r="B895" s="46" t="str">
        <f aca="false">IF(OR($A895="",02_Estacao!B895=""),"",IF(CFG_UT="°F",(02_Estacao!B895-32)*5/9,02_Estacao!B895))</f>
        <v/>
      </c>
      <c r="C895" s="47" t="str">
        <f aca="false">IF(OR($A895="",02_Estacao!C895=""),"",IF(CFG_UUR="fração (0-1)",02_Estacao!C895*100,02_Estacao!C895))</f>
        <v/>
      </c>
      <c r="D895" s="48" t="str">
        <f aca="false">IF(OR($A895="",02_Estacao!D895=""),"",IF(CFG_URS="MJ/m²/h",02_Estacao!D895*277.7778,IF(CFG_URS="kW/m²",02_Estacao!D895*1000,02_Estacao!D895)))</f>
        <v/>
      </c>
      <c r="E895" s="46" t="str">
        <f aca="false">IF(OR($A895="",02_Estacao!E895=""),"",IF(CFG_UVEL="km/h",02_Estacao!E895/3.6,02_Estacao!E895))</f>
        <v/>
      </c>
      <c r="F895" s="46" t="str">
        <f aca="false">IF($A895="","",IF(02_Estacao!F895="",CFG_P,IF(CFG_UP="hPa (mbar)",02_Estacao!F895/10,IF(CFG_UP="Pa",02_Estacao!F895/1000,02_Estacao!F895))))</f>
        <v/>
      </c>
      <c r="G895" s="48" t="str">
        <f aca="false">IF($A895="","",IF(02_Estacao!G895&lt;&gt;"",02_Estacao!G895,IF($D895="","",(1-CFG_ALBEDO)*$D895-CFG_RNL)))</f>
        <v/>
      </c>
      <c r="H895" s="46" t="str">
        <f aca="false">IF($A895="","",IFERROR(IF(ISNUMBER(INDEX(03_Dossel!$F$6:$F$1005,MATCH($A895,03_Dossel!$A$6:$A$1005,0))),INDEX(03_Dossel!$F$6:$F$1005,MATCH($A895,03_Dossel!$A$6:$A$1005,0)),""),""))</f>
        <v/>
      </c>
      <c r="I895" s="49" t="str">
        <f aca="false">IF($A895="","",IF($H895="","SEM PAR","OK"))</f>
        <v/>
      </c>
      <c r="J895" s="50" t="str">
        <f aca="false">IF($B895="","",0.6108*EXP(17.27*$B895/($B895+237.3)))</f>
        <v/>
      </c>
      <c r="K895" s="50" t="str">
        <f aca="false">IF(OR($J895="",$C895=""),"",$J895*$C895/100)</f>
        <v/>
      </c>
      <c r="L895" s="50" t="str">
        <f aca="false">IF(OR($J895="",$K895=""),"",$J895-$K895)</f>
        <v/>
      </c>
      <c r="M895" s="50" t="str">
        <f aca="false">IF($J895="","",4098*$J895/($B895+237.3)^2)</f>
        <v/>
      </c>
      <c r="N895" s="51" t="str">
        <f aca="false">IF($F895="","",0.000665*$F895)</f>
        <v/>
      </c>
      <c r="O895" s="46" t="str">
        <f aca="false">IF($E895="","",IFERROR($E895*4.87/LN(67.8*CFG_ZANEM-5.42),""))</f>
        <v/>
      </c>
      <c r="P895" s="46" t="str">
        <f aca="false">IF(OR($B895="",$H895=""),"",$H895-$B895)</f>
        <v/>
      </c>
      <c r="Q895" s="46" t="str">
        <f aca="false">IF($A895="","",IF(ISNUMBER(CFG_A),CFG_A,""))</f>
        <v/>
      </c>
      <c r="R895" s="46" t="str">
        <f aca="false">IF($A895="","",IF(ISNUMBER(CFG_B),CFG_B,""))</f>
        <v/>
      </c>
      <c r="S895" s="50" t="str">
        <f aca="false">IF(OR($B895="",$Q895=""),"",0.6108*EXP(17.27*$B895/($B895+237.3))-0.6108*EXP(17.27*($B895+$Q895)/($B895+$Q895+237.3)))</f>
        <v/>
      </c>
      <c r="T895" s="46" t="str">
        <f aca="false">IF(OR($Q895="",$R895="",$L895=""),"",$Q895+$R895*$L895)</f>
        <v/>
      </c>
      <c r="U895" s="46" t="str">
        <f aca="false">IF(OR($Q895="",$R895="",$S895=""),"",$Q895+$R895*$S895)</f>
        <v/>
      </c>
      <c r="V895" s="50" t="str">
        <f aca="false">IF(OR($P895="",$T895="",$U895=""),"",IF(ABS($U895-$T895)&lt;CFG_DENOMMIN,"",($P895-$T895)/($U895-$T895)))</f>
        <v/>
      </c>
      <c r="W895" s="47" t="str">
        <f aca="false">IF($E895="","",IFERROR(LN((CFG_ZANEM-0.67*CFG_HDOSSEL)/(0.123*CFG_HDOSSEL))*LN((CFG_ZAR-0.67*CFG_HDOSSEL)/(0.0123*CFG_HDOSSEL))/(CFG_K^2*$E895),""))</f>
        <v/>
      </c>
      <c r="X895" s="50" t="str">
        <f aca="false">IF(OR($N895="",$W895="",$W895=0),"",$N895*(1+CFG_RC/$W895))</f>
        <v/>
      </c>
      <c r="Y895" s="46" t="str">
        <f aca="false">IF(OR($X895="",$M895="",$G895="",$L895=""),"",($W895*$G895/CFG_RHOCP)*($X895/($M895+$X895))-$L895/($M895+$X895))</f>
        <v/>
      </c>
      <c r="Z895" s="46" t="str">
        <f aca="false">IF(OR($W895="",$G895=""),"",$W895*$G895/CFG_RHOCP)</f>
        <v/>
      </c>
      <c r="AA895" s="50" t="str">
        <f aca="false">IF(OR($P895="",$Y895="",$Z895=""),"",IF(ABS($Z895-$Y895)&lt;CFG_DENOMMIN,"",($P895-$Y895)/($Z895-$Y895)))</f>
        <v/>
      </c>
      <c r="AB895" s="48" t="str">
        <f aca="false">IF($A895="","",IF(AND(HOUR($A895)&gt;=CFG_HINI,HOUR($A895)&lt;CFG_HFIM),1,0))</f>
        <v/>
      </c>
      <c r="AC895" s="48" t="str">
        <f aca="false">IF($A895="","",IF($D895="",0,IF($D895&gt;=CFG_RSMIN,1,0)))</f>
        <v/>
      </c>
      <c r="AD895" s="48" t="str">
        <f aca="false">IF($A895="","",IF($E895="",0,IF(AND($E895&gt;=CFG_UMIN,$E895&lt;=CFG_UMAX),1,0)))</f>
        <v/>
      </c>
      <c r="AE895" s="48" t="str">
        <f aca="false">IF($A895="","",IF($L895="",0,IF($L895&gt;=CFG_VPDMIN,1,0)))</f>
        <v/>
      </c>
      <c r="AF895" s="48" t="str">
        <f aca="false">IF($A895="","",IF(CFG_METODO="Teórico (Jackson)",IF(OR($Y895="",$Z895=""),0,IF(ABS($Z895-$Y895)&gt;=CFG_DENOMMIN,1,0)),IF(OR($T895="",$U895=""),0,IF(ABS($U895-$T895)&gt;=CFG_DENOMMIN,1,0))))</f>
        <v/>
      </c>
      <c r="AG895" s="48" t="str">
        <f aca="false">IF($A895="","",IF(AND($B895&lt;&gt;"",$C895&lt;&gt;"",$H895&lt;&gt;""),1,0))</f>
        <v/>
      </c>
      <c r="AH895" s="48" t="str">
        <f aca="false">IF($A895="","",IF(AND($AB895=1,$AC895=1,$AD895=1,$AE895=1,$AF895=1,$AG895=1),1,0))</f>
        <v/>
      </c>
      <c r="AI895" s="50" t="str">
        <f aca="false">IF($A895="","",IF($AH895&lt;&gt;1,"",IF(CFG_METODO="Teórico (Jackson)",$AA895,$V895)))</f>
        <v/>
      </c>
      <c r="AJ895" s="50" t="str">
        <f aca="false">IF($AI895="","",MAX(0,MIN(1,$AI895)))</f>
        <v/>
      </c>
      <c r="AK895" s="52" t="str">
        <f aca="false">IF($A895="","",IF($AG895=0,"Dados incompletos"&amp;IF($I895="SEM PAR"," — sem Tc no mesmo horário",""),IF($AB895=0,"Fora da janela horária",IF($AC895=0,"Radiação abaixo do mínimo",IF($AD895=0,"Vento fora da faixa",IF($AE895=0,"VPD abaixo do mínimo",IF($AF895=0,"Denominador muito pequeno","VÁLIDO")))))))</f>
        <v/>
      </c>
    </row>
    <row r="896" customFormat="false" ht="15" hidden="false" customHeight="false" outlineLevel="0" collapsed="false">
      <c r="A896" s="45" t="str">
        <f aca="false">IF(02_Estacao!A896="","",02_Estacao!A896)</f>
        <v/>
      </c>
      <c r="B896" s="46" t="str">
        <f aca="false">IF(OR($A896="",02_Estacao!B896=""),"",IF(CFG_UT="°F",(02_Estacao!B896-32)*5/9,02_Estacao!B896))</f>
        <v/>
      </c>
      <c r="C896" s="47" t="str">
        <f aca="false">IF(OR($A896="",02_Estacao!C896=""),"",IF(CFG_UUR="fração (0-1)",02_Estacao!C896*100,02_Estacao!C896))</f>
        <v/>
      </c>
      <c r="D896" s="48" t="str">
        <f aca="false">IF(OR($A896="",02_Estacao!D896=""),"",IF(CFG_URS="MJ/m²/h",02_Estacao!D896*277.7778,IF(CFG_URS="kW/m²",02_Estacao!D896*1000,02_Estacao!D896)))</f>
        <v/>
      </c>
      <c r="E896" s="46" t="str">
        <f aca="false">IF(OR($A896="",02_Estacao!E896=""),"",IF(CFG_UVEL="km/h",02_Estacao!E896/3.6,02_Estacao!E896))</f>
        <v/>
      </c>
      <c r="F896" s="46" t="str">
        <f aca="false">IF($A896="","",IF(02_Estacao!F896="",CFG_P,IF(CFG_UP="hPa (mbar)",02_Estacao!F896/10,IF(CFG_UP="Pa",02_Estacao!F896/1000,02_Estacao!F896))))</f>
        <v/>
      </c>
      <c r="G896" s="48" t="str">
        <f aca="false">IF($A896="","",IF(02_Estacao!G896&lt;&gt;"",02_Estacao!G896,IF($D896="","",(1-CFG_ALBEDO)*$D896-CFG_RNL)))</f>
        <v/>
      </c>
      <c r="H896" s="46" t="str">
        <f aca="false">IF($A896="","",IFERROR(IF(ISNUMBER(INDEX(03_Dossel!$F$6:$F$1005,MATCH($A896,03_Dossel!$A$6:$A$1005,0))),INDEX(03_Dossel!$F$6:$F$1005,MATCH($A896,03_Dossel!$A$6:$A$1005,0)),""),""))</f>
        <v/>
      </c>
      <c r="I896" s="49" t="str">
        <f aca="false">IF($A896="","",IF($H896="","SEM PAR","OK"))</f>
        <v/>
      </c>
      <c r="J896" s="50" t="str">
        <f aca="false">IF($B896="","",0.6108*EXP(17.27*$B896/($B896+237.3)))</f>
        <v/>
      </c>
      <c r="K896" s="50" t="str">
        <f aca="false">IF(OR($J896="",$C896=""),"",$J896*$C896/100)</f>
        <v/>
      </c>
      <c r="L896" s="50" t="str">
        <f aca="false">IF(OR($J896="",$K896=""),"",$J896-$K896)</f>
        <v/>
      </c>
      <c r="M896" s="50" t="str">
        <f aca="false">IF($J896="","",4098*$J896/($B896+237.3)^2)</f>
        <v/>
      </c>
      <c r="N896" s="51" t="str">
        <f aca="false">IF($F896="","",0.000665*$F896)</f>
        <v/>
      </c>
      <c r="O896" s="46" t="str">
        <f aca="false">IF($E896="","",IFERROR($E896*4.87/LN(67.8*CFG_ZANEM-5.42),""))</f>
        <v/>
      </c>
      <c r="P896" s="46" t="str">
        <f aca="false">IF(OR($B896="",$H896=""),"",$H896-$B896)</f>
        <v/>
      </c>
      <c r="Q896" s="46" t="str">
        <f aca="false">IF($A896="","",IF(ISNUMBER(CFG_A),CFG_A,""))</f>
        <v/>
      </c>
      <c r="R896" s="46" t="str">
        <f aca="false">IF($A896="","",IF(ISNUMBER(CFG_B),CFG_B,""))</f>
        <v/>
      </c>
      <c r="S896" s="50" t="str">
        <f aca="false">IF(OR($B896="",$Q896=""),"",0.6108*EXP(17.27*$B896/($B896+237.3))-0.6108*EXP(17.27*($B896+$Q896)/($B896+$Q896+237.3)))</f>
        <v/>
      </c>
      <c r="T896" s="46" t="str">
        <f aca="false">IF(OR($Q896="",$R896="",$L896=""),"",$Q896+$R896*$L896)</f>
        <v/>
      </c>
      <c r="U896" s="46" t="str">
        <f aca="false">IF(OR($Q896="",$R896="",$S896=""),"",$Q896+$R896*$S896)</f>
        <v/>
      </c>
      <c r="V896" s="50" t="str">
        <f aca="false">IF(OR($P896="",$T896="",$U896=""),"",IF(ABS($U896-$T896)&lt;CFG_DENOMMIN,"",($P896-$T896)/($U896-$T896)))</f>
        <v/>
      </c>
      <c r="W896" s="47" t="str">
        <f aca="false">IF($E896="","",IFERROR(LN((CFG_ZANEM-0.67*CFG_HDOSSEL)/(0.123*CFG_HDOSSEL))*LN((CFG_ZAR-0.67*CFG_HDOSSEL)/(0.0123*CFG_HDOSSEL))/(CFG_K^2*$E896),""))</f>
        <v/>
      </c>
      <c r="X896" s="50" t="str">
        <f aca="false">IF(OR($N896="",$W896="",$W896=0),"",$N896*(1+CFG_RC/$W896))</f>
        <v/>
      </c>
      <c r="Y896" s="46" t="str">
        <f aca="false">IF(OR($X896="",$M896="",$G896="",$L896=""),"",($W896*$G896/CFG_RHOCP)*($X896/($M896+$X896))-$L896/($M896+$X896))</f>
        <v/>
      </c>
      <c r="Z896" s="46" t="str">
        <f aca="false">IF(OR($W896="",$G896=""),"",$W896*$G896/CFG_RHOCP)</f>
        <v/>
      </c>
      <c r="AA896" s="50" t="str">
        <f aca="false">IF(OR($P896="",$Y896="",$Z896=""),"",IF(ABS($Z896-$Y896)&lt;CFG_DENOMMIN,"",($P896-$Y896)/($Z896-$Y896)))</f>
        <v/>
      </c>
      <c r="AB896" s="48" t="str">
        <f aca="false">IF($A896="","",IF(AND(HOUR($A896)&gt;=CFG_HINI,HOUR($A896)&lt;CFG_HFIM),1,0))</f>
        <v/>
      </c>
      <c r="AC896" s="48" t="str">
        <f aca="false">IF($A896="","",IF($D896="",0,IF($D896&gt;=CFG_RSMIN,1,0)))</f>
        <v/>
      </c>
      <c r="AD896" s="48" t="str">
        <f aca="false">IF($A896="","",IF($E896="",0,IF(AND($E896&gt;=CFG_UMIN,$E896&lt;=CFG_UMAX),1,0)))</f>
        <v/>
      </c>
      <c r="AE896" s="48" t="str">
        <f aca="false">IF($A896="","",IF($L896="",0,IF($L896&gt;=CFG_VPDMIN,1,0)))</f>
        <v/>
      </c>
      <c r="AF896" s="48" t="str">
        <f aca="false">IF($A896="","",IF(CFG_METODO="Teórico (Jackson)",IF(OR($Y896="",$Z896=""),0,IF(ABS($Z896-$Y896)&gt;=CFG_DENOMMIN,1,0)),IF(OR($T896="",$U896=""),0,IF(ABS($U896-$T896)&gt;=CFG_DENOMMIN,1,0))))</f>
        <v/>
      </c>
      <c r="AG896" s="48" t="str">
        <f aca="false">IF($A896="","",IF(AND($B896&lt;&gt;"",$C896&lt;&gt;"",$H896&lt;&gt;""),1,0))</f>
        <v/>
      </c>
      <c r="AH896" s="48" t="str">
        <f aca="false">IF($A896="","",IF(AND($AB896=1,$AC896=1,$AD896=1,$AE896=1,$AF896=1,$AG896=1),1,0))</f>
        <v/>
      </c>
      <c r="AI896" s="50" t="str">
        <f aca="false">IF($A896="","",IF($AH896&lt;&gt;1,"",IF(CFG_METODO="Teórico (Jackson)",$AA896,$V896)))</f>
        <v/>
      </c>
      <c r="AJ896" s="50" t="str">
        <f aca="false">IF($AI896="","",MAX(0,MIN(1,$AI896)))</f>
        <v/>
      </c>
      <c r="AK896" s="52" t="str">
        <f aca="false">IF($A896="","",IF($AG896=0,"Dados incompletos"&amp;IF($I896="SEM PAR"," — sem Tc no mesmo horário",""),IF($AB896=0,"Fora da janela horária",IF($AC896=0,"Radiação abaixo do mínimo",IF($AD896=0,"Vento fora da faixa",IF($AE896=0,"VPD abaixo do mínimo",IF($AF896=0,"Denominador muito pequeno","VÁLIDO")))))))</f>
        <v/>
      </c>
    </row>
    <row r="897" customFormat="false" ht="15" hidden="false" customHeight="false" outlineLevel="0" collapsed="false">
      <c r="A897" s="45" t="str">
        <f aca="false">IF(02_Estacao!A897="","",02_Estacao!A897)</f>
        <v/>
      </c>
      <c r="B897" s="46" t="str">
        <f aca="false">IF(OR($A897="",02_Estacao!B897=""),"",IF(CFG_UT="°F",(02_Estacao!B897-32)*5/9,02_Estacao!B897))</f>
        <v/>
      </c>
      <c r="C897" s="47" t="str">
        <f aca="false">IF(OR($A897="",02_Estacao!C897=""),"",IF(CFG_UUR="fração (0-1)",02_Estacao!C897*100,02_Estacao!C897))</f>
        <v/>
      </c>
      <c r="D897" s="48" t="str">
        <f aca="false">IF(OR($A897="",02_Estacao!D897=""),"",IF(CFG_URS="MJ/m²/h",02_Estacao!D897*277.7778,IF(CFG_URS="kW/m²",02_Estacao!D897*1000,02_Estacao!D897)))</f>
        <v/>
      </c>
      <c r="E897" s="46" t="str">
        <f aca="false">IF(OR($A897="",02_Estacao!E897=""),"",IF(CFG_UVEL="km/h",02_Estacao!E897/3.6,02_Estacao!E897))</f>
        <v/>
      </c>
      <c r="F897" s="46" t="str">
        <f aca="false">IF($A897="","",IF(02_Estacao!F897="",CFG_P,IF(CFG_UP="hPa (mbar)",02_Estacao!F897/10,IF(CFG_UP="Pa",02_Estacao!F897/1000,02_Estacao!F897))))</f>
        <v/>
      </c>
      <c r="G897" s="48" t="str">
        <f aca="false">IF($A897="","",IF(02_Estacao!G897&lt;&gt;"",02_Estacao!G897,IF($D897="","",(1-CFG_ALBEDO)*$D897-CFG_RNL)))</f>
        <v/>
      </c>
      <c r="H897" s="46" t="str">
        <f aca="false">IF($A897="","",IFERROR(IF(ISNUMBER(INDEX(03_Dossel!$F$6:$F$1005,MATCH($A897,03_Dossel!$A$6:$A$1005,0))),INDEX(03_Dossel!$F$6:$F$1005,MATCH($A897,03_Dossel!$A$6:$A$1005,0)),""),""))</f>
        <v/>
      </c>
      <c r="I897" s="49" t="str">
        <f aca="false">IF($A897="","",IF($H897="","SEM PAR","OK"))</f>
        <v/>
      </c>
      <c r="J897" s="50" t="str">
        <f aca="false">IF($B897="","",0.6108*EXP(17.27*$B897/($B897+237.3)))</f>
        <v/>
      </c>
      <c r="K897" s="50" t="str">
        <f aca="false">IF(OR($J897="",$C897=""),"",$J897*$C897/100)</f>
        <v/>
      </c>
      <c r="L897" s="50" t="str">
        <f aca="false">IF(OR($J897="",$K897=""),"",$J897-$K897)</f>
        <v/>
      </c>
      <c r="M897" s="50" t="str">
        <f aca="false">IF($J897="","",4098*$J897/($B897+237.3)^2)</f>
        <v/>
      </c>
      <c r="N897" s="51" t="str">
        <f aca="false">IF($F897="","",0.000665*$F897)</f>
        <v/>
      </c>
      <c r="O897" s="46" t="str">
        <f aca="false">IF($E897="","",IFERROR($E897*4.87/LN(67.8*CFG_ZANEM-5.42),""))</f>
        <v/>
      </c>
      <c r="P897" s="46" t="str">
        <f aca="false">IF(OR($B897="",$H897=""),"",$H897-$B897)</f>
        <v/>
      </c>
      <c r="Q897" s="46" t="str">
        <f aca="false">IF($A897="","",IF(ISNUMBER(CFG_A),CFG_A,""))</f>
        <v/>
      </c>
      <c r="R897" s="46" t="str">
        <f aca="false">IF($A897="","",IF(ISNUMBER(CFG_B),CFG_B,""))</f>
        <v/>
      </c>
      <c r="S897" s="50" t="str">
        <f aca="false">IF(OR($B897="",$Q897=""),"",0.6108*EXP(17.27*$B897/($B897+237.3))-0.6108*EXP(17.27*($B897+$Q897)/($B897+$Q897+237.3)))</f>
        <v/>
      </c>
      <c r="T897" s="46" t="str">
        <f aca="false">IF(OR($Q897="",$R897="",$L897=""),"",$Q897+$R897*$L897)</f>
        <v/>
      </c>
      <c r="U897" s="46" t="str">
        <f aca="false">IF(OR($Q897="",$R897="",$S897=""),"",$Q897+$R897*$S897)</f>
        <v/>
      </c>
      <c r="V897" s="50" t="str">
        <f aca="false">IF(OR($P897="",$T897="",$U897=""),"",IF(ABS($U897-$T897)&lt;CFG_DENOMMIN,"",($P897-$T897)/($U897-$T897)))</f>
        <v/>
      </c>
      <c r="W897" s="47" t="str">
        <f aca="false">IF($E897="","",IFERROR(LN((CFG_ZANEM-0.67*CFG_HDOSSEL)/(0.123*CFG_HDOSSEL))*LN((CFG_ZAR-0.67*CFG_HDOSSEL)/(0.0123*CFG_HDOSSEL))/(CFG_K^2*$E897),""))</f>
        <v/>
      </c>
      <c r="X897" s="50" t="str">
        <f aca="false">IF(OR($N897="",$W897="",$W897=0),"",$N897*(1+CFG_RC/$W897))</f>
        <v/>
      </c>
      <c r="Y897" s="46" t="str">
        <f aca="false">IF(OR($X897="",$M897="",$G897="",$L897=""),"",($W897*$G897/CFG_RHOCP)*($X897/($M897+$X897))-$L897/($M897+$X897))</f>
        <v/>
      </c>
      <c r="Z897" s="46" t="str">
        <f aca="false">IF(OR($W897="",$G897=""),"",$W897*$G897/CFG_RHOCP)</f>
        <v/>
      </c>
      <c r="AA897" s="50" t="str">
        <f aca="false">IF(OR($P897="",$Y897="",$Z897=""),"",IF(ABS($Z897-$Y897)&lt;CFG_DENOMMIN,"",($P897-$Y897)/($Z897-$Y897)))</f>
        <v/>
      </c>
      <c r="AB897" s="48" t="str">
        <f aca="false">IF($A897="","",IF(AND(HOUR($A897)&gt;=CFG_HINI,HOUR($A897)&lt;CFG_HFIM),1,0))</f>
        <v/>
      </c>
      <c r="AC897" s="48" t="str">
        <f aca="false">IF($A897="","",IF($D897="",0,IF($D897&gt;=CFG_RSMIN,1,0)))</f>
        <v/>
      </c>
      <c r="AD897" s="48" t="str">
        <f aca="false">IF($A897="","",IF($E897="",0,IF(AND($E897&gt;=CFG_UMIN,$E897&lt;=CFG_UMAX),1,0)))</f>
        <v/>
      </c>
      <c r="AE897" s="48" t="str">
        <f aca="false">IF($A897="","",IF($L897="",0,IF($L897&gt;=CFG_VPDMIN,1,0)))</f>
        <v/>
      </c>
      <c r="AF897" s="48" t="str">
        <f aca="false">IF($A897="","",IF(CFG_METODO="Teórico (Jackson)",IF(OR($Y897="",$Z897=""),0,IF(ABS($Z897-$Y897)&gt;=CFG_DENOMMIN,1,0)),IF(OR($T897="",$U897=""),0,IF(ABS($U897-$T897)&gt;=CFG_DENOMMIN,1,0))))</f>
        <v/>
      </c>
      <c r="AG897" s="48" t="str">
        <f aca="false">IF($A897="","",IF(AND($B897&lt;&gt;"",$C897&lt;&gt;"",$H897&lt;&gt;""),1,0))</f>
        <v/>
      </c>
      <c r="AH897" s="48" t="str">
        <f aca="false">IF($A897="","",IF(AND($AB897=1,$AC897=1,$AD897=1,$AE897=1,$AF897=1,$AG897=1),1,0))</f>
        <v/>
      </c>
      <c r="AI897" s="50" t="str">
        <f aca="false">IF($A897="","",IF($AH897&lt;&gt;1,"",IF(CFG_METODO="Teórico (Jackson)",$AA897,$V897)))</f>
        <v/>
      </c>
      <c r="AJ897" s="50" t="str">
        <f aca="false">IF($AI897="","",MAX(0,MIN(1,$AI897)))</f>
        <v/>
      </c>
      <c r="AK897" s="52" t="str">
        <f aca="false">IF($A897="","",IF($AG897=0,"Dados incompletos"&amp;IF($I897="SEM PAR"," — sem Tc no mesmo horário",""),IF($AB897=0,"Fora da janela horária",IF($AC897=0,"Radiação abaixo do mínimo",IF($AD897=0,"Vento fora da faixa",IF($AE897=0,"VPD abaixo do mínimo",IF($AF897=0,"Denominador muito pequeno","VÁLIDO")))))))</f>
        <v/>
      </c>
    </row>
    <row r="898" customFormat="false" ht="15" hidden="false" customHeight="false" outlineLevel="0" collapsed="false">
      <c r="A898" s="45" t="str">
        <f aca="false">IF(02_Estacao!A898="","",02_Estacao!A898)</f>
        <v/>
      </c>
      <c r="B898" s="46" t="str">
        <f aca="false">IF(OR($A898="",02_Estacao!B898=""),"",IF(CFG_UT="°F",(02_Estacao!B898-32)*5/9,02_Estacao!B898))</f>
        <v/>
      </c>
      <c r="C898" s="47" t="str">
        <f aca="false">IF(OR($A898="",02_Estacao!C898=""),"",IF(CFG_UUR="fração (0-1)",02_Estacao!C898*100,02_Estacao!C898))</f>
        <v/>
      </c>
      <c r="D898" s="48" t="str">
        <f aca="false">IF(OR($A898="",02_Estacao!D898=""),"",IF(CFG_URS="MJ/m²/h",02_Estacao!D898*277.7778,IF(CFG_URS="kW/m²",02_Estacao!D898*1000,02_Estacao!D898)))</f>
        <v/>
      </c>
      <c r="E898" s="46" t="str">
        <f aca="false">IF(OR($A898="",02_Estacao!E898=""),"",IF(CFG_UVEL="km/h",02_Estacao!E898/3.6,02_Estacao!E898))</f>
        <v/>
      </c>
      <c r="F898" s="46" t="str">
        <f aca="false">IF($A898="","",IF(02_Estacao!F898="",CFG_P,IF(CFG_UP="hPa (mbar)",02_Estacao!F898/10,IF(CFG_UP="Pa",02_Estacao!F898/1000,02_Estacao!F898))))</f>
        <v/>
      </c>
      <c r="G898" s="48" t="str">
        <f aca="false">IF($A898="","",IF(02_Estacao!G898&lt;&gt;"",02_Estacao!G898,IF($D898="","",(1-CFG_ALBEDO)*$D898-CFG_RNL)))</f>
        <v/>
      </c>
      <c r="H898" s="46" t="str">
        <f aca="false">IF($A898="","",IFERROR(IF(ISNUMBER(INDEX(03_Dossel!$F$6:$F$1005,MATCH($A898,03_Dossel!$A$6:$A$1005,0))),INDEX(03_Dossel!$F$6:$F$1005,MATCH($A898,03_Dossel!$A$6:$A$1005,0)),""),""))</f>
        <v/>
      </c>
      <c r="I898" s="49" t="str">
        <f aca="false">IF($A898="","",IF($H898="","SEM PAR","OK"))</f>
        <v/>
      </c>
      <c r="J898" s="50" t="str">
        <f aca="false">IF($B898="","",0.6108*EXP(17.27*$B898/($B898+237.3)))</f>
        <v/>
      </c>
      <c r="K898" s="50" t="str">
        <f aca="false">IF(OR($J898="",$C898=""),"",$J898*$C898/100)</f>
        <v/>
      </c>
      <c r="L898" s="50" t="str">
        <f aca="false">IF(OR($J898="",$K898=""),"",$J898-$K898)</f>
        <v/>
      </c>
      <c r="M898" s="50" t="str">
        <f aca="false">IF($J898="","",4098*$J898/($B898+237.3)^2)</f>
        <v/>
      </c>
      <c r="N898" s="51" t="str">
        <f aca="false">IF($F898="","",0.000665*$F898)</f>
        <v/>
      </c>
      <c r="O898" s="46" t="str">
        <f aca="false">IF($E898="","",IFERROR($E898*4.87/LN(67.8*CFG_ZANEM-5.42),""))</f>
        <v/>
      </c>
      <c r="P898" s="46" t="str">
        <f aca="false">IF(OR($B898="",$H898=""),"",$H898-$B898)</f>
        <v/>
      </c>
      <c r="Q898" s="46" t="str">
        <f aca="false">IF($A898="","",IF(ISNUMBER(CFG_A),CFG_A,""))</f>
        <v/>
      </c>
      <c r="R898" s="46" t="str">
        <f aca="false">IF($A898="","",IF(ISNUMBER(CFG_B),CFG_B,""))</f>
        <v/>
      </c>
      <c r="S898" s="50" t="str">
        <f aca="false">IF(OR($B898="",$Q898=""),"",0.6108*EXP(17.27*$B898/($B898+237.3))-0.6108*EXP(17.27*($B898+$Q898)/($B898+$Q898+237.3)))</f>
        <v/>
      </c>
      <c r="T898" s="46" t="str">
        <f aca="false">IF(OR($Q898="",$R898="",$L898=""),"",$Q898+$R898*$L898)</f>
        <v/>
      </c>
      <c r="U898" s="46" t="str">
        <f aca="false">IF(OR($Q898="",$R898="",$S898=""),"",$Q898+$R898*$S898)</f>
        <v/>
      </c>
      <c r="V898" s="50" t="str">
        <f aca="false">IF(OR($P898="",$T898="",$U898=""),"",IF(ABS($U898-$T898)&lt;CFG_DENOMMIN,"",($P898-$T898)/($U898-$T898)))</f>
        <v/>
      </c>
      <c r="W898" s="47" t="str">
        <f aca="false">IF($E898="","",IFERROR(LN((CFG_ZANEM-0.67*CFG_HDOSSEL)/(0.123*CFG_HDOSSEL))*LN((CFG_ZAR-0.67*CFG_HDOSSEL)/(0.0123*CFG_HDOSSEL))/(CFG_K^2*$E898),""))</f>
        <v/>
      </c>
      <c r="X898" s="50" t="str">
        <f aca="false">IF(OR($N898="",$W898="",$W898=0),"",$N898*(1+CFG_RC/$W898))</f>
        <v/>
      </c>
      <c r="Y898" s="46" t="str">
        <f aca="false">IF(OR($X898="",$M898="",$G898="",$L898=""),"",($W898*$G898/CFG_RHOCP)*($X898/($M898+$X898))-$L898/($M898+$X898))</f>
        <v/>
      </c>
      <c r="Z898" s="46" t="str">
        <f aca="false">IF(OR($W898="",$G898=""),"",$W898*$G898/CFG_RHOCP)</f>
        <v/>
      </c>
      <c r="AA898" s="50" t="str">
        <f aca="false">IF(OR($P898="",$Y898="",$Z898=""),"",IF(ABS($Z898-$Y898)&lt;CFG_DENOMMIN,"",($P898-$Y898)/($Z898-$Y898)))</f>
        <v/>
      </c>
      <c r="AB898" s="48" t="str">
        <f aca="false">IF($A898="","",IF(AND(HOUR($A898)&gt;=CFG_HINI,HOUR($A898)&lt;CFG_HFIM),1,0))</f>
        <v/>
      </c>
      <c r="AC898" s="48" t="str">
        <f aca="false">IF($A898="","",IF($D898="",0,IF($D898&gt;=CFG_RSMIN,1,0)))</f>
        <v/>
      </c>
      <c r="AD898" s="48" t="str">
        <f aca="false">IF($A898="","",IF($E898="",0,IF(AND($E898&gt;=CFG_UMIN,$E898&lt;=CFG_UMAX),1,0)))</f>
        <v/>
      </c>
      <c r="AE898" s="48" t="str">
        <f aca="false">IF($A898="","",IF($L898="",0,IF($L898&gt;=CFG_VPDMIN,1,0)))</f>
        <v/>
      </c>
      <c r="AF898" s="48" t="str">
        <f aca="false">IF($A898="","",IF(CFG_METODO="Teórico (Jackson)",IF(OR($Y898="",$Z898=""),0,IF(ABS($Z898-$Y898)&gt;=CFG_DENOMMIN,1,0)),IF(OR($T898="",$U898=""),0,IF(ABS($U898-$T898)&gt;=CFG_DENOMMIN,1,0))))</f>
        <v/>
      </c>
      <c r="AG898" s="48" t="str">
        <f aca="false">IF($A898="","",IF(AND($B898&lt;&gt;"",$C898&lt;&gt;"",$H898&lt;&gt;""),1,0))</f>
        <v/>
      </c>
      <c r="AH898" s="48" t="str">
        <f aca="false">IF($A898="","",IF(AND($AB898=1,$AC898=1,$AD898=1,$AE898=1,$AF898=1,$AG898=1),1,0))</f>
        <v/>
      </c>
      <c r="AI898" s="50" t="str">
        <f aca="false">IF($A898="","",IF($AH898&lt;&gt;1,"",IF(CFG_METODO="Teórico (Jackson)",$AA898,$V898)))</f>
        <v/>
      </c>
      <c r="AJ898" s="50" t="str">
        <f aca="false">IF($AI898="","",MAX(0,MIN(1,$AI898)))</f>
        <v/>
      </c>
      <c r="AK898" s="52" t="str">
        <f aca="false">IF($A898="","",IF($AG898=0,"Dados incompletos"&amp;IF($I898="SEM PAR"," — sem Tc no mesmo horário",""),IF($AB898=0,"Fora da janela horária",IF($AC898=0,"Radiação abaixo do mínimo",IF($AD898=0,"Vento fora da faixa",IF($AE898=0,"VPD abaixo do mínimo",IF($AF898=0,"Denominador muito pequeno","VÁLIDO")))))))</f>
        <v/>
      </c>
    </row>
    <row r="899" customFormat="false" ht="15" hidden="false" customHeight="false" outlineLevel="0" collapsed="false">
      <c r="A899" s="45" t="str">
        <f aca="false">IF(02_Estacao!A899="","",02_Estacao!A899)</f>
        <v/>
      </c>
      <c r="B899" s="46" t="str">
        <f aca="false">IF(OR($A899="",02_Estacao!B899=""),"",IF(CFG_UT="°F",(02_Estacao!B899-32)*5/9,02_Estacao!B899))</f>
        <v/>
      </c>
      <c r="C899" s="47" t="str">
        <f aca="false">IF(OR($A899="",02_Estacao!C899=""),"",IF(CFG_UUR="fração (0-1)",02_Estacao!C899*100,02_Estacao!C899))</f>
        <v/>
      </c>
      <c r="D899" s="48" t="str">
        <f aca="false">IF(OR($A899="",02_Estacao!D899=""),"",IF(CFG_URS="MJ/m²/h",02_Estacao!D899*277.7778,IF(CFG_URS="kW/m²",02_Estacao!D899*1000,02_Estacao!D899)))</f>
        <v/>
      </c>
      <c r="E899" s="46" t="str">
        <f aca="false">IF(OR($A899="",02_Estacao!E899=""),"",IF(CFG_UVEL="km/h",02_Estacao!E899/3.6,02_Estacao!E899))</f>
        <v/>
      </c>
      <c r="F899" s="46" t="str">
        <f aca="false">IF($A899="","",IF(02_Estacao!F899="",CFG_P,IF(CFG_UP="hPa (mbar)",02_Estacao!F899/10,IF(CFG_UP="Pa",02_Estacao!F899/1000,02_Estacao!F899))))</f>
        <v/>
      </c>
      <c r="G899" s="48" t="str">
        <f aca="false">IF($A899="","",IF(02_Estacao!G899&lt;&gt;"",02_Estacao!G899,IF($D899="","",(1-CFG_ALBEDO)*$D899-CFG_RNL)))</f>
        <v/>
      </c>
      <c r="H899" s="46" t="str">
        <f aca="false">IF($A899="","",IFERROR(IF(ISNUMBER(INDEX(03_Dossel!$F$6:$F$1005,MATCH($A899,03_Dossel!$A$6:$A$1005,0))),INDEX(03_Dossel!$F$6:$F$1005,MATCH($A899,03_Dossel!$A$6:$A$1005,0)),""),""))</f>
        <v/>
      </c>
      <c r="I899" s="49" t="str">
        <f aca="false">IF($A899="","",IF($H899="","SEM PAR","OK"))</f>
        <v/>
      </c>
      <c r="J899" s="50" t="str">
        <f aca="false">IF($B899="","",0.6108*EXP(17.27*$B899/($B899+237.3)))</f>
        <v/>
      </c>
      <c r="K899" s="50" t="str">
        <f aca="false">IF(OR($J899="",$C899=""),"",$J899*$C899/100)</f>
        <v/>
      </c>
      <c r="L899" s="50" t="str">
        <f aca="false">IF(OR($J899="",$K899=""),"",$J899-$K899)</f>
        <v/>
      </c>
      <c r="M899" s="50" t="str">
        <f aca="false">IF($J899="","",4098*$J899/($B899+237.3)^2)</f>
        <v/>
      </c>
      <c r="N899" s="51" t="str">
        <f aca="false">IF($F899="","",0.000665*$F899)</f>
        <v/>
      </c>
      <c r="O899" s="46" t="str">
        <f aca="false">IF($E899="","",IFERROR($E899*4.87/LN(67.8*CFG_ZANEM-5.42),""))</f>
        <v/>
      </c>
      <c r="P899" s="46" t="str">
        <f aca="false">IF(OR($B899="",$H899=""),"",$H899-$B899)</f>
        <v/>
      </c>
      <c r="Q899" s="46" t="str">
        <f aca="false">IF($A899="","",IF(ISNUMBER(CFG_A),CFG_A,""))</f>
        <v/>
      </c>
      <c r="R899" s="46" t="str">
        <f aca="false">IF($A899="","",IF(ISNUMBER(CFG_B),CFG_B,""))</f>
        <v/>
      </c>
      <c r="S899" s="50" t="str">
        <f aca="false">IF(OR($B899="",$Q899=""),"",0.6108*EXP(17.27*$B899/($B899+237.3))-0.6108*EXP(17.27*($B899+$Q899)/($B899+$Q899+237.3)))</f>
        <v/>
      </c>
      <c r="T899" s="46" t="str">
        <f aca="false">IF(OR($Q899="",$R899="",$L899=""),"",$Q899+$R899*$L899)</f>
        <v/>
      </c>
      <c r="U899" s="46" t="str">
        <f aca="false">IF(OR($Q899="",$R899="",$S899=""),"",$Q899+$R899*$S899)</f>
        <v/>
      </c>
      <c r="V899" s="50" t="str">
        <f aca="false">IF(OR($P899="",$T899="",$U899=""),"",IF(ABS($U899-$T899)&lt;CFG_DENOMMIN,"",($P899-$T899)/($U899-$T899)))</f>
        <v/>
      </c>
      <c r="W899" s="47" t="str">
        <f aca="false">IF($E899="","",IFERROR(LN((CFG_ZANEM-0.67*CFG_HDOSSEL)/(0.123*CFG_HDOSSEL))*LN((CFG_ZAR-0.67*CFG_HDOSSEL)/(0.0123*CFG_HDOSSEL))/(CFG_K^2*$E899),""))</f>
        <v/>
      </c>
      <c r="X899" s="50" t="str">
        <f aca="false">IF(OR($N899="",$W899="",$W899=0),"",$N899*(1+CFG_RC/$W899))</f>
        <v/>
      </c>
      <c r="Y899" s="46" t="str">
        <f aca="false">IF(OR($X899="",$M899="",$G899="",$L899=""),"",($W899*$G899/CFG_RHOCP)*($X899/($M899+$X899))-$L899/($M899+$X899))</f>
        <v/>
      </c>
      <c r="Z899" s="46" t="str">
        <f aca="false">IF(OR($W899="",$G899=""),"",$W899*$G899/CFG_RHOCP)</f>
        <v/>
      </c>
      <c r="AA899" s="50" t="str">
        <f aca="false">IF(OR($P899="",$Y899="",$Z899=""),"",IF(ABS($Z899-$Y899)&lt;CFG_DENOMMIN,"",($P899-$Y899)/($Z899-$Y899)))</f>
        <v/>
      </c>
      <c r="AB899" s="48" t="str">
        <f aca="false">IF($A899="","",IF(AND(HOUR($A899)&gt;=CFG_HINI,HOUR($A899)&lt;CFG_HFIM),1,0))</f>
        <v/>
      </c>
      <c r="AC899" s="48" t="str">
        <f aca="false">IF($A899="","",IF($D899="",0,IF($D899&gt;=CFG_RSMIN,1,0)))</f>
        <v/>
      </c>
      <c r="AD899" s="48" t="str">
        <f aca="false">IF($A899="","",IF($E899="",0,IF(AND($E899&gt;=CFG_UMIN,$E899&lt;=CFG_UMAX),1,0)))</f>
        <v/>
      </c>
      <c r="AE899" s="48" t="str">
        <f aca="false">IF($A899="","",IF($L899="",0,IF($L899&gt;=CFG_VPDMIN,1,0)))</f>
        <v/>
      </c>
      <c r="AF899" s="48" t="str">
        <f aca="false">IF($A899="","",IF(CFG_METODO="Teórico (Jackson)",IF(OR($Y899="",$Z899=""),0,IF(ABS($Z899-$Y899)&gt;=CFG_DENOMMIN,1,0)),IF(OR($T899="",$U899=""),0,IF(ABS($U899-$T899)&gt;=CFG_DENOMMIN,1,0))))</f>
        <v/>
      </c>
      <c r="AG899" s="48" t="str">
        <f aca="false">IF($A899="","",IF(AND($B899&lt;&gt;"",$C899&lt;&gt;"",$H899&lt;&gt;""),1,0))</f>
        <v/>
      </c>
      <c r="AH899" s="48" t="str">
        <f aca="false">IF($A899="","",IF(AND($AB899=1,$AC899=1,$AD899=1,$AE899=1,$AF899=1,$AG899=1),1,0))</f>
        <v/>
      </c>
      <c r="AI899" s="50" t="str">
        <f aca="false">IF($A899="","",IF($AH899&lt;&gt;1,"",IF(CFG_METODO="Teórico (Jackson)",$AA899,$V899)))</f>
        <v/>
      </c>
      <c r="AJ899" s="50" t="str">
        <f aca="false">IF($AI899="","",MAX(0,MIN(1,$AI899)))</f>
        <v/>
      </c>
      <c r="AK899" s="52" t="str">
        <f aca="false">IF($A899="","",IF($AG899=0,"Dados incompletos"&amp;IF($I899="SEM PAR"," — sem Tc no mesmo horário",""),IF($AB899=0,"Fora da janela horária",IF($AC899=0,"Radiação abaixo do mínimo",IF($AD899=0,"Vento fora da faixa",IF($AE899=0,"VPD abaixo do mínimo",IF($AF899=0,"Denominador muito pequeno","VÁLIDO")))))))</f>
        <v/>
      </c>
    </row>
    <row r="900" customFormat="false" ht="15" hidden="false" customHeight="false" outlineLevel="0" collapsed="false">
      <c r="A900" s="45" t="str">
        <f aca="false">IF(02_Estacao!A900="","",02_Estacao!A900)</f>
        <v/>
      </c>
      <c r="B900" s="46" t="str">
        <f aca="false">IF(OR($A900="",02_Estacao!B900=""),"",IF(CFG_UT="°F",(02_Estacao!B900-32)*5/9,02_Estacao!B900))</f>
        <v/>
      </c>
      <c r="C900" s="47" t="str">
        <f aca="false">IF(OR($A900="",02_Estacao!C900=""),"",IF(CFG_UUR="fração (0-1)",02_Estacao!C900*100,02_Estacao!C900))</f>
        <v/>
      </c>
      <c r="D900" s="48" t="str">
        <f aca="false">IF(OR($A900="",02_Estacao!D900=""),"",IF(CFG_URS="MJ/m²/h",02_Estacao!D900*277.7778,IF(CFG_URS="kW/m²",02_Estacao!D900*1000,02_Estacao!D900)))</f>
        <v/>
      </c>
      <c r="E900" s="46" t="str">
        <f aca="false">IF(OR($A900="",02_Estacao!E900=""),"",IF(CFG_UVEL="km/h",02_Estacao!E900/3.6,02_Estacao!E900))</f>
        <v/>
      </c>
      <c r="F900" s="46" t="str">
        <f aca="false">IF($A900="","",IF(02_Estacao!F900="",CFG_P,IF(CFG_UP="hPa (mbar)",02_Estacao!F900/10,IF(CFG_UP="Pa",02_Estacao!F900/1000,02_Estacao!F900))))</f>
        <v/>
      </c>
      <c r="G900" s="48" t="str">
        <f aca="false">IF($A900="","",IF(02_Estacao!G900&lt;&gt;"",02_Estacao!G900,IF($D900="","",(1-CFG_ALBEDO)*$D900-CFG_RNL)))</f>
        <v/>
      </c>
      <c r="H900" s="46" t="str">
        <f aca="false">IF($A900="","",IFERROR(IF(ISNUMBER(INDEX(03_Dossel!$F$6:$F$1005,MATCH($A900,03_Dossel!$A$6:$A$1005,0))),INDEX(03_Dossel!$F$6:$F$1005,MATCH($A900,03_Dossel!$A$6:$A$1005,0)),""),""))</f>
        <v/>
      </c>
      <c r="I900" s="49" t="str">
        <f aca="false">IF($A900="","",IF($H900="","SEM PAR","OK"))</f>
        <v/>
      </c>
      <c r="J900" s="50" t="str">
        <f aca="false">IF($B900="","",0.6108*EXP(17.27*$B900/($B900+237.3)))</f>
        <v/>
      </c>
      <c r="K900" s="50" t="str">
        <f aca="false">IF(OR($J900="",$C900=""),"",$J900*$C900/100)</f>
        <v/>
      </c>
      <c r="L900" s="50" t="str">
        <f aca="false">IF(OR($J900="",$K900=""),"",$J900-$K900)</f>
        <v/>
      </c>
      <c r="M900" s="50" t="str">
        <f aca="false">IF($J900="","",4098*$J900/($B900+237.3)^2)</f>
        <v/>
      </c>
      <c r="N900" s="51" t="str">
        <f aca="false">IF($F900="","",0.000665*$F900)</f>
        <v/>
      </c>
      <c r="O900" s="46" t="str">
        <f aca="false">IF($E900="","",IFERROR($E900*4.87/LN(67.8*CFG_ZANEM-5.42),""))</f>
        <v/>
      </c>
      <c r="P900" s="46" t="str">
        <f aca="false">IF(OR($B900="",$H900=""),"",$H900-$B900)</f>
        <v/>
      </c>
      <c r="Q900" s="46" t="str">
        <f aca="false">IF($A900="","",IF(ISNUMBER(CFG_A),CFG_A,""))</f>
        <v/>
      </c>
      <c r="R900" s="46" t="str">
        <f aca="false">IF($A900="","",IF(ISNUMBER(CFG_B),CFG_B,""))</f>
        <v/>
      </c>
      <c r="S900" s="50" t="str">
        <f aca="false">IF(OR($B900="",$Q900=""),"",0.6108*EXP(17.27*$B900/($B900+237.3))-0.6108*EXP(17.27*($B900+$Q900)/($B900+$Q900+237.3)))</f>
        <v/>
      </c>
      <c r="T900" s="46" t="str">
        <f aca="false">IF(OR($Q900="",$R900="",$L900=""),"",$Q900+$R900*$L900)</f>
        <v/>
      </c>
      <c r="U900" s="46" t="str">
        <f aca="false">IF(OR($Q900="",$R900="",$S900=""),"",$Q900+$R900*$S900)</f>
        <v/>
      </c>
      <c r="V900" s="50" t="str">
        <f aca="false">IF(OR($P900="",$T900="",$U900=""),"",IF(ABS($U900-$T900)&lt;CFG_DENOMMIN,"",($P900-$T900)/($U900-$T900)))</f>
        <v/>
      </c>
      <c r="W900" s="47" t="str">
        <f aca="false">IF($E900="","",IFERROR(LN((CFG_ZANEM-0.67*CFG_HDOSSEL)/(0.123*CFG_HDOSSEL))*LN((CFG_ZAR-0.67*CFG_HDOSSEL)/(0.0123*CFG_HDOSSEL))/(CFG_K^2*$E900),""))</f>
        <v/>
      </c>
      <c r="X900" s="50" t="str">
        <f aca="false">IF(OR($N900="",$W900="",$W900=0),"",$N900*(1+CFG_RC/$W900))</f>
        <v/>
      </c>
      <c r="Y900" s="46" t="str">
        <f aca="false">IF(OR($X900="",$M900="",$G900="",$L900=""),"",($W900*$G900/CFG_RHOCP)*($X900/($M900+$X900))-$L900/($M900+$X900))</f>
        <v/>
      </c>
      <c r="Z900" s="46" t="str">
        <f aca="false">IF(OR($W900="",$G900=""),"",$W900*$G900/CFG_RHOCP)</f>
        <v/>
      </c>
      <c r="AA900" s="50" t="str">
        <f aca="false">IF(OR($P900="",$Y900="",$Z900=""),"",IF(ABS($Z900-$Y900)&lt;CFG_DENOMMIN,"",($P900-$Y900)/($Z900-$Y900)))</f>
        <v/>
      </c>
      <c r="AB900" s="48" t="str">
        <f aca="false">IF($A900="","",IF(AND(HOUR($A900)&gt;=CFG_HINI,HOUR($A900)&lt;CFG_HFIM),1,0))</f>
        <v/>
      </c>
      <c r="AC900" s="48" t="str">
        <f aca="false">IF($A900="","",IF($D900="",0,IF($D900&gt;=CFG_RSMIN,1,0)))</f>
        <v/>
      </c>
      <c r="AD900" s="48" t="str">
        <f aca="false">IF($A900="","",IF($E900="",0,IF(AND($E900&gt;=CFG_UMIN,$E900&lt;=CFG_UMAX),1,0)))</f>
        <v/>
      </c>
      <c r="AE900" s="48" t="str">
        <f aca="false">IF($A900="","",IF($L900="",0,IF($L900&gt;=CFG_VPDMIN,1,0)))</f>
        <v/>
      </c>
      <c r="AF900" s="48" t="str">
        <f aca="false">IF($A900="","",IF(CFG_METODO="Teórico (Jackson)",IF(OR($Y900="",$Z900=""),0,IF(ABS($Z900-$Y900)&gt;=CFG_DENOMMIN,1,0)),IF(OR($T900="",$U900=""),0,IF(ABS($U900-$T900)&gt;=CFG_DENOMMIN,1,0))))</f>
        <v/>
      </c>
      <c r="AG900" s="48" t="str">
        <f aca="false">IF($A900="","",IF(AND($B900&lt;&gt;"",$C900&lt;&gt;"",$H900&lt;&gt;""),1,0))</f>
        <v/>
      </c>
      <c r="AH900" s="48" t="str">
        <f aca="false">IF($A900="","",IF(AND($AB900=1,$AC900=1,$AD900=1,$AE900=1,$AF900=1,$AG900=1),1,0))</f>
        <v/>
      </c>
      <c r="AI900" s="50" t="str">
        <f aca="false">IF($A900="","",IF($AH900&lt;&gt;1,"",IF(CFG_METODO="Teórico (Jackson)",$AA900,$V900)))</f>
        <v/>
      </c>
      <c r="AJ900" s="50" t="str">
        <f aca="false">IF($AI900="","",MAX(0,MIN(1,$AI900)))</f>
        <v/>
      </c>
      <c r="AK900" s="52" t="str">
        <f aca="false">IF($A900="","",IF($AG900=0,"Dados incompletos"&amp;IF($I900="SEM PAR"," — sem Tc no mesmo horário",""),IF($AB900=0,"Fora da janela horária",IF($AC900=0,"Radiação abaixo do mínimo",IF($AD900=0,"Vento fora da faixa",IF($AE900=0,"VPD abaixo do mínimo",IF($AF900=0,"Denominador muito pequeno","VÁLIDO")))))))</f>
        <v/>
      </c>
    </row>
    <row r="901" customFormat="false" ht="15" hidden="false" customHeight="false" outlineLevel="0" collapsed="false">
      <c r="A901" s="45" t="str">
        <f aca="false">IF(02_Estacao!A901="","",02_Estacao!A901)</f>
        <v/>
      </c>
      <c r="B901" s="46" t="str">
        <f aca="false">IF(OR($A901="",02_Estacao!B901=""),"",IF(CFG_UT="°F",(02_Estacao!B901-32)*5/9,02_Estacao!B901))</f>
        <v/>
      </c>
      <c r="C901" s="47" t="str">
        <f aca="false">IF(OR($A901="",02_Estacao!C901=""),"",IF(CFG_UUR="fração (0-1)",02_Estacao!C901*100,02_Estacao!C901))</f>
        <v/>
      </c>
      <c r="D901" s="48" t="str">
        <f aca="false">IF(OR($A901="",02_Estacao!D901=""),"",IF(CFG_URS="MJ/m²/h",02_Estacao!D901*277.7778,IF(CFG_URS="kW/m²",02_Estacao!D901*1000,02_Estacao!D901)))</f>
        <v/>
      </c>
      <c r="E901" s="46" t="str">
        <f aca="false">IF(OR($A901="",02_Estacao!E901=""),"",IF(CFG_UVEL="km/h",02_Estacao!E901/3.6,02_Estacao!E901))</f>
        <v/>
      </c>
      <c r="F901" s="46" t="str">
        <f aca="false">IF($A901="","",IF(02_Estacao!F901="",CFG_P,IF(CFG_UP="hPa (mbar)",02_Estacao!F901/10,IF(CFG_UP="Pa",02_Estacao!F901/1000,02_Estacao!F901))))</f>
        <v/>
      </c>
      <c r="G901" s="48" t="str">
        <f aca="false">IF($A901="","",IF(02_Estacao!G901&lt;&gt;"",02_Estacao!G901,IF($D901="","",(1-CFG_ALBEDO)*$D901-CFG_RNL)))</f>
        <v/>
      </c>
      <c r="H901" s="46" t="str">
        <f aca="false">IF($A901="","",IFERROR(IF(ISNUMBER(INDEX(03_Dossel!$F$6:$F$1005,MATCH($A901,03_Dossel!$A$6:$A$1005,0))),INDEX(03_Dossel!$F$6:$F$1005,MATCH($A901,03_Dossel!$A$6:$A$1005,0)),""),""))</f>
        <v/>
      </c>
      <c r="I901" s="49" t="str">
        <f aca="false">IF($A901="","",IF($H901="","SEM PAR","OK"))</f>
        <v/>
      </c>
      <c r="J901" s="50" t="str">
        <f aca="false">IF($B901="","",0.6108*EXP(17.27*$B901/($B901+237.3)))</f>
        <v/>
      </c>
      <c r="K901" s="50" t="str">
        <f aca="false">IF(OR($J901="",$C901=""),"",$J901*$C901/100)</f>
        <v/>
      </c>
      <c r="L901" s="50" t="str">
        <f aca="false">IF(OR($J901="",$K901=""),"",$J901-$K901)</f>
        <v/>
      </c>
      <c r="M901" s="50" t="str">
        <f aca="false">IF($J901="","",4098*$J901/($B901+237.3)^2)</f>
        <v/>
      </c>
      <c r="N901" s="51" t="str">
        <f aca="false">IF($F901="","",0.000665*$F901)</f>
        <v/>
      </c>
      <c r="O901" s="46" t="str">
        <f aca="false">IF($E901="","",IFERROR($E901*4.87/LN(67.8*CFG_ZANEM-5.42),""))</f>
        <v/>
      </c>
      <c r="P901" s="46" t="str">
        <f aca="false">IF(OR($B901="",$H901=""),"",$H901-$B901)</f>
        <v/>
      </c>
      <c r="Q901" s="46" t="str">
        <f aca="false">IF($A901="","",IF(ISNUMBER(CFG_A),CFG_A,""))</f>
        <v/>
      </c>
      <c r="R901" s="46" t="str">
        <f aca="false">IF($A901="","",IF(ISNUMBER(CFG_B),CFG_B,""))</f>
        <v/>
      </c>
      <c r="S901" s="50" t="str">
        <f aca="false">IF(OR($B901="",$Q901=""),"",0.6108*EXP(17.27*$B901/($B901+237.3))-0.6108*EXP(17.27*($B901+$Q901)/($B901+$Q901+237.3)))</f>
        <v/>
      </c>
      <c r="T901" s="46" t="str">
        <f aca="false">IF(OR($Q901="",$R901="",$L901=""),"",$Q901+$R901*$L901)</f>
        <v/>
      </c>
      <c r="U901" s="46" t="str">
        <f aca="false">IF(OR($Q901="",$R901="",$S901=""),"",$Q901+$R901*$S901)</f>
        <v/>
      </c>
      <c r="V901" s="50" t="str">
        <f aca="false">IF(OR($P901="",$T901="",$U901=""),"",IF(ABS($U901-$T901)&lt;CFG_DENOMMIN,"",($P901-$T901)/($U901-$T901)))</f>
        <v/>
      </c>
      <c r="W901" s="47" t="str">
        <f aca="false">IF($E901="","",IFERROR(LN((CFG_ZANEM-0.67*CFG_HDOSSEL)/(0.123*CFG_HDOSSEL))*LN((CFG_ZAR-0.67*CFG_HDOSSEL)/(0.0123*CFG_HDOSSEL))/(CFG_K^2*$E901),""))</f>
        <v/>
      </c>
      <c r="X901" s="50" t="str">
        <f aca="false">IF(OR($N901="",$W901="",$W901=0),"",$N901*(1+CFG_RC/$W901))</f>
        <v/>
      </c>
      <c r="Y901" s="46" t="str">
        <f aca="false">IF(OR($X901="",$M901="",$G901="",$L901=""),"",($W901*$G901/CFG_RHOCP)*($X901/($M901+$X901))-$L901/($M901+$X901))</f>
        <v/>
      </c>
      <c r="Z901" s="46" t="str">
        <f aca="false">IF(OR($W901="",$G901=""),"",$W901*$G901/CFG_RHOCP)</f>
        <v/>
      </c>
      <c r="AA901" s="50" t="str">
        <f aca="false">IF(OR($P901="",$Y901="",$Z901=""),"",IF(ABS($Z901-$Y901)&lt;CFG_DENOMMIN,"",($P901-$Y901)/($Z901-$Y901)))</f>
        <v/>
      </c>
      <c r="AB901" s="48" t="str">
        <f aca="false">IF($A901="","",IF(AND(HOUR($A901)&gt;=CFG_HINI,HOUR($A901)&lt;CFG_HFIM),1,0))</f>
        <v/>
      </c>
      <c r="AC901" s="48" t="str">
        <f aca="false">IF($A901="","",IF($D901="",0,IF($D901&gt;=CFG_RSMIN,1,0)))</f>
        <v/>
      </c>
      <c r="AD901" s="48" t="str">
        <f aca="false">IF($A901="","",IF($E901="",0,IF(AND($E901&gt;=CFG_UMIN,$E901&lt;=CFG_UMAX),1,0)))</f>
        <v/>
      </c>
      <c r="AE901" s="48" t="str">
        <f aca="false">IF($A901="","",IF($L901="",0,IF($L901&gt;=CFG_VPDMIN,1,0)))</f>
        <v/>
      </c>
      <c r="AF901" s="48" t="str">
        <f aca="false">IF($A901="","",IF(CFG_METODO="Teórico (Jackson)",IF(OR($Y901="",$Z901=""),0,IF(ABS($Z901-$Y901)&gt;=CFG_DENOMMIN,1,0)),IF(OR($T901="",$U901=""),0,IF(ABS($U901-$T901)&gt;=CFG_DENOMMIN,1,0))))</f>
        <v/>
      </c>
      <c r="AG901" s="48" t="str">
        <f aca="false">IF($A901="","",IF(AND($B901&lt;&gt;"",$C901&lt;&gt;"",$H901&lt;&gt;""),1,0))</f>
        <v/>
      </c>
      <c r="AH901" s="48" t="str">
        <f aca="false">IF($A901="","",IF(AND($AB901=1,$AC901=1,$AD901=1,$AE901=1,$AF901=1,$AG901=1),1,0))</f>
        <v/>
      </c>
      <c r="AI901" s="50" t="str">
        <f aca="false">IF($A901="","",IF($AH901&lt;&gt;1,"",IF(CFG_METODO="Teórico (Jackson)",$AA901,$V901)))</f>
        <v/>
      </c>
      <c r="AJ901" s="50" t="str">
        <f aca="false">IF($AI901="","",MAX(0,MIN(1,$AI901)))</f>
        <v/>
      </c>
      <c r="AK901" s="52" t="str">
        <f aca="false">IF($A901="","",IF($AG901=0,"Dados incompletos"&amp;IF($I901="SEM PAR"," — sem Tc no mesmo horário",""),IF($AB901=0,"Fora da janela horária",IF($AC901=0,"Radiação abaixo do mínimo",IF($AD901=0,"Vento fora da faixa",IF($AE901=0,"VPD abaixo do mínimo",IF($AF901=0,"Denominador muito pequeno","VÁLIDO")))))))</f>
        <v/>
      </c>
    </row>
    <row r="902" customFormat="false" ht="15" hidden="false" customHeight="false" outlineLevel="0" collapsed="false">
      <c r="A902" s="45" t="str">
        <f aca="false">IF(02_Estacao!A902="","",02_Estacao!A902)</f>
        <v/>
      </c>
      <c r="B902" s="46" t="str">
        <f aca="false">IF(OR($A902="",02_Estacao!B902=""),"",IF(CFG_UT="°F",(02_Estacao!B902-32)*5/9,02_Estacao!B902))</f>
        <v/>
      </c>
      <c r="C902" s="47" t="str">
        <f aca="false">IF(OR($A902="",02_Estacao!C902=""),"",IF(CFG_UUR="fração (0-1)",02_Estacao!C902*100,02_Estacao!C902))</f>
        <v/>
      </c>
      <c r="D902" s="48" t="str">
        <f aca="false">IF(OR($A902="",02_Estacao!D902=""),"",IF(CFG_URS="MJ/m²/h",02_Estacao!D902*277.7778,IF(CFG_URS="kW/m²",02_Estacao!D902*1000,02_Estacao!D902)))</f>
        <v/>
      </c>
      <c r="E902" s="46" t="str">
        <f aca="false">IF(OR($A902="",02_Estacao!E902=""),"",IF(CFG_UVEL="km/h",02_Estacao!E902/3.6,02_Estacao!E902))</f>
        <v/>
      </c>
      <c r="F902" s="46" t="str">
        <f aca="false">IF($A902="","",IF(02_Estacao!F902="",CFG_P,IF(CFG_UP="hPa (mbar)",02_Estacao!F902/10,IF(CFG_UP="Pa",02_Estacao!F902/1000,02_Estacao!F902))))</f>
        <v/>
      </c>
      <c r="G902" s="48" t="str">
        <f aca="false">IF($A902="","",IF(02_Estacao!G902&lt;&gt;"",02_Estacao!G902,IF($D902="","",(1-CFG_ALBEDO)*$D902-CFG_RNL)))</f>
        <v/>
      </c>
      <c r="H902" s="46" t="str">
        <f aca="false">IF($A902="","",IFERROR(IF(ISNUMBER(INDEX(03_Dossel!$F$6:$F$1005,MATCH($A902,03_Dossel!$A$6:$A$1005,0))),INDEX(03_Dossel!$F$6:$F$1005,MATCH($A902,03_Dossel!$A$6:$A$1005,0)),""),""))</f>
        <v/>
      </c>
      <c r="I902" s="49" t="str">
        <f aca="false">IF($A902="","",IF($H902="","SEM PAR","OK"))</f>
        <v/>
      </c>
      <c r="J902" s="50" t="str">
        <f aca="false">IF($B902="","",0.6108*EXP(17.27*$B902/($B902+237.3)))</f>
        <v/>
      </c>
      <c r="K902" s="50" t="str">
        <f aca="false">IF(OR($J902="",$C902=""),"",$J902*$C902/100)</f>
        <v/>
      </c>
      <c r="L902" s="50" t="str">
        <f aca="false">IF(OR($J902="",$K902=""),"",$J902-$K902)</f>
        <v/>
      </c>
      <c r="M902" s="50" t="str">
        <f aca="false">IF($J902="","",4098*$J902/($B902+237.3)^2)</f>
        <v/>
      </c>
      <c r="N902" s="51" t="str">
        <f aca="false">IF($F902="","",0.000665*$F902)</f>
        <v/>
      </c>
      <c r="O902" s="46" t="str">
        <f aca="false">IF($E902="","",IFERROR($E902*4.87/LN(67.8*CFG_ZANEM-5.42),""))</f>
        <v/>
      </c>
      <c r="P902" s="46" t="str">
        <f aca="false">IF(OR($B902="",$H902=""),"",$H902-$B902)</f>
        <v/>
      </c>
      <c r="Q902" s="46" t="str">
        <f aca="false">IF($A902="","",IF(ISNUMBER(CFG_A),CFG_A,""))</f>
        <v/>
      </c>
      <c r="R902" s="46" t="str">
        <f aca="false">IF($A902="","",IF(ISNUMBER(CFG_B),CFG_B,""))</f>
        <v/>
      </c>
      <c r="S902" s="50" t="str">
        <f aca="false">IF(OR($B902="",$Q902=""),"",0.6108*EXP(17.27*$B902/($B902+237.3))-0.6108*EXP(17.27*($B902+$Q902)/($B902+$Q902+237.3)))</f>
        <v/>
      </c>
      <c r="T902" s="46" t="str">
        <f aca="false">IF(OR($Q902="",$R902="",$L902=""),"",$Q902+$R902*$L902)</f>
        <v/>
      </c>
      <c r="U902" s="46" t="str">
        <f aca="false">IF(OR($Q902="",$R902="",$S902=""),"",$Q902+$R902*$S902)</f>
        <v/>
      </c>
      <c r="V902" s="50" t="str">
        <f aca="false">IF(OR($P902="",$T902="",$U902=""),"",IF(ABS($U902-$T902)&lt;CFG_DENOMMIN,"",($P902-$T902)/($U902-$T902)))</f>
        <v/>
      </c>
      <c r="W902" s="47" t="str">
        <f aca="false">IF($E902="","",IFERROR(LN((CFG_ZANEM-0.67*CFG_HDOSSEL)/(0.123*CFG_HDOSSEL))*LN((CFG_ZAR-0.67*CFG_HDOSSEL)/(0.0123*CFG_HDOSSEL))/(CFG_K^2*$E902),""))</f>
        <v/>
      </c>
      <c r="X902" s="50" t="str">
        <f aca="false">IF(OR($N902="",$W902="",$W902=0),"",$N902*(1+CFG_RC/$W902))</f>
        <v/>
      </c>
      <c r="Y902" s="46" t="str">
        <f aca="false">IF(OR($X902="",$M902="",$G902="",$L902=""),"",($W902*$G902/CFG_RHOCP)*($X902/($M902+$X902))-$L902/($M902+$X902))</f>
        <v/>
      </c>
      <c r="Z902" s="46" t="str">
        <f aca="false">IF(OR($W902="",$G902=""),"",$W902*$G902/CFG_RHOCP)</f>
        <v/>
      </c>
      <c r="AA902" s="50" t="str">
        <f aca="false">IF(OR($P902="",$Y902="",$Z902=""),"",IF(ABS($Z902-$Y902)&lt;CFG_DENOMMIN,"",($P902-$Y902)/($Z902-$Y902)))</f>
        <v/>
      </c>
      <c r="AB902" s="48" t="str">
        <f aca="false">IF($A902="","",IF(AND(HOUR($A902)&gt;=CFG_HINI,HOUR($A902)&lt;CFG_HFIM),1,0))</f>
        <v/>
      </c>
      <c r="AC902" s="48" t="str">
        <f aca="false">IF($A902="","",IF($D902="",0,IF($D902&gt;=CFG_RSMIN,1,0)))</f>
        <v/>
      </c>
      <c r="AD902" s="48" t="str">
        <f aca="false">IF($A902="","",IF($E902="",0,IF(AND($E902&gt;=CFG_UMIN,$E902&lt;=CFG_UMAX),1,0)))</f>
        <v/>
      </c>
      <c r="AE902" s="48" t="str">
        <f aca="false">IF($A902="","",IF($L902="",0,IF($L902&gt;=CFG_VPDMIN,1,0)))</f>
        <v/>
      </c>
      <c r="AF902" s="48" t="str">
        <f aca="false">IF($A902="","",IF(CFG_METODO="Teórico (Jackson)",IF(OR($Y902="",$Z902=""),0,IF(ABS($Z902-$Y902)&gt;=CFG_DENOMMIN,1,0)),IF(OR($T902="",$U902=""),0,IF(ABS($U902-$T902)&gt;=CFG_DENOMMIN,1,0))))</f>
        <v/>
      </c>
      <c r="AG902" s="48" t="str">
        <f aca="false">IF($A902="","",IF(AND($B902&lt;&gt;"",$C902&lt;&gt;"",$H902&lt;&gt;""),1,0))</f>
        <v/>
      </c>
      <c r="AH902" s="48" t="str">
        <f aca="false">IF($A902="","",IF(AND($AB902=1,$AC902=1,$AD902=1,$AE902=1,$AF902=1,$AG902=1),1,0))</f>
        <v/>
      </c>
      <c r="AI902" s="50" t="str">
        <f aca="false">IF($A902="","",IF($AH902&lt;&gt;1,"",IF(CFG_METODO="Teórico (Jackson)",$AA902,$V902)))</f>
        <v/>
      </c>
      <c r="AJ902" s="50" t="str">
        <f aca="false">IF($AI902="","",MAX(0,MIN(1,$AI902)))</f>
        <v/>
      </c>
      <c r="AK902" s="52" t="str">
        <f aca="false">IF($A902="","",IF($AG902=0,"Dados incompletos"&amp;IF($I902="SEM PAR"," — sem Tc no mesmo horário",""),IF($AB902=0,"Fora da janela horária",IF($AC902=0,"Radiação abaixo do mínimo",IF($AD902=0,"Vento fora da faixa",IF($AE902=0,"VPD abaixo do mínimo",IF($AF902=0,"Denominador muito pequeno","VÁLIDO")))))))</f>
        <v/>
      </c>
    </row>
    <row r="903" customFormat="false" ht="15" hidden="false" customHeight="false" outlineLevel="0" collapsed="false">
      <c r="A903" s="45" t="str">
        <f aca="false">IF(02_Estacao!A903="","",02_Estacao!A903)</f>
        <v/>
      </c>
      <c r="B903" s="46" t="str">
        <f aca="false">IF(OR($A903="",02_Estacao!B903=""),"",IF(CFG_UT="°F",(02_Estacao!B903-32)*5/9,02_Estacao!B903))</f>
        <v/>
      </c>
      <c r="C903" s="47" t="str">
        <f aca="false">IF(OR($A903="",02_Estacao!C903=""),"",IF(CFG_UUR="fração (0-1)",02_Estacao!C903*100,02_Estacao!C903))</f>
        <v/>
      </c>
      <c r="D903" s="48" t="str">
        <f aca="false">IF(OR($A903="",02_Estacao!D903=""),"",IF(CFG_URS="MJ/m²/h",02_Estacao!D903*277.7778,IF(CFG_URS="kW/m²",02_Estacao!D903*1000,02_Estacao!D903)))</f>
        <v/>
      </c>
      <c r="E903" s="46" t="str">
        <f aca="false">IF(OR($A903="",02_Estacao!E903=""),"",IF(CFG_UVEL="km/h",02_Estacao!E903/3.6,02_Estacao!E903))</f>
        <v/>
      </c>
      <c r="F903" s="46" t="str">
        <f aca="false">IF($A903="","",IF(02_Estacao!F903="",CFG_P,IF(CFG_UP="hPa (mbar)",02_Estacao!F903/10,IF(CFG_UP="Pa",02_Estacao!F903/1000,02_Estacao!F903))))</f>
        <v/>
      </c>
      <c r="G903" s="48" t="str">
        <f aca="false">IF($A903="","",IF(02_Estacao!G903&lt;&gt;"",02_Estacao!G903,IF($D903="","",(1-CFG_ALBEDO)*$D903-CFG_RNL)))</f>
        <v/>
      </c>
      <c r="H903" s="46" t="str">
        <f aca="false">IF($A903="","",IFERROR(IF(ISNUMBER(INDEX(03_Dossel!$F$6:$F$1005,MATCH($A903,03_Dossel!$A$6:$A$1005,0))),INDEX(03_Dossel!$F$6:$F$1005,MATCH($A903,03_Dossel!$A$6:$A$1005,0)),""),""))</f>
        <v/>
      </c>
      <c r="I903" s="49" t="str">
        <f aca="false">IF($A903="","",IF($H903="","SEM PAR","OK"))</f>
        <v/>
      </c>
      <c r="J903" s="50" t="str">
        <f aca="false">IF($B903="","",0.6108*EXP(17.27*$B903/($B903+237.3)))</f>
        <v/>
      </c>
      <c r="K903" s="50" t="str">
        <f aca="false">IF(OR($J903="",$C903=""),"",$J903*$C903/100)</f>
        <v/>
      </c>
      <c r="L903" s="50" t="str">
        <f aca="false">IF(OR($J903="",$K903=""),"",$J903-$K903)</f>
        <v/>
      </c>
      <c r="M903" s="50" t="str">
        <f aca="false">IF($J903="","",4098*$J903/($B903+237.3)^2)</f>
        <v/>
      </c>
      <c r="N903" s="51" t="str">
        <f aca="false">IF($F903="","",0.000665*$F903)</f>
        <v/>
      </c>
      <c r="O903" s="46" t="str">
        <f aca="false">IF($E903="","",IFERROR($E903*4.87/LN(67.8*CFG_ZANEM-5.42),""))</f>
        <v/>
      </c>
      <c r="P903" s="46" t="str">
        <f aca="false">IF(OR($B903="",$H903=""),"",$H903-$B903)</f>
        <v/>
      </c>
      <c r="Q903" s="46" t="str">
        <f aca="false">IF($A903="","",IF(ISNUMBER(CFG_A),CFG_A,""))</f>
        <v/>
      </c>
      <c r="R903" s="46" t="str">
        <f aca="false">IF($A903="","",IF(ISNUMBER(CFG_B),CFG_B,""))</f>
        <v/>
      </c>
      <c r="S903" s="50" t="str">
        <f aca="false">IF(OR($B903="",$Q903=""),"",0.6108*EXP(17.27*$B903/($B903+237.3))-0.6108*EXP(17.27*($B903+$Q903)/($B903+$Q903+237.3)))</f>
        <v/>
      </c>
      <c r="T903" s="46" t="str">
        <f aca="false">IF(OR($Q903="",$R903="",$L903=""),"",$Q903+$R903*$L903)</f>
        <v/>
      </c>
      <c r="U903" s="46" t="str">
        <f aca="false">IF(OR($Q903="",$R903="",$S903=""),"",$Q903+$R903*$S903)</f>
        <v/>
      </c>
      <c r="V903" s="50" t="str">
        <f aca="false">IF(OR($P903="",$T903="",$U903=""),"",IF(ABS($U903-$T903)&lt;CFG_DENOMMIN,"",($P903-$T903)/($U903-$T903)))</f>
        <v/>
      </c>
      <c r="W903" s="47" t="str">
        <f aca="false">IF($E903="","",IFERROR(LN((CFG_ZANEM-0.67*CFG_HDOSSEL)/(0.123*CFG_HDOSSEL))*LN((CFG_ZAR-0.67*CFG_HDOSSEL)/(0.0123*CFG_HDOSSEL))/(CFG_K^2*$E903),""))</f>
        <v/>
      </c>
      <c r="X903" s="50" t="str">
        <f aca="false">IF(OR($N903="",$W903="",$W903=0),"",$N903*(1+CFG_RC/$W903))</f>
        <v/>
      </c>
      <c r="Y903" s="46" t="str">
        <f aca="false">IF(OR($X903="",$M903="",$G903="",$L903=""),"",($W903*$G903/CFG_RHOCP)*($X903/($M903+$X903))-$L903/($M903+$X903))</f>
        <v/>
      </c>
      <c r="Z903" s="46" t="str">
        <f aca="false">IF(OR($W903="",$G903=""),"",$W903*$G903/CFG_RHOCP)</f>
        <v/>
      </c>
      <c r="AA903" s="50" t="str">
        <f aca="false">IF(OR($P903="",$Y903="",$Z903=""),"",IF(ABS($Z903-$Y903)&lt;CFG_DENOMMIN,"",($P903-$Y903)/($Z903-$Y903)))</f>
        <v/>
      </c>
      <c r="AB903" s="48" t="str">
        <f aca="false">IF($A903="","",IF(AND(HOUR($A903)&gt;=CFG_HINI,HOUR($A903)&lt;CFG_HFIM),1,0))</f>
        <v/>
      </c>
      <c r="AC903" s="48" t="str">
        <f aca="false">IF($A903="","",IF($D903="",0,IF($D903&gt;=CFG_RSMIN,1,0)))</f>
        <v/>
      </c>
      <c r="AD903" s="48" t="str">
        <f aca="false">IF($A903="","",IF($E903="",0,IF(AND($E903&gt;=CFG_UMIN,$E903&lt;=CFG_UMAX),1,0)))</f>
        <v/>
      </c>
      <c r="AE903" s="48" t="str">
        <f aca="false">IF($A903="","",IF($L903="",0,IF($L903&gt;=CFG_VPDMIN,1,0)))</f>
        <v/>
      </c>
      <c r="AF903" s="48" t="str">
        <f aca="false">IF($A903="","",IF(CFG_METODO="Teórico (Jackson)",IF(OR($Y903="",$Z903=""),0,IF(ABS($Z903-$Y903)&gt;=CFG_DENOMMIN,1,0)),IF(OR($T903="",$U903=""),0,IF(ABS($U903-$T903)&gt;=CFG_DENOMMIN,1,0))))</f>
        <v/>
      </c>
      <c r="AG903" s="48" t="str">
        <f aca="false">IF($A903="","",IF(AND($B903&lt;&gt;"",$C903&lt;&gt;"",$H903&lt;&gt;""),1,0))</f>
        <v/>
      </c>
      <c r="AH903" s="48" t="str">
        <f aca="false">IF($A903="","",IF(AND($AB903=1,$AC903=1,$AD903=1,$AE903=1,$AF903=1,$AG903=1),1,0))</f>
        <v/>
      </c>
      <c r="AI903" s="50" t="str">
        <f aca="false">IF($A903="","",IF($AH903&lt;&gt;1,"",IF(CFG_METODO="Teórico (Jackson)",$AA903,$V903)))</f>
        <v/>
      </c>
      <c r="AJ903" s="50" t="str">
        <f aca="false">IF($AI903="","",MAX(0,MIN(1,$AI903)))</f>
        <v/>
      </c>
      <c r="AK903" s="52" t="str">
        <f aca="false">IF($A903="","",IF($AG903=0,"Dados incompletos"&amp;IF($I903="SEM PAR"," — sem Tc no mesmo horário",""),IF($AB903=0,"Fora da janela horária",IF($AC903=0,"Radiação abaixo do mínimo",IF($AD903=0,"Vento fora da faixa",IF($AE903=0,"VPD abaixo do mínimo",IF($AF903=0,"Denominador muito pequeno","VÁLIDO")))))))</f>
        <v/>
      </c>
    </row>
    <row r="904" customFormat="false" ht="15" hidden="false" customHeight="false" outlineLevel="0" collapsed="false">
      <c r="A904" s="45" t="str">
        <f aca="false">IF(02_Estacao!A904="","",02_Estacao!A904)</f>
        <v/>
      </c>
      <c r="B904" s="46" t="str">
        <f aca="false">IF(OR($A904="",02_Estacao!B904=""),"",IF(CFG_UT="°F",(02_Estacao!B904-32)*5/9,02_Estacao!B904))</f>
        <v/>
      </c>
      <c r="C904" s="47" t="str">
        <f aca="false">IF(OR($A904="",02_Estacao!C904=""),"",IF(CFG_UUR="fração (0-1)",02_Estacao!C904*100,02_Estacao!C904))</f>
        <v/>
      </c>
      <c r="D904" s="48" t="str">
        <f aca="false">IF(OR($A904="",02_Estacao!D904=""),"",IF(CFG_URS="MJ/m²/h",02_Estacao!D904*277.7778,IF(CFG_URS="kW/m²",02_Estacao!D904*1000,02_Estacao!D904)))</f>
        <v/>
      </c>
      <c r="E904" s="46" t="str">
        <f aca="false">IF(OR($A904="",02_Estacao!E904=""),"",IF(CFG_UVEL="km/h",02_Estacao!E904/3.6,02_Estacao!E904))</f>
        <v/>
      </c>
      <c r="F904" s="46" t="str">
        <f aca="false">IF($A904="","",IF(02_Estacao!F904="",CFG_P,IF(CFG_UP="hPa (mbar)",02_Estacao!F904/10,IF(CFG_UP="Pa",02_Estacao!F904/1000,02_Estacao!F904))))</f>
        <v/>
      </c>
      <c r="G904" s="48" t="str">
        <f aca="false">IF($A904="","",IF(02_Estacao!G904&lt;&gt;"",02_Estacao!G904,IF($D904="","",(1-CFG_ALBEDO)*$D904-CFG_RNL)))</f>
        <v/>
      </c>
      <c r="H904" s="46" t="str">
        <f aca="false">IF($A904="","",IFERROR(IF(ISNUMBER(INDEX(03_Dossel!$F$6:$F$1005,MATCH($A904,03_Dossel!$A$6:$A$1005,0))),INDEX(03_Dossel!$F$6:$F$1005,MATCH($A904,03_Dossel!$A$6:$A$1005,0)),""),""))</f>
        <v/>
      </c>
      <c r="I904" s="49" t="str">
        <f aca="false">IF($A904="","",IF($H904="","SEM PAR","OK"))</f>
        <v/>
      </c>
      <c r="J904" s="50" t="str">
        <f aca="false">IF($B904="","",0.6108*EXP(17.27*$B904/($B904+237.3)))</f>
        <v/>
      </c>
      <c r="K904" s="50" t="str">
        <f aca="false">IF(OR($J904="",$C904=""),"",$J904*$C904/100)</f>
        <v/>
      </c>
      <c r="L904" s="50" t="str">
        <f aca="false">IF(OR($J904="",$K904=""),"",$J904-$K904)</f>
        <v/>
      </c>
      <c r="M904" s="50" t="str">
        <f aca="false">IF($J904="","",4098*$J904/($B904+237.3)^2)</f>
        <v/>
      </c>
      <c r="N904" s="51" t="str">
        <f aca="false">IF($F904="","",0.000665*$F904)</f>
        <v/>
      </c>
      <c r="O904" s="46" t="str">
        <f aca="false">IF($E904="","",IFERROR($E904*4.87/LN(67.8*CFG_ZANEM-5.42),""))</f>
        <v/>
      </c>
      <c r="P904" s="46" t="str">
        <f aca="false">IF(OR($B904="",$H904=""),"",$H904-$B904)</f>
        <v/>
      </c>
      <c r="Q904" s="46" t="str">
        <f aca="false">IF($A904="","",IF(ISNUMBER(CFG_A),CFG_A,""))</f>
        <v/>
      </c>
      <c r="R904" s="46" t="str">
        <f aca="false">IF($A904="","",IF(ISNUMBER(CFG_B),CFG_B,""))</f>
        <v/>
      </c>
      <c r="S904" s="50" t="str">
        <f aca="false">IF(OR($B904="",$Q904=""),"",0.6108*EXP(17.27*$B904/($B904+237.3))-0.6108*EXP(17.27*($B904+$Q904)/($B904+$Q904+237.3)))</f>
        <v/>
      </c>
      <c r="T904" s="46" t="str">
        <f aca="false">IF(OR($Q904="",$R904="",$L904=""),"",$Q904+$R904*$L904)</f>
        <v/>
      </c>
      <c r="U904" s="46" t="str">
        <f aca="false">IF(OR($Q904="",$R904="",$S904=""),"",$Q904+$R904*$S904)</f>
        <v/>
      </c>
      <c r="V904" s="50" t="str">
        <f aca="false">IF(OR($P904="",$T904="",$U904=""),"",IF(ABS($U904-$T904)&lt;CFG_DENOMMIN,"",($P904-$T904)/($U904-$T904)))</f>
        <v/>
      </c>
      <c r="W904" s="47" t="str">
        <f aca="false">IF($E904="","",IFERROR(LN((CFG_ZANEM-0.67*CFG_HDOSSEL)/(0.123*CFG_HDOSSEL))*LN((CFG_ZAR-0.67*CFG_HDOSSEL)/(0.0123*CFG_HDOSSEL))/(CFG_K^2*$E904),""))</f>
        <v/>
      </c>
      <c r="X904" s="50" t="str">
        <f aca="false">IF(OR($N904="",$W904="",$W904=0),"",$N904*(1+CFG_RC/$W904))</f>
        <v/>
      </c>
      <c r="Y904" s="46" t="str">
        <f aca="false">IF(OR($X904="",$M904="",$G904="",$L904=""),"",($W904*$G904/CFG_RHOCP)*($X904/($M904+$X904))-$L904/($M904+$X904))</f>
        <v/>
      </c>
      <c r="Z904" s="46" t="str">
        <f aca="false">IF(OR($W904="",$G904=""),"",$W904*$G904/CFG_RHOCP)</f>
        <v/>
      </c>
      <c r="AA904" s="50" t="str">
        <f aca="false">IF(OR($P904="",$Y904="",$Z904=""),"",IF(ABS($Z904-$Y904)&lt;CFG_DENOMMIN,"",($P904-$Y904)/($Z904-$Y904)))</f>
        <v/>
      </c>
      <c r="AB904" s="48" t="str">
        <f aca="false">IF($A904="","",IF(AND(HOUR($A904)&gt;=CFG_HINI,HOUR($A904)&lt;CFG_HFIM),1,0))</f>
        <v/>
      </c>
      <c r="AC904" s="48" t="str">
        <f aca="false">IF($A904="","",IF($D904="",0,IF($D904&gt;=CFG_RSMIN,1,0)))</f>
        <v/>
      </c>
      <c r="AD904" s="48" t="str">
        <f aca="false">IF($A904="","",IF($E904="",0,IF(AND($E904&gt;=CFG_UMIN,$E904&lt;=CFG_UMAX),1,0)))</f>
        <v/>
      </c>
      <c r="AE904" s="48" t="str">
        <f aca="false">IF($A904="","",IF($L904="",0,IF($L904&gt;=CFG_VPDMIN,1,0)))</f>
        <v/>
      </c>
      <c r="AF904" s="48" t="str">
        <f aca="false">IF($A904="","",IF(CFG_METODO="Teórico (Jackson)",IF(OR($Y904="",$Z904=""),0,IF(ABS($Z904-$Y904)&gt;=CFG_DENOMMIN,1,0)),IF(OR($T904="",$U904=""),0,IF(ABS($U904-$T904)&gt;=CFG_DENOMMIN,1,0))))</f>
        <v/>
      </c>
      <c r="AG904" s="48" t="str">
        <f aca="false">IF($A904="","",IF(AND($B904&lt;&gt;"",$C904&lt;&gt;"",$H904&lt;&gt;""),1,0))</f>
        <v/>
      </c>
      <c r="AH904" s="48" t="str">
        <f aca="false">IF($A904="","",IF(AND($AB904=1,$AC904=1,$AD904=1,$AE904=1,$AF904=1,$AG904=1),1,0))</f>
        <v/>
      </c>
      <c r="AI904" s="50" t="str">
        <f aca="false">IF($A904="","",IF($AH904&lt;&gt;1,"",IF(CFG_METODO="Teórico (Jackson)",$AA904,$V904)))</f>
        <v/>
      </c>
      <c r="AJ904" s="50" t="str">
        <f aca="false">IF($AI904="","",MAX(0,MIN(1,$AI904)))</f>
        <v/>
      </c>
      <c r="AK904" s="52" t="str">
        <f aca="false">IF($A904="","",IF($AG904=0,"Dados incompletos"&amp;IF($I904="SEM PAR"," — sem Tc no mesmo horário",""),IF($AB904=0,"Fora da janela horária",IF($AC904=0,"Radiação abaixo do mínimo",IF($AD904=0,"Vento fora da faixa",IF($AE904=0,"VPD abaixo do mínimo",IF($AF904=0,"Denominador muito pequeno","VÁLIDO")))))))</f>
        <v/>
      </c>
    </row>
    <row r="905" customFormat="false" ht="15" hidden="false" customHeight="false" outlineLevel="0" collapsed="false">
      <c r="A905" s="45" t="str">
        <f aca="false">IF(02_Estacao!A905="","",02_Estacao!A905)</f>
        <v/>
      </c>
      <c r="B905" s="46" t="str">
        <f aca="false">IF(OR($A905="",02_Estacao!B905=""),"",IF(CFG_UT="°F",(02_Estacao!B905-32)*5/9,02_Estacao!B905))</f>
        <v/>
      </c>
      <c r="C905" s="47" t="str">
        <f aca="false">IF(OR($A905="",02_Estacao!C905=""),"",IF(CFG_UUR="fração (0-1)",02_Estacao!C905*100,02_Estacao!C905))</f>
        <v/>
      </c>
      <c r="D905" s="48" t="str">
        <f aca="false">IF(OR($A905="",02_Estacao!D905=""),"",IF(CFG_URS="MJ/m²/h",02_Estacao!D905*277.7778,IF(CFG_URS="kW/m²",02_Estacao!D905*1000,02_Estacao!D905)))</f>
        <v/>
      </c>
      <c r="E905" s="46" t="str">
        <f aca="false">IF(OR($A905="",02_Estacao!E905=""),"",IF(CFG_UVEL="km/h",02_Estacao!E905/3.6,02_Estacao!E905))</f>
        <v/>
      </c>
      <c r="F905" s="46" t="str">
        <f aca="false">IF($A905="","",IF(02_Estacao!F905="",CFG_P,IF(CFG_UP="hPa (mbar)",02_Estacao!F905/10,IF(CFG_UP="Pa",02_Estacao!F905/1000,02_Estacao!F905))))</f>
        <v/>
      </c>
      <c r="G905" s="48" t="str">
        <f aca="false">IF($A905="","",IF(02_Estacao!G905&lt;&gt;"",02_Estacao!G905,IF($D905="","",(1-CFG_ALBEDO)*$D905-CFG_RNL)))</f>
        <v/>
      </c>
      <c r="H905" s="46" t="str">
        <f aca="false">IF($A905="","",IFERROR(IF(ISNUMBER(INDEX(03_Dossel!$F$6:$F$1005,MATCH($A905,03_Dossel!$A$6:$A$1005,0))),INDEX(03_Dossel!$F$6:$F$1005,MATCH($A905,03_Dossel!$A$6:$A$1005,0)),""),""))</f>
        <v/>
      </c>
      <c r="I905" s="49" t="str">
        <f aca="false">IF($A905="","",IF($H905="","SEM PAR","OK"))</f>
        <v/>
      </c>
      <c r="J905" s="50" t="str">
        <f aca="false">IF($B905="","",0.6108*EXP(17.27*$B905/($B905+237.3)))</f>
        <v/>
      </c>
      <c r="K905" s="50" t="str">
        <f aca="false">IF(OR($J905="",$C905=""),"",$J905*$C905/100)</f>
        <v/>
      </c>
      <c r="L905" s="50" t="str">
        <f aca="false">IF(OR($J905="",$K905=""),"",$J905-$K905)</f>
        <v/>
      </c>
      <c r="M905" s="50" t="str">
        <f aca="false">IF($J905="","",4098*$J905/($B905+237.3)^2)</f>
        <v/>
      </c>
      <c r="N905" s="51" t="str">
        <f aca="false">IF($F905="","",0.000665*$F905)</f>
        <v/>
      </c>
      <c r="O905" s="46" t="str">
        <f aca="false">IF($E905="","",IFERROR($E905*4.87/LN(67.8*CFG_ZANEM-5.42),""))</f>
        <v/>
      </c>
      <c r="P905" s="46" t="str">
        <f aca="false">IF(OR($B905="",$H905=""),"",$H905-$B905)</f>
        <v/>
      </c>
      <c r="Q905" s="46" t="str">
        <f aca="false">IF($A905="","",IF(ISNUMBER(CFG_A),CFG_A,""))</f>
        <v/>
      </c>
      <c r="R905" s="46" t="str">
        <f aca="false">IF($A905="","",IF(ISNUMBER(CFG_B),CFG_B,""))</f>
        <v/>
      </c>
      <c r="S905" s="50" t="str">
        <f aca="false">IF(OR($B905="",$Q905=""),"",0.6108*EXP(17.27*$B905/($B905+237.3))-0.6108*EXP(17.27*($B905+$Q905)/($B905+$Q905+237.3)))</f>
        <v/>
      </c>
      <c r="T905" s="46" t="str">
        <f aca="false">IF(OR($Q905="",$R905="",$L905=""),"",$Q905+$R905*$L905)</f>
        <v/>
      </c>
      <c r="U905" s="46" t="str">
        <f aca="false">IF(OR($Q905="",$R905="",$S905=""),"",$Q905+$R905*$S905)</f>
        <v/>
      </c>
      <c r="V905" s="50" t="str">
        <f aca="false">IF(OR($P905="",$T905="",$U905=""),"",IF(ABS($U905-$T905)&lt;CFG_DENOMMIN,"",($P905-$T905)/($U905-$T905)))</f>
        <v/>
      </c>
      <c r="W905" s="47" t="str">
        <f aca="false">IF($E905="","",IFERROR(LN((CFG_ZANEM-0.67*CFG_HDOSSEL)/(0.123*CFG_HDOSSEL))*LN((CFG_ZAR-0.67*CFG_HDOSSEL)/(0.0123*CFG_HDOSSEL))/(CFG_K^2*$E905),""))</f>
        <v/>
      </c>
      <c r="X905" s="50" t="str">
        <f aca="false">IF(OR($N905="",$W905="",$W905=0),"",$N905*(1+CFG_RC/$W905))</f>
        <v/>
      </c>
      <c r="Y905" s="46" t="str">
        <f aca="false">IF(OR($X905="",$M905="",$G905="",$L905=""),"",($W905*$G905/CFG_RHOCP)*($X905/($M905+$X905))-$L905/($M905+$X905))</f>
        <v/>
      </c>
      <c r="Z905" s="46" t="str">
        <f aca="false">IF(OR($W905="",$G905=""),"",$W905*$G905/CFG_RHOCP)</f>
        <v/>
      </c>
      <c r="AA905" s="50" t="str">
        <f aca="false">IF(OR($P905="",$Y905="",$Z905=""),"",IF(ABS($Z905-$Y905)&lt;CFG_DENOMMIN,"",($P905-$Y905)/($Z905-$Y905)))</f>
        <v/>
      </c>
      <c r="AB905" s="48" t="str">
        <f aca="false">IF($A905="","",IF(AND(HOUR($A905)&gt;=CFG_HINI,HOUR($A905)&lt;CFG_HFIM),1,0))</f>
        <v/>
      </c>
      <c r="AC905" s="48" t="str">
        <f aca="false">IF($A905="","",IF($D905="",0,IF($D905&gt;=CFG_RSMIN,1,0)))</f>
        <v/>
      </c>
      <c r="AD905" s="48" t="str">
        <f aca="false">IF($A905="","",IF($E905="",0,IF(AND($E905&gt;=CFG_UMIN,$E905&lt;=CFG_UMAX),1,0)))</f>
        <v/>
      </c>
      <c r="AE905" s="48" t="str">
        <f aca="false">IF($A905="","",IF($L905="",0,IF($L905&gt;=CFG_VPDMIN,1,0)))</f>
        <v/>
      </c>
      <c r="AF905" s="48" t="str">
        <f aca="false">IF($A905="","",IF(CFG_METODO="Teórico (Jackson)",IF(OR($Y905="",$Z905=""),0,IF(ABS($Z905-$Y905)&gt;=CFG_DENOMMIN,1,0)),IF(OR($T905="",$U905=""),0,IF(ABS($U905-$T905)&gt;=CFG_DENOMMIN,1,0))))</f>
        <v/>
      </c>
      <c r="AG905" s="48" t="str">
        <f aca="false">IF($A905="","",IF(AND($B905&lt;&gt;"",$C905&lt;&gt;"",$H905&lt;&gt;""),1,0))</f>
        <v/>
      </c>
      <c r="AH905" s="48" t="str">
        <f aca="false">IF($A905="","",IF(AND($AB905=1,$AC905=1,$AD905=1,$AE905=1,$AF905=1,$AG905=1),1,0))</f>
        <v/>
      </c>
      <c r="AI905" s="50" t="str">
        <f aca="false">IF($A905="","",IF($AH905&lt;&gt;1,"",IF(CFG_METODO="Teórico (Jackson)",$AA905,$V905)))</f>
        <v/>
      </c>
      <c r="AJ905" s="50" t="str">
        <f aca="false">IF($AI905="","",MAX(0,MIN(1,$AI905)))</f>
        <v/>
      </c>
      <c r="AK905" s="52" t="str">
        <f aca="false">IF($A905="","",IF($AG905=0,"Dados incompletos"&amp;IF($I905="SEM PAR"," — sem Tc no mesmo horário",""),IF($AB905=0,"Fora da janela horária",IF($AC905=0,"Radiação abaixo do mínimo",IF($AD905=0,"Vento fora da faixa",IF($AE905=0,"VPD abaixo do mínimo",IF($AF905=0,"Denominador muito pequeno","VÁLIDO")))))))</f>
        <v/>
      </c>
    </row>
    <row r="906" customFormat="false" ht="15" hidden="false" customHeight="false" outlineLevel="0" collapsed="false">
      <c r="A906" s="45" t="str">
        <f aca="false">IF(02_Estacao!A906="","",02_Estacao!A906)</f>
        <v/>
      </c>
      <c r="B906" s="46" t="str">
        <f aca="false">IF(OR($A906="",02_Estacao!B906=""),"",IF(CFG_UT="°F",(02_Estacao!B906-32)*5/9,02_Estacao!B906))</f>
        <v/>
      </c>
      <c r="C906" s="47" t="str">
        <f aca="false">IF(OR($A906="",02_Estacao!C906=""),"",IF(CFG_UUR="fração (0-1)",02_Estacao!C906*100,02_Estacao!C906))</f>
        <v/>
      </c>
      <c r="D906" s="48" t="str">
        <f aca="false">IF(OR($A906="",02_Estacao!D906=""),"",IF(CFG_URS="MJ/m²/h",02_Estacao!D906*277.7778,IF(CFG_URS="kW/m²",02_Estacao!D906*1000,02_Estacao!D906)))</f>
        <v/>
      </c>
      <c r="E906" s="46" t="str">
        <f aca="false">IF(OR($A906="",02_Estacao!E906=""),"",IF(CFG_UVEL="km/h",02_Estacao!E906/3.6,02_Estacao!E906))</f>
        <v/>
      </c>
      <c r="F906" s="46" t="str">
        <f aca="false">IF($A906="","",IF(02_Estacao!F906="",CFG_P,IF(CFG_UP="hPa (mbar)",02_Estacao!F906/10,IF(CFG_UP="Pa",02_Estacao!F906/1000,02_Estacao!F906))))</f>
        <v/>
      </c>
      <c r="G906" s="48" t="str">
        <f aca="false">IF($A906="","",IF(02_Estacao!G906&lt;&gt;"",02_Estacao!G906,IF($D906="","",(1-CFG_ALBEDO)*$D906-CFG_RNL)))</f>
        <v/>
      </c>
      <c r="H906" s="46" t="str">
        <f aca="false">IF($A906="","",IFERROR(IF(ISNUMBER(INDEX(03_Dossel!$F$6:$F$1005,MATCH($A906,03_Dossel!$A$6:$A$1005,0))),INDEX(03_Dossel!$F$6:$F$1005,MATCH($A906,03_Dossel!$A$6:$A$1005,0)),""),""))</f>
        <v/>
      </c>
      <c r="I906" s="49" t="str">
        <f aca="false">IF($A906="","",IF($H906="","SEM PAR","OK"))</f>
        <v/>
      </c>
      <c r="J906" s="50" t="str">
        <f aca="false">IF($B906="","",0.6108*EXP(17.27*$B906/($B906+237.3)))</f>
        <v/>
      </c>
      <c r="K906" s="50" t="str">
        <f aca="false">IF(OR($J906="",$C906=""),"",$J906*$C906/100)</f>
        <v/>
      </c>
      <c r="L906" s="50" t="str">
        <f aca="false">IF(OR($J906="",$K906=""),"",$J906-$K906)</f>
        <v/>
      </c>
      <c r="M906" s="50" t="str">
        <f aca="false">IF($J906="","",4098*$J906/($B906+237.3)^2)</f>
        <v/>
      </c>
      <c r="N906" s="51" t="str">
        <f aca="false">IF($F906="","",0.000665*$F906)</f>
        <v/>
      </c>
      <c r="O906" s="46" t="str">
        <f aca="false">IF($E906="","",IFERROR($E906*4.87/LN(67.8*CFG_ZANEM-5.42),""))</f>
        <v/>
      </c>
      <c r="P906" s="46" t="str">
        <f aca="false">IF(OR($B906="",$H906=""),"",$H906-$B906)</f>
        <v/>
      </c>
      <c r="Q906" s="46" t="str">
        <f aca="false">IF($A906="","",IF(ISNUMBER(CFG_A),CFG_A,""))</f>
        <v/>
      </c>
      <c r="R906" s="46" t="str">
        <f aca="false">IF($A906="","",IF(ISNUMBER(CFG_B),CFG_B,""))</f>
        <v/>
      </c>
      <c r="S906" s="50" t="str">
        <f aca="false">IF(OR($B906="",$Q906=""),"",0.6108*EXP(17.27*$B906/($B906+237.3))-0.6108*EXP(17.27*($B906+$Q906)/($B906+$Q906+237.3)))</f>
        <v/>
      </c>
      <c r="T906" s="46" t="str">
        <f aca="false">IF(OR($Q906="",$R906="",$L906=""),"",$Q906+$R906*$L906)</f>
        <v/>
      </c>
      <c r="U906" s="46" t="str">
        <f aca="false">IF(OR($Q906="",$R906="",$S906=""),"",$Q906+$R906*$S906)</f>
        <v/>
      </c>
      <c r="V906" s="50" t="str">
        <f aca="false">IF(OR($P906="",$T906="",$U906=""),"",IF(ABS($U906-$T906)&lt;CFG_DENOMMIN,"",($P906-$T906)/($U906-$T906)))</f>
        <v/>
      </c>
      <c r="W906" s="47" t="str">
        <f aca="false">IF($E906="","",IFERROR(LN((CFG_ZANEM-0.67*CFG_HDOSSEL)/(0.123*CFG_HDOSSEL))*LN((CFG_ZAR-0.67*CFG_HDOSSEL)/(0.0123*CFG_HDOSSEL))/(CFG_K^2*$E906),""))</f>
        <v/>
      </c>
      <c r="X906" s="50" t="str">
        <f aca="false">IF(OR($N906="",$W906="",$W906=0),"",$N906*(1+CFG_RC/$W906))</f>
        <v/>
      </c>
      <c r="Y906" s="46" t="str">
        <f aca="false">IF(OR($X906="",$M906="",$G906="",$L906=""),"",($W906*$G906/CFG_RHOCP)*($X906/($M906+$X906))-$L906/($M906+$X906))</f>
        <v/>
      </c>
      <c r="Z906" s="46" t="str">
        <f aca="false">IF(OR($W906="",$G906=""),"",$W906*$G906/CFG_RHOCP)</f>
        <v/>
      </c>
      <c r="AA906" s="50" t="str">
        <f aca="false">IF(OR($P906="",$Y906="",$Z906=""),"",IF(ABS($Z906-$Y906)&lt;CFG_DENOMMIN,"",($P906-$Y906)/($Z906-$Y906)))</f>
        <v/>
      </c>
      <c r="AB906" s="48" t="str">
        <f aca="false">IF($A906="","",IF(AND(HOUR($A906)&gt;=CFG_HINI,HOUR($A906)&lt;CFG_HFIM),1,0))</f>
        <v/>
      </c>
      <c r="AC906" s="48" t="str">
        <f aca="false">IF($A906="","",IF($D906="",0,IF($D906&gt;=CFG_RSMIN,1,0)))</f>
        <v/>
      </c>
      <c r="AD906" s="48" t="str">
        <f aca="false">IF($A906="","",IF($E906="",0,IF(AND($E906&gt;=CFG_UMIN,$E906&lt;=CFG_UMAX),1,0)))</f>
        <v/>
      </c>
      <c r="AE906" s="48" t="str">
        <f aca="false">IF($A906="","",IF($L906="",0,IF($L906&gt;=CFG_VPDMIN,1,0)))</f>
        <v/>
      </c>
      <c r="AF906" s="48" t="str">
        <f aca="false">IF($A906="","",IF(CFG_METODO="Teórico (Jackson)",IF(OR($Y906="",$Z906=""),0,IF(ABS($Z906-$Y906)&gt;=CFG_DENOMMIN,1,0)),IF(OR($T906="",$U906=""),0,IF(ABS($U906-$T906)&gt;=CFG_DENOMMIN,1,0))))</f>
        <v/>
      </c>
      <c r="AG906" s="48" t="str">
        <f aca="false">IF($A906="","",IF(AND($B906&lt;&gt;"",$C906&lt;&gt;"",$H906&lt;&gt;""),1,0))</f>
        <v/>
      </c>
      <c r="AH906" s="48" t="str">
        <f aca="false">IF($A906="","",IF(AND($AB906=1,$AC906=1,$AD906=1,$AE906=1,$AF906=1,$AG906=1),1,0))</f>
        <v/>
      </c>
      <c r="AI906" s="50" t="str">
        <f aca="false">IF($A906="","",IF($AH906&lt;&gt;1,"",IF(CFG_METODO="Teórico (Jackson)",$AA906,$V906)))</f>
        <v/>
      </c>
      <c r="AJ906" s="50" t="str">
        <f aca="false">IF($AI906="","",MAX(0,MIN(1,$AI906)))</f>
        <v/>
      </c>
      <c r="AK906" s="52" t="str">
        <f aca="false">IF($A906="","",IF($AG906=0,"Dados incompletos"&amp;IF($I906="SEM PAR"," — sem Tc no mesmo horário",""),IF($AB906=0,"Fora da janela horária",IF($AC906=0,"Radiação abaixo do mínimo",IF($AD906=0,"Vento fora da faixa",IF($AE906=0,"VPD abaixo do mínimo",IF($AF906=0,"Denominador muito pequeno","VÁLIDO")))))))</f>
        <v/>
      </c>
    </row>
    <row r="907" customFormat="false" ht="15" hidden="false" customHeight="false" outlineLevel="0" collapsed="false">
      <c r="A907" s="45" t="str">
        <f aca="false">IF(02_Estacao!A907="","",02_Estacao!A907)</f>
        <v/>
      </c>
      <c r="B907" s="46" t="str">
        <f aca="false">IF(OR($A907="",02_Estacao!B907=""),"",IF(CFG_UT="°F",(02_Estacao!B907-32)*5/9,02_Estacao!B907))</f>
        <v/>
      </c>
      <c r="C907" s="47" t="str">
        <f aca="false">IF(OR($A907="",02_Estacao!C907=""),"",IF(CFG_UUR="fração (0-1)",02_Estacao!C907*100,02_Estacao!C907))</f>
        <v/>
      </c>
      <c r="D907" s="48" t="str">
        <f aca="false">IF(OR($A907="",02_Estacao!D907=""),"",IF(CFG_URS="MJ/m²/h",02_Estacao!D907*277.7778,IF(CFG_URS="kW/m²",02_Estacao!D907*1000,02_Estacao!D907)))</f>
        <v/>
      </c>
      <c r="E907" s="46" t="str">
        <f aca="false">IF(OR($A907="",02_Estacao!E907=""),"",IF(CFG_UVEL="km/h",02_Estacao!E907/3.6,02_Estacao!E907))</f>
        <v/>
      </c>
      <c r="F907" s="46" t="str">
        <f aca="false">IF($A907="","",IF(02_Estacao!F907="",CFG_P,IF(CFG_UP="hPa (mbar)",02_Estacao!F907/10,IF(CFG_UP="Pa",02_Estacao!F907/1000,02_Estacao!F907))))</f>
        <v/>
      </c>
      <c r="G907" s="48" t="str">
        <f aca="false">IF($A907="","",IF(02_Estacao!G907&lt;&gt;"",02_Estacao!G907,IF($D907="","",(1-CFG_ALBEDO)*$D907-CFG_RNL)))</f>
        <v/>
      </c>
      <c r="H907" s="46" t="str">
        <f aca="false">IF($A907="","",IFERROR(IF(ISNUMBER(INDEX(03_Dossel!$F$6:$F$1005,MATCH($A907,03_Dossel!$A$6:$A$1005,0))),INDEX(03_Dossel!$F$6:$F$1005,MATCH($A907,03_Dossel!$A$6:$A$1005,0)),""),""))</f>
        <v/>
      </c>
      <c r="I907" s="49" t="str">
        <f aca="false">IF($A907="","",IF($H907="","SEM PAR","OK"))</f>
        <v/>
      </c>
      <c r="J907" s="50" t="str">
        <f aca="false">IF($B907="","",0.6108*EXP(17.27*$B907/($B907+237.3)))</f>
        <v/>
      </c>
      <c r="K907" s="50" t="str">
        <f aca="false">IF(OR($J907="",$C907=""),"",$J907*$C907/100)</f>
        <v/>
      </c>
      <c r="L907" s="50" t="str">
        <f aca="false">IF(OR($J907="",$K907=""),"",$J907-$K907)</f>
        <v/>
      </c>
      <c r="M907" s="50" t="str">
        <f aca="false">IF($J907="","",4098*$J907/($B907+237.3)^2)</f>
        <v/>
      </c>
      <c r="N907" s="51" t="str">
        <f aca="false">IF($F907="","",0.000665*$F907)</f>
        <v/>
      </c>
      <c r="O907" s="46" t="str">
        <f aca="false">IF($E907="","",IFERROR($E907*4.87/LN(67.8*CFG_ZANEM-5.42),""))</f>
        <v/>
      </c>
      <c r="P907" s="46" t="str">
        <f aca="false">IF(OR($B907="",$H907=""),"",$H907-$B907)</f>
        <v/>
      </c>
      <c r="Q907" s="46" t="str">
        <f aca="false">IF($A907="","",IF(ISNUMBER(CFG_A),CFG_A,""))</f>
        <v/>
      </c>
      <c r="R907" s="46" t="str">
        <f aca="false">IF($A907="","",IF(ISNUMBER(CFG_B),CFG_B,""))</f>
        <v/>
      </c>
      <c r="S907" s="50" t="str">
        <f aca="false">IF(OR($B907="",$Q907=""),"",0.6108*EXP(17.27*$B907/($B907+237.3))-0.6108*EXP(17.27*($B907+$Q907)/($B907+$Q907+237.3)))</f>
        <v/>
      </c>
      <c r="T907" s="46" t="str">
        <f aca="false">IF(OR($Q907="",$R907="",$L907=""),"",$Q907+$R907*$L907)</f>
        <v/>
      </c>
      <c r="U907" s="46" t="str">
        <f aca="false">IF(OR($Q907="",$R907="",$S907=""),"",$Q907+$R907*$S907)</f>
        <v/>
      </c>
      <c r="V907" s="50" t="str">
        <f aca="false">IF(OR($P907="",$T907="",$U907=""),"",IF(ABS($U907-$T907)&lt;CFG_DENOMMIN,"",($P907-$T907)/($U907-$T907)))</f>
        <v/>
      </c>
      <c r="W907" s="47" t="str">
        <f aca="false">IF($E907="","",IFERROR(LN((CFG_ZANEM-0.67*CFG_HDOSSEL)/(0.123*CFG_HDOSSEL))*LN((CFG_ZAR-0.67*CFG_HDOSSEL)/(0.0123*CFG_HDOSSEL))/(CFG_K^2*$E907),""))</f>
        <v/>
      </c>
      <c r="X907" s="50" t="str">
        <f aca="false">IF(OR($N907="",$W907="",$W907=0),"",$N907*(1+CFG_RC/$W907))</f>
        <v/>
      </c>
      <c r="Y907" s="46" t="str">
        <f aca="false">IF(OR($X907="",$M907="",$G907="",$L907=""),"",($W907*$G907/CFG_RHOCP)*($X907/($M907+$X907))-$L907/($M907+$X907))</f>
        <v/>
      </c>
      <c r="Z907" s="46" t="str">
        <f aca="false">IF(OR($W907="",$G907=""),"",$W907*$G907/CFG_RHOCP)</f>
        <v/>
      </c>
      <c r="AA907" s="50" t="str">
        <f aca="false">IF(OR($P907="",$Y907="",$Z907=""),"",IF(ABS($Z907-$Y907)&lt;CFG_DENOMMIN,"",($P907-$Y907)/($Z907-$Y907)))</f>
        <v/>
      </c>
      <c r="AB907" s="48" t="str">
        <f aca="false">IF($A907="","",IF(AND(HOUR($A907)&gt;=CFG_HINI,HOUR($A907)&lt;CFG_HFIM),1,0))</f>
        <v/>
      </c>
      <c r="AC907" s="48" t="str">
        <f aca="false">IF($A907="","",IF($D907="",0,IF($D907&gt;=CFG_RSMIN,1,0)))</f>
        <v/>
      </c>
      <c r="AD907" s="48" t="str">
        <f aca="false">IF($A907="","",IF($E907="",0,IF(AND($E907&gt;=CFG_UMIN,$E907&lt;=CFG_UMAX),1,0)))</f>
        <v/>
      </c>
      <c r="AE907" s="48" t="str">
        <f aca="false">IF($A907="","",IF($L907="",0,IF($L907&gt;=CFG_VPDMIN,1,0)))</f>
        <v/>
      </c>
      <c r="AF907" s="48" t="str">
        <f aca="false">IF($A907="","",IF(CFG_METODO="Teórico (Jackson)",IF(OR($Y907="",$Z907=""),0,IF(ABS($Z907-$Y907)&gt;=CFG_DENOMMIN,1,0)),IF(OR($T907="",$U907=""),0,IF(ABS($U907-$T907)&gt;=CFG_DENOMMIN,1,0))))</f>
        <v/>
      </c>
      <c r="AG907" s="48" t="str">
        <f aca="false">IF($A907="","",IF(AND($B907&lt;&gt;"",$C907&lt;&gt;"",$H907&lt;&gt;""),1,0))</f>
        <v/>
      </c>
      <c r="AH907" s="48" t="str">
        <f aca="false">IF($A907="","",IF(AND($AB907=1,$AC907=1,$AD907=1,$AE907=1,$AF907=1,$AG907=1),1,0))</f>
        <v/>
      </c>
      <c r="AI907" s="50" t="str">
        <f aca="false">IF($A907="","",IF($AH907&lt;&gt;1,"",IF(CFG_METODO="Teórico (Jackson)",$AA907,$V907)))</f>
        <v/>
      </c>
      <c r="AJ907" s="50" t="str">
        <f aca="false">IF($AI907="","",MAX(0,MIN(1,$AI907)))</f>
        <v/>
      </c>
      <c r="AK907" s="52" t="str">
        <f aca="false">IF($A907="","",IF($AG907=0,"Dados incompletos"&amp;IF($I907="SEM PAR"," — sem Tc no mesmo horário",""),IF($AB907=0,"Fora da janela horária",IF($AC907=0,"Radiação abaixo do mínimo",IF($AD907=0,"Vento fora da faixa",IF($AE907=0,"VPD abaixo do mínimo",IF($AF907=0,"Denominador muito pequeno","VÁLIDO")))))))</f>
        <v/>
      </c>
    </row>
    <row r="908" customFormat="false" ht="15" hidden="false" customHeight="false" outlineLevel="0" collapsed="false">
      <c r="A908" s="45" t="str">
        <f aca="false">IF(02_Estacao!A908="","",02_Estacao!A908)</f>
        <v/>
      </c>
      <c r="B908" s="46" t="str">
        <f aca="false">IF(OR($A908="",02_Estacao!B908=""),"",IF(CFG_UT="°F",(02_Estacao!B908-32)*5/9,02_Estacao!B908))</f>
        <v/>
      </c>
      <c r="C908" s="47" t="str">
        <f aca="false">IF(OR($A908="",02_Estacao!C908=""),"",IF(CFG_UUR="fração (0-1)",02_Estacao!C908*100,02_Estacao!C908))</f>
        <v/>
      </c>
      <c r="D908" s="48" t="str">
        <f aca="false">IF(OR($A908="",02_Estacao!D908=""),"",IF(CFG_URS="MJ/m²/h",02_Estacao!D908*277.7778,IF(CFG_URS="kW/m²",02_Estacao!D908*1000,02_Estacao!D908)))</f>
        <v/>
      </c>
      <c r="E908" s="46" t="str">
        <f aca="false">IF(OR($A908="",02_Estacao!E908=""),"",IF(CFG_UVEL="km/h",02_Estacao!E908/3.6,02_Estacao!E908))</f>
        <v/>
      </c>
      <c r="F908" s="46" t="str">
        <f aca="false">IF($A908="","",IF(02_Estacao!F908="",CFG_P,IF(CFG_UP="hPa (mbar)",02_Estacao!F908/10,IF(CFG_UP="Pa",02_Estacao!F908/1000,02_Estacao!F908))))</f>
        <v/>
      </c>
      <c r="G908" s="48" t="str">
        <f aca="false">IF($A908="","",IF(02_Estacao!G908&lt;&gt;"",02_Estacao!G908,IF($D908="","",(1-CFG_ALBEDO)*$D908-CFG_RNL)))</f>
        <v/>
      </c>
      <c r="H908" s="46" t="str">
        <f aca="false">IF($A908="","",IFERROR(IF(ISNUMBER(INDEX(03_Dossel!$F$6:$F$1005,MATCH($A908,03_Dossel!$A$6:$A$1005,0))),INDEX(03_Dossel!$F$6:$F$1005,MATCH($A908,03_Dossel!$A$6:$A$1005,0)),""),""))</f>
        <v/>
      </c>
      <c r="I908" s="49" t="str">
        <f aca="false">IF($A908="","",IF($H908="","SEM PAR","OK"))</f>
        <v/>
      </c>
      <c r="J908" s="50" t="str">
        <f aca="false">IF($B908="","",0.6108*EXP(17.27*$B908/($B908+237.3)))</f>
        <v/>
      </c>
      <c r="K908" s="50" t="str">
        <f aca="false">IF(OR($J908="",$C908=""),"",$J908*$C908/100)</f>
        <v/>
      </c>
      <c r="L908" s="50" t="str">
        <f aca="false">IF(OR($J908="",$K908=""),"",$J908-$K908)</f>
        <v/>
      </c>
      <c r="M908" s="50" t="str">
        <f aca="false">IF($J908="","",4098*$J908/($B908+237.3)^2)</f>
        <v/>
      </c>
      <c r="N908" s="51" t="str">
        <f aca="false">IF($F908="","",0.000665*$F908)</f>
        <v/>
      </c>
      <c r="O908" s="46" t="str">
        <f aca="false">IF($E908="","",IFERROR($E908*4.87/LN(67.8*CFG_ZANEM-5.42),""))</f>
        <v/>
      </c>
      <c r="P908" s="46" t="str">
        <f aca="false">IF(OR($B908="",$H908=""),"",$H908-$B908)</f>
        <v/>
      </c>
      <c r="Q908" s="46" t="str">
        <f aca="false">IF($A908="","",IF(ISNUMBER(CFG_A),CFG_A,""))</f>
        <v/>
      </c>
      <c r="R908" s="46" t="str">
        <f aca="false">IF($A908="","",IF(ISNUMBER(CFG_B),CFG_B,""))</f>
        <v/>
      </c>
      <c r="S908" s="50" t="str">
        <f aca="false">IF(OR($B908="",$Q908=""),"",0.6108*EXP(17.27*$B908/($B908+237.3))-0.6108*EXP(17.27*($B908+$Q908)/($B908+$Q908+237.3)))</f>
        <v/>
      </c>
      <c r="T908" s="46" t="str">
        <f aca="false">IF(OR($Q908="",$R908="",$L908=""),"",$Q908+$R908*$L908)</f>
        <v/>
      </c>
      <c r="U908" s="46" t="str">
        <f aca="false">IF(OR($Q908="",$R908="",$S908=""),"",$Q908+$R908*$S908)</f>
        <v/>
      </c>
      <c r="V908" s="50" t="str">
        <f aca="false">IF(OR($P908="",$T908="",$U908=""),"",IF(ABS($U908-$T908)&lt;CFG_DENOMMIN,"",($P908-$T908)/($U908-$T908)))</f>
        <v/>
      </c>
      <c r="W908" s="47" t="str">
        <f aca="false">IF($E908="","",IFERROR(LN((CFG_ZANEM-0.67*CFG_HDOSSEL)/(0.123*CFG_HDOSSEL))*LN((CFG_ZAR-0.67*CFG_HDOSSEL)/(0.0123*CFG_HDOSSEL))/(CFG_K^2*$E908),""))</f>
        <v/>
      </c>
      <c r="X908" s="50" t="str">
        <f aca="false">IF(OR($N908="",$W908="",$W908=0),"",$N908*(1+CFG_RC/$W908))</f>
        <v/>
      </c>
      <c r="Y908" s="46" t="str">
        <f aca="false">IF(OR($X908="",$M908="",$G908="",$L908=""),"",($W908*$G908/CFG_RHOCP)*($X908/($M908+$X908))-$L908/($M908+$X908))</f>
        <v/>
      </c>
      <c r="Z908" s="46" t="str">
        <f aca="false">IF(OR($W908="",$G908=""),"",$W908*$G908/CFG_RHOCP)</f>
        <v/>
      </c>
      <c r="AA908" s="50" t="str">
        <f aca="false">IF(OR($P908="",$Y908="",$Z908=""),"",IF(ABS($Z908-$Y908)&lt;CFG_DENOMMIN,"",($P908-$Y908)/($Z908-$Y908)))</f>
        <v/>
      </c>
      <c r="AB908" s="48" t="str">
        <f aca="false">IF($A908="","",IF(AND(HOUR($A908)&gt;=CFG_HINI,HOUR($A908)&lt;CFG_HFIM),1,0))</f>
        <v/>
      </c>
      <c r="AC908" s="48" t="str">
        <f aca="false">IF($A908="","",IF($D908="",0,IF($D908&gt;=CFG_RSMIN,1,0)))</f>
        <v/>
      </c>
      <c r="AD908" s="48" t="str">
        <f aca="false">IF($A908="","",IF($E908="",0,IF(AND($E908&gt;=CFG_UMIN,$E908&lt;=CFG_UMAX),1,0)))</f>
        <v/>
      </c>
      <c r="AE908" s="48" t="str">
        <f aca="false">IF($A908="","",IF($L908="",0,IF($L908&gt;=CFG_VPDMIN,1,0)))</f>
        <v/>
      </c>
      <c r="AF908" s="48" t="str">
        <f aca="false">IF($A908="","",IF(CFG_METODO="Teórico (Jackson)",IF(OR($Y908="",$Z908=""),0,IF(ABS($Z908-$Y908)&gt;=CFG_DENOMMIN,1,0)),IF(OR($T908="",$U908=""),0,IF(ABS($U908-$T908)&gt;=CFG_DENOMMIN,1,0))))</f>
        <v/>
      </c>
      <c r="AG908" s="48" t="str">
        <f aca="false">IF($A908="","",IF(AND($B908&lt;&gt;"",$C908&lt;&gt;"",$H908&lt;&gt;""),1,0))</f>
        <v/>
      </c>
      <c r="AH908" s="48" t="str">
        <f aca="false">IF($A908="","",IF(AND($AB908=1,$AC908=1,$AD908=1,$AE908=1,$AF908=1,$AG908=1),1,0))</f>
        <v/>
      </c>
      <c r="AI908" s="50" t="str">
        <f aca="false">IF($A908="","",IF($AH908&lt;&gt;1,"",IF(CFG_METODO="Teórico (Jackson)",$AA908,$V908)))</f>
        <v/>
      </c>
      <c r="AJ908" s="50" t="str">
        <f aca="false">IF($AI908="","",MAX(0,MIN(1,$AI908)))</f>
        <v/>
      </c>
      <c r="AK908" s="52" t="str">
        <f aca="false">IF($A908="","",IF($AG908=0,"Dados incompletos"&amp;IF($I908="SEM PAR"," — sem Tc no mesmo horário",""),IF($AB908=0,"Fora da janela horária",IF($AC908=0,"Radiação abaixo do mínimo",IF($AD908=0,"Vento fora da faixa",IF($AE908=0,"VPD abaixo do mínimo",IF($AF908=0,"Denominador muito pequeno","VÁLIDO")))))))</f>
        <v/>
      </c>
    </row>
    <row r="909" customFormat="false" ht="15" hidden="false" customHeight="false" outlineLevel="0" collapsed="false">
      <c r="A909" s="45" t="str">
        <f aca="false">IF(02_Estacao!A909="","",02_Estacao!A909)</f>
        <v/>
      </c>
      <c r="B909" s="46" t="str">
        <f aca="false">IF(OR($A909="",02_Estacao!B909=""),"",IF(CFG_UT="°F",(02_Estacao!B909-32)*5/9,02_Estacao!B909))</f>
        <v/>
      </c>
      <c r="C909" s="47" t="str">
        <f aca="false">IF(OR($A909="",02_Estacao!C909=""),"",IF(CFG_UUR="fração (0-1)",02_Estacao!C909*100,02_Estacao!C909))</f>
        <v/>
      </c>
      <c r="D909" s="48" t="str">
        <f aca="false">IF(OR($A909="",02_Estacao!D909=""),"",IF(CFG_URS="MJ/m²/h",02_Estacao!D909*277.7778,IF(CFG_URS="kW/m²",02_Estacao!D909*1000,02_Estacao!D909)))</f>
        <v/>
      </c>
      <c r="E909" s="46" t="str">
        <f aca="false">IF(OR($A909="",02_Estacao!E909=""),"",IF(CFG_UVEL="km/h",02_Estacao!E909/3.6,02_Estacao!E909))</f>
        <v/>
      </c>
      <c r="F909" s="46" t="str">
        <f aca="false">IF($A909="","",IF(02_Estacao!F909="",CFG_P,IF(CFG_UP="hPa (mbar)",02_Estacao!F909/10,IF(CFG_UP="Pa",02_Estacao!F909/1000,02_Estacao!F909))))</f>
        <v/>
      </c>
      <c r="G909" s="48" t="str">
        <f aca="false">IF($A909="","",IF(02_Estacao!G909&lt;&gt;"",02_Estacao!G909,IF($D909="","",(1-CFG_ALBEDO)*$D909-CFG_RNL)))</f>
        <v/>
      </c>
      <c r="H909" s="46" t="str">
        <f aca="false">IF($A909="","",IFERROR(IF(ISNUMBER(INDEX(03_Dossel!$F$6:$F$1005,MATCH($A909,03_Dossel!$A$6:$A$1005,0))),INDEX(03_Dossel!$F$6:$F$1005,MATCH($A909,03_Dossel!$A$6:$A$1005,0)),""),""))</f>
        <v/>
      </c>
      <c r="I909" s="49" t="str">
        <f aca="false">IF($A909="","",IF($H909="","SEM PAR","OK"))</f>
        <v/>
      </c>
      <c r="J909" s="50" t="str">
        <f aca="false">IF($B909="","",0.6108*EXP(17.27*$B909/($B909+237.3)))</f>
        <v/>
      </c>
      <c r="K909" s="50" t="str">
        <f aca="false">IF(OR($J909="",$C909=""),"",$J909*$C909/100)</f>
        <v/>
      </c>
      <c r="L909" s="50" t="str">
        <f aca="false">IF(OR($J909="",$K909=""),"",$J909-$K909)</f>
        <v/>
      </c>
      <c r="M909" s="50" t="str">
        <f aca="false">IF($J909="","",4098*$J909/($B909+237.3)^2)</f>
        <v/>
      </c>
      <c r="N909" s="51" t="str">
        <f aca="false">IF($F909="","",0.000665*$F909)</f>
        <v/>
      </c>
      <c r="O909" s="46" t="str">
        <f aca="false">IF($E909="","",IFERROR($E909*4.87/LN(67.8*CFG_ZANEM-5.42),""))</f>
        <v/>
      </c>
      <c r="P909" s="46" t="str">
        <f aca="false">IF(OR($B909="",$H909=""),"",$H909-$B909)</f>
        <v/>
      </c>
      <c r="Q909" s="46" t="str">
        <f aca="false">IF($A909="","",IF(ISNUMBER(CFG_A),CFG_A,""))</f>
        <v/>
      </c>
      <c r="R909" s="46" t="str">
        <f aca="false">IF($A909="","",IF(ISNUMBER(CFG_B),CFG_B,""))</f>
        <v/>
      </c>
      <c r="S909" s="50" t="str">
        <f aca="false">IF(OR($B909="",$Q909=""),"",0.6108*EXP(17.27*$B909/($B909+237.3))-0.6108*EXP(17.27*($B909+$Q909)/($B909+$Q909+237.3)))</f>
        <v/>
      </c>
      <c r="T909" s="46" t="str">
        <f aca="false">IF(OR($Q909="",$R909="",$L909=""),"",$Q909+$R909*$L909)</f>
        <v/>
      </c>
      <c r="U909" s="46" t="str">
        <f aca="false">IF(OR($Q909="",$R909="",$S909=""),"",$Q909+$R909*$S909)</f>
        <v/>
      </c>
      <c r="V909" s="50" t="str">
        <f aca="false">IF(OR($P909="",$T909="",$U909=""),"",IF(ABS($U909-$T909)&lt;CFG_DENOMMIN,"",($P909-$T909)/($U909-$T909)))</f>
        <v/>
      </c>
      <c r="W909" s="47" t="str">
        <f aca="false">IF($E909="","",IFERROR(LN((CFG_ZANEM-0.67*CFG_HDOSSEL)/(0.123*CFG_HDOSSEL))*LN((CFG_ZAR-0.67*CFG_HDOSSEL)/(0.0123*CFG_HDOSSEL))/(CFG_K^2*$E909),""))</f>
        <v/>
      </c>
      <c r="X909" s="50" t="str">
        <f aca="false">IF(OR($N909="",$W909="",$W909=0),"",$N909*(1+CFG_RC/$W909))</f>
        <v/>
      </c>
      <c r="Y909" s="46" t="str">
        <f aca="false">IF(OR($X909="",$M909="",$G909="",$L909=""),"",($W909*$G909/CFG_RHOCP)*($X909/($M909+$X909))-$L909/($M909+$X909))</f>
        <v/>
      </c>
      <c r="Z909" s="46" t="str">
        <f aca="false">IF(OR($W909="",$G909=""),"",$W909*$G909/CFG_RHOCP)</f>
        <v/>
      </c>
      <c r="AA909" s="50" t="str">
        <f aca="false">IF(OR($P909="",$Y909="",$Z909=""),"",IF(ABS($Z909-$Y909)&lt;CFG_DENOMMIN,"",($P909-$Y909)/($Z909-$Y909)))</f>
        <v/>
      </c>
      <c r="AB909" s="48" t="str">
        <f aca="false">IF($A909="","",IF(AND(HOUR($A909)&gt;=CFG_HINI,HOUR($A909)&lt;CFG_HFIM),1,0))</f>
        <v/>
      </c>
      <c r="AC909" s="48" t="str">
        <f aca="false">IF($A909="","",IF($D909="",0,IF($D909&gt;=CFG_RSMIN,1,0)))</f>
        <v/>
      </c>
      <c r="AD909" s="48" t="str">
        <f aca="false">IF($A909="","",IF($E909="",0,IF(AND($E909&gt;=CFG_UMIN,$E909&lt;=CFG_UMAX),1,0)))</f>
        <v/>
      </c>
      <c r="AE909" s="48" t="str">
        <f aca="false">IF($A909="","",IF($L909="",0,IF($L909&gt;=CFG_VPDMIN,1,0)))</f>
        <v/>
      </c>
      <c r="AF909" s="48" t="str">
        <f aca="false">IF($A909="","",IF(CFG_METODO="Teórico (Jackson)",IF(OR($Y909="",$Z909=""),0,IF(ABS($Z909-$Y909)&gt;=CFG_DENOMMIN,1,0)),IF(OR($T909="",$U909=""),0,IF(ABS($U909-$T909)&gt;=CFG_DENOMMIN,1,0))))</f>
        <v/>
      </c>
      <c r="AG909" s="48" t="str">
        <f aca="false">IF($A909="","",IF(AND($B909&lt;&gt;"",$C909&lt;&gt;"",$H909&lt;&gt;""),1,0))</f>
        <v/>
      </c>
      <c r="AH909" s="48" t="str">
        <f aca="false">IF($A909="","",IF(AND($AB909=1,$AC909=1,$AD909=1,$AE909=1,$AF909=1,$AG909=1),1,0))</f>
        <v/>
      </c>
      <c r="AI909" s="50" t="str">
        <f aca="false">IF($A909="","",IF($AH909&lt;&gt;1,"",IF(CFG_METODO="Teórico (Jackson)",$AA909,$V909)))</f>
        <v/>
      </c>
      <c r="AJ909" s="50" t="str">
        <f aca="false">IF($AI909="","",MAX(0,MIN(1,$AI909)))</f>
        <v/>
      </c>
      <c r="AK909" s="52" t="str">
        <f aca="false">IF($A909="","",IF($AG909=0,"Dados incompletos"&amp;IF($I909="SEM PAR"," — sem Tc no mesmo horário",""),IF($AB909=0,"Fora da janela horária",IF($AC909=0,"Radiação abaixo do mínimo",IF($AD909=0,"Vento fora da faixa",IF($AE909=0,"VPD abaixo do mínimo",IF($AF909=0,"Denominador muito pequeno","VÁLIDO")))))))</f>
        <v/>
      </c>
    </row>
    <row r="910" customFormat="false" ht="15" hidden="false" customHeight="false" outlineLevel="0" collapsed="false">
      <c r="A910" s="45" t="str">
        <f aca="false">IF(02_Estacao!A910="","",02_Estacao!A910)</f>
        <v/>
      </c>
      <c r="B910" s="46" t="str">
        <f aca="false">IF(OR($A910="",02_Estacao!B910=""),"",IF(CFG_UT="°F",(02_Estacao!B910-32)*5/9,02_Estacao!B910))</f>
        <v/>
      </c>
      <c r="C910" s="47" t="str">
        <f aca="false">IF(OR($A910="",02_Estacao!C910=""),"",IF(CFG_UUR="fração (0-1)",02_Estacao!C910*100,02_Estacao!C910))</f>
        <v/>
      </c>
      <c r="D910" s="48" t="str">
        <f aca="false">IF(OR($A910="",02_Estacao!D910=""),"",IF(CFG_URS="MJ/m²/h",02_Estacao!D910*277.7778,IF(CFG_URS="kW/m²",02_Estacao!D910*1000,02_Estacao!D910)))</f>
        <v/>
      </c>
      <c r="E910" s="46" t="str">
        <f aca="false">IF(OR($A910="",02_Estacao!E910=""),"",IF(CFG_UVEL="km/h",02_Estacao!E910/3.6,02_Estacao!E910))</f>
        <v/>
      </c>
      <c r="F910" s="46" t="str">
        <f aca="false">IF($A910="","",IF(02_Estacao!F910="",CFG_P,IF(CFG_UP="hPa (mbar)",02_Estacao!F910/10,IF(CFG_UP="Pa",02_Estacao!F910/1000,02_Estacao!F910))))</f>
        <v/>
      </c>
      <c r="G910" s="48" t="str">
        <f aca="false">IF($A910="","",IF(02_Estacao!G910&lt;&gt;"",02_Estacao!G910,IF($D910="","",(1-CFG_ALBEDO)*$D910-CFG_RNL)))</f>
        <v/>
      </c>
      <c r="H910" s="46" t="str">
        <f aca="false">IF($A910="","",IFERROR(IF(ISNUMBER(INDEX(03_Dossel!$F$6:$F$1005,MATCH($A910,03_Dossel!$A$6:$A$1005,0))),INDEX(03_Dossel!$F$6:$F$1005,MATCH($A910,03_Dossel!$A$6:$A$1005,0)),""),""))</f>
        <v/>
      </c>
      <c r="I910" s="49" t="str">
        <f aca="false">IF($A910="","",IF($H910="","SEM PAR","OK"))</f>
        <v/>
      </c>
      <c r="J910" s="50" t="str">
        <f aca="false">IF($B910="","",0.6108*EXP(17.27*$B910/($B910+237.3)))</f>
        <v/>
      </c>
      <c r="K910" s="50" t="str">
        <f aca="false">IF(OR($J910="",$C910=""),"",$J910*$C910/100)</f>
        <v/>
      </c>
      <c r="L910" s="50" t="str">
        <f aca="false">IF(OR($J910="",$K910=""),"",$J910-$K910)</f>
        <v/>
      </c>
      <c r="M910" s="50" t="str">
        <f aca="false">IF($J910="","",4098*$J910/($B910+237.3)^2)</f>
        <v/>
      </c>
      <c r="N910" s="51" t="str">
        <f aca="false">IF($F910="","",0.000665*$F910)</f>
        <v/>
      </c>
      <c r="O910" s="46" t="str">
        <f aca="false">IF($E910="","",IFERROR($E910*4.87/LN(67.8*CFG_ZANEM-5.42),""))</f>
        <v/>
      </c>
      <c r="P910" s="46" t="str">
        <f aca="false">IF(OR($B910="",$H910=""),"",$H910-$B910)</f>
        <v/>
      </c>
      <c r="Q910" s="46" t="str">
        <f aca="false">IF($A910="","",IF(ISNUMBER(CFG_A),CFG_A,""))</f>
        <v/>
      </c>
      <c r="R910" s="46" t="str">
        <f aca="false">IF($A910="","",IF(ISNUMBER(CFG_B),CFG_B,""))</f>
        <v/>
      </c>
      <c r="S910" s="50" t="str">
        <f aca="false">IF(OR($B910="",$Q910=""),"",0.6108*EXP(17.27*$B910/($B910+237.3))-0.6108*EXP(17.27*($B910+$Q910)/($B910+$Q910+237.3)))</f>
        <v/>
      </c>
      <c r="T910" s="46" t="str">
        <f aca="false">IF(OR($Q910="",$R910="",$L910=""),"",$Q910+$R910*$L910)</f>
        <v/>
      </c>
      <c r="U910" s="46" t="str">
        <f aca="false">IF(OR($Q910="",$R910="",$S910=""),"",$Q910+$R910*$S910)</f>
        <v/>
      </c>
      <c r="V910" s="50" t="str">
        <f aca="false">IF(OR($P910="",$T910="",$U910=""),"",IF(ABS($U910-$T910)&lt;CFG_DENOMMIN,"",($P910-$T910)/($U910-$T910)))</f>
        <v/>
      </c>
      <c r="W910" s="47" t="str">
        <f aca="false">IF($E910="","",IFERROR(LN((CFG_ZANEM-0.67*CFG_HDOSSEL)/(0.123*CFG_HDOSSEL))*LN((CFG_ZAR-0.67*CFG_HDOSSEL)/(0.0123*CFG_HDOSSEL))/(CFG_K^2*$E910),""))</f>
        <v/>
      </c>
      <c r="X910" s="50" t="str">
        <f aca="false">IF(OR($N910="",$W910="",$W910=0),"",$N910*(1+CFG_RC/$W910))</f>
        <v/>
      </c>
      <c r="Y910" s="46" t="str">
        <f aca="false">IF(OR($X910="",$M910="",$G910="",$L910=""),"",($W910*$G910/CFG_RHOCP)*($X910/($M910+$X910))-$L910/($M910+$X910))</f>
        <v/>
      </c>
      <c r="Z910" s="46" t="str">
        <f aca="false">IF(OR($W910="",$G910=""),"",$W910*$G910/CFG_RHOCP)</f>
        <v/>
      </c>
      <c r="AA910" s="50" t="str">
        <f aca="false">IF(OR($P910="",$Y910="",$Z910=""),"",IF(ABS($Z910-$Y910)&lt;CFG_DENOMMIN,"",($P910-$Y910)/($Z910-$Y910)))</f>
        <v/>
      </c>
      <c r="AB910" s="48" t="str">
        <f aca="false">IF($A910="","",IF(AND(HOUR($A910)&gt;=CFG_HINI,HOUR($A910)&lt;CFG_HFIM),1,0))</f>
        <v/>
      </c>
      <c r="AC910" s="48" t="str">
        <f aca="false">IF($A910="","",IF($D910="",0,IF($D910&gt;=CFG_RSMIN,1,0)))</f>
        <v/>
      </c>
      <c r="AD910" s="48" t="str">
        <f aca="false">IF($A910="","",IF($E910="",0,IF(AND($E910&gt;=CFG_UMIN,$E910&lt;=CFG_UMAX),1,0)))</f>
        <v/>
      </c>
      <c r="AE910" s="48" t="str">
        <f aca="false">IF($A910="","",IF($L910="",0,IF($L910&gt;=CFG_VPDMIN,1,0)))</f>
        <v/>
      </c>
      <c r="AF910" s="48" t="str">
        <f aca="false">IF($A910="","",IF(CFG_METODO="Teórico (Jackson)",IF(OR($Y910="",$Z910=""),0,IF(ABS($Z910-$Y910)&gt;=CFG_DENOMMIN,1,0)),IF(OR($T910="",$U910=""),0,IF(ABS($U910-$T910)&gt;=CFG_DENOMMIN,1,0))))</f>
        <v/>
      </c>
      <c r="AG910" s="48" t="str">
        <f aca="false">IF($A910="","",IF(AND($B910&lt;&gt;"",$C910&lt;&gt;"",$H910&lt;&gt;""),1,0))</f>
        <v/>
      </c>
      <c r="AH910" s="48" t="str">
        <f aca="false">IF($A910="","",IF(AND($AB910=1,$AC910=1,$AD910=1,$AE910=1,$AF910=1,$AG910=1),1,0))</f>
        <v/>
      </c>
      <c r="AI910" s="50" t="str">
        <f aca="false">IF($A910="","",IF($AH910&lt;&gt;1,"",IF(CFG_METODO="Teórico (Jackson)",$AA910,$V910)))</f>
        <v/>
      </c>
      <c r="AJ910" s="50" t="str">
        <f aca="false">IF($AI910="","",MAX(0,MIN(1,$AI910)))</f>
        <v/>
      </c>
      <c r="AK910" s="52" t="str">
        <f aca="false">IF($A910="","",IF($AG910=0,"Dados incompletos"&amp;IF($I910="SEM PAR"," — sem Tc no mesmo horário",""),IF($AB910=0,"Fora da janela horária",IF($AC910=0,"Radiação abaixo do mínimo",IF($AD910=0,"Vento fora da faixa",IF($AE910=0,"VPD abaixo do mínimo",IF($AF910=0,"Denominador muito pequeno","VÁLIDO")))))))</f>
        <v/>
      </c>
    </row>
    <row r="911" customFormat="false" ht="15" hidden="false" customHeight="false" outlineLevel="0" collapsed="false">
      <c r="A911" s="45" t="str">
        <f aca="false">IF(02_Estacao!A911="","",02_Estacao!A911)</f>
        <v/>
      </c>
      <c r="B911" s="46" t="str">
        <f aca="false">IF(OR($A911="",02_Estacao!B911=""),"",IF(CFG_UT="°F",(02_Estacao!B911-32)*5/9,02_Estacao!B911))</f>
        <v/>
      </c>
      <c r="C911" s="47" t="str">
        <f aca="false">IF(OR($A911="",02_Estacao!C911=""),"",IF(CFG_UUR="fração (0-1)",02_Estacao!C911*100,02_Estacao!C911))</f>
        <v/>
      </c>
      <c r="D911" s="48" t="str">
        <f aca="false">IF(OR($A911="",02_Estacao!D911=""),"",IF(CFG_URS="MJ/m²/h",02_Estacao!D911*277.7778,IF(CFG_URS="kW/m²",02_Estacao!D911*1000,02_Estacao!D911)))</f>
        <v/>
      </c>
      <c r="E911" s="46" t="str">
        <f aca="false">IF(OR($A911="",02_Estacao!E911=""),"",IF(CFG_UVEL="km/h",02_Estacao!E911/3.6,02_Estacao!E911))</f>
        <v/>
      </c>
      <c r="F911" s="46" t="str">
        <f aca="false">IF($A911="","",IF(02_Estacao!F911="",CFG_P,IF(CFG_UP="hPa (mbar)",02_Estacao!F911/10,IF(CFG_UP="Pa",02_Estacao!F911/1000,02_Estacao!F911))))</f>
        <v/>
      </c>
      <c r="G911" s="48" t="str">
        <f aca="false">IF($A911="","",IF(02_Estacao!G911&lt;&gt;"",02_Estacao!G911,IF($D911="","",(1-CFG_ALBEDO)*$D911-CFG_RNL)))</f>
        <v/>
      </c>
      <c r="H911" s="46" t="str">
        <f aca="false">IF($A911="","",IFERROR(IF(ISNUMBER(INDEX(03_Dossel!$F$6:$F$1005,MATCH($A911,03_Dossel!$A$6:$A$1005,0))),INDEX(03_Dossel!$F$6:$F$1005,MATCH($A911,03_Dossel!$A$6:$A$1005,0)),""),""))</f>
        <v/>
      </c>
      <c r="I911" s="49" t="str">
        <f aca="false">IF($A911="","",IF($H911="","SEM PAR","OK"))</f>
        <v/>
      </c>
      <c r="J911" s="50" t="str">
        <f aca="false">IF($B911="","",0.6108*EXP(17.27*$B911/($B911+237.3)))</f>
        <v/>
      </c>
      <c r="K911" s="50" t="str">
        <f aca="false">IF(OR($J911="",$C911=""),"",$J911*$C911/100)</f>
        <v/>
      </c>
      <c r="L911" s="50" t="str">
        <f aca="false">IF(OR($J911="",$K911=""),"",$J911-$K911)</f>
        <v/>
      </c>
      <c r="M911" s="50" t="str">
        <f aca="false">IF($J911="","",4098*$J911/($B911+237.3)^2)</f>
        <v/>
      </c>
      <c r="N911" s="51" t="str">
        <f aca="false">IF($F911="","",0.000665*$F911)</f>
        <v/>
      </c>
      <c r="O911" s="46" t="str">
        <f aca="false">IF($E911="","",IFERROR($E911*4.87/LN(67.8*CFG_ZANEM-5.42),""))</f>
        <v/>
      </c>
      <c r="P911" s="46" t="str">
        <f aca="false">IF(OR($B911="",$H911=""),"",$H911-$B911)</f>
        <v/>
      </c>
      <c r="Q911" s="46" t="str">
        <f aca="false">IF($A911="","",IF(ISNUMBER(CFG_A),CFG_A,""))</f>
        <v/>
      </c>
      <c r="R911" s="46" t="str">
        <f aca="false">IF($A911="","",IF(ISNUMBER(CFG_B),CFG_B,""))</f>
        <v/>
      </c>
      <c r="S911" s="50" t="str">
        <f aca="false">IF(OR($B911="",$Q911=""),"",0.6108*EXP(17.27*$B911/($B911+237.3))-0.6108*EXP(17.27*($B911+$Q911)/($B911+$Q911+237.3)))</f>
        <v/>
      </c>
      <c r="T911" s="46" t="str">
        <f aca="false">IF(OR($Q911="",$R911="",$L911=""),"",$Q911+$R911*$L911)</f>
        <v/>
      </c>
      <c r="U911" s="46" t="str">
        <f aca="false">IF(OR($Q911="",$R911="",$S911=""),"",$Q911+$R911*$S911)</f>
        <v/>
      </c>
      <c r="V911" s="50" t="str">
        <f aca="false">IF(OR($P911="",$T911="",$U911=""),"",IF(ABS($U911-$T911)&lt;CFG_DENOMMIN,"",($P911-$T911)/($U911-$T911)))</f>
        <v/>
      </c>
      <c r="W911" s="47" t="str">
        <f aca="false">IF($E911="","",IFERROR(LN((CFG_ZANEM-0.67*CFG_HDOSSEL)/(0.123*CFG_HDOSSEL))*LN((CFG_ZAR-0.67*CFG_HDOSSEL)/(0.0123*CFG_HDOSSEL))/(CFG_K^2*$E911),""))</f>
        <v/>
      </c>
      <c r="X911" s="50" t="str">
        <f aca="false">IF(OR($N911="",$W911="",$W911=0),"",$N911*(1+CFG_RC/$W911))</f>
        <v/>
      </c>
      <c r="Y911" s="46" t="str">
        <f aca="false">IF(OR($X911="",$M911="",$G911="",$L911=""),"",($W911*$G911/CFG_RHOCP)*($X911/($M911+$X911))-$L911/($M911+$X911))</f>
        <v/>
      </c>
      <c r="Z911" s="46" t="str">
        <f aca="false">IF(OR($W911="",$G911=""),"",$W911*$G911/CFG_RHOCP)</f>
        <v/>
      </c>
      <c r="AA911" s="50" t="str">
        <f aca="false">IF(OR($P911="",$Y911="",$Z911=""),"",IF(ABS($Z911-$Y911)&lt;CFG_DENOMMIN,"",($P911-$Y911)/($Z911-$Y911)))</f>
        <v/>
      </c>
      <c r="AB911" s="48" t="str">
        <f aca="false">IF($A911="","",IF(AND(HOUR($A911)&gt;=CFG_HINI,HOUR($A911)&lt;CFG_HFIM),1,0))</f>
        <v/>
      </c>
      <c r="AC911" s="48" t="str">
        <f aca="false">IF($A911="","",IF($D911="",0,IF($D911&gt;=CFG_RSMIN,1,0)))</f>
        <v/>
      </c>
      <c r="AD911" s="48" t="str">
        <f aca="false">IF($A911="","",IF($E911="",0,IF(AND($E911&gt;=CFG_UMIN,$E911&lt;=CFG_UMAX),1,0)))</f>
        <v/>
      </c>
      <c r="AE911" s="48" t="str">
        <f aca="false">IF($A911="","",IF($L911="",0,IF($L911&gt;=CFG_VPDMIN,1,0)))</f>
        <v/>
      </c>
      <c r="AF911" s="48" t="str">
        <f aca="false">IF($A911="","",IF(CFG_METODO="Teórico (Jackson)",IF(OR($Y911="",$Z911=""),0,IF(ABS($Z911-$Y911)&gt;=CFG_DENOMMIN,1,0)),IF(OR($T911="",$U911=""),0,IF(ABS($U911-$T911)&gt;=CFG_DENOMMIN,1,0))))</f>
        <v/>
      </c>
      <c r="AG911" s="48" t="str">
        <f aca="false">IF($A911="","",IF(AND($B911&lt;&gt;"",$C911&lt;&gt;"",$H911&lt;&gt;""),1,0))</f>
        <v/>
      </c>
      <c r="AH911" s="48" t="str">
        <f aca="false">IF($A911="","",IF(AND($AB911=1,$AC911=1,$AD911=1,$AE911=1,$AF911=1,$AG911=1),1,0))</f>
        <v/>
      </c>
      <c r="AI911" s="50" t="str">
        <f aca="false">IF($A911="","",IF($AH911&lt;&gt;1,"",IF(CFG_METODO="Teórico (Jackson)",$AA911,$V911)))</f>
        <v/>
      </c>
      <c r="AJ911" s="50" t="str">
        <f aca="false">IF($AI911="","",MAX(0,MIN(1,$AI911)))</f>
        <v/>
      </c>
      <c r="AK911" s="52" t="str">
        <f aca="false">IF($A911="","",IF($AG911=0,"Dados incompletos"&amp;IF($I911="SEM PAR"," — sem Tc no mesmo horário",""),IF($AB911=0,"Fora da janela horária",IF($AC911=0,"Radiação abaixo do mínimo",IF($AD911=0,"Vento fora da faixa",IF($AE911=0,"VPD abaixo do mínimo",IF($AF911=0,"Denominador muito pequeno","VÁLIDO")))))))</f>
        <v/>
      </c>
    </row>
    <row r="912" customFormat="false" ht="15" hidden="false" customHeight="false" outlineLevel="0" collapsed="false">
      <c r="A912" s="45" t="str">
        <f aca="false">IF(02_Estacao!A912="","",02_Estacao!A912)</f>
        <v/>
      </c>
      <c r="B912" s="46" t="str">
        <f aca="false">IF(OR($A912="",02_Estacao!B912=""),"",IF(CFG_UT="°F",(02_Estacao!B912-32)*5/9,02_Estacao!B912))</f>
        <v/>
      </c>
      <c r="C912" s="47" t="str">
        <f aca="false">IF(OR($A912="",02_Estacao!C912=""),"",IF(CFG_UUR="fração (0-1)",02_Estacao!C912*100,02_Estacao!C912))</f>
        <v/>
      </c>
      <c r="D912" s="48" t="str">
        <f aca="false">IF(OR($A912="",02_Estacao!D912=""),"",IF(CFG_URS="MJ/m²/h",02_Estacao!D912*277.7778,IF(CFG_URS="kW/m²",02_Estacao!D912*1000,02_Estacao!D912)))</f>
        <v/>
      </c>
      <c r="E912" s="46" t="str">
        <f aca="false">IF(OR($A912="",02_Estacao!E912=""),"",IF(CFG_UVEL="km/h",02_Estacao!E912/3.6,02_Estacao!E912))</f>
        <v/>
      </c>
      <c r="F912" s="46" t="str">
        <f aca="false">IF($A912="","",IF(02_Estacao!F912="",CFG_P,IF(CFG_UP="hPa (mbar)",02_Estacao!F912/10,IF(CFG_UP="Pa",02_Estacao!F912/1000,02_Estacao!F912))))</f>
        <v/>
      </c>
      <c r="G912" s="48" t="str">
        <f aca="false">IF($A912="","",IF(02_Estacao!G912&lt;&gt;"",02_Estacao!G912,IF($D912="","",(1-CFG_ALBEDO)*$D912-CFG_RNL)))</f>
        <v/>
      </c>
      <c r="H912" s="46" t="str">
        <f aca="false">IF($A912="","",IFERROR(IF(ISNUMBER(INDEX(03_Dossel!$F$6:$F$1005,MATCH($A912,03_Dossel!$A$6:$A$1005,0))),INDEX(03_Dossel!$F$6:$F$1005,MATCH($A912,03_Dossel!$A$6:$A$1005,0)),""),""))</f>
        <v/>
      </c>
      <c r="I912" s="49" t="str">
        <f aca="false">IF($A912="","",IF($H912="","SEM PAR","OK"))</f>
        <v/>
      </c>
      <c r="J912" s="50" t="str">
        <f aca="false">IF($B912="","",0.6108*EXP(17.27*$B912/($B912+237.3)))</f>
        <v/>
      </c>
      <c r="K912" s="50" t="str">
        <f aca="false">IF(OR($J912="",$C912=""),"",$J912*$C912/100)</f>
        <v/>
      </c>
      <c r="L912" s="50" t="str">
        <f aca="false">IF(OR($J912="",$K912=""),"",$J912-$K912)</f>
        <v/>
      </c>
      <c r="M912" s="50" t="str">
        <f aca="false">IF($J912="","",4098*$J912/($B912+237.3)^2)</f>
        <v/>
      </c>
      <c r="N912" s="51" t="str">
        <f aca="false">IF($F912="","",0.000665*$F912)</f>
        <v/>
      </c>
      <c r="O912" s="46" t="str">
        <f aca="false">IF($E912="","",IFERROR($E912*4.87/LN(67.8*CFG_ZANEM-5.42),""))</f>
        <v/>
      </c>
      <c r="P912" s="46" t="str">
        <f aca="false">IF(OR($B912="",$H912=""),"",$H912-$B912)</f>
        <v/>
      </c>
      <c r="Q912" s="46" t="str">
        <f aca="false">IF($A912="","",IF(ISNUMBER(CFG_A),CFG_A,""))</f>
        <v/>
      </c>
      <c r="R912" s="46" t="str">
        <f aca="false">IF($A912="","",IF(ISNUMBER(CFG_B),CFG_B,""))</f>
        <v/>
      </c>
      <c r="S912" s="50" t="str">
        <f aca="false">IF(OR($B912="",$Q912=""),"",0.6108*EXP(17.27*$B912/($B912+237.3))-0.6108*EXP(17.27*($B912+$Q912)/($B912+$Q912+237.3)))</f>
        <v/>
      </c>
      <c r="T912" s="46" t="str">
        <f aca="false">IF(OR($Q912="",$R912="",$L912=""),"",$Q912+$R912*$L912)</f>
        <v/>
      </c>
      <c r="U912" s="46" t="str">
        <f aca="false">IF(OR($Q912="",$R912="",$S912=""),"",$Q912+$R912*$S912)</f>
        <v/>
      </c>
      <c r="V912" s="50" t="str">
        <f aca="false">IF(OR($P912="",$T912="",$U912=""),"",IF(ABS($U912-$T912)&lt;CFG_DENOMMIN,"",($P912-$T912)/($U912-$T912)))</f>
        <v/>
      </c>
      <c r="W912" s="47" t="str">
        <f aca="false">IF($E912="","",IFERROR(LN((CFG_ZANEM-0.67*CFG_HDOSSEL)/(0.123*CFG_HDOSSEL))*LN((CFG_ZAR-0.67*CFG_HDOSSEL)/(0.0123*CFG_HDOSSEL))/(CFG_K^2*$E912),""))</f>
        <v/>
      </c>
      <c r="X912" s="50" t="str">
        <f aca="false">IF(OR($N912="",$W912="",$W912=0),"",$N912*(1+CFG_RC/$W912))</f>
        <v/>
      </c>
      <c r="Y912" s="46" t="str">
        <f aca="false">IF(OR($X912="",$M912="",$G912="",$L912=""),"",($W912*$G912/CFG_RHOCP)*($X912/($M912+$X912))-$L912/($M912+$X912))</f>
        <v/>
      </c>
      <c r="Z912" s="46" t="str">
        <f aca="false">IF(OR($W912="",$G912=""),"",$W912*$G912/CFG_RHOCP)</f>
        <v/>
      </c>
      <c r="AA912" s="50" t="str">
        <f aca="false">IF(OR($P912="",$Y912="",$Z912=""),"",IF(ABS($Z912-$Y912)&lt;CFG_DENOMMIN,"",($P912-$Y912)/($Z912-$Y912)))</f>
        <v/>
      </c>
      <c r="AB912" s="48" t="str">
        <f aca="false">IF($A912="","",IF(AND(HOUR($A912)&gt;=CFG_HINI,HOUR($A912)&lt;CFG_HFIM),1,0))</f>
        <v/>
      </c>
      <c r="AC912" s="48" t="str">
        <f aca="false">IF($A912="","",IF($D912="",0,IF($D912&gt;=CFG_RSMIN,1,0)))</f>
        <v/>
      </c>
      <c r="AD912" s="48" t="str">
        <f aca="false">IF($A912="","",IF($E912="",0,IF(AND($E912&gt;=CFG_UMIN,$E912&lt;=CFG_UMAX),1,0)))</f>
        <v/>
      </c>
      <c r="AE912" s="48" t="str">
        <f aca="false">IF($A912="","",IF($L912="",0,IF($L912&gt;=CFG_VPDMIN,1,0)))</f>
        <v/>
      </c>
      <c r="AF912" s="48" t="str">
        <f aca="false">IF($A912="","",IF(CFG_METODO="Teórico (Jackson)",IF(OR($Y912="",$Z912=""),0,IF(ABS($Z912-$Y912)&gt;=CFG_DENOMMIN,1,0)),IF(OR($T912="",$U912=""),0,IF(ABS($U912-$T912)&gt;=CFG_DENOMMIN,1,0))))</f>
        <v/>
      </c>
      <c r="AG912" s="48" t="str">
        <f aca="false">IF($A912="","",IF(AND($B912&lt;&gt;"",$C912&lt;&gt;"",$H912&lt;&gt;""),1,0))</f>
        <v/>
      </c>
      <c r="AH912" s="48" t="str">
        <f aca="false">IF($A912="","",IF(AND($AB912=1,$AC912=1,$AD912=1,$AE912=1,$AF912=1,$AG912=1),1,0))</f>
        <v/>
      </c>
      <c r="AI912" s="50" t="str">
        <f aca="false">IF($A912="","",IF($AH912&lt;&gt;1,"",IF(CFG_METODO="Teórico (Jackson)",$AA912,$V912)))</f>
        <v/>
      </c>
      <c r="AJ912" s="50" t="str">
        <f aca="false">IF($AI912="","",MAX(0,MIN(1,$AI912)))</f>
        <v/>
      </c>
      <c r="AK912" s="52" t="str">
        <f aca="false">IF($A912="","",IF($AG912=0,"Dados incompletos"&amp;IF($I912="SEM PAR"," — sem Tc no mesmo horário",""),IF($AB912=0,"Fora da janela horária",IF($AC912=0,"Radiação abaixo do mínimo",IF($AD912=0,"Vento fora da faixa",IF($AE912=0,"VPD abaixo do mínimo",IF($AF912=0,"Denominador muito pequeno","VÁLIDO")))))))</f>
        <v/>
      </c>
    </row>
    <row r="913" customFormat="false" ht="15" hidden="false" customHeight="false" outlineLevel="0" collapsed="false">
      <c r="A913" s="45" t="str">
        <f aca="false">IF(02_Estacao!A913="","",02_Estacao!A913)</f>
        <v/>
      </c>
      <c r="B913" s="46" t="str">
        <f aca="false">IF(OR($A913="",02_Estacao!B913=""),"",IF(CFG_UT="°F",(02_Estacao!B913-32)*5/9,02_Estacao!B913))</f>
        <v/>
      </c>
      <c r="C913" s="47" t="str">
        <f aca="false">IF(OR($A913="",02_Estacao!C913=""),"",IF(CFG_UUR="fração (0-1)",02_Estacao!C913*100,02_Estacao!C913))</f>
        <v/>
      </c>
      <c r="D913" s="48" t="str">
        <f aca="false">IF(OR($A913="",02_Estacao!D913=""),"",IF(CFG_URS="MJ/m²/h",02_Estacao!D913*277.7778,IF(CFG_URS="kW/m²",02_Estacao!D913*1000,02_Estacao!D913)))</f>
        <v/>
      </c>
      <c r="E913" s="46" t="str">
        <f aca="false">IF(OR($A913="",02_Estacao!E913=""),"",IF(CFG_UVEL="km/h",02_Estacao!E913/3.6,02_Estacao!E913))</f>
        <v/>
      </c>
      <c r="F913" s="46" t="str">
        <f aca="false">IF($A913="","",IF(02_Estacao!F913="",CFG_P,IF(CFG_UP="hPa (mbar)",02_Estacao!F913/10,IF(CFG_UP="Pa",02_Estacao!F913/1000,02_Estacao!F913))))</f>
        <v/>
      </c>
      <c r="G913" s="48" t="str">
        <f aca="false">IF($A913="","",IF(02_Estacao!G913&lt;&gt;"",02_Estacao!G913,IF($D913="","",(1-CFG_ALBEDO)*$D913-CFG_RNL)))</f>
        <v/>
      </c>
      <c r="H913" s="46" t="str">
        <f aca="false">IF($A913="","",IFERROR(IF(ISNUMBER(INDEX(03_Dossel!$F$6:$F$1005,MATCH($A913,03_Dossel!$A$6:$A$1005,0))),INDEX(03_Dossel!$F$6:$F$1005,MATCH($A913,03_Dossel!$A$6:$A$1005,0)),""),""))</f>
        <v/>
      </c>
      <c r="I913" s="49" t="str">
        <f aca="false">IF($A913="","",IF($H913="","SEM PAR","OK"))</f>
        <v/>
      </c>
      <c r="J913" s="50" t="str">
        <f aca="false">IF($B913="","",0.6108*EXP(17.27*$B913/($B913+237.3)))</f>
        <v/>
      </c>
      <c r="K913" s="50" t="str">
        <f aca="false">IF(OR($J913="",$C913=""),"",$J913*$C913/100)</f>
        <v/>
      </c>
      <c r="L913" s="50" t="str">
        <f aca="false">IF(OR($J913="",$K913=""),"",$J913-$K913)</f>
        <v/>
      </c>
      <c r="M913" s="50" t="str">
        <f aca="false">IF($J913="","",4098*$J913/($B913+237.3)^2)</f>
        <v/>
      </c>
      <c r="N913" s="51" t="str">
        <f aca="false">IF($F913="","",0.000665*$F913)</f>
        <v/>
      </c>
      <c r="O913" s="46" t="str">
        <f aca="false">IF($E913="","",IFERROR($E913*4.87/LN(67.8*CFG_ZANEM-5.42),""))</f>
        <v/>
      </c>
      <c r="P913" s="46" t="str">
        <f aca="false">IF(OR($B913="",$H913=""),"",$H913-$B913)</f>
        <v/>
      </c>
      <c r="Q913" s="46" t="str">
        <f aca="false">IF($A913="","",IF(ISNUMBER(CFG_A),CFG_A,""))</f>
        <v/>
      </c>
      <c r="R913" s="46" t="str">
        <f aca="false">IF($A913="","",IF(ISNUMBER(CFG_B),CFG_B,""))</f>
        <v/>
      </c>
      <c r="S913" s="50" t="str">
        <f aca="false">IF(OR($B913="",$Q913=""),"",0.6108*EXP(17.27*$B913/($B913+237.3))-0.6108*EXP(17.27*($B913+$Q913)/($B913+$Q913+237.3)))</f>
        <v/>
      </c>
      <c r="T913" s="46" t="str">
        <f aca="false">IF(OR($Q913="",$R913="",$L913=""),"",$Q913+$R913*$L913)</f>
        <v/>
      </c>
      <c r="U913" s="46" t="str">
        <f aca="false">IF(OR($Q913="",$R913="",$S913=""),"",$Q913+$R913*$S913)</f>
        <v/>
      </c>
      <c r="V913" s="50" t="str">
        <f aca="false">IF(OR($P913="",$T913="",$U913=""),"",IF(ABS($U913-$T913)&lt;CFG_DENOMMIN,"",($P913-$T913)/($U913-$T913)))</f>
        <v/>
      </c>
      <c r="W913" s="47" t="str">
        <f aca="false">IF($E913="","",IFERROR(LN((CFG_ZANEM-0.67*CFG_HDOSSEL)/(0.123*CFG_HDOSSEL))*LN((CFG_ZAR-0.67*CFG_HDOSSEL)/(0.0123*CFG_HDOSSEL))/(CFG_K^2*$E913),""))</f>
        <v/>
      </c>
      <c r="X913" s="50" t="str">
        <f aca="false">IF(OR($N913="",$W913="",$W913=0),"",$N913*(1+CFG_RC/$W913))</f>
        <v/>
      </c>
      <c r="Y913" s="46" t="str">
        <f aca="false">IF(OR($X913="",$M913="",$G913="",$L913=""),"",($W913*$G913/CFG_RHOCP)*($X913/($M913+$X913))-$L913/($M913+$X913))</f>
        <v/>
      </c>
      <c r="Z913" s="46" t="str">
        <f aca="false">IF(OR($W913="",$G913=""),"",$W913*$G913/CFG_RHOCP)</f>
        <v/>
      </c>
      <c r="AA913" s="50" t="str">
        <f aca="false">IF(OR($P913="",$Y913="",$Z913=""),"",IF(ABS($Z913-$Y913)&lt;CFG_DENOMMIN,"",($P913-$Y913)/($Z913-$Y913)))</f>
        <v/>
      </c>
      <c r="AB913" s="48" t="str">
        <f aca="false">IF($A913="","",IF(AND(HOUR($A913)&gt;=CFG_HINI,HOUR($A913)&lt;CFG_HFIM),1,0))</f>
        <v/>
      </c>
      <c r="AC913" s="48" t="str">
        <f aca="false">IF($A913="","",IF($D913="",0,IF($D913&gt;=CFG_RSMIN,1,0)))</f>
        <v/>
      </c>
      <c r="AD913" s="48" t="str">
        <f aca="false">IF($A913="","",IF($E913="",0,IF(AND($E913&gt;=CFG_UMIN,$E913&lt;=CFG_UMAX),1,0)))</f>
        <v/>
      </c>
      <c r="AE913" s="48" t="str">
        <f aca="false">IF($A913="","",IF($L913="",0,IF($L913&gt;=CFG_VPDMIN,1,0)))</f>
        <v/>
      </c>
      <c r="AF913" s="48" t="str">
        <f aca="false">IF($A913="","",IF(CFG_METODO="Teórico (Jackson)",IF(OR($Y913="",$Z913=""),0,IF(ABS($Z913-$Y913)&gt;=CFG_DENOMMIN,1,0)),IF(OR($T913="",$U913=""),0,IF(ABS($U913-$T913)&gt;=CFG_DENOMMIN,1,0))))</f>
        <v/>
      </c>
      <c r="AG913" s="48" t="str">
        <f aca="false">IF($A913="","",IF(AND($B913&lt;&gt;"",$C913&lt;&gt;"",$H913&lt;&gt;""),1,0))</f>
        <v/>
      </c>
      <c r="AH913" s="48" t="str">
        <f aca="false">IF($A913="","",IF(AND($AB913=1,$AC913=1,$AD913=1,$AE913=1,$AF913=1,$AG913=1),1,0))</f>
        <v/>
      </c>
      <c r="AI913" s="50" t="str">
        <f aca="false">IF($A913="","",IF($AH913&lt;&gt;1,"",IF(CFG_METODO="Teórico (Jackson)",$AA913,$V913)))</f>
        <v/>
      </c>
      <c r="AJ913" s="50" t="str">
        <f aca="false">IF($AI913="","",MAX(0,MIN(1,$AI913)))</f>
        <v/>
      </c>
      <c r="AK913" s="52" t="str">
        <f aca="false">IF($A913="","",IF($AG913=0,"Dados incompletos"&amp;IF($I913="SEM PAR"," — sem Tc no mesmo horário",""),IF($AB913=0,"Fora da janela horária",IF($AC913=0,"Radiação abaixo do mínimo",IF($AD913=0,"Vento fora da faixa",IF($AE913=0,"VPD abaixo do mínimo",IF($AF913=0,"Denominador muito pequeno","VÁLIDO")))))))</f>
        <v/>
      </c>
    </row>
    <row r="914" customFormat="false" ht="15" hidden="false" customHeight="false" outlineLevel="0" collapsed="false">
      <c r="A914" s="45" t="str">
        <f aca="false">IF(02_Estacao!A914="","",02_Estacao!A914)</f>
        <v/>
      </c>
      <c r="B914" s="46" t="str">
        <f aca="false">IF(OR($A914="",02_Estacao!B914=""),"",IF(CFG_UT="°F",(02_Estacao!B914-32)*5/9,02_Estacao!B914))</f>
        <v/>
      </c>
      <c r="C914" s="47" t="str">
        <f aca="false">IF(OR($A914="",02_Estacao!C914=""),"",IF(CFG_UUR="fração (0-1)",02_Estacao!C914*100,02_Estacao!C914))</f>
        <v/>
      </c>
      <c r="D914" s="48" t="str">
        <f aca="false">IF(OR($A914="",02_Estacao!D914=""),"",IF(CFG_URS="MJ/m²/h",02_Estacao!D914*277.7778,IF(CFG_URS="kW/m²",02_Estacao!D914*1000,02_Estacao!D914)))</f>
        <v/>
      </c>
      <c r="E914" s="46" t="str">
        <f aca="false">IF(OR($A914="",02_Estacao!E914=""),"",IF(CFG_UVEL="km/h",02_Estacao!E914/3.6,02_Estacao!E914))</f>
        <v/>
      </c>
      <c r="F914" s="46" t="str">
        <f aca="false">IF($A914="","",IF(02_Estacao!F914="",CFG_P,IF(CFG_UP="hPa (mbar)",02_Estacao!F914/10,IF(CFG_UP="Pa",02_Estacao!F914/1000,02_Estacao!F914))))</f>
        <v/>
      </c>
      <c r="G914" s="48" t="str">
        <f aca="false">IF($A914="","",IF(02_Estacao!G914&lt;&gt;"",02_Estacao!G914,IF($D914="","",(1-CFG_ALBEDO)*$D914-CFG_RNL)))</f>
        <v/>
      </c>
      <c r="H914" s="46" t="str">
        <f aca="false">IF($A914="","",IFERROR(IF(ISNUMBER(INDEX(03_Dossel!$F$6:$F$1005,MATCH($A914,03_Dossel!$A$6:$A$1005,0))),INDEX(03_Dossel!$F$6:$F$1005,MATCH($A914,03_Dossel!$A$6:$A$1005,0)),""),""))</f>
        <v/>
      </c>
      <c r="I914" s="49" t="str">
        <f aca="false">IF($A914="","",IF($H914="","SEM PAR","OK"))</f>
        <v/>
      </c>
      <c r="J914" s="50" t="str">
        <f aca="false">IF($B914="","",0.6108*EXP(17.27*$B914/($B914+237.3)))</f>
        <v/>
      </c>
      <c r="K914" s="50" t="str">
        <f aca="false">IF(OR($J914="",$C914=""),"",$J914*$C914/100)</f>
        <v/>
      </c>
      <c r="L914" s="50" t="str">
        <f aca="false">IF(OR($J914="",$K914=""),"",$J914-$K914)</f>
        <v/>
      </c>
      <c r="M914" s="50" t="str">
        <f aca="false">IF($J914="","",4098*$J914/($B914+237.3)^2)</f>
        <v/>
      </c>
      <c r="N914" s="51" t="str">
        <f aca="false">IF($F914="","",0.000665*$F914)</f>
        <v/>
      </c>
      <c r="O914" s="46" t="str">
        <f aca="false">IF($E914="","",IFERROR($E914*4.87/LN(67.8*CFG_ZANEM-5.42),""))</f>
        <v/>
      </c>
      <c r="P914" s="46" t="str">
        <f aca="false">IF(OR($B914="",$H914=""),"",$H914-$B914)</f>
        <v/>
      </c>
      <c r="Q914" s="46" t="str">
        <f aca="false">IF($A914="","",IF(ISNUMBER(CFG_A),CFG_A,""))</f>
        <v/>
      </c>
      <c r="R914" s="46" t="str">
        <f aca="false">IF($A914="","",IF(ISNUMBER(CFG_B),CFG_B,""))</f>
        <v/>
      </c>
      <c r="S914" s="50" t="str">
        <f aca="false">IF(OR($B914="",$Q914=""),"",0.6108*EXP(17.27*$B914/($B914+237.3))-0.6108*EXP(17.27*($B914+$Q914)/($B914+$Q914+237.3)))</f>
        <v/>
      </c>
      <c r="T914" s="46" t="str">
        <f aca="false">IF(OR($Q914="",$R914="",$L914=""),"",$Q914+$R914*$L914)</f>
        <v/>
      </c>
      <c r="U914" s="46" t="str">
        <f aca="false">IF(OR($Q914="",$R914="",$S914=""),"",$Q914+$R914*$S914)</f>
        <v/>
      </c>
      <c r="V914" s="50" t="str">
        <f aca="false">IF(OR($P914="",$T914="",$U914=""),"",IF(ABS($U914-$T914)&lt;CFG_DENOMMIN,"",($P914-$T914)/($U914-$T914)))</f>
        <v/>
      </c>
      <c r="W914" s="47" t="str">
        <f aca="false">IF($E914="","",IFERROR(LN((CFG_ZANEM-0.67*CFG_HDOSSEL)/(0.123*CFG_HDOSSEL))*LN((CFG_ZAR-0.67*CFG_HDOSSEL)/(0.0123*CFG_HDOSSEL))/(CFG_K^2*$E914),""))</f>
        <v/>
      </c>
      <c r="X914" s="50" t="str">
        <f aca="false">IF(OR($N914="",$W914="",$W914=0),"",$N914*(1+CFG_RC/$W914))</f>
        <v/>
      </c>
      <c r="Y914" s="46" t="str">
        <f aca="false">IF(OR($X914="",$M914="",$G914="",$L914=""),"",($W914*$G914/CFG_RHOCP)*($X914/($M914+$X914))-$L914/($M914+$X914))</f>
        <v/>
      </c>
      <c r="Z914" s="46" t="str">
        <f aca="false">IF(OR($W914="",$G914=""),"",$W914*$G914/CFG_RHOCP)</f>
        <v/>
      </c>
      <c r="AA914" s="50" t="str">
        <f aca="false">IF(OR($P914="",$Y914="",$Z914=""),"",IF(ABS($Z914-$Y914)&lt;CFG_DENOMMIN,"",($P914-$Y914)/($Z914-$Y914)))</f>
        <v/>
      </c>
      <c r="AB914" s="48" t="str">
        <f aca="false">IF($A914="","",IF(AND(HOUR($A914)&gt;=CFG_HINI,HOUR($A914)&lt;CFG_HFIM),1,0))</f>
        <v/>
      </c>
      <c r="AC914" s="48" t="str">
        <f aca="false">IF($A914="","",IF($D914="",0,IF($D914&gt;=CFG_RSMIN,1,0)))</f>
        <v/>
      </c>
      <c r="AD914" s="48" t="str">
        <f aca="false">IF($A914="","",IF($E914="",0,IF(AND($E914&gt;=CFG_UMIN,$E914&lt;=CFG_UMAX),1,0)))</f>
        <v/>
      </c>
      <c r="AE914" s="48" t="str">
        <f aca="false">IF($A914="","",IF($L914="",0,IF($L914&gt;=CFG_VPDMIN,1,0)))</f>
        <v/>
      </c>
      <c r="AF914" s="48" t="str">
        <f aca="false">IF($A914="","",IF(CFG_METODO="Teórico (Jackson)",IF(OR($Y914="",$Z914=""),0,IF(ABS($Z914-$Y914)&gt;=CFG_DENOMMIN,1,0)),IF(OR($T914="",$U914=""),0,IF(ABS($U914-$T914)&gt;=CFG_DENOMMIN,1,0))))</f>
        <v/>
      </c>
      <c r="AG914" s="48" t="str">
        <f aca="false">IF($A914="","",IF(AND($B914&lt;&gt;"",$C914&lt;&gt;"",$H914&lt;&gt;""),1,0))</f>
        <v/>
      </c>
      <c r="AH914" s="48" t="str">
        <f aca="false">IF($A914="","",IF(AND($AB914=1,$AC914=1,$AD914=1,$AE914=1,$AF914=1,$AG914=1),1,0))</f>
        <v/>
      </c>
      <c r="AI914" s="50" t="str">
        <f aca="false">IF($A914="","",IF($AH914&lt;&gt;1,"",IF(CFG_METODO="Teórico (Jackson)",$AA914,$V914)))</f>
        <v/>
      </c>
      <c r="AJ914" s="50" t="str">
        <f aca="false">IF($AI914="","",MAX(0,MIN(1,$AI914)))</f>
        <v/>
      </c>
      <c r="AK914" s="52" t="str">
        <f aca="false">IF($A914="","",IF($AG914=0,"Dados incompletos"&amp;IF($I914="SEM PAR"," — sem Tc no mesmo horário",""),IF($AB914=0,"Fora da janela horária",IF($AC914=0,"Radiação abaixo do mínimo",IF($AD914=0,"Vento fora da faixa",IF($AE914=0,"VPD abaixo do mínimo",IF($AF914=0,"Denominador muito pequeno","VÁLIDO")))))))</f>
        <v/>
      </c>
    </row>
    <row r="915" customFormat="false" ht="15" hidden="false" customHeight="false" outlineLevel="0" collapsed="false">
      <c r="A915" s="45" t="str">
        <f aca="false">IF(02_Estacao!A915="","",02_Estacao!A915)</f>
        <v/>
      </c>
      <c r="B915" s="46" t="str">
        <f aca="false">IF(OR($A915="",02_Estacao!B915=""),"",IF(CFG_UT="°F",(02_Estacao!B915-32)*5/9,02_Estacao!B915))</f>
        <v/>
      </c>
      <c r="C915" s="47" t="str">
        <f aca="false">IF(OR($A915="",02_Estacao!C915=""),"",IF(CFG_UUR="fração (0-1)",02_Estacao!C915*100,02_Estacao!C915))</f>
        <v/>
      </c>
      <c r="D915" s="48" t="str">
        <f aca="false">IF(OR($A915="",02_Estacao!D915=""),"",IF(CFG_URS="MJ/m²/h",02_Estacao!D915*277.7778,IF(CFG_URS="kW/m²",02_Estacao!D915*1000,02_Estacao!D915)))</f>
        <v/>
      </c>
      <c r="E915" s="46" t="str">
        <f aca="false">IF(OR($A915="",02_Estacao!E915=""),"",IF(CFG_UVEL="km/h",02_Estacao!E915/3.6,02_Estacao!E915))</f>
        <v/>
      </c>
      <c r="F915" s="46" t="str">
        <f aca="false">IF($A915="","",IF(02_Estacao!F915="",CFG_P,IF(CFG_UP="hPa (mbar)",02_Estacao!F915/10,IF(CFG_UP="Pa",02_Estacao!F915/1000,02_Estacao!F915))))</f>
        <v/>
      </c>
      <c r="G915" s="48" t="str">
        <f aca="false">IF($A915="","",IF(02_Estacao!G915&lt;&gt;"",02_Estacao!G915,IF($D915="","",(1-CFG_ALBEDO)*$D915-CFG_RNL)))</f>
        <v/>
      </c>
      <c r="H915" s="46" t="str">
        <f aca="false">IF($A915="","",IFERROR(IF(ISNUMBER(INDEX(03_Dossel!$F$6:$F$1005,MATCH($A915,03_Dossel!$A$6:$A$1005,0))),INDEX(03_Dossel!$F$6:$F$1005,MATCH($A915,03_Dossel!$A$6:$A$1005,0)),""),""))</f>
        <v/>
      </c>
      <c r="I915" s="49" t="str">
        <f aca="false">IF($A915="","",IF($H915="","SEM PAR","OK"))</f>
        <v/>
      </c>
      <c r="J915" s="50" t="str">
        <f aca="false">IF($B915="","",0.6108*EXP(17.27*$B915/($B915+237.3)))</f>
        <v/>
      </c>
      <c r="K915" s="50" t="str">
        <f aca="false">IF(OR($J915="",$C915=""),"",$J915*$C915/100)</f>
        <v/>
      </c>
      <c r="L915" s="50" t="str">
        <f aca="false">IF(OR($J915="",$K915=""),"",$J915-$K915)</f>
        <v/>
      </c>
      <c r="M915" s="50" t="str">
        <f aca="false">IF($J915="","",4098*$J915/($B915+237.3)^2)</f>
        <v/>
      </c>
      <c r="N915" s="51" t="str">
        <f aca="false">IF($F915="","",0.000665*$F915)</f>
        <v/>
      </c>
      <c r="O915" s="46" t="str">
        <f aca="false">IF($E915="","",IFERROR($E915*4.87/LN(67.8*CFG_ZANEM-5.42),""))</f>
        <v/>
      </c>
      <c r="P915" s="46" t="str">
        <f aca="false">IF(OR($B915="",$H915=""),"",$H915-$B915)</f>
        <v/>
      </c>
      <c r="Q915" s="46" t="str">
        <f aca="false">IF($A915="","",IF(ISNUMBER(CFG_A),CFG_A,""))</f>
        <v/>
      </c>
      <c r="R915" s="46" t="str">
        <f aca="false">IF($A915="","",IF(ISNUMBER(CFG_B),CFG_B,""))</f>
        <v/>
      </c>
      <c r="S915" s="50" t="str">
        <f aca="false">IF(OR($B915="",$Q915=""),"",0.6108*EXP(17.27*$B915/($B915+237.3))-0.6108*EXP(17.27*($B915+$Q915)/($B915+$Q915+237.3)))</f>
        <v/>
      </c>
      <c r="T915" s="46" t="str">
        <f aca="false">IF(OR($Q915="",$R915="",$L915=""),"",$Q915+$R915*$L915)</f>
        <v/>
      </c>
      <c r="U915" s="46" t="str">
        <f aca="false">IF(OR($Q915="",$R915="",$S915=""),"",$Q915+$R915*$S915)</f>
        <v/>
      </c>
      <c r="V915" s="50" t="str">
        <f aca="false">IF(OR($P915="",$T915="",$U915=""),"",IF(ABS($U915-$T915)&lt;CFG_DENOMMIN,"",($P915-$T915)/($U915-$T915)))</f>
        <v/>
      </c>
      <c r="W915" s="47" t="str">
        <f aca="false">IF($E915="","",IFERROR(LN((CFG_ZANEM-0.67*CFG_HDOSSEL)/(0.123*CFG_HDOSSEL))*LN((CFG_ZAR-0.67*CFG_HDOSSEL)/(0.0123*CFG_HDOSSEL))/(CFG_K^2*$E915),""))</f>
        <v/>
      </c>
      <c r="X915" s="50" t="str">
        <f aca="false">IF(OR($N915="",$W915="",$W915=0),"",$N915*(1+CFG_RC/$W915))</f>
        <v/>
      </c>
      <c r="Y915" s="46" t="str">
        <f aca="false">IF(OR($X915="",$M915="",$G915="",$L915=""),"",($W915*$G915/CFG_RHOCP)*($X915/($M915+$X915))-$L915/($M915+$X915))</f>
        <v/>
      </c>
      <c r="Z915" s="46" t="str">
        <f aca="false">IF(OR($W915="",$G915=""),"",$W915*$G915/CFG_RHOCP)</f>
        <v/>
      </c>
      <c r="AA915" s="50" t="str">
        <f aca="false">IF(OR($P915="",$Y915="",$Z915=""),"",IF(ABS($Z915-$Y915)&lt;CFG_DENOMMIN,"",($P915-$Y915)/($Z915-$Y915)))</f>
        <v/>
      </c>
      <c r="AB915" s="48" t="str">
        <f aca="false">IF($A915="","",IF(AND(HOUR($A915)&gt;=CFG_HINI,HOUR($A915)&lt;CFG_HFIM),1,0))</f>
        <v/>
      </c>
      <c r="AC915" s="48" t="str">
        <f aca="false">IF($A915="","",IF($D915="",0,IF($D915&gt;=CFG_RSMIN,1,0)))</f>
        <v/>
      </c>
      <c r="AD915" s="48" t="str">
        <f aca="false">IF($A915="","",IF($E915="",0,IF(AND($E915&gt;=CFG_UMIN,$E915&lt;=CFG_UMAX),1,0)))</f>
        <v/>
      </c>
      <c r="AE915" s="48" t="str">
        <f aca="false">IF($A915="","",IF($L915="",0,IF($L915&gt;=CFG_VPDMIN,1,0)))</f>
        <v/>
      </c>
      <c r="AF915" s="48" t="str">
        <f aca="false">IF($A915="","",IF(CFG_METODO="Teórico (Jackson)",IF(OR($Y915="",$Z915=""),0,IF(ABS($Z915-$Y915)&gt;=CFG_DENOMMIN,1,0)),IF(OR($T915="",$U915=""),0,IF(ABS($U915-$T915)&gt;=CFG_DENOMMIN,1,0))))</f>
        <v/>
      </c>
      <c r="AG915" s="48" t="str">
        <f aca="false">IF($A915="","",IF(AND($B915&lt;&gt;"",$C915&lt;&gt;"",$H915&lt;&gt;""),1,0))</f>
        <v/>
      </c>
      <c r="AH915" s="48" t="str">
        <f aca="false">IF($A915="","",IF(AND($AB915=1,$AC915=1,$AD915=1,$AE915=1,$AF915=1,$AG915=1),1,0))</f>
        <v/>
      </c>
      <c r="AI915" s="50" t="str">
        <f aca="false">IF($A915="","",IF($AH915&lt;&gt;1,"",IF(CFG_METODO="Teórico (Jackson)",$AA915,$V915)))</f>
        <v/>
      </c>
      <c r="AJ915" s="50" t="str">
        <f aca="false">IF($AI915="","",MAX(0,MIN(1,$AI915)))</f>
        <v/>
      </c>
      <c r="AK915" s="52" t="str">
        <f aca="false">IF($A915="","",IF($AG915=0,"Dados incompletos"&amp;IF($I915="SEM PAR"," — sem Tc no mesmo horário",""),IF($AB915=0,"Fora da janela horária",IF($AC915=0,"Radiação abaixo do mínimo",IF($AD915=0,"Vento fora da faixa",IF($AE915=0,"VPD abaixo do mínimo",IF($AF915=0,"Denominador muito pequeno","VÁLIDO")))))))</f>
        <v/>
      </c>
    </row>
    <row r="916" customFormat="false" ht="15" hidden="false" customHeight="false" outlineLevel="0" collapsed="false">
      <c r="A916" s="45" t="str">
        <f aca="false">IF(02_Estacao!A916="","",02_Estacao!A916)</f>
        <v/>
      </c>
      <c r="B916" s="46" t="str">
        <f aca="false">IF(OR($A916="",02_Estacao!B916=""),"",IF(CFG_UT="°F",(02_Estacao!B916-32)*5/9,02_Estacao!B916))</f>
        <v/>
      </c>
      <c r="C916" s="47" t="str">
        <f aca="false">IF(OR($A916="",02_Estacao!C916=""),"",IF(CFG_UUR="fração (0-1)",02_Estacao!C916*100,02_Estacao!C916))</f>
        <v/>
      </c>
      <c r="D916" s="48" t="str">
        <f aca="false">IF(OR($A916="",02_Estacao!D916=""),"",IF(CFG_URS="MJ/m²/h",02_Estacao!D916*277.7778,IF(CFG_URS="kW/m²",02_Estacao!D916*1000,02_Estacao!D916)))</f>
        <v/>
      </c>
      <c r="E916" s="46" t="str">
        <f aca="false">IF(OR($A916="",02_Estacao!E916=""),"",IF(CFG_UVEL="km/h",02_Estacao!E916/3.6,02_Estacao!E916))</f>
        <v/>
      </c>
      <c r="F916" s="46" t="str">
        <f aca="false">IF($A916="","",IF(02_Estacao!F916="",CFG_P,IF(CFG_UP="hPa (mbar)",02_Estacao!F916/10,IF(CFG_UP="Pa",02_Estacao!F916/1000,02_Estacao!F916))))</f>
        <v/>
      </c>
      <c r="G916" s="48" t="str">
        <f aca="false">IF($A916="","",IF(02_Estacao!G916&lt;&gt;"",02_Estacao!G916,IF($D916="","",(1-CFG_ALBEDO)*$D916-CFG_RNL)))</f>
        <v/>
      </c>
      <c r="H916" s="46" t="str">
        <f aca="false">IF($A916="","",IFERROR(IF(ISNUMBER(INDEX(03_Dossel!$F$6:$F$1005,MATCH($A916,03_Dossel!$A$6:$A$1005,0))),INDEX(03_Dossel!$F$6:$F$1005,MATCH($A916,03_Dossel!$A$6:$A$1005,0)),""),""))</f>
        <v/>
      </c>
      <c r="I916" s="49" t="str">
        <f aca="false">IF($A916="","",IF($H916="","SEM PAR","OK"))</f>
        <v/>
      </c>
      <c r="J916" s="50" t="str">
        <f aca="false">IF($B916="","",0.6108*EXP(17.27*$B916/($B916+237.3)))</f>
        <v/>
      </c>
      <c r="K916" s="50" t="str">
        <f aca="false">IF(OR($J916="",$C916=""),"",$J916*$C916/100)</f>
        <v/>
      </c>
      <c r="L916" s="50" t="str">
        <f aca="false">IF(OR($J916="",$K916=""),"",$J916-$K916)</f>
        <v/>
      </c>
      <c r="M916" s="50" t="str">
        <f aca="false">IF($J916="","",4098*$J916/($B916+237.3)^2)</f>
        <v/>
      </c>
      <c r="N916" s="51" t="str">
        <f aca="false">IF($F916="","",0.000665*$F916)</f>
        <v/>
      </c>
      <c r="O916" s="46" t="str">
        <f aca="false">IF($E916="","",IFERROR($E916*4.87/LN(67.8*CFG_ZANEM-5.42),""))</f>
        <v/>
      </c>
      <c r="P916" s="46" t="str">
        <f aca="false">IF(OR($B916="",$H916=""),"",$H916-$B916)</f>
        <v/>
      </c>
      <c r="Q916" s="46" t="str">
        <f aca="false">IF($A916="","",IF(ISNUMBER(CFG_A),CFG_A,""))</f>
        <v/>
      </c>
      <c r="R916" s="46" t="str">
        <f aca="false">IF($A916="","",IF(ISNUMBER(CFG_B),CFG_B,""))</f>
        <v/>
      </c>
      <c r="S916" s="50" t="str">
        <f aca="false">IF(OR($B916="",$Q916=""),"",0.6108*EXP(17.27*$B916/($B916+237.3))-0.6108*EXP(17.27*($B916+$Q916)/($B916+$Q916+237.3)))</f>
        <v/>
      </c>
      <c r="T916" s="46" t="str">
        <f aca="false">IF(OR($Q916="",$R916="",$L916=""),"",$Q916+$R916*$L916)</f>
        <v/>
      </c>
      <c r="U916" s="46" t="str">
        <f aca="false">IF(OR($Q916="",$R916="",$S916=""),"",$Q916+$R916*$S916)</f>
        <v/>
      </c>
      <c r="V916" s="50" t="str">
        <f aca="false">IF(OR($P916="",$T916="",$U916=""),"",IF(ABS($U916-$T916)&lt;CFG_DENOMMIN,"",($P916-$T916)/($U916-$T916)))</f>
        <v/>
      </c>
      <c r="W916" s="47" t="str">
        <f aca="false">IF($E916="","",IFERROR(LN((CFG_ZANEM-0.67*CFG_HDOSSEL)/(0.123*CFG_HDOSSEL))*LN((CFG_ZAR-0.67*CFG_HDOSSEL)/(0.0123*CFG_HDOSSEL))/(CFG_K^2*$E916),""))</f>
        <v/>
      </c>
      <c r="X916" s="50" t="str">
        <f aca="false">IF(OR($N916="",$W916="",$W916=0),"",$N916*(1+CFG_RC/$W916))</f>
        <v/>
      </c>
      <c r="Y916" s="46" t="str">
        <f aca="false">IF(OR($X916="",$M916="",$G916="",$L916=""),"",($W916*$G916/CFG_RHOCP)*($X916/($M916+$X916))-$L916/($M916+$X916))</f>
        <v/>
      </c>
      <c r="Z916" s="46" t="str">
        <f aca="false">IF(OR($W916="",$G916=""),"",$W916*$G916/CFG_RHOCP)</f>
        <v/>
      </c>
      <c r="AA916" s="50" t="str">
        <f aca="false">IF(OR($P916="",$Y916="",$Z916=""),"",IF(ABS($Z916-$Y916)&lt;CFG_DENOMMIN,"",($P916-$Y916)/($Z916-$Y916)))</f>
        <v/>
      </c>
      <c r="AB916" s="48" t="str">
        <f aca="false">IF($A916="","",IF(AND(HOUR($A916)&gt;=CFG_HINI,HOUR($A916)&lt;CFG_HFIM),1,0))</f>
        <v/>
      </c>
      <c r="AC916" s="48" t="str">
        <f aca="false">IF($A916="","",IF($D916="",0,IF($D916&gt;=CFG_RSMIN,1,0)))</f>
        <v/>
      </c>
      <c r="AD916" s="48" t="str">
        <f aca="false">IF($A916="","",IF($E916="",0,IF(AND($E916&gt;=CFG_UMIN,$E916&lt;=CFG_UMAX),1,0)))</f>
        <v/>
      </c>
      <c r="AE916" s="48" t="str">
        <f aca="false">IF($A916="","",IF($L916="",0,IF($L916&gt;=CFG_VPDMIN,1,0)))</f>
        <v/>
      </c>
      <c r="AF916" s="48" t="str">
        <f aca="false">IF($A916="","",IF(CFG_METODO="Teórico (Jackson)",IF(OR($Y916="",$Z916=""),0,IF(ABS($Z916-$Y916)&gt;=CFG_DENOMMIN,1,0)),IF(OR($T916="",$U916=""),0,IF(ABS($U916-$T916)&gt;=CFG_DENOMMIN,1,0))))</f>
        <v/>
      </c>
      <c r="AG916" s="48" t="str">
        <f aca="false">IF($A916="","",IF(AND($B916&lt;&gt;"",$C916&lt;&gt;"",$H916&lt;&gt;""),1,0))</f>
        <v/>
      </c>
      <c r="AH916" s="48" t="str">
        <f aca="false">IF($A916="","",IF(AND($AB916=1,$AC916=1,$AD916=1,$AE916=1,$AF916=1,$AG916=1),1,0))</f>
        <v/>
      </c>
      <c r="AI916" s="50" t="str">
        <f aca="false">IF($A916="","",IF($AH916&lt;&gt;1,"",IF(CFG_METODO="Teórico (Jackson)",$AA916,$V916)))</f>
        <v/>
      </c>
      <c r="AJ916" s="50" t="str">
        <f aca="false">IF($AI916="","",MAX(0,MIN(1,$AI916)))</f>
        <v/>
      </c>
      <c r="AK916" s="52" t="str">
        <f aca="false">IF($A916="","",IF($AG916=0,"Dados incompletos"&amp;IF($I916="SEM PAR"," — sem Tc no mesmo horário",""),IF($AB916=0,"Fora da janela horária",IF($AC916=0,"Radiação abaixo do mínimo",IF($AD916=0,"Vento fora da faixa",IF($AE916=0,"VPD abaixo do mínimo",IF($AF916=0,"Denominador muito pequeno","VÁLIDO")))))))</f>
        <v/>
      </c>
    </row>
    <row r="917" customFormat="false" ht="15" hidden="false" customHeight="false" outlineLevel="0" collapsed="false">
      <c r="A917" s="45" t="str">
        <f aca="false">IF(02_Estacao!A917="","",02_Estacao!A917)</f>
        <v/>
      </c>
      <c r="B917" s="46" t="str">
        <f aca="false">IF(OR($A917="",02_Estacao!B917=""),"",IF(CFG_UT="°F",(02_Estacao!B917-32)*5/9,02_Estacao!B917))</f>
        <v/>
      </c>
      <c r="C917" s="47" t="str">
        <f aca="false">IF(OR($A917="",02_Estacao!C917=""),"",IF(CFG_UUR="fração (0-1)",02_Estacao!C917*100,02_Estacao!C917))</f>
        <v/>
      </c>
      <c r="D917" s="48" t="str">
        <f aca="false">IF(OR($A917="",02_Estacao!D917=""),"",IF(CFG_URS="MJ/m²/h",02_Estacao!D917*277.7778,IF(CFG_URS="kW/m²",02_Estacao!D917*1000,02_Estacao!D917)))</f>
        <v/>
      </c>
      <c r="E917" s="46" t="str">
        <f aca="false">IF(OR($A917="",02_Estacao!E917=""),"",IF(CFG_UVEL="km/h",02_Estacao!E917/3.6,02_Estacao!E917))</f>
        <v/>
      </c>
      <c r="F917" s="46" t="str">
        <f aca="false">IF($A917="","",IF(02_Estacao!F917="",CFG_P,IF(CFG_UP="hPa (mbar)",02_Estacao!F917/10,IF(CFG_UP="Pa",02_Estacao!F917/1000,02_Estacao!F917))))</f>
        <v/>
      </c>
      <c r="G917" s="48" t="str">
        <f aca="false">IF($A917="","",IF(02_Estacao!G917&lt;&gt;"",02_Estacao!G917,IF($D917="","",(1-CFG_ALBEDO)*$D917-CFG_RNL)))</f>
        <v/>
      </c>
      <c r="H917" s="46" t="str">
        <f aca="false">IF($A917="","",IFERROR(IF(ISNUMBER(INDEX(03_Dossel!$F$6:$F$1005,MATCH($A917,03_Dossel!$A$6:$A$1005,0))),INDEX(03_Dossel!$F$6:$F$1005,MATCH($A917,03_Dossel!$A$6:$A$1005,0)),""),""))</f>
        <v/>
      </c>
      <c r="I917" s="49" t="str">
        <f aca="false">IF($A917="","",IF($H917="","SEM PAR","OK"))</f>
        <v/>
      </c>
      <c r="J917" s="50" t="str">
        <f aca="false">IF($B917="","",0.6108*EXP(17.27*$B917/($B917+237.3)))</f>
        <v/>
      </c>
      <c r="K917" s="50" t="str">
        <f aca="false">IF(OR($J917="",$C917=""),"",$J917*$C917/100)</f>
        <v/>
      </c>
      <c r="L917" s="50" t="str">
        <f aca="false">IF(OR($J917="",$K917=""),"",$J917-$K917)</f>
        <v/>
      </c>
      <c r="M917" s="50" t="str">
        <f aca="false">IF($J917="","",4098*$J917/($B917+237.3)^2)</f>
        <v/>
      </c>
      <c r="N917" s="51" t="str">
        <f aca="false">IF($F917="","",0.000665*$F917)</f>
        <v/>
      </c>
      <c r="O917" s="46" t="str">
        <f aca="false">IF($E917="","",IFERROR($E917*4.87/LN(67.8*CFG_ZANEM-5.42),""))</f>
        <v/>
      </c>
      <c r="P917" s="46" t="str">
        <f aca="false">IF(OR($B917="",$H917=""),"",$H917-$B917)</f>
        <v/>
      </c>
      <c r="Q917" s="46" t="str">
        <f aca="false">IF($A917="","",IF(ISNUMBER(CFG_A),CFG_A,""))</f>
        <v/>
      </c>
      <c r="R917" s="46" t="str">
        <f aca="false">IF($A917="","",IF(ISNUMBER(CFG_B),CFG_B,""))</f>
        <v/>
      </c>
      <c r="S917" s="50" t="str">
        <f aca="false">IF(OR($B917="",$Q917=""),"",0.6108*EXP(17.27*$B917/($B917+237.3))-0.6108*EXP(17.27*($B917+$Q917)/($B917+$Q917+237.3)))</f>
        <v/>
      </c>
      <c r="T917" s="46" t="str">
        <f aca="false">IF(OR($Q917="",$R917="",$L917=""),"",$Q917+$R917*$L917)</f>
        <v/>
      </c>
      <c r="U917" s="46" t="str">
        <f aca="false">IF(OR($Q917="",$R917="",$S917=""),"",$Q917+$R917*$S917)</f>
        <v/>
      </c>
      <c r="V917" s="50" t="str">
        <f aca="false">IF(OR($P917="",$T917="",$U917=""),"",IF(ABS($U917-$T917)&lt;CFG_DENOMMIN,"",($P917-$T917)/($U917-$T917)))</f>
        <v/>
      </c>
      <c r="W917" s="47" t="str">
        <f aca="false">IF($E917="","",IFERROR(LN((CFG_ZANEM-0.67*CFG_HDOSSEL)/(0.123*CFG_HDOSSEL))*LN((CFG_ZAR-0.67*CFG_HDOSSEL)/(0.0123*CFG_HDOSSEL))/(CFG_K^2*$E917),""))</f>
        <v/>
      </c>
      <c r="X917" s="50" t="str">
        <f aca="false">IF(OR($N917="",$W917="",$W917=0),"",$N917*(1+CFG_RC/$W917))</f>
        <v/>
      </c>
      <c r="Y917" s="46" t="str">
        <f aca="false">IF(OR($X917="",$M917="",$G917="",$L917=""),"",($W917*$G917/CFG_RHOCP)*($X917/($M917+$X917))-$L917/($M917+$X917))</f>
        <v/>
      </c>
      <c r="Z917" s="46" t="str">
        <f aca="false">IF(OR($W917="",$G917=""),"",$W917*$G917/CFG_RHOCP)</f>
        <v/>
      </c>
      <c r="AA917" s="50" t="str">
        <f aca="false">IF(OR($P917="",$Y917="",$Z917=""),"",IF(ABS($Z917-$Y917)&lt;CFG_DENOMMIN,"",($P917-$Y917)/($Z917-$Y917)))</f>
        <v/>
      </c>
      <c r="AB917" s="48" t="str">
        <f aca="false">IF($A917="","",IF(AND(HOUR($A917)&gt;=CFG_HINI,HOUR($A917)&lt;CFG_HFIM),1,0))</f>
        <v/>
      </c>
      <c r="AC917" s="48" t="str">
        <f aca="false">IF($A917="","",IF($D917="",0,IF($D917&gt;=CFG_RSMIN,1,0)))</f>
        <v/>
      </c>
      <c r="AD917" s="48" t="str">
        <f aca="false">IF($A917="","",IF($E917="",0,IF(AND($E917&gt;=CFG_UMIN,$E917&lt;=CFG_UMAX),1,0)))</f>
        <v/>
      </c>
      <c r="AE917" s="48" t="str">
        <f aca="false">IF($A917="","",IF($L917="",0,IF($L917&gt;=CFG_VPDMIN,1,0)))</f>
        <v/>
      </c>
      <c r="AF917" s="48" t="str">
        <f aca="false">IF($A917="","",IF(CFG_METODO="Teórico (Jackson)",IF(OR($Y917="",$Z917=""),0,IF(ABS($Z917-$Y917)&gt;=CFG_DENOMMIN,1,0)),IF(OR($T917="",$U917=""),0,IF(ABS($U917-$T917)&gt;=CFG_DENOMMIN,1,0))))</f>
        <v/>
      </c>
      <c r="AG917" s="48" t="str">
        <f aca="false">IF($A917="","",IF(AND($B917&lt;&gt;"",$C917&lt;&gt;"",$H917&lt;&gt;""),1,0))</f>
        <v/>
      </c>
      <c r="AH917" s="48" t="str">
        <f aca="false">IF($A917="","",IF(AND($AB917=1,$AC917=1,$AD917=1,$AE917=1,$AF917=1,$AG917=1),1,0))</f>
        <v/>
      </c>
      <c r="AI917" s="50" t="str">
        <f aca="false">IF($A917="","",IF($AH917&lt;&gt;1,"",IF(CFG_METODO="Teórico (Jackson)",$AA917,$V917)))</f>
        <v/>
      </c>
      <c r="AJ917" s="50" t="str">
        <f aca="false">IF($AI917="","",MAX(0,MIN(1,$AI917)))</f>
        <v/>
      </c>
      <c r="AK917" s="52" t="str">
        <f aca="false">IF($A917="","",IF($AG917=0,"Dados incompletos"&amp;IF($I917="SEM PAR"," — sem Tc no mesmo horário",""),IF($AB917=0,"Fora da janela horária",IF($AC917=0,"Radiação abaixo do mínimo",IF($AD917=0,"Vento fora da faixa",IF($AE917=0,"VPD abaixo do mínimo",IF($AF917=0,"Denominador muito pequeno","VÁLIDO")))))))</f>
        <v/>
      </c>
    </row>
    <row r="918" customFormat="false" ht="15" hidden="false" customHeight="false" outlineLevel="0" collapsed="false">
      <c r="A918" s="45" t="str">
        <f aca="false">IF(02_Estacao!A918="","",02_Estacao!A918)</f>
        <v/>
      </c>
      <c r="B918" s="46" t="str">
        <f aca="false">IF(OR($A918="",02_Estacao!B918=""),"",IF(CFG_UT="°F",(02_Estacao!B918-32)*5/9,02_Estacao!B918))</f>
        <v/>
      </c>
      <c r="C918" s="47" t="str">
        <f aca="false">IF(OR($A918="",02_Estacao!C918=""),"",IF(CFG_UUR="fração (0-1)",02_Estacao!C918*100,02_Estacao!C918))</f>
        <v/>
      </c>
      <c r="D918" s="48" t="str">
        <f aca="false">IF(OR($A918="",02_Estacao!D918=""),"",IF(CFG_URS="MJ/m²/h",02_Estacao!D918*277.7778,IF(CFG_URS="kW/m²",02_Estacao!D918*1000,02_Estacao!D918)))</f>
        <v/>
      </c>
      <c r="E918" s="46" t="str">
        <f aca="false">IF(OR($A918="",02_Estacao!E918=""),"",IF(CFG_UVEL="km/h",02_Estacao!E918/3.6,02_Estacao!E918))</f>
        <v/>
      </c>
      <c r="F918" s="46" t="str">
        <f aca="false">IF($A918="","",IF(02_Estacao!F918="",CFG_P,IF(CFG_UP="hPa (mbar)",02_Estacao!F918/10,IF(CFG_UP="Pa",02_Estacao!F918/1000,02_Estacao!F918))))</f>
        <v/>
      </c>
      <c r="G918" s="48" t="str">
        <f aca="false">IF($A918="","",IF(02_Estacao!G918&lt;&gt;"",02_Estacao!G918,IF($D918="","",(1-CFG_ALBEDO)*$D918-CFG_RNL)))</f>
        <v/>
      </c>
      <c r="H918" s="46" t="str">
        <f aca="false">IF($A918="","",IFERROR(IF(ISNUMBER(INDEX(03_Dossel!$F$6:$F$1005,MATCH($A918,03_Dossel!$A$6:$A$1005,0))),INDEX(03_Dossel!$F$6:$F$1005,MATCH($A918,03_Dossel!$A$6:$A$1005,0)),""),""))</f>
        <v/>
      </c>
      <c r="I918" s="49" t="str">
        <f aca="false">IF($A918="","",IF($H918="","SEM PAR","OK"))</f>
        <v/>
      </c>
      <c r="J918" s="50" t="str">
        <f aca="false">IF($B918="","",0.6108*EXP(17.27*$B918/($B918+237.3)))</f>
        <v/>
      </c>
      <c r="K918" s="50" t="str">
        <f aca="false">IF(OR($J918="",$C918=""),"",$J918*$C918/100)</f>
        <v/>
      </c>
      <c r="L918" s="50" t="str">
        <f aca="false">IF(OR($J918="",$K918=""),"",$J918-$K918)</f>
        <v/>
      </c>
      <c r="M918" s="50" t="str">
        <f aca="false">IF($J918="","",4098*$J918/($B918+237.3)^2)</f>
        <v/>
      </c>
      <c r="N918" s="51" t="str">
        <f aca="false">IF($F918="","",0.000665*$F918)</f>
        <v/>
      </c>
      <c r="O918" s="46" t="str">
        <f aca="false">IF($E918="","",IFERROR($E918*4.87/LN(67.8*CFG_ZANEM-5.42),""))</f>
        <v/>
      </c>
      <c r="P918" s="46" t="str">
        <f aca="false">IF(OR($B918="",$H918=""),"",$H918-$B918)</f>
        <v/>
      </c>
      <c r="Q918" s="46" t="str">
        <f aca="false">IF($A918="","",IF(ISNUMBER(CFG_A),CFG_A,""))</f>
        <v/>
      </c>
      <c r="R918" s="46" t="str">
        <f aca="false">IF($A918="","",IF(ISNUMBER(CFG_B),CFG_B,""))</f>
        <v/>
      </c>
      <c r="S918" s="50" t="str">
        <f aca="false">IF(OR($B918="",$Q918=""),"",0.6108*EXP(17.27*$B918/($B918+237.3))-0.6108*EXP(17.27*($B918+$Q918)/($B918+$Q918+237.3)))</f>
        <v/>
      </c>
      <c r="T918" s="46" t="str">
        <f aca="false">IF(OR($Q918="",$R918="",$L918=""),"",$Q918+$R918*$L918)</f>
        <v/>
      </c>
      <c r="U918" s="46" t="str">
        <f aca="false">IF(OR($Q918="",$R918="",$S918=""),"",$Q918+$R918*$S918)</f>
        <v/>
      </c>
      <c r="V918" s="50" t="str">
        <f aca="false">IF(OR($P918="",$T918="",$U918=""),"",IF(ABS($U918-$T918)&lt;CFG_DENOMMIN,"",($P918-$T918)/($U918-$T918)))</f>
        <v/>
      </c>
      <c r="W918" s="47" t="str">
        <f aca="false">IF($E918="","",IFERROR(LN((CFG_ZANEM-0.67*CFG_HDOSSEL)/(0.123*CFG_HDOSSEL))*LN((CFG_ZAR-0.67*CFG_HDOSSEL)/(0.0123*CFG_HDOSSEL))/(CFG_K^2*$E918),""))</f>
        <v/>
      </c>
      <c r="X918" s="50" t="str">
        <f aca="false">IF(OR($N918="",$W918="",$W918=0),"",$N918*(1+CFG_RC/$W918))</f>
        <v/>
      </c>
      <c r="Y918" s="46" t="str">
        <f aca="false">IF(OR($X918="",$M918="",$G918="",$L918=""),"",($W918*$G918/CFG_RHOCP)*($X918/($M918+$X918))-$L918/($M918+$X918))</f>
        <v/>
      </c>
      <c r="Z918" s="46" t="str">
        <f aca="false">IF(OR($W918="",$G918=""),"",$W918*$G918/CFG_RHOCP)</f>
        <v/>
      </c>
      <c r="AA918" s="50" t="str">
        <f aca="false">IF(OR($P918="",$Y918="",$Z918=""),"",IF(ABS($Z918-$Y918)&lt;CFG_DENOMMIN,"",($P918-$Y918)/($Z918-$Y918)))</f>
        <v/>
      </c>
      <c r="AB918" s="48" t="str">
        <f aca="false">IF($A918="","",IF(AND(HOUR($A918)&gt;=CFG_HINI,HOUR($A918)&lt;CFG_HFIM),1,0))</f>
        <v/>
      </c>
      <c r="AC918" s="48" t="str">
        <f aca="false">IF($A918="","",IF($D918="",0,IF($D918&gt;=CFG_RSMIN,1,0)))</f>
        <v/>
      </c>
      <c r="AD918" s="48" t="str">
        <f aca="false">IF($A918="","",IF($E918="",0,IF(AND($E918&gt;=CFG_UMIN,$E918&lt;=CFG_UMAX),1,0)))</f>
        <v/>
      </c>
      <c r="AE918" s="48" t="str">
        <f aca="false">IF($A918="","",IF($L918="",0,IF($L918&gt;=CFG_VPDMIN,1,0)))</f>
        <v/>
      </c>
      <c r="AF918" s="48" t="str">
        <f aca="false">IF($A918="","",IF(CFG_METODO="Teórico (Jackson)",IF(OR($Y918="",$Z918=""),0,IF(ABS($Z918-$Y918)&gt;=CFG_DENOMMIN,1,0)),IF(OR($T918="",$U918=""),0,IF(ABS($U918-$T918)&gt;=CFG_DENOMMIN,1,0))))</f>
        <v/>
      </c>
      <c r="AG918" s="48" t="str">
        <f aca="false">IF($A918="","",IF(AND($B918&lt;&gt;"",$C918&lt;&gt;"",$H918&lt;&gt;""),1,0))</f>
        <v/>
      </c>
      <c r="AH918" s="48" t="str">
        <f aca="false">IF($A918="","",IF(AND($AB918=1,$AC918=1,$AD918=1,$AE918=1,$AF918=1,$AG918=1),1,0))</f>
        <v/>
      </c>
      <c r="AI918" s="50" t="str">
        <f aca="false">IF($A918="","",IF($AH918&lt;&gt;1,"",IF(CFG_METODO="Teórico (Jackson)",$AA918,$V918)))</f>
        <v/>
      </c>
      <c r="AJ918" s="50" t="str">
        <f aca="false">IF($AI918="","",MAX(0,MIN(1,$AI918)))</f>
        <v/>
      </c>
      <c r="AK918" s="52" t="str">
        <f aca="false">IF($A918="","",IF($AG918=0,"Dados incompletos"&amp;IF($I918="SEM PAR"," — sem Tc no mesmo horário",""),IF($AB918=0,"Fora da janela horária",IF($AC918=0,"Radiação abaixo do mínimo",IF($AD918=0,"Vento fora da faixa",IF($AE918=0,"VPD abaixo do mínimo",IF($AF918=0,"Denominador muito pequeno","VÁLIDO")))))))</f>
        <v/>
      </c>
    </row>
    <row r="919" customFormat="false" ht="15" hidden="false" customHeight="false" outlineLevel="0" collapsed="false">
      <c r="A919" s="45" t="str">
        <f aca="false">IF(02_Estacao!A919="","",02_Estacao!A919)</f>
        <v/>
      </c>
      <c r="B919" s="46" t="str">
        <f aca="false">IF(OR($A919="",02_Estacao!B919=""),"",IF(CFG_UT="°F",(02_Estacao!B919-32)*5/9,02_Estacao!B919))</f>
        <v/>
      </c>
      <c r="C919" s="47" t="str">
        <f aca="false">IF(OR($A919="",02_Estacao!C919=""),"",IF(CFG_UUR="fração (0-1)",02_Estacao!C919*100,02_Estacao!C919))</f>
        <v/>
      </c>
      <c r="D919" s="48" t="str">
        <f aca="false">IF(OR($A919="",02_Estacao!D919=""),"",IF(CFG_URS="MJ/m²/h",02_Estacao!D919*277.7778,IF(CFG_URS="kW/m²",02_Estacao!D919*1000,02_Estacao!D919)))</f>
        <v/>
      </c>
      <c r="E919" s="46" t="str">
        <f aca="false">IF(OR($A919="",02_Estacao!E919=""),"",IF(CFG_UVEL="km/h",02_Estacao!E919/3.6,02_Estacao!E919))</f>
        <v/>
      </c>
      <c r="F919" s="46" t="str">
        <f aca="false">IF($A919="","",IF(02_Estacao!F919="",CFG_P,IF(CFG_UP="hPa (mbar)",02_Estacao!F919/10,IF(CFG_UP="Pa",02_Estacao!F919/1000,02_Estacao!F919))))</f>
        <v/>
      </c>
      <c r="G919" s="48" t="str">
        <f aca="false">IF($A919="","",IF(02_Estacao!G919&lt;&gt;"",02_Estacao!G919,IF($D919="","",(1-CFG_ALBEDO)*$D919-CFG_RNL)))</f>
        <v/>
      </c>
      <c r="H919" s="46" t="str">
        <f aca="false">IF($A919="","",IFERROR(IF(ISNUMBER(INDEX(03_Dossel!$F$6:$F$1005,MATCH($A919,03_Dossel!$A$6:$A$1005,0))),INDEX(03_Dossel!$F$6:$F$1005,MATCH($A919,03_Dossel!$A$6:$A$1005,0)),""),""))</f>
        <v/>
      </c>
      <c r="I919" s="49" t="str">
        <f aca="false">IF($A919="","",IF($H919="","SEM PAR","OK"))</f>
        <v/>
      </c>
      <c r="J919" s="50" t="str">
        <f aca="false">IF($B919="","",0.6108*EXP(17.27*$B919/($B919+237.3)))</f>
        <v/>
      </c>
      <c r="K919" s="50" t="str">
        <f aca="false">IF(OR($J919="",$C919=""),"",$J919*$C919/100)</f>
        <v/>
      </c>
      <c r="L919" s="50" t="str">
        <f aca="false">IF(OR($J919="",$K919=""),"",$J919-$K919)</f>
        <v/>
      </c>
      <c r="M919" s="50" t="str">
        <f aca="false">IF($J919="","",4098*$J919/($B919+237.3)^2)</f>
        <v/>
      </c>
      <c r="N919" s="51" t="str">
        <f aca="false">IF($F919="","",0.000665*$F919)</f>
        <v/>
      </c>
      <c r="O919" s="46" t="str">
        <f aca="false">IF($E919="","",IFERROR($E919*4.87/LN(67.8*CFG_ZANEM-5.42),""))</f>
        <v/>
      </c>
      <c r="P919" s="46" t="str">
        <f aca="false">IF(OR($B919="",$H919=""),"",$H919-$B919)</f>
        <v/>
      </c>
      <c r="Q919" s="46" t="str">
        <f aca="false">IF($A919="","",IF(ISNUMBER(CFG_A),CFG_A,""))</f>
        <v/>
      </c>
      <c r="R919" s="46" t="str">
        <f aca="false">IF($A919="","",IF(ISNUMBER(CFG_B),CFG_B,""))</f>
        <v/>
      </c>
      <c r="S919" s="50" t="str">
        <f aca="false">IF(OR($B919="",$Q919=""),"",0.6108*EXP(17.27*$B919/($B919+237.3))-0.6108*EXP(17.27*($B919+$Q919)/($B919+$Q919+237.3)))</f>
        <v/>
      </c>
      <c r="T919" s="46" t="str">
        <f aca="false">IF(OR($Q919="",$R919="",$L919=""),"",$Q919+$R919*$L919)</f>
        <v/>
      </c>
      <c r="U919" s="46" t="str">
        <f aca="false">IF(OR($Q919="",$R919="",$S919=""),"",$Q919+$R919*$S919)</f>
        <v/>
      </c>
      <c r="V919" s="50" t="str">
        <f aca="false">IF(OR($P919="",$T919="",$U919=""),"",IF(ABS($U919-$T919)&lt;CFG_DENOMMIN,"",($P919-$T919)/($U919-$T919)))</f>
        <v/>
      </c>
      <c r="W919" s="47" t="str">
        <f aca="false">IF($E919="","",IFERROR(LN((CFG_ZANEM-0.67*CFG_HDOSSEL)/(0.123*CFG_HDOSSEL))*LN((CFG_ZAR-0.67*CFG_HDOSSEL)/(0.0123*CFG_HDOSSEL))/(CFG_K^2*$E919),""))</f>
        <v/>
      </c>
      <c r="X919" s="50" t="str">
        <f aca="false">IF(OR($N919="",$W919="",$W919=0),"",$N919*(1+CFG_RC/$W919))</f>
        <v/>
      </c>
      <c r="Y919" s="46" t="str">
        <f aca="false">IF(OR($X919="",$M919="",$G919="",$L919=""),"",($W919*$G919/CFG_RHOCP)*($X919/($M919+$X919))-$L919/($M919+$X919))</f>
        <v/>
      </c>
      <c r="Z919" s="46" t="str">
        <f aca="false">IF(OR($W919="",$G919=""),"",$W919*$G919/CFG_RHOCP)</f>
        <v/>
      </c>
      <c r="AA919" s="50" t="str">
        <f aca="false">IF(OR($P919="",$Y919="",$Z919=""),"",IF(ABS($Z919-$Y919)&lt;CFG_DENOMMIN,"",($P919-$Y919)/($Z919-$Y919)))</f>
        <v/>
      </c>
      <c r="AB919" s="48" t="str">
        <f aca="false">IF($A919="","",IF(AND(HOUR($A919)&gt;=CFG_HINI,HOUR($A919)&lt;CFG_HFIM),1,0))</f>
        <v/>
      </c>
      <c r="AC919" s="48" t="str">
        <f aca="false">IF($A919="","",IF($D919="",0,IF($D919&gt;=CFG_RSMIN,1,0)))</f>
        <v/>
      </c>
      <c r="AD919" s="48" t="str">
        <f aca="false">IF($A919="","",IF($E919="",0,IF(AND($E919&gt;=CFG_UMIN,$E919&lt;=CFG_UMAX),1,0)))</f>
        <v/>
      </c>
      <c r="AE919" s="48" t="str">
        <f aca="false">IF($A919="","",IF($L919="",0,IF($L919&gt;=CFG_VPDMIN,1,0)))</f>
        <v/>
      </c>
      <c r="AF919" s="48" t="str">
        <f aca="false">IF($A919="","",IF(CFG_METODO="Teórico (Jackson)",IF(OR($Y919="",$Z919=""),0,IF(ABS($Z919-$Y919)&gt;=CFG_DENOMMIN,1,0)),IF(OR($T919="",$U919=""),0,IF(ABS($U919-$T919)&gt;=CFG_DENOMMIN,1,0))))</f>
        <v/>
      </c>
      <c r="AG919" s="48" t="str">
        <f aca="false">IF($A919="","",IF(AND($B919&lt;&gt;"",$C919&lt;&gt;"",$H919&lt;&gt;""),1,0))</f>
        <v/>
      </c>
      <c r="AH919" s="48" t="str">
        <f aca="false">IF($A919="","",IF(AND($AB919=1,$AC919=1,$AD919=1,$AE919=1,$AF919=1,$AG919=1),1,0))</f>
        <v/>
      </c>
      <c r="AI919" s="50" t="str">
        <f aca="false">IF($A919="","",IF($AH919&lt;&gt;1,"",IF(CFG_METODO="Teórico (Jackson)",$AA919,$V919)))</f>
        <v/>
      </c>
      <c r="AJ919" s="50" t="str">
        <f aca="false">IF($AI919="","",MAX(0,MIN(1,$AI919)))</f>
        <v/>
      </c>
      <c r="AK919" s="52" t="str">
        <f aca="false">IF($A919="","",IF($AG919=0,"Dados incompletos"&amp;IF($I919="SEM PAR"," — sem Tc no mesmo horário",""),IF($AB919=0,"Fora da janela horária",IF($AC919=0,"Radiação abaixo do mínimo",IF($AD919=0,"Vento fora da faixa",IF($AE919=0,"VPD abaixo do mínimo",IF($AF919=0,"Denominador muito pequeno","VÁLIDO")))))))</f>
        <v/>
      </c>
    </row>
    <row r="920" customFormat="false" ht="15" hidden="false" customHeight="false" outlineLevel="0" collapsed="false">
      <c r="A920" s="45" t="str">
        <f aca="false">IF(02_Estacao!A920="","",02_Estacao!A920)</f>
        <v/>
      </c>
      <c r="B920" s="46" t="str">
        <f aca="false">IF(OR($A920="",02_Estacao!B920=""),"",IF(CFG_UT="°F",(02_Estacao!B920-32)*5/9,02_Estacao!B920))</f>
        <v/>
      </c>
      <c r="C920" s="47" t="str">
        <f aca="false">IF(OR($A920="",02_Estacao!C920=""),"",IF(CFG_UUR="fração (0-1)",02_Estacao!C920*100,02_Estacao!C920))</f>
        <v/>
      </c>
      <c r="D920" s="48" t="str">
        <f aca="false">IF(OR($A920="",02_Estacao!D920=""),"",IF(CFG_URS="MJ/m²/h",02_Estacao!D920*277.7778,IF(CFG_URS="kW/m²",02_Estacao!D920*1000,02_Estacao!D920)))</f>
        <v/>
      </c>
      <c r="E920" s="46" t="str">
        <f aca="false">IF(OR($A920="",02_Estacao!E920=""),"",IF(CFG_UVEL="km/h",02_Estacao!E920/3.6,02_Estacao!E920))</f>
        <v/>
      </c>
      <c r="F920" s="46" t="str">
        <f aca="false">IF($A920="","",IF(02_Estacao!F920="",CFG_P,IF(CFG_UP="hPa (mbar)",02_Estacao!F920/10,IF(CFG_UP="Pa",02_Estacao!F920/1000,02_Estacao!F920))))</f>
        <v/>
      </c>
      <c r="G920" s="48" t="str">
        <f aca="false">IF($A920="","",IF(02_Estacao!G920&lt;&gt;"",02_Estacao!G920,IF($D920="","",(1-CFG_ALBEDO)*$D920-CFG_RNL)))</f>
        <v/>
      </c>
      <c r="H920" s="46" t="str">
        <f aca="false">IF($A920="","",IFERROR(IF(ISNUMBER(INDEX(03_Dossel!$F$6:$F$1005,MATCH($A920,03_Dossel!$A$6:$A$1005,0))),INDEX(03_Dossel!$F$6:$F$1005,MATCH($A920,03_Dossel!$A$6:$A$1005,0)),""),""))</f>
        <v/>
      </c>
      <c r="I920" s="49" t="str">
        <f aca="false">IF($A920="","",IF($H920="","SEM PAR","OK"))</f>
        <v/>
      </c>
      <c r="J920" s="50" t="str">
        <f aca="false">IF($B920="","",0.6108*EXP(17.27*$B920/($B920+237.3)))</f>
        <v/>
      </c>
      <c r="K920" s="50" t="str">
        <f aca="false">IF(OR($J920="",$C920=""),"",$J920*$C920/100)</f>
        <v/>
      </c>
      <c r="L920" s="50" t="str">
        <f aca="false">IF(OR($J920="",$K920=""),"",$J920-$K920)</f>
        <v/>
      </c>
      <c r="M920" s="50" t="str">
        <f aca="false">IF($J920="","",4098*$J920/($B920+237.3)^2)</f>
        <v/>
      </c>
      <c r="N920" s="51" t="str">
        <f aca="false">IF($F920="","",0.000665*$F920)</f>
        <v/>
      </c>
      <c r="O920" s="46" t="str">
        <f aca="false">IF($E920="","",IFERROR($E920*4.87/LN(67.8*CFG_ZANEM-5.42),""))</f>
        <v/>
      </c>
      <c r="P920" s="46" t="str">
        <f aca="false">IF(OR($B920="",$H920=""),"",$H920-$B920)</f>
        <v/>
      </c>
      <c r="Q920" s="46" t="str">
        <f aca="false">IF($A920="","",IF(ISNUMBER(CFG_A),CFG_A,""))</f>
        <v/>
      </c>
      <c r="R920" s="46" t="str">
        <f aca="false">IF($A920="","",IF(ISNUMBER(CFG_B),CFG_B,""))</f>
        <v/>
      </c>
      <c r="S920" s="50" t="str">
        <f aca="false">IF(OR($B920="",$Q920=""),"",0.6108*EXP(17.27*$B920/($B920+237.3))-0.6108*EXP(17.27*($B920+$Q920)/($B920+$Q920+237.3)))</f>
        <v/>
      </c>
      <c r="T920" s="46" t="str">
        <f aca="false">IF(OR($Q920="",$R920="",$L920=""),"",$Q920+$R920*$L920)</f>
        <v/>
      </c>
      <c r="U920" s="46" t="str">
        <f aca="false">IF(OR($Q920="",$R920="",$S920=""),"",$Q920+$R920*$S920)</f>
        <v/>
      </c>
      <c r="V920" s="50" t="str">
        <f aca="false">IF(OR($P920="",$T920="",$U920=""),"",IF(ABS($U920-$T920)&lt;CFG_DENOMMIN,"",($P920-$T920)/($U920-$T920)))</f>
        <v/>
      </c>
      <c r="W920" s="47" t="str">
        <f aca="false">IF($E920="","",IFERROR(LN((CFG_ZANEM-0.67*CFG_HDOSSEL)/(0.123*CFG_HDOSSEL))*LN((CFG_ZAR-0.67*CFG_HDOSSEL)/(0.0123*CFG_HDOSSEL))/(CFG_K^2*$E920),""))</f>
        <v/>
      </c>
      <c r="X920" s="50" t="str">
        <f aca="false">IF(OR($N920="",$W920="",$W920=0),"",$N920*(1+CFG_RC/$W920))</f>
        <v/>
      </c>
      <c r="Y920" s="46" t="str">
        <f aca="false">IF(OR($X920="",$M920="",$G920="",$L920=""),"",($W920*$G920/CFG_RHOCP)*($X920/($M920+$X920))-$L920/($M920+$X920))</f>
        <v/>
      </c>
      <c r="Z920" s="46" t="str">
        <f aca="false">IF(OR($W920="",$G920=""),"",$W920*$G920/CFG_RHOCP)</f>
        <v/>
      </c>
      <c r="AA920" s="50" t="str">
        <f aca="false">IF(OR($P920="",$Y920="",$Z920=""),"",IF(ABS($Z920-$Y920)&lt;CFG_DENOMMIN,"",($P920-$Y920)/($Z920-$Y920)))</f>
        <v/>
      </c>
      <c r="AB920" s="48" t="str">
        <f aca="false">IF($A920="","",IF(AND(HOUR($A920)&gt;=CFG_HINI,HOUR($A920)&lt;CFG_HFIM),1,0))</f>
        <v/>
      </c>
      <c r="AC920" s="48" t="str">
        <f aca="false">IF($A920="","",IF($D920="",0,IF($D920&gt;=CFG_RSMIN,1,0)))</f>
        <v/>
      </c>
      <c r="AD920" s="48" t="str">
        <f aca="false">IF($A920="","",IF($E920="",0,IF(AND($E920&gt;=CFG_UMIN,$E920&lt;=CFG_UMAX),1,0)))</f>
        <v/>
      </c>
      <c r="AE920" s="48" t="str">
        <f aca="false">IF($A920="","",IF($L920="",0,IF($L920&gt;=CFG_VPDMIN,1,0)))</f>
        <v/>
      </c>
      <c r="AF920" s="48" t="str">
        <f aca="false">IF($A920="","",IF(CFG_METODO="Teórico (Jackson)",IF(OR($Y920="",$Z920=""),0,IF(ABS($Z920-$Y920)&gt;=CFG_DENOMMIN,1,0)),IF(OR($T920="",$U920=""),0,IF(ABS($U920-$T920)&gt;=CFG_DENOMMIN,1,0))))</f>
        <v/>
      </c>
      <c r="AG920" s="48" t="str">
        <f aca="false">IF($A920="","",IF(AND($B920&lt;&gt;"",$C920&lt;&gt;"",$H920&lt;&gt;""),1,0))</f>
        <v/>
      </c>
      <c r="AH920" s="48" t="str">
        <f aca="false">IF($A920="","",IF(AND($AB920=1,$AC920=1,$AD920=1,$AE920=1,$AF920=1,$AG920=1),1,0))</f>
        <v/>
      </c>
      <c r="AI920" s="50" t="str">
        <f aca="false">IF($A920="","",IF($AH920&lt;&gt;1,"",IF(CFG_METODO="Teórico (Jackson)",$AA920,$V920)))</f>
        <v/>
      </c>
      <c r="AJ920" s="50" t="str">
        <f aca="false">IF($AI920="","",MAX(0,MIN(1,$AI920)))</f>
        <v/>
      </c>
      <c r="AK920" s="52" t="str">
        <f aca="false">IF($A920="","",IF($AG920=0,"Dados incompletos"&amp;IF($I920="SEM PAR"," — sem Tc no mesmo horário",""),IF($AB920=0,"Fora da janela horária",IF($AC920=0,"Radiação abaixo do mínimo",IF($AD920=0,"Vento fora da faixa",IF($AE920=0,"VPD abaixo do mínimo",IF($AF920=0,"Denominador muito pequeno","VÁLIDO")))))))</f>
        <v/>
      </c>
    </row>
    <row r="921" customFormat="false" ht="15" hidden="false" customHeight="false" outlineLevel="0" collapsed="false">
      <c r="A921" s="45" t="str">
        <f aca="false">IF(02_Estacao!A921="","",02_Estacao!A921)</f>
        <v/>
      </c>
      <c r="B921" s="46" t="str">
        <f aca="false">IF(OR($A921="",02_Estacao!B921=""),"",IF(CFG_UT="°F",(02_Estacao!B921-32)*5/9,02_Estacao!B921))</f>
        <v/>
      </c>
      <c r="C921" s="47" t="str">
        <f aca="false">IF(OR($A921="",02_Estacao!C921=""),"",IF(CFG_UUR="fração (0-1)",02_Estacao!C921*100,02_Estacao!C921))</f>
        <v/>
      </c>
      <c r="D921" s="48" t="str">
        <f aca="false">IF(OR($A921="",02_Estacao!D921=""),"",IF(CFG_URS="MJ/m²/h",02_Estacao!D921*277.7778,IF(CFG_URS="kW/m²",02_Estacao!D921*1000,02_Estacao!D921)))</f>
        <v/>
      </c>
      <c r="E921" s="46" t="str">
        <f aca="false">IF(OR($A921="",02_Estacao!E921=""),"",IF(CFG_UVEL="km/h",02_Estacao!E921/3.6,02_Estacao!E921))</f>
        <v/>
      </c>
      <c r="F921" s="46" t="str">
        <f aca="false">IF($A921="","",IF(02_Estacao!F921="",CFG_P,IF(CFG_UP="hPa (mbar)",02_Estacao!F921/10,IF(CFG_UP="Pa",02_Estacao!F921/1000,02_Estacao!F921))))</f>
        <v/>
      </c>
      <c r="G921" s="48" t="str">
        <f aca="false">IF($A921="","",IF(02_Estacao!G921&lt;&gt;"",02_Estacao!G921,IF($D921="","",(1-CFG_ALBEDO)*$D921-CFG_RNL)))</f>
        <v/>
      </c>
      <c r="H921" s="46" t="str">
        <f aca="false">IF($A921="","",IFERROR(IF(ISNUMBER(INDEX(03_Dossel!$F$6:$F$1005,MATCH($A921,03_Dossel!$A$6:$A$1005,0))),INDEX(03_Dossel!$F$6:$F$1005,MATCH($A921,03_Dossel!$A$6:$A$1005,0)),""),""))</f>
        <v/>
      </c>
      <c r="I921" s="49" t="str">
        <f aca="false">IF($A921="","",IF($H921="","SEM PAR","OK"))</f>
        <v/>
      </c>
      <c r="J921" s="50" t="str">
        <f aca="false">IF($B921="","",0.6108*EXP(17.27*$B921/($B921+237.3)))</f>
        <v/>
      </c>
      <c r="K921" s="50" t="str">
        <f aca="false">IF(OR($J921="",$C921=""),"",$J921*$C921/100)</f>
        <v/>
      </c>
      <c r="L921" s="50" t="str">
        <f aca="false">IF(OR($J921="",$K921=""),"",$J921-$K921)</f>
        <v/>
      </c>
      <c r="M921" s="50" t="str">
        <f aca="false">IF($J921="","",4098*$J921/($B921+237.3)^2)</f>
        <v/>
      </c>
      <c r="N921" s="51" t="str">
        <f aca="false">IF($F921="","",0.000665*$F921)</f>
        <v/>
      </c>
      <c r="O921" s="46" t="str">
        <f aca="false">IF($E921="","",IFERROR($E921*4.87/LN(67.8*CFG_ZANEM-5.42),""))</f>
        <v/>
      </c>
      <c r="P921" s="46" t="str">
        <f aca="false">IF(OR($B921="",$H921=""),"",$H921-$B921)</f>
        <v/>
      </c>
      <c r="Q921" s="46" t="str">
        <f aca="false">IF($A921="","",IF(ISNUMBER(CFG_A),CFG_A,""))</f>
        <v/>
      </c>
      <c r="R921" s="46" t="str">
        <f aca="false">IF($A921="","",IF(ISNUMBER(CFG_B),CFG_B,""))</f>
        <v/>
      </c>
      <c r="S921" s="50" t="str">
        <f aca="false">IF(OR($B921="",$Q921=""),"",0.6108*EXP(17.27*$B921/($B921+237.3))-0.6108*EXP(17.27*($B921+$Q921)/($B921+$Q921+237.3)))</f>
        <v/>
      </c>
      <c r="T921" s="46" t="str">
        <f aca="false">IF(OR($Q921="",$R921="",$L921=""),"",$Q921+$R921*$L921)</f>
        <v/>
      </c>
      <c r="U921" s="46" t="str">
        <f aca="false">IF(OR($Q921="",$R921="",$S921=""),"",$Q921+$R921*$S921)</f>
        <v/>
      </c>
      <c r="V921" s="50" t="str">
        <f aca="false">IF(OR($P921="",$T921="",$U921=""),"",IF(ABS($U921-$T921)&lt;CFG_DENOMMIN,"",($P921-$T921)/($U921-$T921)))</f>
        <v/>
      </c>
      <c r="W921" s="47" t="str">
        <f aca="false">IF($E921="","",IFERROR(LN((CFG_ZANEM-0.67*CFG_HDOSSEL)/(0.123*CFG_HDOSSEL))*LN((CFG_ZAR-0.67*CFG_HDOSSEL)/(0.0123*CFG_HDOSSEL))/(CFG_K^2*$E921),""))</f>
        <v/>
      </c>
      <c r="X921" s="50" t="str">
        <f aca="false">IF(OR($N921="",$W921="",$W921=0),"",$N921*(1+CFG_RC/$W921))</f>
        <v/>
      </c>
      <c r="Y921" s="46" t="str">
        <f aca="false">IF(OR($X921="",$M921="",$G921="",$L921=""),"",($W921*$G921/CFG_RHOCP)*($X921/($M921+$X921))-$L921/($M921+$X921))</f>
        <v/>
      </c>
      <c r="Z921" s="46" t="str">
        <f aca="false">IF(OR($W921="",$G921=""),"",$W921*$G921/CFG_RHOCP)</f>
        <v/>
      </c>
      <c r="AA921" s="50" t="str">
        <f aca="false">IF(OR($P921="",$Y921="",$Z921=""),"",IF(ABS($Z921-$Y921)&lt;CFG_DENOMMIN,"",($P921-$Y921)/($Z921-$Y921)))</f>
        <v/>
      </c>
      <c r="AB921" s="48" t="str">
        <f aca="false">IF($A921="","",IF(AND(HOUR($A921)&gt;=CFG_HINI,HOUR($A921)&lt;CFG_HFIM),1,0))</f>
        <v/>
      </c>
      <c r="AC921" s="48" t="str">
        <f aca="false">IF($A921="","",IF($D921="",0,IF($D921&gt;=CFG_RSMIN,1,0)))</f>
        <v/>
      </c>
      <c r="AD921" s="48" t="str">
        <f aca="false">IF($A921="","",IF($E921="",0,IF(AND($E921&gt;=CFG_UMIN,$E921&lt;=CFG_UMAX),1,0)))</f>
        <v/>
      </c>
      <c r="AE921" s="48" t="str">
        <f aca="false">IF($A921="","",IF($L921="",0,IF($L921&gt;=CFG_VPDMIN,1,0)))</f>
        <v/>
      </c>
      <c r="AF921" s="48" t="str">
        <f aca="false">IF($A921="","",IF(CFG_METODO="Teórico (Jackson)",IF(OR($Y921="",$Z921=""),0,IF(ABS($Z921-$Y921)&gt;=CFG_DENOMMIN,1,0)),IF(OR($T921="",$U921=""),0,IF(ABS($U921-$T921)&gt;=CFG_DENOMMIN,1,0))))</f>
        <v/>
      </c>
      <c r="AG921" s="48" t="str">
        <f aca="false">IF($A921="","",IF(AND($B921&lt;&gt;"",$C921&lt;&gt;"",$H921&lt;&gt;""),1,0))</f>
        <v/>
      </c>
      <c r="AH921" s="48" t="str">
        <f aca="false">IF($A921="","",IF(AND($AB921=1,$AC921=1,$AD921=1,$AE921=1,$AF921=1,$AG921=1),1,0))</f>
        <v/>
      </c>
      <c r="AI921" s="50" t="str">
        <f aca="false">IF($A921="","",IF($AH921&lt;&gt;1,"",IF(CFG_METODO="Teórico (Jackson)",$AA921,$V921)))</f>
        <v/>
      </c>
      <c r="AJ921" s="50" t="str">
        <f aca="false">IF($AI921="","",MAX(0,MIN(1,$AI921)))</f>
        <v/>
      </c>
      <c r="AK921" s="52" t="str">
        <f aca="false">IF($A921="","",IF($AG921=0,"Dados incompletos"&amp;IF($I921="SEM PAR"," — sem Tc no mesmo horário",""),IF($AB921=0,"Fora da janela horária",IF($AC921=0,"Radiação abaixo do mínimo",IF($AD921=0,"Vento fora da faixa",IF($AE921=0,"VPD abaixo do mínimo",IF($AF921=0,"Denominador muito pequeno","VÁLIDO")))))))</f>
        <v/>
      </c>
    </row>
    <row r="922" customFormat="false" ht="15" hidden="false" customHeight="false" outlineLevel="0" collapsed="false">
      <c r="A922" s="45" t="str">
        <f aca="false">IF(02_Estacao!A922="","",02_Estacao!A922)</f>
        <v/>
      </c>
      <c r="B922" s="46" t="str">
        <f aca="false">IF(OR($A922="",02_Estacao!B922=""),"",IF(CFG_UT="°F",(02_Estacao!B922-32)*5/9,02_Estacao!B922))</f>
        <v/>
      </c>
      <c r="C922" s="47" t="str">
        <f aca="false">IF(OR($A922="",02_Estacao!C922=""),"",IF(CFG_UUR="fração (0-1)",02_Estacao!C922*100,02_Estacao!C922))</f>
        <v/>
      </c>
      <c r="D922" s="48" t="str">
        <f aca="false">IF(OR($A922="",02_Estacao!D922=""),"",IF(CFG_URS="MJ/m²/h",02_Estacao!D922*277.7778,IF(CFG_URS="kW/m²",02_Estacao!D922*1000,02_Estacao!D922)))</f>
        <v/>
      </c>
      <c r="E922" s="46" t="str">
        <f aca="false">IF(OR($A922="",02_Estacao!E922=""),"",IF(CFG_UVEL="km/h",02_Estacao!E922/3.6,02_Estacao!E922))</f>
        <v/>
      </c>
      <c r="F922" s="46" t="str">
        <f aca="false">IF($A922="","",IF(02_Estacao!F922="",CFG_P,IF(CFG_UP="hPa (mbar)",02_Estacao!F922/10,IF(CFG_UP="Pa",02_Estacao!F922/1000,02_Estacao!F922))))</f>
        <v/>
      </c>
      <c r="G922" s="48" t="str">
        <f aca="false">IF($A922="","",IF(02_Estacao!G922&lt;&gt;"",02_Estacao!G922,IF($D922="","",(1-CFG_ALBEDO)*$D922-CFG_RNL)))</f>
        <v/>
      </c>
      <c r="H922" s="46" t="str">
        <f aca="false">IF($A922="","",IFERROR(IF(ISNUMBER(INDEX(03_Dossel!$F$6:$F$1005,MATCH($A922,03_Dossel!$A$6:$A$1005,0))),INDEX(03_Dossel!$F$6:$F$1005,MATCH($A922,03_Dossel!$A$6:$A$1005,0)),""),""))</f>
        <v/>
      </c>
      <c r="I922" s="49" t="str">
        <f aca="false">IF($A922="","",IF($H922="","SEM PAR","OK"))</f>
        <v/>
      </c>
      <c r="J922" s="50" t="str">
        <f aca="false">IF($B922="","",0.6108*EXP(17.27*$B922/($B922+237.3)))</f>
        <v/>
      </c>
      <c r="K922" s="50" t="str">
        <f aca="false">IF(OR($J922="",$C922=""),"",$J922*$C922/100)</f>
        <v/>
      </c>
      <c r="L922" s="50" t="str">
        <f aca="false">IF(OR($J922="",$K922=""),"",$J922-$K922)</f>
        <v/>
      </c>
      <c r="M922" s="50" t="str">
        <f aca="false">IF($J922="","",4098*$J922/($B922+237.3)^2)</f>
        <v/>
      </c>
      <c r="N922" s="51" t="str">
        <f aca="false">IF($F922="","",0.000665*$F922)</f>
        <v/>
      </c>
      <c r="O922" s="46" t="str">
        <f aca="false">IF($E922="","",IFERROR($E922*4.87/LN(67.8*CFG_ZANEM-5.42),""))</f>
        <v/>
      </c>
      <c r="P922" s="46" t="str">
        <f aca="false">IF(OR($B922="",$H922=""),"",$H922-$B922)</f>
        <v/>
      </c>
      <c r="Q922" s="46" t="str">
        <f aca="false">IF($A922="","",IF(ISNUMBER(CFG_A),CFG_A,""))</f>
        <v/>
      </c>
      <c r="R922" s="46" t="str">
        <f aca="false">IF($A922="","",IF(ISNUMBER(CFG_B),CFG_B,""))</f>
        <v/>
      </c>
      <c r="S922" s="50" t="str">
        <f aca="false">IF(OR($B922="",$Q922=""),"",0.6108*EXP(17.27*$B922/($B922+237.3))-0.6108*EXP(17.27*($B922+$Q922)/($B922+$Q922+237.3)))</f>
        <v/>
      </c>
      <c r="T922" s="46" t="str">
        <f aca="false">IF(OR($Q922="",$R922="",$L922=""),"",$Q922+$R922*$L922)</f>
        <v/>
      </c>
      <c r="U922" s="46" t="str">
        <f aca="false">IF(OR($Q922="",$R922="",$S922=""),"",$Q922+$R922*$S922)</f>
        <v/>
      </c>
      <c r="V922" s="50" t="str">
        <f aca="false">IF(OR($P922="",$T922="",$U922=""),"",IF(ABS($U922-$T922)&lt;CFG_DENOMMIN,"",($P922-$T922)/($U922-$T922)))</f>
        <v/>
      </c>
      <c r="W922" s="47" t="str">
        <f aca="false">IF($E922="","",IFERROR(LN((CFG_ZANEM-0.67*CFG_HDOSSEL)/(0.123*CFG_HDOSSEL))*LN((CFG_ZAR-0.67*CFG_HDOSSEL)/(0.0123*CFG_HDOSSEL))/(CFG_K^2*$E922),""))</f>
        <v/>
      </c>
      <c r="X922" s="50" t="str">
        <f aca="false">IF(OR($N922="",$W922="",$W922=0),"",$N922*(1+CFG_RC/$W922))</f>
        <v/>
      </c>
      <c r="Y922" s="46" t="str">
        <f aca="false">IF(OR($X922="",$M922="",$G922="",$L922=""),"",($W922*$G922/CFG_RHOCP)*($X922/($M922+$X922))-$L922/($M922+$X922))</f>
        <v/>
      </c>
      <c r="Z922" s="46" t="str">
        <f aca="false">IF(OR($W922="",$G922=""),"",$W922*$G922/CFG_RHOCP)</f>
        <v/>
      </c>
      <c r="AA922" s="50" t="str">
        <f aca="false">IF(OR($P922="",$Y922="",$Z922=""),"",IF(ABS($Z922-$Y922)&lt;CFG_DENOMMIN,"",($P922-$Y922)/($Z922-$Y922)))</f>
        <v/>
      </c>
      <c r="AB922" s="48" t="str">
        <f aca="false">IF($A922="","",IF(AND(HOUR($A922)&gt;=CFG_HINI,HOUR($A922)&lt;CFG_HFIM),1,0))</f>
        <v/>
      </c>
      <c r="AC922" s="48" t="str">
        <f aca="false">IF($A922="","",IF($D922="",0,IF($D922&gt;=CFG_RSMIN,1,0)))</f>
        <v/>
      </c>
      <c r="AD922" s="48" t="str">
        <f aca="false">IF($A922="","",IF($E922="",0,IF(AND($E922&gt;=CFG_UMIN,$E922&lt;=CFG_UMAX),1,0)))</f>
        <v/>
      </c>
      <c r="AE922" s="48" t="str">
        <f aca="false">IF($A922="","",IF($L922="",0,IF($L922&gt;=CFG_VPDMIN,1,0)))</f>
        <v/>
      </c>
      <c r="AF922" s="48" t="str">
        <f aca="false">IF($A922="","",IF(CFG_METODO="Teórico (Jackson)",IF(OR($Y922="",$Z922=""),0,IF(ABS($Z922-$Y922)&gt;=CFG_DENOMMIN,1,0)),IF(OR($T922="",$U922=""),0,IF(ABS($U922-$T922)&gt;=CFG_DENOMMIN,1,0))))</f>
        <v/>
      </c>
      <c r="AG922" s="48" t="str">
        <f aca="false">IF($A922="","",IF(AND($B922&lt;&gt;"",$C922&lt;&gt;"",$H922&lt;&gt;""),1,0))</f>
        <v/>
      </c>
      <c r="AH922" s="48" t="str">
        <f aca="false">IF($A922="","",IF(AND($AB922=1,$AC922=1,$AD922=1,$AE922=1,$AF922=1,$AG922=1),1,0))</f>
        <v/>
      </c>
      <c r="AI922" s="50" t="str">
        <f aca="false">IF($A922="","",IF($AH922&lt;&gt;1,"",IF(CFG_METODO="Teórico (Jackson)",$AA922,$V922)))</f>
        <v/>
      </c>
      <c r="AJ922" s="50" t="str">
        <f aca="false">IF($AI922="","",MAX(0,MIN(1,$AI922)))</f>
        <v/>
      </c>
      <c r="AK922" s="52" t="str">
        <f aca="false">IF($A922="","",IF($AG922=0,"Dados incompletos"&amp;IF($I922="SEM PAR"," — sem Tc no mesmo horário",""),IF($AB922=0,"Fora da janela horária",IF($AC922=0,"Radiação abaixo do mínimo",IF($AD922=0,"Vento fora da faixa",IF($AE922=0,"VPD abaixo do mínimo",IF($AF922=0,"Denominador muito pequeno","VÁLIDO")))))))</f>
        <v/>
      </c>
    </row>
    <row r="923" customFormat="false" ht="15" hidden="false" customHeight="false" outlineLevel="0" collapsed="false">
      <c r="A923" s="45" t="str">
        <f aca="false">IF(02_Estacao!A923="","",02_Estacao!A923)</f>
        <v/>
      </c>
      <c r="B923" s="46" t="str">
        <f aca="false">IF(OR($A923="",02_Estacao!B923=""),"",IF(CFG_UT="°F",(02_Estacao!B923-32)*5/9,02_Estacao!B923))</f>
        <v/>
      </c>
      <c r="C923" s="47" t="str">
        <f aca="false">IF(OR($A923="",02_Estacao!C923=""),"",IF(CFG_UUR="fração (0-1)",02_Estacao!C923*100,02_Estacao!C923))</f>
        <v/>
      </c>
      <c r="D923" s="48" t="str">
        <f aca="false">IF(OR($A923="",02_Estacao!D923=""),"",IF(CFG_URS="MJ/m²/h",02_Estacao!D923*277.7778,IF(CFG_URS="kW/m²",02_Estacao!D923*1000,02_Estacao!D923)))</f>
        <v/>
      </c>
      <c r="E923" s="46" t="str">
        <f aca="false">IF(OR($A923="",02_Estacao!E923=""),"",IF(CFG_UVEL="km/h",02_Estacao!E923/3.6,02_Estacao!E923))</f>
        <v/>
      </c>
      <c r="F923" s="46" t="str">
        <f aca="false">IF($A923="","",IF(02_Estacao!F923="",CFG_P,IF(CFG_UP="hPa (mbar)",02_Estacao!F923/10,IF(CFG_UP="Pa",02_Estacao!F923/1000,02_Estacao!F923))))</f>
        <v/>
      </c>
      <c r="G923" s="48" t="str">
        <f aca="false">IF($A923="","",IF(02_Estacao!G923&lt;&gt;"",02_Estacao!G923,IF($D923="","",(1-CFG_ALBEDO)*$D923-CFG_RNL)))</f>
        <v/>
      </c>
      <c r="H923" s="46" t="str">
        <f aca="false">IF($A923="","",IFERROR(IF(ISNUMBER(INDEX(03_Dossel!$F$6:$F$1005,MATCH($A923,03_Dossel!$A$6:$A$1005,0))),INDEX(03_Dossel!$F$6:$F$1005,MATCH($A923,03_Dossel!$A$6:$A$1005,0)),""),""))</f>
        <v/>
      </c>
      <c r="I923" s="49" t="str">
        <f aca="false">IF($A923="","",IF($H923="","SEM PAR","OK"))</f>
        <v/>
      </c>
      <c r="J923" s="50" t="str">
        <f aca="false">IF($B923="","",0.6108*EXP(17.27*$B923/($B923+237.3)))</f>
        <v/>
      </c>
      <c r="K923" s="50" t="str">
        <f aca="false">IF(OR($J923="",$C923=""),"",$J923*$C923/100)</f>
        <v/>
      </c>
      <c r="L923" s="50" t="str">
        <f aca="false">IF(OR($J923="",$K923=""),"",$J923-$K923)</f>
        <v/>
      </c>
      <c r="M923" s="50" t="str">
        <f aca="false">IF($J923="","",4098*$J923/($B923+237.3)^2)</f>
        <v/>
      </c>
      <c r="N923" s="51" t="str">
        <f aca="false">IF($F923="","",0.000665*$F923)</f>
        <v/>
      </c>
      <c r="O923" s="46" t="str">
        <f aca="false">IF($E923="","",IFERROR($E923*4.87/LN(67.8*CFG_ZANEM-5.42),""))</f>
        <v/>
      </c>
      <c r="P923" s="46" t="str">
        <f aca="false">IF(OR($B923="",$H923=""),"",$H923-$B923)</f>
        <v/>
      </c>
      <c r="Q923" s="46" t="str">
        <f aca="false">IF($A923="","",IF(ISNUMBER(CFG_A),CFG_A,""))</f>
        <v/>
      </c>
      <c r="R923" s="46" t="str">
        <f aca="false">IF($A923="","",IF(ISNUMBER(CFG_B),CFG_B,""))</f>
        <v/>
      </c>
      <c r="S923" s="50" t="str">
        <f aca="false">IF(OR($B923="",$Q923=""),"",0.6108*EXP(17.27*$B923/($B923+237.3))-0.6108*EXP(17.27*($B923+$Q923)/($B923+$Q923+237.3)))</f>
        <v/>
      </c>
      <c r="T923" s="46" t="str">
        <f aca="false">IF(OR($Q923="",$R923="",$L923=""),"",$Q923+$R923*$L923)</f>
        <v/>
      </c>
      <c r="U923" s="46" t="str">
        <f aca="false">IF(OR($Q923="",$R923="",$S923=""),"",$Q923+$R923*$S923)</f>
        <v/>
      </c>
      <c r="V923" s="50" t="str">
        <f aca="false">IF(OR($P923="",$T923="",$U923=""),"",IF(ABS($U923-$T923)&lt;CFG_DENOMMIN,"",($P923-$T923)/($U923-$T923)))</f>
        <v/>
      </c>
      <c r="W923" s="47" t="str">
        <f aca="false">IF($E923="","",IFERROR(LN((CFG_ZANEM-0.67*CFG_HDOSSEL)/(0.123*CFG_HDOSSEL))*LN((CFG_ZAR-0.67*CFG_HDOSSEL)/(0.0123*CFG_HDOSSEL))/(CFG_K^2*$E923),""))</f>
        <v/>
      </c>
      <c r="X923" s="50" t="str">
        <f aca="false">IF(OR($N923="",$W923="",$W923=0),"",$N923*(1+CFG_RC/$W923))</f>
        <v/>
      </c>
      <c r="Y923" s="46" t="str">
        <f aca="false">IF(OR($X923="",$M923="",$G923="",$L923=""),"",($W923*$G923/CFG_RHOCP)*($X923/($M923+$X923))-$L923/($M923+$X923))</f>
        <v/>
      </c>
      <c r="Z923" s="46" t="str">
        <f aca="false">IF(OR($W923="",$G923=""),"",$W923*$G923/CFG_RHOCP)</f>
        <v/>
      </c>
      <c r="AA923" s="50" t="str">
        <f aca="false">IF(OR($P923="",$Y923="",$Z923=""),"",IF(ABS($Z923-$Y923)&lt;CFG_DENOMMIN,"",($P923-$Y923)/($Z923-$Y923)))</f>
        <v/>
      </c>
      <c r="AB923" s="48" t="str">
        <f aca="false">IF($A923="","",IF(AND(HOUR($A923)&gt;=CFG_HINI,HOUR($A923)&lt;CFG_HFIM),1,0))</f>
        <v/>
      </c>
      <c r="AC923" s="48" t="str">
        <f aca="false">IF($A923="","",IF($D923="",0,IF($D923&gt;=CFG_RSMIN,1,0)))</f>
        <v/>
      </c>
      <c r="AD923" s="48" t="str">
        <f aca="false">IF($A923="","",IF($E923="",0,IF(AND($E923&gt;=CFG_UMIN,$E923&lt;=CFG_UMAX),1,0)))</f>
        <v/>
      </c>
      <c r="AE923" s="48" t="str">
        <f aca="false">IF($A923="","",IF($L923="",0,IF($L923&gt;=CFG_VPDMIN,1,0)))</f>
        <v/>
      </c>
      <c r="AF923" s="48" t="str">
        <f aca="false">IF($A923="","",IF(CFG_METODO="Teórico (Jackson)",IF(OR($Y923="",$Z923=""),0,IF(ABS($Z923-$Y923)&gt;=CFG_DENOMMIN,1,0)),IF(OR($T923="",$U923=""),0,IF(ABS($U923-$T923)&gt;=CFG_DENOMMIN,1,0))))</f>
        <v/>
      </c>
      <c r="AG923" s="48" t="str">
        <f aca="false">IF($A923="","",IF(AND($B923&lt;&gt;"",$C923&lt;&gt;"",$H923&lt;&gt;""),1,0))</f>
        <v/>
      </c>
      <c r="AH923" s="48" t="str">
        <f aca="false">IF($A923="","",IF(AND($AB923=1,$AC923=1,$AD923=1,$AE923=1,$AF923=1,$AG923=1),1,0))</f>
        <v/>
      </c>
      <c r="AI923" s="50" t="str">
        <f aca="false">IF($A923="","",IF($AH923&lt;&gt;1,"",IF(CFG_METODO="Teórico (Jackson)",$AA923,$V923)))</f>
        <v/>
      </c>
      <c r="AJ923" s="50" t="str">
        <f aca="false">IF($AI923="","",MAX(0,MIN(1,$AI923)))</f>
        <v/>
      </c>
      <c r="AK923" s="52" t="str">
        <f aca="false">IF($A923="","",IF($AG923=0,"Dados incompletos"&amp;IF($I923="SEM PAR"," — sem Tc no mesmo horário",""),IF($AB923=0,"Fora da janela horária",IF($AC923=0,"Radiação abaixo do mínimo",IF($AD923=0,"Vento fora da faixa",IF($AE923=0,"VPD abaixo do mínimo",IF($AF923=0,"Denominador muito pequeno","VÁLIDO")))))))</f>
        <v/>
      </c>
    </row>
    <row r="924" customFormat="false" ht="15" hidden="false" customHeight="false" outlineLevel="0" collapsed="false">
      <c r="A924" s="45" t="str">
        <f aca="false">IF(02_Estacao!A924="","",02_Estacao!A924)</f>
        <v/>
      </c>
      <c r="B924" s="46" t="str">
        <f aca="false">IF(OR($A924="",02_Estacao!B924=""),"",IF(CFG_UT="°F",(02_Estacao!B924-32)*5/9,02_Estacao!B924))</f>
        <v/>
      </c>
      <c r="C924" s="47" t="str">
        <f aca="false">IF(OR($A924="",02_Estacao!C924=""),"",IF(CFG_UUR="fração (0-1)",02_Estacao!C924*100,02_Estacao!C924))</f>
        <v/>
      </c>
      <c r="D924" s="48" t="str">
        <f aca="false">IF(OR($A924="",02_Estacao!D924=""),"",IF(CFG_URS="MJ/m²/h",02_Estacao!D924*277.7778,IF(CFG_URS="kW/m²",02_Estacao!D924*1000,02_Estacao!D924)))</f>
        <v/>
      </c>
      <c r="E924" s="46" t="str">
        <f aca="false">IF(OR($A924="",02_Estacao!E924=""),"",IF(CFG_UVEL="km/h",02_Estacao!E924/3.6,02_Estacao!E924))</f>
        <v/>
      </c>
      <c r="F924" s="46" t="str">
        <f aca="false">IF($A924="","",IF(02_Estacao!F924="",CFG_P,IF(CFG_UP="hPa (mbar)",02_Estacao!F924/10,IF(CFG_UP="Pa",02_Estacao!F924/1000,02_Estacao!F924))))</f>
        <v/>
      </c>
      <c r="G924" s="48" t="str">
        <f aca="false">IF($A924="","",IF(02_Estacao!G924&lt;&gt;"",02_Estacao!G924,IF($D924="","",(1-CFG_ALBEDO)*$D924-CFG_RNL)))</f>
        <v/>
      </c>
      <c r="H924" s="46" t="str">
        <f aca="false">IF($A924="","",IFERROR(IF(ISNUMBER(INDEX(03_Dossel!$F$6:$F$1005,MATCH($A924,03_Dossel!$A$6:$A$1005,0))),INDEX(03_Dossel!$F$6:$F$1005,MATCH($A924,03_Dossel!$A$6:$A$1005,0)),""),""))</f>
        <v/>
      </c>
      <c r="I924" s="49" t="str">
        <f aca="false">IF($A924="","",IF($H924="","SEM PAR","OK"))</f>
        <v/>
      </c>
      <c r="J924" s="50" t="str">
        <f aca="false">IF($B924="","",0.6108*EXP(17.27*$B924/($B924+237.3)))</f>
        <v/>
      </c>
      <c r="K924" s="50" t="str">
        <f aca="false">IF(OR($J924="",$C924=""),"",$J924*$C924/100)</f>
        <v/>
      </c>
      <c r="L924" s="50" t="str">
        <f aca="false">IF(OR($J924="",$K924=""),"",$J924-$K924)</f>
        <v/>
      </c>
      <c r="M924" s="50" t="str">
        <f aca="false">IF($J924="","",4098*$J924/($B924+237.3)^2)</f>
        <v/>
      </c>
      <c r="N924" s="51" t="str">
        <f aca="false">IF($F924="","",0.000665*$F924)</f>
        <v/>
      </c>
      <c r="O924" s="46" t="str">
        <f aca="false">IF($E924="","",IFERROR($E924*4.87/LN(67.8*CFG_ZANEM-5.42),""))</f>
        <v/>
      </c>
      <c r="P924" s="46" t="str">
        <f aca="false">IF(OR($B924="",$H924=""),"",$H924-$B924)</f>
        <v/>
      </c>
      <c r="Q924" s="46" t="str">
        <f aca="false">IF($A924="","",IF(ISNUMBER(CFG_A),CFG_A,""))</f>
        <v/>
      </c>
      <c r="R924" s="46" t="str">
        <f aca="false">IF($A924="","",IF(ISNUMBER(CFG_B),CFG_B,""))</f>
        <v/>
      </c>
      <c r="S924" s="50" t="str">
        <f aca="false">IF(OR($B924="",$Q924=""),"",0.6108*EXP(17.27*$B924/($B924+237.3))-0.6108*EXP(17.27*($B924+$Q924)/($B924+$Q924+237.3)))</f>
        <v/>
      </c>
      <c r="T924" s="46" t="str">
        <f aca="false">IF(OR($Q924="",$R924="",$L924=""),"",$Q924+$R924*$L924)</f>
        <v/>
      </c>
      <c r="U924" s="46" t="str">
        <f aca="false">IF(OR($Q924="",$R924="",$S924=""),"",$Q924+$R924*$S924)</f>
        <v/>
      </c>
      <c r="V924" s="50" t="str">
        <f aca="false">IF(OR($P924="",$T924="",$U924=""),"",IF(ABS($U924-$T924)&lt;CFG_DENOMMIN,"",($P924-$T924)/($U924-$T924)))</f>
        <v/>
      </c>
      <c r="W924" s="47" t="str">
        <f aca="false">IF($E924="","",IFERROR(LN((CFG_ZANEM-0.67*CFG_HDOSSEL)/(0.123*CFG_HDOSSEL))*LN((CFG_ZAR-0.67*CFG_HDOSSEL)/(0.0123*CFG_HDOSSEL))/(CFG_K^2*$E924),""))</f>
        <v/>
      </c>
      <c r="X924" s="50" t="str">
        <f aca="false">IF(OR($N924="",$W924="",$W924=0),"",$N924*(1+CFG_RC/$W924))</f>
        <v/>
      </c>
      <c r="Y924" s="46" t="str">
        <f aca="false">IF(OR($X924="",$M924="",$G924="",$L924=""),"",($W924*$G924/CFG_RHOCP)*($X924/($M924+$X924))-$L924/($M924+$X924))</f>
        <v/>
      </c>
      <c r="Z924" s="46" t="str">
        <f aca="false">IF(OR($W924="",$G924=""),"",$W924*$G924/CFG_RHOCP)</f>
        <v/>
      </c>
      <c r="AA924" s="50" t="str">
        <f aca="false">IF(OR($P924="",$Y924="",$Z924=""),"",IF(ABS($Z924-$Y924)&lt;CFG_DENOMMIN,"",($P924-$Y924)/($Z924-$Y924)))</f>
        <v/>
      </c>
      <c r="AB924" s="48" t="str">
        <f aca="false">IF($A924="","",IF(AND(HOUR($A924)&gt;=CFG_HINI,HOUR($A924)&lt;CFG_HFIM),1,0))</f>
        <v/>
      </c>
      <c r="AC924" s="48" t="str">
        <f aca="false">IF($A924="","",IF($D924="",0,IF($D924&gt;=CFG_RSMIN,1,0)))</f>
        <v/>
      </c>
      <c r="AD924" s="48" t="str">
        <f aca="false">IF($A924="","",IF($E924="",0,IF(AND($E924&gt;=CFG_UMIN,$E924&lt;=CFG_UMAX),1,0)))</f>
        <v/>
      </c>
      <c r="AE924" s="48" t="str">
        <f aca="false">IF($A924="","",IF($L924="",0,IF($L924&gt;=CFG_VPDMIN,1,0)))</f>
        <v/>
      </c>
      <c r="AF924" s="48" t="str">
        <f aca="false">IF($A924="","",IF(CFG_METODO="Teórico (Jackson)",IF(OR($Y924="",$Z924=""),0,IF(ABS($Z924-$Y924)&gt;=CFG_DENOMMIN,1,0)),IF(OR($T924="",$U924=""),0,IF(ABS($U924-$T924)&gt;=CFG_DENOMMIN,1,0))))</f>
        <v/>
      </c>
      <c r="AG924" s="48" t="str">
        <f aca="false">IF($A924="","",IF(AND($B924&lt;&gt;"",$C924&lt;&gt;"",$H924&lt;&gt;""),1,0))</f>
        <v/>
      </c>
      <c r="AH924" s="48" t="str">
        <f aca="false">IF($A924="","",IF(AND($AB924=1,$AC924=1,$AD924=1,$AE924=1,$AF924=1,$AG924=1),1,0))</f>
        <v/>
      </c>
      <c r="AI924" s="50" t="str">
        <f aca="false">IF($A924="","",IF($AH924&lt;&gt;1,"",IF(CFG_METODO="Teórico (Jackson)",$AA924,$V924)))</f>
        <v/>
      </c>
      <c r="AJ924" s="50" t="str">
        <f aca="false">IF($AI924="","",MAX(0,MIN(1,$AI924)))</f>
        <v/>
      </c>
      <c r="AK924" s="52" t="str">
        <f aca="false">IF($A924="","",IF($AG924=0,"Dados incompletos"&amp;IF($I924="SEM PAR"," — sem Tc no mesmo horário",""),IF($AB924=0,"Fora da janela horária",IF($AC924=0,"Radiação abaixo do mínimo",IF($AD924=0,"Vento fora da faixa",IF($AE924=0,"VPD abaixo do mínimo",IF($AF924=0,"Denominador muito pequeno","VÁLIDO")))))))</f>
        <v/>
      </c>
    </row>
    <row r="925" customFormat="false" ht="15" hidden="false" customHeight="false" outlineLevel="0" collapsed="false">
      <c r="A925" s="45" t="str">
        <f aca="false">IF(02_Estacao!A925="","",02_Estacao!A925)</f>
        <v/>
      </c>
      <c r="B925" s="46" t="str">
        <f aca="false">IF(OR($A925="",02_Estacao!B925=""),"",IF(CFG_UT="°F",(02_Estacao!B925-32)*5/9,02_Estacao!B925))</f>
        <v/>
      </c>
      <c r="C925" s="47" t="str">
        <f aca="false">IF(OR($A925="",02_Estacao!C925=""),"",IF(CFG_UUR="fração (0-1)",02_Estacao!C925*100,02_Estacao!C925))</f>
        <v/>
      </c>
      <c r="D925" s="48" t="str">
        <f aca="false">IF(OR($A925="",02_Estacao!D925=""),"",IF(CFG_URS="MJ/m²/h",02_Estacao!D925*277.7778,IF(CFG_URS="kW/m²",02_Estacao!D925*1000,02_Estacao!D925)))</f>
        <v/>
      </c>
      <c r="E925" s="46" t="str">
        <f aca="false">IF(OR($A925="",02_Estacao!E925=""),"",IF(CFG_UVEL="km/h",02_Estacao!E925/3.6,02_Estacao!E925))</f>
        <v/>
      </c>
      <c r="F925" s="46" t="str">
        <f aca="false">IF($A925="","",IF(02_Estacao!F925="",CFG_P,IF(CFG_UP="hPa (mbar)",02_Estacao!F925/10,IF(CFG_UP="Pa",02_Estacao!F925/1000,02_Estacao!F925))))</f>
        <v/>
      </c>
      <c r="G925" s="48" t="str">
        <f aca="false">IF($A925="","",IF(02_Estacao!G925&lt;&gt;"",02_Estacao!G925,IF($D925="","",(1-CFG_ALBEDO)*$D925-CFG_RNL)))</f>
        <v/>
      </c>
      <c r="H925" s="46" t="str">
        <f aca="false">IF($A925="","",IFERROR(IF(ISNUMBER(INDEX(03_Dossel!$F$6:$F$1005,MATCH($A925,03_Dossel!$A$6:$A$1005,0))),INDEX(03_Dossel!$F$6:$F$1005,MATCH($A925,03_Dossel!$A$6:$A$1005,0)),""),""))</f>
        <v/>
      </c>
      <c r="I925" s="49" t="str">
        <f aca="false">IF($A925="","",IF($H925="","SEM PAR","OK"))</f>
        <v/>
      </c>
      <c r="J925" s="50" t="str">
        <f aca="false">IF($B925="","",0.6108*EXP(17.27*$B925/($B925+237.3)))</f>
        <v/>
      </c>
      <c r="K925" s="50" t="str">
        <f aca="false">IF(OR($J925="",$C925=""),"",$J925*$C925/100)</f>
        <v/>
      </c>
      <c r="L925" s="50" t="str">
        <f aca="false">IF(OR($J925="",$K925=""),"",$J925-$K925)</f>
        <v/>
      </c>
      <c r="M925" s="50" t="str">
        <f aca="false">IF($J925="","",4098*$J925/($B925+237.3)^2)</f>
        <v/>
      </c>
      <c r="N925" s="51" t="str">
        <f aca="false">IF($F925="","",0.000665*$F925)</f>
        <v/>
      </c>
      <c r="O925" s="46" t="str">
        <f aca="false">IF($E925="","",IFERROR($E925*4.87/LN(67.8*CFG_ZANEM-5.42),""))</f>
        <v/>
      </c>
      <c r="P925" s="46" t="str">
        <f aca="false">IF(OR($B925="",$H925=""),"",$H925-$B925)</f>
        <v/>
      </c>
      <c r="Q925" s="46" t="str">
        <f aca="false">IF($A925="","",IF(ISNUMBER(CFG_A),CFG_A,""))</f>
        <v/>
      </c>
      <c r="R925" s="46" t="str">
        <f aca="false">IF($A925="","",IF(ISNUMBER(CFG_B),CFG_B,""))</f>
        <v/>
      </c>
      <c r="S925" s="50" t="str">
        <f aca="false">IF(OR($B925="",$Q925=""),"",0.6108*EXP(17.27*$B925/($B925+237.3))-0.6108*EXP(17.27*($B925+$Q925)/($B925+$Q925+237.3)))</f>
        <v/>
      </c>
      <c r="T925" s="46" t="str">
        <f aca="false">IF(OR($Q925="",$R925="",$L925=""),"",$Q925+$R925*$L925)</f>
        <v/>
      </c>
      <c r="U925" s="46" t="str">
        <f aca="false">IF(OR($Q925="",$R925="",$S925=""),"",$Q925+$R925*$S925)</f>
        <v/>
      </c>
      <c r="V925" s="50" t="str">
        <f aca="false">IF(OR($P925="",$T925="",$U925=""),"",IF(ABS($U925-$T925)&lt;CFG_DENOMMIN,"",($P925-$T925)/($U925-$T925)))</f>
        <v/>
      </c>
      <c r="W925" s="47" t="str">
        <f aca="false">IF($E925="","",IFERROR(LN((CFG_ZANEM-0.67*CFG_HDOSSEL)/(0.123*CFG_HDOSSEL))*LN((CFG_ZAR-0.67*CFG_HDOSSEL)/(0.0123*CFG_HDOSSEL))/(CFG_K^2*$E925),""))</f>
        <v/>
      </c>
      <c r="X925" s="50" t="str">
        <f aca="false">IF(OR($N925="",$W925="",$W925=0),"",$N925*(1+CFG_RC/$W925))</f>
        <v/>
      </c>
      <c r="Y925" s="46" t="str">
        <f aca="false">IF(OR($X925="",$M925="",$G925="",$L925=""),"",($W925*$G925/CFG_RHOCP)*($X925/($M925+$X925))-$L925/($M925+$X925))</f>
        <v/>
      </c>
      <c r="Z925" s="46" t="str">
        <f aca="false">IF(OR($W925="",$G925=""),"",$W925*$G925/CFG_RHOCP)</f>
        <v/>
      </c>
      <c r="AA925" s="50" t="str">
        <f aca="false">IF(OR($P925="",$Y925="",$Z925=""),"",IF(ABS($Z925-$Y925)&lt;CFG_DENOMMIN,"",($P925-$Y925)/($Z925-$Y925)))</f>
        <v/>
      </c>
      <c r="AB925" s="48" t="str">
        <f aca="false">IF($A925="","",IF(AND(HOUR($A925)&gt;=CFG_HINI,HOUR($A925)&lt;CFG_HFIM),1,0))</f>
        <v/>
      </c>
      <c r="AC925" s="48" t="str">
        <f aca="false">IF($A925="","",IF($D925="",0,IF($D925&gt;=CFG_RSMIN,1,0)))</f>
        <v/>
      </c>
      <c r="AD925" s="48" t="str">
        <f aca="false">IF($A925="","",IF($E925="",0,IF(AND($E925&gt;=CFG_UMIN,$E925&lt;=CFG_UMAX),1,0)))</f>
        <v/>
      </c>
      <c r="AE925" s="48" t="str">
        <f aca="false">IF($A925="","",IF($L925="",0,IF($L925&gt;=CFG_VPDMIN,1,0)))</f>
        <v/>
      </c>
      <c r="AF925" s="48" t="str">
        <f aca="false">IF($A925="","",IF(CFG_METODO="Teórico (Jackson)",IF(OR($Y925="",$Z925=""),0,IF(ABS($Z925-$Y925)&gt;=CFG_DENOMMIN,1,0)),IF(OR($T925="",$U925=""),0,IF(ABS($U925-$T925)&gt;=CFG_DENOMMIN,1,0))))</f>
        <v/>
      </c>
      <c r="AG925" s="48" t="str">
        <f aca="false">IF($A925="","",IF(AND($B925&lt;&gt;"",$C925&lt;&gt;"",$H925&lt;&gt;""),1,0))</f>
        <v/>
      </c>
      <c r="AH925" s="48" t="str">
        <f aca="false">IF($A925="","",IF(AND($AB925=1,$AC925=1,$AD925=1,$AE925=1,$AF925=1,$AG925=1),1,0))</f>
        <v/>
      </c>
      <c r="AI925" s="50" t="str">
        <f aca="false">IF($A925="","",IF($AH925&lt;&gt;1,"",IF(CFG_METODO="Teórico (Jackson)",$AA925,$V925)))</f>
        <v/>
      </c>
      <c r="AJ925" s="50" t="str">
        <f aca="false">IF($AI925="","",MAX(0,MIN(1,$AI925)))</f>
        <v/>
      </c>
      <c r="AK925" s="52" t="str">
        <f aca="false">IF($A925="","",IF($AG925=0,"Dados incompletos"&amp;IF($I925="SEM PAR"," — sem Tc no mesmo horário",""),IF($AB925=0,"Fora da janela horária",IF($AC925=0,"Radiação abaixo do mínimo",IF($AD925=0,"Vento fora da faixa",IF($AE925=0,"VPD abaixo do mínimo",IF($AF925=0,"Denominador muito pequeno","VÁLIDO")))))))</f>
        <v/>
      </c>
    </row>
    <row r="926" customFormat="false" ht="15" hidden="false" customHeight="false" outlineLevel="0" collapsed="false">
      <c r="A926" s="45" t="str">
        <f aca="false">IF(02_Estacao!A926="","",02_Estacao!A926)</f>
        <v/>
      </c>
      <c r="B926" s="46" t="str">
        <f aca="false">IF(OR($A926="",02_Estacao!B926=""),"",IF(CFG_UT="°F",(02_Estacao!B926-32)*5/9,02_Estacao!B926))</f>
        <v/>
      </c>
      <c r="C926" s="47" t="str">
        <f aca="false">IF(OR($A926="",02_Estacao!C926=""),"",IF(CFG_UUR="fração (0-1)",02_Estacao!C926*100,02_Estacao!C926))</f>
        <v/>
      </c>
      <c r="D926" s="48" t="str">
        <f aca="false">IF(OR($A926="",02_Estacao!D926=""),"",IF(CFG_URS="MJ/m²/h",02_Estacao!D926*277.7778,IF(CFG_URS="kW/m²",02_Estacao!D926*1000,02_Estacao!D926)))</f>
        <v/>
      </c>
      <c r="E926" s="46" t="str">
        <f aca="false">IF(OR($A926="",02_Estacao!E926=""),"",IF(CFG_UVEL="km/h",02_Estacao!E926/3.6,02_Estacao!E926))</f>
        <v/>
      </c>
      <c r="F926" s="46" t="str">
        <f aca="false">IF($A926="","",IF(02_Estacao!F926="",CFG_P,IF(CFG_UP="hPa (mbar)",02_Estacao!F926/10,IF(CFG_UP="Pa",02_Estacao!F926/1000,02_Estacao!F926))))</f>
        <v/>
      </c>
      <c r="G926" s="48" t="str">
        <f aca="false">IF($A926="","",IF(02_Estacao!G926&lt;&gt;"",02_Estacao!G926,IF($D926="","",(1-CFG_ALBEDO)*$D926-CFG_RNL)))</f>
        <v/>
      </c>
      <c r="H926" s="46" t="str">
        <f aca="false">IF($A926="","",IFERROR(IF(ISNUMBER(INDEX(03_Dossel!$F$6:$F$1005,MATCH($A926,03_Dossel!$A$6:$A$1005,0))),INDEX(03_Dossel!$F$6:$F$1005,MATCH($A926,03_Dossel!$A$6:$A$1005,0)),""),""))</f>
        <v/>
      </c>
      <c r="I926" s="49" t="str">
        <f aca="false">IF($A926="","",IF($H926="","SEM PAR","OK"))</f>
        <v/>
      </c>
      <c r="J926" s="50" t="str">
        <f aca="false">IF($B926="","",0.6108*EXP(17.27*$B926/($B926+237.3)))</f>
        <v/>
      </c>
      <c r="K926" s="50" t="str">
        <f aca="false">IF(OR($J926="",$C926=""),"",$J926*$C926/100)</f>
        <v/>
      </c>
      <c r="L926" s="50" t="str">
        <f aca="false">IF(OR($J926="",$K926=""),"",$J926-$K926)</f>
        <v/>
      </c>
      <c r="M926" s="50" t="str">
        <f aca="false">IF($J926="","",4098*$J926/($B926+237.3)^2)</f>
        <v/>
      </c>
      <c r="N926" s="51" t="str">
        <f aca="false">IF($F926="","",0.000665*$F926)</f>
        <v/>
      </c>
      <c r="O926" s="46" t="str">
        <f aca="false">IF($E926="","",IFERROR($E926*4.87/LN(67.8*CFG_ZANEM-5.42),""))</f>
        <v/>
      </c>
      <c r="P926" s="46" t="str">
        <f aca="false">IF(OR($B926="",$H926=""),"",$H926-$B926)</f>
        <v/>
      </c>
      <c r="Q926" s="46" t="str">
        <f aca="false">IF($A926="","",IF(ISNUMBER(CFG_A),CFG_A,""))</f>
        <v/>
      </c>
      <c r="R926" s="46" t="str">
        <f aca="false">IF($A926="","",IF(ISNUMBER(CFG_B),CFG_B,""))</f>
        <v/>
      </c>
      <c r="S926" s="50" t="str">
        <f aca="false">IF(OR($B926="",$Q926=""),"",0.6108*EXP(17.27*$B926/($B926+237.3))-0.6108*EXP(17.27*($B926+$Q926)/($B926+$Q926+237.3)))</f>
        <v/>
      </c>
      <c r="T926" s="46" t="str">
        <f aca="false">IF(OR($Q926="",$R926="",$L926=""),"",$Q926+$R926*$L926)</f>
        <v/>
      </c>
      <c r="U926" s="46" t="str">
        <f aca="false">IF(OR($Q926="",$R926="",$S926=""),"",$Q926+$R926*$S926)</f>
        <v/>
      </c>
      <c r="V926" s="50" t="str">
        <f aca="false">IF(OR($P926="",$T926="",$U926=""),"",IF(ABS($U926-$T926)&lt;CFG_DENOMMIN,"",($P926-$T926)/($U926-$T926)))</f>
        <v/>
      </c>
      <c r="W926" s="47" t="str">
        <f aca="false">IF($E926="","",IFERROR(LN((CFG_ZANEM-0.67*CFG_HDOSSEL)/(0.123*CFG_HDOSSEL))*LN((CFG_ZAR-0.67*CFG_HDOSSEL)/(0.0123*CFG_HDOSSEL))/(CFG_K^2*$E926),""))</f>
        <v/>
      </c>
      <c r="X926" s="50" t="str">
        <f aca="false">IF(OR($N926="",$W926="",$W926=0),"",$N926*(1+CFG_RC/$W926))</f>
        <v/>
      </c>
      <c r="Y926" s="46" t="str">
        <f aca="false">IF(OR($X926="",$M926="",$G926="",$L926=""),"",($W926*$G926/CFG_RHOCP)*($X926/($M926+$X926))-$L926/($M926+$X926))</f>
        <v/>
      </c>
      <c r="Z926" s="46" t="str">
        <f aca="false">IF(OR($W926="",$G926=""),"",$W926*$G926/CFG_RHOCP)</f>
        <v/>
      </c>
      <c r="AA926" s="50" t="str">
        <f aca="false">IF(OR($P926="",$Y926="",$Z926=""),"",IF(ABS($Z926-$Y926)&lt;CFG_DENOMMIN,"",($P926-$Y926)/($Z926-$Y926)))</f>
        <v/>
      </c>
      <c r="AB926" s="48" t="str">
        <f aca="false">IF($A926="","",IF(AND(HOUR($A926)&gt;=CFG_HINI,HOUR($A926)&lt;CFG_HFIM),1,0))</f>
        <v/>
      </c>
      <c r="AC926" s="48" t="str">
        <f aca="false">IF($A926="","",IF($D926="",0,IF($D926&gt;=CFG_RSMIN,1,0)))</f>
        <v/>
      </c>
      <c r="AD926" s="48" t="str">
        <f aca="false">IF($A926="","",IF($E926="",0,IF(AND($E926&gt;=CFG_UMIN,$E926&lt;=CFG_UMAX),1,0)))</f>
        <v/>
      </c>
      <c r="AE926" s="48" t="str">
        <f aca="false">IF($A926="","",IF($L926="",0,IF($L926&gt;=CFG_VPDMIN,1,0)))</f>
        <v/>
      </c>
      <c r="AF926" s="48" t="str">
        <f aca="false">IF($A926="","",IF(CFG_METODO="Teórico (Jackson)",IF(OR($Y926="",$Z926=""),0,IF(ABS($Z926-$Y926)&gt;=CFG_DENOMMIN,1,0)),IF(OR($T926="",$U926=""),0,IF(ABS($U926-$T926)&gt;=CFG_DENOMMIN,1,0))))</f>
        <v/>
      </c>
      <c r="AG926" s="48" t="str">
        <f aca="false">IF($A926="","",IF(AND($B926&lt;&gt;"",$C926&lt;&gt;"",$H926&lt;&gt;""),1,0))</f>
        <v/>
      </c>
      <c r="AH926" s="48" t="str">
        <f aca="false">IF($A926="","",IF(AND($AB926=1,$AC926=1,$AD926=1,$AE926=1,$AF926=1,$AG926=1),1,0))</f>
        <v/>
      </c>
      <c r="AI926" s="50" t="str">
        <f aca="false">IF($A926="","",IF($AH926&lt;&gt;1,"",IF(CFG_METODO="Teórico (Jackson)",$AA926,$V926)))</f>
        <v/>
      </c>
      <c r="AJ926" s="50" t="str">
        <f aca="false">IF($AI926="","",MAX(0,MIN(1,$AI926)))</f>
        <v/>
      </c>
      <c r="AK926" s="52" t="str">
        <f aca="false">IF($A926="","",IF($AG926=0,"Dados incompletos"&amp;IF($I926="SEM PAR"," — sem Tc no mesmo horário",""),IF($AB926=0,"Fora da janela horária",IF($AC926=0,"Radiação abaixo do mínimo",IF($AD926=0,"Vento fora da faixa",IF($AE926=0,"VPD abaixo do mínimo",IF($AF926=0,"Denominador muito pequeno","VÁLIDO")))))))</f>
        <v/>
      </c>
    </row>
    <row r="927" customFormat="false" ht="15" hidden="false" customHeight="false" outlineLevel="0" collapsed="false">
      <c r="A927" s="45" t="str">
        <f aca="false">IF(02_Estacao!A927="","",02_Estacao!A927)</f>
        <v/>
      </c>
      <c r="B927" s="46" t="str">
        <f aca="false">IF(OR($A927="",02_Estacao!B927=""),"",IF(CFG_UT="°F",(02_Estacao!B927-32)*5/9,02_Estacao!B927))</f>
        <v/>
      </c>
      <c r="C927" s="47" t="str">
        <f aca="false">IF(OR($A927="",02_Estacao!C927=""),"",IF(CFG_UUR="fração (0-1)",02_Estacao!C927*100,02_Estacao!C927))</f>
        <v/>
      </c>
      <c r="D927" s="48" t="str">
        <f aca="false">IF(OR($A927="",02_Estacao!D927=""),"",IF(CFG_URS="MJ/m²/h",02_Estacao!D927*277.7778,IF(CFG_URS="kW/m²",02_Estacao!D927*1000,02_Estacao!D927)))</f>
        <v/>
      </c>
      <c r="E927" s="46" t="str">
        <f aca="false">IF(OR($A927="",02_Estacao!E927=""),"",IF(CFG_UVEL="km/h",02_Estacao!E927/3.6,02_Estacao!E927))</f>
        <v/>
      </c>
      <c r="F927" s="46" t="str">
        <f aca="false">IF($A927="","",IF(02_Estacao!F927="",CFG_P,IF(CFG_UP="hPa (mbar)",02_Estacao!F927/10,IF(CFG_UP="Pa",02_Estacao!F927/1000,02_Estacao!F927))))</f>
        <v/>
      </c>
      <c r="G927" s="48" t="str">
        <f aca="false">IF($A927="","",IF(02_Estacao!G927&lt;&gt;"",02_Estacao!G927,IF($D927="","",(1-CFG_ALBEDO)*$D927-CFG_RNL)))</f>
        <v/>
      </c>
      <c r="H927" s="46" t="str">
        <f aca="false">IF($A927="","",IFERROR(IF(ISNUMBER(INDEX(03_Dossel!$F$6:$F$1005,MATCH($A927,03_Dossel!$A$6:$A$1005,0))),INDEX(03_Dossel!$F$6:$F$1005,MATCH($A927,03_Dossel!$A$6:$A$1005,0)),""),""))</f>
        <v/>
      </c>
      <c r="I927" s="49" t="str">
        <f aca="false">IF($A927="","",IF($H927="","SEM PAR","OK"))</f>
        <v/>
      </c>
      <c r="J927" s="50" t="str">
        <f aca="false">IF($B927="","",0.6108*EXP(17.27*$B927/($B927+237.3)))</f>
        <v/>
      </c>
      <c r="K927" s="50" t="str">
        <f aca="false">IF(OR($J927="",$C927=""),"",$J927*$C927/100)</f>
        <v/>
      </c>
      <c r="L927" s="50" t="str">
        <f aca="false">IF(OR($J927="",$K927=""),"",$J927-$K927)</f>
        <v/>
      </c>
      <c r="M927" s="50" t="str">
        <f aca="false">IF($J927="","",4098*$J927/($B927+237.3)^2)</f>
        <v/>
      </c>
      <c r="N927" s="51" t="str">
        <f aca="false">IF($F927="","",0.000665*$F927)</f>
        <v/>
      </c>
      <c r="O927" s="46" t="str">
        <f aca="false">IF($E927="","",IFERROR($E927*4.87/LN(67.8*CFG_ZANEM-5.42),""))</f>
        <v/>
      </c>
      <c r="P927" s="46" t="str">
        <f aca="false">IF(OR($B927="",$H927=""),"",$H927-$B927)</f>
        <v/>
      </c>
      <c r="Q927" s="46" t="str">
        <f aca="false">IF($A927="","",IF(ISNUMBER(CFG_A),CFG_A,""))</f>
        <v/>
      </c>
      <c r="R927" s="46" t="str">
        <f aca="false">IF($A927="","",IF(ISNUMBER(CFG_B),CFG_B,""))</f>
        <v/>
      </c>
      <c r="S927" s="50" t="str">
        <f aca="false">IF(OR($B927="",$Q927=""),"",0.6108*EXP(17.27*$B927/($B927+237.3))-0.6108*EXP(17.27*($B927+$Q927)/($B927+$Q927+237.3)))</f>
        <v/>
      </c>
      <c r="T927" s="46" t="str">
        <f aca="false">IF(OR($Q927="",$R927="",$L927=""),"",$Q927+$R927*$L927)</f>
        <v/>
      </c>
      <c r="U927" s="46" t="str">
        <f aca="false">IF(OR($Q927="",$R927="",$S927=""),"",$Q927+$R927*$S927)</f>
        <v/>
      </c>
      <c r="V927" s="50" t="str">
        <f aca="false">IF(OR($P927="",$T927="",$U927=""),"",IF(ABS($U927-$T927)&lt;CFG_DENOMMIN,"",($P927-$T927)/($U927-$T927)))</f>
        <v/>
      </c>
      <c r="W927" s="47" t="str">
        <f aca="false">IF($E927="","",IFERROR(LN((CFG_ZANEM-0.67*CFG_HDOSSEL)/(0.123*CFG_HDOSSEL))*LN((CFG_ZAR-0.67*CFG_HDOSSEL)/(0.0123*CFG_HDOSSEL))/(CFG_K^2*$E927),""))</f>
        <v/>
      </c>
      <c r="X927" s="50" t="str">
        <f aca="false">IF(OR($N927="",$W927="",$W927=0),"",$N927*(1+CFG_RC/$W927))</f>
        <v/>
      </c>
      <c r="Y927" s="46" t="str">
        <f aca="false">IF(OR($X927="",$M927="",$G927="",$L927=""),"",($W927*$G927/CFG_RHOCP)*($X927/($M927+$X927))-$L927/($M927+$X927))</f>
        <v/>
      </c>
      <c r="Z927" s="46" t="str">
        <f aca="false">IF(OR($W927="",$G927=""),"",$W927*$G927/CFG_RHOCP)</f>
        <v/>
      </c>
      <c r="AA927" s="50" t="str">
        <f aca="false">IF(OR($P927="",$Y927="",$Z927=""),"",IF(ABS($Z927-$Y927)&lt;CFG_DENOMMIN,"",($P927-$Y927)/($Z927-$Y927)))</f>
        <v/>
      </c>
      <c r="AB927" s="48" t="str">
        <f aca="false">IF($A927="","",IF(AND(HOUR($A927)&gt;=CFG_HINI,HOUR($A927)&lt;CFG_HFIM),1,0))</f>
        <v/>
      </c>
      <c r="AC927" s="48" t="str">
        <f aca="false">IF($A927="","",IF($D927="",0,IF($D927&gt;=CFG_RSMIN,1,0)))</f>
        <v/>
      </c>
      <c r="AD927" s="48" t="str">
        <f aca="false">IF($A927="","",IF($E927="",0,IF(AND($E927&gt;=CFG_UMIN,$E927&lt;=CFG_UMAX),1,0)))</f>
        <v/>
      </c>
      <c r="AE927" s="48" t="str">
        <f aca="false">IF($A927="","",IF($L927="",0,IF($L927&gt;=CFG_VPDMIN,1,0)))</f>
        <v/>
      </c>
      <c r="AF927" s="48" t="str">
        <f aca="false">IF($A927="","",IF(CFG_METODO="Teórico (Jackson)",IF(OR($Y927="",$Z927=""),0,IF(ABS($Z927-$Y927)&gt;=CFG_DENOMMIN,1,0)),IF(OR($T927="",$U927=""),0,IF(ABS($U927-$T927)&gt;=CFG_DENOMMIN,1,0))))</f>
        <v/>
      </c>
      <c r="AG927" s="48" t="str">
        <f aca="false">IF($A927="","",IF(AND($B927&lt;&gt;"",$C927&lt;&gt;"",$H927&lt;&gt;""),1,0))</f>
        <v/>
      </c>
      <c r="AH927" s="48" t="str">
        <f aca="false">IF($A927="","",IF(AND($AB927=1,$AC927=1,$AD927=1,$AE927=1,$AF927=1,$AG927=1),1,0))</f>
        <v/>
      </c>
      <c r="AI927" s="50" t="str">
        <f aca="false">IF($A927="","",IF($AH927&lt;&gt;1,"",IF(CFG_METODO="Teórico (Jackson)",$AA927,$V927)))</f>
        <v/>
      </c>
      <c r="AJ927" s="50" t="str">
        <f aca="false">IF($AI927="","",MAX(0,MIN(1,$AI927)))</f>
        <v/>
      </c>
      <c r="AK927" s="52" t="str">
        <f aca="false">IF($A927="","",IF($AG927=0,"Dados incompletos"&amp;IF($I927="SEM PAR"," — sem Tc no mesmo horário",""),IF($AB927=0,"Fora da janela horária",IF($AC927=0,"Radiação abaixo do mínimo",IF($AD927=0,"Vento fora da faixa",IF($AE927=0,"VPD abaixo do mínimo",IF($AF927=0,"Denominador muito pequeno","VÁLIDO")))))))</f>
        <v/>
      </c>
    </row>
    <row r="928" customFormat="false" ht="15" hidden="false" customHeight="false" outlineLevel="0" collapsed="false">
      <c r="A928" s="45" t="str">
        <f aca="false">IF(02_Estacao!A928="","",02_Estacao!A928)</f>
        <v/>
      </c>
      <c r="B928" s="46" t="str">
        <f aca="false">IF(OR($A928="",02_Estacao!B928=""),"",IF(CFG_UT="°F",(02_Estacao!B928-32)*5/9,02_Estacao!B928))</f>
        <v/>
      </c>
      <c r="C928" s="47" t="str">
        <f aca="false">IF(OR($A928="",02_Estacao!C928=""),"",IF(CFG_UUR="fração (0-1)",02_Estacao!C928*100,02_Estacao!C928))</f>
        <v/>
      </c>
      <c r="D928" s="48" t="str">
        <f aca="false">IF(OR($A928="",02_Estacao!D928=""),"",IF(CFG_URS="MJ/m²/h",02_Estacao!D928*277.7778,IF(CFG_URS="kW/m²",02_Estacao!D928*1000,02_Estacao!D928)))</f>
        <v/>
      </c>
      <c r="E928" s="46" t="str">
        <f aca="false">IF(OR($A928="",02_Estacao!E928=""),"",IF(CFG_UVEL="km/h",02_Estacao!E928/3.6,02_Estacao!E928))</f>
        <v/>
      </c>
      <c r="F928" s="46" t="str">
        <f aca="false">IF($A928="","",IF(02_Estacao!F928="",CFG_P,IF(CFG_UP="hPa (mbar)",02_Estacao!F928/10,IF(CFG_UP="Pa",02_Estacao!F928/1000,02_Estacao!F928))))</f>
        <v/>
      </c>
      <c r="G928" s="48" t="str">
        <f aca="false">IF($A928="","",IF(02_Estacao!G928&lt;&gt;"",02_Estacao!G928,IF($D928="","",(1-CFG_ALBEDO)*$D928-CFG_RNL)))</f>
        <v/>
      </c>
      <c r="H928" s="46" t="str">
        <f aca="false">IF($A928="","",IFERROR(IF(ISNUMBER(INDEX(03_Dossel!$F$6:$F$1005,MATCH($A928,03_Dossel!$A$6:$A$1005,0))),INDEX(03_Dossel!$F$6:$F$1005,MATCH($A928,03_Dossel!$A$6:$A$1005,0)),""),""))</f>
        <v/>
      </c>
      <c r="I928" s="49" t="str">
        <f aca="false">IF($A928="","",IF($H928="","SEM PAR","OK"))</f>
        <v/>
      </c>
      <c r="J928" s="50" t="str">
        <f aca="false">IF($B928="","",0.6108*EXP(17.27*$B928/($B928+237.3)))</f>
        <v/>
      </c>
      <c r="K928" s="50" t="str">
        <f aca="false">IF(OR($J928="",$C928=""),"",$J928*$C928/100)</f>
        <v/>
      </c>
      <c r="L928" s="50" t="str">
        <f aca="false">IF(OR($J928="",$K928=""),"",$J928-$K928)</f>
        <v/>
      </c>
      <c r="M928" s="50" t="str">
        <f aca="false">IF($J928="","",4098*$J928/($B928+237.3)^2)</f>
        <v/>
      </c>
      <c r="N928" s="51" t="str">
        <f aca="false">IF($F928="","",0.000665*$F928)</f>
        <v/>
      </c>
      <c r="O928" s="46" t="str">
        <f aca="false">IF($E928="","",IFERROR($E928*4.87/LN(67.8*CFG_ZANEM-5.42),""))</f>
        <v/>
      </c>
      <c r="P928" s="46" t="str">
        <f aca="false">IF(OR($B928="",$H928=""),"",$H928-$B928)</f>
        <v/>
      </c>
      <c r="Q928" s="46" t="str">
        <f aca="false">IF($A928="","",IF(ISNUMBER(CFG_A),CFG_A,""))</f>
        <v/>
      </c>
      <c r="R928" s="46" t="str">
        <f aca="false">IF($A928="","",IF(ISNUMBER(CFG_B),CFG_B,""))</f>
        <v/>
      </c>
      <c r="S928" s="50" t="str">
        <f aca="false">IF(OR($B928="",$Q928=""),"",0.6108*EXP(17.27*$B928/($B928+237.3))-0.6108*EXP(17.27*($B928+$Q928)/($B928+$Q928+237.3)))</f>
        <v/>
      </c>
      <c r="T928" s="46" t="str">
        <f aca="false">IF(OR($Q928="",$R928="",$L928=""),"",$Q928+$R928*$L928)</f>
        <v/>
      </c>
      <c r="U928" s="46" t="str">
        <f aca="false">IF(OR($Q928="",$R928="",$S928=""),"",$Q928+$R928*$S928)</f>
        <v/>
      </c>
      <c r="V928" s="50" t="str">
        <f aca="false">IF(OR($P928="",$T928="",$U928=""),"",IF(ABS($U928-$T928)&lt;CFG_DENOMMIN,"",($P928-$T928)/($U928-$T928)))</f>
        <v/>
      </c>
      <c r="W928" s="47" t="str">
        <f aca="false">IF($E928="","",IFERROR(LN((CFG_ZANEM-0.67*CFG_HDOSSEL)/(0.123*CFG_HDOSSEL))*LN((CFG_ZAR-0.67*CFG_HDOSSEL)/(0.0123*CFG_HDOSSEL))/(CFG_K^2*$E928),""))</f>
        <v/>
      </c>
      <c r="X928" s="50" t="str">
        <f aca="false">IF(OR($N928="",$W928="",$W928=0),"",$N928*(1+CFG_RC/$W928))</f>
        <v/>
      </c>
      <c r="Y928" s="46" t="str">
        <f aca="false">IF(OR($X928="",$M928="",$G928="",$L928=""),"",($W928*$G928/CFG_RHOCP)*($X928/($M928+$X928))-$L928/($M928+$X928))</f>
        <v/>
      </c>
      <c r="Z928" s="46" t="str">
        <f aca="false">IF(OR($W928="",$G928=""),"",$W928*$G928/CFG_RHOCP)</f>
        <v/>
      </c>
      <c r="AA928" s="50" t="str">
        <f aca="false">IF(OR($P928="",$Y928="",$Z928=""),"",IF(ABS($Z928-$Y928)&lt;CFG_DENOMMIN,"",($P928-$Y928)/($Z928-$Y928)))</f>
        <v/>
      </c>
      <c r="AB928" s="48" t="str">
        <f aca="false">IF($A928="","",IF(AND(HOUR($A928)&gt;=CFG_HINI,HOUR($A928)&lt;CFG_HFIM),1,0))</f>
        <v/>
      </c>
      <c r="AC928" s="48" t="str">
        <f aca="false">IF($A928="","",IF($D928="",0,IF($D928&gt;=CFG_RSMIN,1,0)))</f>
        <v/>
      </c>
      <c r="AD928" s="48" t="str">
        <f aca="false">IF($A928="","",IF($E928="",0,IF(AND($E928&gt;=CFG_UMIN,$E928&lt;=CFG_UMAX),1,0)))</f>
        <v/>
      </c>
      <c r="AE928" s="48" t="str">
        <f aca="false">IF($A928="","",IF($L928="",0,IF($L928&gt;=CFG_VPDMIN,1,0)))</f>
        <v/>
      </c>
      <c r="AF928" s="48" t="str">
        <f aca="false">IF($A928="","",IF(CFG_METODO="Teórico (Jackson)",IF(OR($Y928="",$Z928=""),0,IF(ABS($Z928-$Y928)&gt;=CFG_DENOMMIN,1,0)),IF(OR($T928="",$U928=""),0,IF(ABS($U928-$T928)&gt;=CFG_DENOMMIN,1,0))))</f>
        <v/>
      </c>
      <c r="AG928" s="48" t="str">
        <f aca="false">IF($A928="","",IF(AND($B928&lt;&gt;"",$C928&lt;&gt;"",$H928&lt;&gt;""),1,0))</f>
        <v/>
      </c>
      <c r="AH928" s="48" t="str">
        <f aca="false">IF($A928="","",IF(AND($AB928=1,$AC928=1,$AD928=1,$AE928=1,$AF928=1,$AG928=1),1,0))</f>
        <v/>
      </c>
      <c r="AI928" s="50" t="str">
        <f aca="false">IF($A928="","",IF($AH928&lt;&gt;1,"",IF(CFG_METODO="Teórico (Jackson)",$AA928,$V928)))</f>
        <v/>
      </c>
      <c r="AJ928" s="50" t="str">
        <f aca="false">IF($AI928="","",MAX(0,MIN(1,$AI928)))</f>
        <v/>
      </c>
      <c r="AK928" s="52" t="str">
        <f aca="false">IF($A928="","",IF($AG928=0,"Dados incompletos"&amp;IF($I928="SEM PAR"," — sem Tc no mesmo horário",""),IF($AB928=0,"Fora da janela horária",IF($AC928=0,"Radiação abaixo do mínimo",IF($AD928=0,"Vento fora da faixa",IF($AE928=0,"VPD abaixo do mínimo",IF($AF928=0,"Denominador muito pequeno","VÁLIDO")))))))</f>
        <v/>
      </c>
    </row>
    <row r="929" customFormat="false" ht="15" hidden="false" customHeight="false" outlineLevel="0" collapsed="false">
      <c r="A929" s="45" t="str">
        <f aca="false">IF(02_Estacao!A929="","",02_Estacao!A929)</f>
        <v/>
      </c>
      <c r="B929" s="46" t="str">
        <f aca="false">IF(OR($A929="",02_Estacao!B929=""),"",IF(CFG_UT="°F",(02_Estacao!B929-32)*5/9,02_Estacao!B929))</f>
        <v/>
      </c>
      <c r="C929" s="47" t="str">
        <f aca="false">IF(OR($A929="",02_Estacao!C929=""),"",IF(CFG_UUR="fração (0-1)",02_Estacao!C929*100,02_Estacao!C929))</f>
        <v/>
      </c>
      <c r="D929" s="48" t="str">
        <f aca="false">IF(OR($A929="",02_Estacao!D929=""),"",IF(CFG_URS="MJ/m²/h",02_Estacao!D929*277.7778,IF(CFG_URS="kW/m²",02_Estacao!D929*1000,02_Estacao!D929)))</f>
        <v/>
      </c>
      <c r="E929" s="46" t="str">
        <f aca="false">IF(OR($A929="",02_Estacao!E929=""),"",IF(CFG_UVEL="km/h",02_Estacao!E929/3.6,02_Estacao!E929))</f>
        <v/>
      </c>
      <c r="F929" s="46" t="str">
        <f aca="false">IF($A929="","",IF(02_Estacao!F929="",CFG_P,IF(CFG_UP="hPa (mbar)",02_Estacao!F929/10,IF(CFG_UP="Pa",02_Estacao!F929/1000,02_Estacao!F929))))</f>
        <v/>
      </c>
      <c r="G929" s="48" t="str">
        <f aca="false">IF($A929="","",IF(02_Estacao!G929&lt;&gt;"",02_Estacao!G929,IF($D929="","",(1-CFG_ALBEDO)*$D929-CFG_RNL)))</f>
        <v/>
      </c>
      <c r="H929" s="46" t="str">
        <f aca="false">IF($A929="","",IFERROR(IF(ISNUMBER(INDEX(03_Dossel!$F$6:$F$1005,MATCH($A929,03_Dossel!$A$6:$A$1005,0))),INDEX(03_Dossel!$F$6:$F$1005,MATCH($A929,03_Dossel!$A$6:$A$1005,0)),""),""))</f>
        <v/>
      </c>
      <c r="I929" s="49" t="str">
        <f aca="false">IF($A929="","",IF($H929="","SEM PAR","OK"))</f>
        <v/>
      </c>
      <c r="J929" s="50" t="str">
        <f aca="false">IF($B929="","",0.6108*EXP(17.27*$B929/($B929+237.3)))</f>
        <v/>
      </c>
      <c r="K929" s="50" t="str">
        <f aca="false">IF(OR($J929="",$C929=""),"",$J929*$C929/100)</f>
        <v/>
      </c>
      <c r="L929" s="50" t="str">
        <f aca="false">IF(OR($J929="",$K929=""),"",$J929-$K929)</f>
        <v/>
      </c>
      <c r="M929" s="50" t="str">
        <f aca="false">IF($J929="","",4098*$J929/($B929+237.3)^2)</f>
        <v/>
      </c>
      <c r="N929" s="51" t="str">
        <f aca="false">IF($F929="","",0.000665*$F929)</f>
        <v/>
      </c>
      <c r="O929" s="46" t="str">
        <f aca="false">IF($E929="","",IFERROR($E929*4.87/LN(67.8*CFG_ZANEM-5.42),""))</f>
        <v/>
      </c>
      <c r="P929" s="46" t="str">
        <f aca="false">IF(OR($B929="",$H929=""),"",$H929-$B929)</f>
        <v/>
      </c>
      <c r="Q929" s="46" t="str">
        <f aca="false">IF($A929="","",IF(ISNUMBER(CFG_A),CFG_A,""))</f>
        <v/>
      </c>
      <c r="R929" s="46" t="str">
        <f aca="false">IF($A929="","",IF(ISNUMBER(CFG_B),CFG_B,""))</f>
        <v/>
      </c>
      <c r="S929" s="50" t="str">
        <f aca="false">IF(OR($B929="",$Q929=""),"",0.6108*EXP(17.27*$B929/($B929+237.3))-0.6108*EXP(17.27*($B929+$Q929)/($B929+$Q929+237.3)))</f>
        <v/>
      </c>
      <c r="T929" s="46" t="str">
        <f aca="false">IF(OR($Q929="",$R929="",$L929=""),"",$Q929+$R929*$L929)</f>
        <v/>
      </c>
      <c r="U929" s="46" t="str">
        <f aca="false">IF(OR($Q929="",$R929="",$S929=""),"",$Q929+$R929*$S929)</f>
        <v/>
      </c>
      <c r="V929" s="50" t="str">
        <f aca="false">IF(OR($P929="",$T929="",$U929=""),"",IF(ABS($U929-$T929)&lt;CFG_DENOMMIN,"",($P929-$T929)/($U929-$T929)))</f>
        <v/>
      </c>
      <c r="W929" s="47" t="str">
        <f aca="false">IF($E929="","",IFERROR(LN((CFG_ZANEM-0.67*CFG_HDOSSEL)/(0.123*CFG_HDOSSEL))*LN((CFG_ZAR-0.67*CFG_HDOSSEL)/(0.0123*CFG_HDOSSEL))/(CFG_K^2*$E929),""))</f>
        <v/>
      </c>
      <c r="X929" s="50" t="str">
        <f aca="false">IF(OR($N929="",$W929="",$W929=0),"",$N929*(1+CFG_RC/$W929))</f>
        <v/>
      </c>
      <c r="Y929" s="46" t="str">
        <f aca="false">IF(OR($X929="",$M929="",$G929="",$L929=""),"",($W929*$G929/CFG_RHOCP)*($X929/($M929+$X929))-$L929/($M929+$X929))</f>
        <v/>
      </c>
      <c r="Z929" s="46" t="str">
        <f aca="false">IF(OR($W929="",$G929=""),"",$W929*$G929/CFG_RHOCP)</f>
        <v/>
      </c>
      <c r="AA929" s="50" t="str">
        <f aca="false">IF(OR($P929="",$Y929="",$Z929=""),"",IF(ABS($Z929-$Y929)&lt;CFG_DENOMMIN,"",($P929-$Y929)/($Z929-$Y929)))</f>
        <v/>
      </c>
      <c r="AB929" s="48" t="str">
        <f aca="false">IF($A929="","",IF(AND(HOUR($A929)&gt;=CFG_HINI,HOUR($A929)&lt;CFG_HFIM),1,0))</f>
        <v/>
      </c>
      <c r="AC929" s="48" t="str">
        <f aca="false">IF($A929="","",IF($D929="",0,IF($D929&gt;=CFG_RSMIN,1,0)))</f>
        <v/>
      </c>
      <c r="AD929" s="48" t="str">
        <f aca="false">IF($A929="","",IF($E929="",0,IF(AND($E929&gt;=CFG_UMIN,$E929&lt;=CFG_UMAX),1,0)))</f>
        <v/>
      </c>
      <c r="AE929" s="48" t="str">
        <f aca="false">IF($A929="","",IF($L929="",0,IF($L929&gt;=CFG_VPDMIN,1,0)))</f>
        <v/>
      </c>
      <c r="AF929" s="48" t="str">
        <f aca="false">IF($A929="","",IF(CFG_METODO="Teórico (Jackson)",IF(OR($Y929="",$Z929=""),0,IF(ABS($Z929-$Y929)&gt;=CFG_DENOMMIN,1,0)),IF(OR($T929="",$U929=""),0,IF(ABS($U929-$T929)&gt;=CFG_DENOMMIN,1,0))))</f>
        <v/>
      </c>
      <c r="AG929" s="48" t="str">
        <f aca="false">IF($A929="","",IF(AND($B929&lt;&gt;"",$C929&lt;&gt;"",$H929&lt;&gt;""),1,0))</f>
        <v/>
      </c>
      <c r="AH929" s="48" t="str">
        <f aca="false">IF($A929="","",IF(AND($AB929=1,$AC929=1,$AD929=1,$AE929=1,$AF929=1,$AG929=1),1,0))</f>
        <v/>
      </c>
      <c r="AI929" s="50" t="str">
        <f aca="false">IF($A929="","",IF($AH929&lt;&gt;1,"",IF(CFG_METODO="Teórico (Jackson)",$AA929,$V929)))</f>
        <v/>
      </c>
      <c r="AJ929" s="50" t="str">
        <f aca="false">IF($AI929="","",MAX(0,MIN(1,$AI929)))</f>
        <v/>
      </c>
      <c r="AK929" s="52" t="str">
        <f aca="false">IF($A929="","",IF($AG929=0,"Dados incompletos"&amp;IF($I929="SEM PAR"," — sem Tc no mesmo horário",""),IF($AB929=0,"Fora da janela horária",IF($AC929=0,"Radiação abaixo do mínimo",IF($AD929=0,"Vento fora da faixa",IF($AE929=0,"VPD abaixo do mínimo",IF($AF929=0,"Denominador muito pequeno","VÁLIDO")))))))</f>
        <v/>
      </c>
    </row>
    <row r="930" customFormat="false" ht="15" hidden="false" customHeight="false" outlineLevel="0" collapsed="false">
      <c r="A930" s="45" t="str">
        <f aca="false">IF(02_Estacao!A930="","",02_Estacao!A930)</f>
        <v/>
      </c>
      <c r="B930" s="46" t="str">
        <f aca="false">IF(OR($A930="",02_Estacao!B930=""),"",IF(CFG_UT="°F",(02_Estacao!B930-32)*5/9,02_Estacao!B930))</f>
        <v/>
      </c>
      <c r="C930" s="47" t="str">
        <f aca="false">IF(OR($A930="",02_Estacao!C930=""),"",IF(CFG_UUR="fração (0-1)",02_Estacao!C930*100,02_Estacao!C930))</f>
        <v/>
      </c>
      <c r="D930" s="48" t="str">
        <f aca="false">IF(OR($A930="",02_Estacao!D930=""),"",IF(CFG_URS="MJ/m²/h",02_Estacao!D930*277.7778,IF(CFG_URS="kW/m²",02_Estacao!D930*1000,02_Estacao!D930)))</f>
        <v/>
      </c>
      <c r="E930" s="46" t="str">
        <f aca="false">IF(OR($A930="",02_Estacao!E930=""),"",IF(CFG_UVEL="km/h",02_Estacao!E930/3.6,02_Estacao!E930))</f>
        <v/>
      </c>
      <c r="F930" s="46" t="str">
        <f aca="false">IF($A930="","",IF(02_Estacao!F930="",CFG_P,IF(CFG_UP="hPa (mbar)",02_Estacao!F930/10,IF(CFG_UP="Pa",02_Estacao!F930/1000,02_Estacao!F930))))</f>
        <v/>
      </c>
      <c r="G930" s="48" t="str">
        <f aca="false">IF($A930="","",IF(02_Estacao!G930&lt;&gt;"",02_Estacao!G930,IF($D930="","",(1-CFG_ALBEDO)*$D930-CFG_RNL)))</f>
        <v/>
      </c>
      <c r="H930" s="46" t="str">
        <f aca="false">IF($A930="","",IFERROR(IF(ISNUMBER(INDEX(03_Dossel!$F$6:$F$1005,MATCH($A930,03_Dossel!$A$6:$A$1005,0))),INDEX(03_Dossel!$F$6:$F$1005,MATCH($A930,03_Dossel!$A$6:$A$1005,0)),""),""))</f>
        <v/>
      </c>
      <c r="I930" s="49" t="str">
        <f aca="false">IF($A930="","",IF($H930="","SEM PAR","OK"))</f>
        <v/>
      </c>
      <c r="J930" s="50" t="str">
        <f aca="false">IF($B930="","",0.6108*EXP(17.27*$B930/($B930+237.3)))</f>
        <v/>
      </c>
      <c r="K930" s="50" t="str">
        <f aca="false">IF(OR($J930="",$C930=""),"",$J930*$C930/100)</f>
        <v/>
      </c>
      <c r="L930" s="50" t="str">
        <f aca="false">IF(OR($J930="",$K930=""),"",$J930-$K930)</f>
        <v/>
      </c>
      <c r="M930" s="50" t="str">
        <f aca="false">IF($J930="","",4098*$J930/($B930+237.3)^2)</f>
        <v/>
      </c>
      <c r="N930" s="51" t="str">
        <f aca="false">IF($F930="","",0.000665*$F930)</f>
        <v/>
      </c>
      <c r="O930" s="46" t="str">
        <f aca="false">IF($E930="","",IFERROR($E930*4.87/LN(67.8*CFG_ZANEM-5.42),""))</f>
        <v/>
      </c>
      <c r="P930" s="46" t="str">
        <f aca="false">IF(OR($B930="",$H930=""),"",$H930-$B930)</f>
        <v/>
      </c>
      <c r="Q930" s="46" t="str">
        <f aca="false">IF($A930="","",IF(ISNUMBER(CFG_A),CFG_A,""))</f>
        <v/>
      </c>
      <c r="R930" s="46" t="str">
        <f aca="false">IF($A930="","",IF(ISNUMBER(CFG_B),CFG_B,""))</f>
        <v/>
      </c>
      <c r="S930" s="50" t="str">
        <f aca="false">IF(OR($B930="",$Q930=""),"",0.6108*EXP(17.27*$B930/($B930+237.3))-0.6108*EXP(17.27*($B930+$Q930)/($B930+$Q930+237.3)))</f>
        <v/>
      </c>
      <c r="T930" s="46" t="str">
        <f aca="false">IF(OR($Q930="",$R930="",$L930=""),"",$Q930+$R930*$L930)</f>
        <v/>
      </c>
      <c r="U930" s="46" t="str">
        <f aca="false">IF(OR($Q930="",$R930="",$S930=""),"",$Q930+$R930*$S930)</f>
        <v/>
      </c>
      <c r="V930" s="50" t="str">
        <f aca="false">IF(OR($P930="",$T930="",$U930=""),"",IF(ABS($U930-$T930)&lt;CFG_DENOMMIN,"",($P930-$T930)/($U930-$T930)))</f>
        <v/>
      </c>
      <c r="W930" s="47" t="str">
        <f aca="false">IF($E930="","",IFERROR(LN((CFG_ZANEM-0.67*CFG_HDOSSEL)/(0.123*CFG_HDOSSEL))*LN((CFG_ZAR-0.67*CFG_HDOSSEL)/(0.0123*CFG_HDOSSEL))/(CFG_K^2*$E930),""))</f>
        <v/>
      </c>
      <c r="X930" s="50" t="str">
        <f aca="false">IF(OR($N930="",$W930="",$W930=0),"",$N930*(1+CFG_RC/$W930))</f>
        <v/>
      </c>
      <c r="Y930" s="46" t="str">
        <f aca="false">IF(OR($X930="",$M930="",$G930="",$L930=""),"",($W930*$G930/CFG_RHOCP)*($X930/($M930+$X930))-$L930/($M930+$X930))</f>
        <v/>
      </c>
      <c r="Z930" s="46" t="str">
        <f aca="false">IF(OR($W930="",$G930=""),"",$W930*$G930/CFG_RHOCP)</f>
        <v/>
      </c>
      <c r="AA930" s="50" t="str">
        <f aca="false">IF(OR($P930="",$Y930="",$Z930=""),"",IF(ABS($Z930-$Y930)&lt;CFG_DENOMMIN,"",($P930-$Y930)/($Z930-$Y930)))</f>
        <v/>
      </c>
      <c r="AB930" s="48" t="str">
        <f aca="false">IF($A930="","",IF(AND(HOUR($A930)&gt;=CFG_HINI,HOUR($A930)&lt;CFG_HFIM),1,0))</f>
        <v/>
      </c>
      <c r="AC930" s="48" t="str">
        <f aca="false">IF($A930="","",IF($D930="",0,IF($D930&gt;=CFG_RSMIN,1,0)))</f>
        <v/>
      </c>
      <c r="AD930" s="48" t="str">
        <f aca="false">IF($A930="","",IF($E930="",0,IF(AND($E930&gt;=CFG_UMIN,$E930&lt;=CFG_UMAX),1,0)))</f>
        <v/>
      </c>
      <c r="AE930" s="48" t="str">
        <f aca="false">IF($A930="","",IF($L930="",0,IF($L930&gt;=CFG_VPDMIN,1,0)))</f>
        <v/>
      </c>
      <c r="AF930" s="48" t="str">
        <f aca="false">IF($A930="","",IF(CFG_METODO="Teórico (Jackson)",IF(OR($Y930="",$Z930=""),0,IF(ABS($Z930-$Y930)&gt;=CFG_DENOMMIN,1,0)),IF(OR($T930="",$U930=""),0,IF(ABS($U930-$T930)&gt;=CFG_DENOMMIN,1,0))))</f>
        <v/>
      </c>
      <c r="AG930" s="48" t="str">
        <f aca="false">IF($A930="","",IF(AND($B930&lt;&gt;"",$C930&lt;&gt;"",$H930&lt;&gt;""),1,0))</f>
        <v/>
      </c>
      <c r="AH930" s="48" t="str">
        <f aca="false">IF($A930="","",IF(AND($AB930=1,$AC930=1,$AD930=1,$AE930=1,$AF930=1,$AG930=1),1,0))</f>
        <v/>
      </c>
      <c r="AI930" s="50" t="str">
        <f aca="false">IF($A930="","",IF($AH930&lt;&gt;1,"",IF(CFG_METODO="Teórico (Jackson)",$AA930,$V930)))</f>
        <v/>
      </c>
      <c r="AJ930" s="50" t="str">
        <f aca="false">IF($AI930="","",MAX(0,MIN(1,$AI930)))</f>
        <v/>
      </c>
      <c r="AK930" s="52" t="str">
        <f aca="false">IF($A930="","",IF($AG930=0,"Dados incompletos"&amp;IF($I930="SEM PAR"," — sem Tc no mesmo horário",""),IF($AB930=0,"Fora da janela horária",IF($AC930=0,"Radiação abaixo do mínimo",IF($AD930=0,"Vento fora da faixa",IF($AE930=0,"VPD abaixo do mínimo",IF($AF930=0,"Denominador muito pequeno","VÁLIDO")))))))</f>
        <v/>
      </c>
    </row>
    <row r="931" customFormat="false" ht="15" hidden="false" customHeight="false" outlineLevel="0" collapsed="false">
      <c r="A931" s="45" t="str">
        <f aca="false">IF(02_Estacao!A931="","",02_Estacao!A931)</f>
        <v/>
      </c>
      <c r="B931" s="46" t="str">
        <f aca="false">IF(OR($A931="",02_Estacao!B931=""),"",IF(CFG_UT="°F",(02_Estacao!B931-32)*5/9,02_Estacao!B931))</f>
        <v/>
      </c>
      <c r="C931" s="47" t="str">
        <f aca="false">IF(OR($A931="",02_Estacao!C931=""),"",IF(CFG_UUR="fração (0-1)",02_Estacao!C931*100,02_Estacao!C931))</f>
        <v/>
      </c>
      <c r="D931" s="48" t="str">
        <f aca="false">IF(OR($A931="",02_Estacao!D931=""),"",IF(CFG_URS="MJ/m²/h",02_Estacao!D931*277.7778,IF(CFG_URS="kW/m²",02_Estacao!D931*1000,02_Estacao!D931)))</f>
        <v/>
      </c>
      <c r="E931" s="46" t="str">
        <f aca="false">IF(OR($A931="",02_Estacao!E931=""),"",IF(CFG_UVEL="km/h",02_Estacao!E931/3.6,02_Estacao!E931))</f>
        <v/>
      </c>
      <c r="F931" s="46" t="str">
        <f aca="false">IF($A931="","",IF(02_Estacao!F931="",CFG_P,IF(CFG_UP="hPa (mbar)",02_Estacao!F931/10,IF(CFG_UP="Pa",02_Estacao!F931/1000,02_Estacao!F931))))</f>
        <v/>
      </c>
      <c r="G931" s="48" t="str">
        <f aca="false">IF($A931="","",IF(02_Estacao!G931&lt;&gt;"",02_Estacao!G931,IF($D931="","",(1-CFG_ALBEDO)*$D931-CFG_RNL)))</f>
        <v/>
      </c>
      <c r="H931" s="46" t="str">
        <f aca="false">IF($A931="","",IFERROR(IF(ISNUMBER(INDEX(03_Dossel!$F$6:$F$1005,MATCH($A931,03_Dossel!$A$6:$A$1005,0))),INDEX(03_Dossel!$F$6:$F$1005,MATCH($A931,03_Dossel!$A$6:$A$1005,0)),""),""))</f>
        <v/>
      </c>
      <c r="I931" s="49" t="str">
        <f aca="false">IF($A931="","",IF($H931="","SEM PAR","OK"))</f>
        <v/>
      </c>
      <c r="J931" s="50" t="str">
        <f aca="false">IF($B931="","",0.6108*EXP(17.27*$B931/($B931+237.3)))</f>
        <v/>
      </c>
      <c r="K931" s="50" t="str">
        <f aca="false">IF(OR($J931="",$C931=""),"",$J931*$C931/100)</f>
        <v/>
      </c>
      <c r="L931" s="50" t="str">
        <f aca="false">IF(OR($J931="",$K931=""),"",$J931-$K931)</f>
        <v/>
      </c>
      <c r="M931" s="50" t="str">
        <f aca="false">IF($J931="","",4098*$J931/($B931+237.3)^2)</f>
        <v/>
      </c>
      <c r="N931" s="51" t="str">
        <f aca="false">IF($F931="","",0.000665*$F931)</f>
        <v/>
      </c>
      <c r="O931" s="46" t="str">
        <f aca="false">IF($E931="","",IFERROR($E931*4.87/LN(67.8*CFG_ZANEM-5.42),""))</f>
        <v/>
      </c>
      <c r="P931" s="46" t="str">
        <f aca="false">IF(OR($B931="",$H931=""),"",$H931-$B931)</f>
        <v/>
      </c>
      <c r="Q931" s="46" t="str">
        <f aca="false">IF($A931="","",IF(ISNUMBER(CFG_A),CFG_A,""))</f>
        <v/>
      </c>
      <c r="R931" s="46" t="str">
        <f aca="false">IF($A931="","",IF(ISNUMBER(CFG_B),CFG_B,""))</f>
        <v/>
      </c>
      <c r="S931" s="50" t="str">
        <f aca="false">IF(OR($B931="",$Q931=""),"",0.6108*EXP(17.27*$B931/($B931+237.3))-0.6108*EXP(17.27*($B931+$Q931)/($B931+$Q931+237.3)))</f>
        <v/>
      </c>
      <c r="T931" s="46" t="str">
        <f aca="false">IF(OR($Q931="",$R931="",$L931=""),"",$Q931+$R931*$L931)</f>
        <v/>
      </c>
      <c r="U931" s="46" t="str">
        <f aca="false">IF(OR($Q931="",$R931="",$S931=""),"",$Q931+$R931*$S931)</f>
        <v/>
      </c>
      <c r="V931" s="50" t="str">
        <f aca="false">IF(OR($P931="",$T931="",$U931=""),"",IF(ABS($U931-$T931)&lt;CFG_DENOMMIN,"",($P931-$T931)/($U931-$T931)))</f>
        <v/>
      </c>
      <c r="W931" s="47" t="str">
        <f aca="false">IF($E931="","",IFERROR(LN((CFG_ZANEM-0.67*CFG_HDOSSEL)/(0.123*CFG_HDOSSEL))*LN((CFG_ZAR-0.67*CFG_HDOSSEL)/(0.0123*CFG_HDOSSEL))/(CFG_K^2*$E931),""))</f>
        <v/>
      </c>
      <c r="X931" s="50" t="str">
        <f aca="false">IF(OR($N931="",$W931="",$W931=0),"",$N931*(1+CFG_RC/$W931))</f>
        <v/>
      </c>
      <c r="Y931" s="46" t="str">
        <f aca="false">IF(OR($X931="",$M931="",$G931="",$L931=""),"",($W931*$G931/CFG_RHOCP)*($X931/($M931+$X931))-$L931/($M931+$X931))</f>
        <v/>
      </c>
      <c r="Z931" s="46" t="str">
        <f aca="false">IF(OR($W931="",$G931=""),"",$W931*$G931/CFG_RHOCP)</f>
        <v/>
      </c>
      <c r="AA931" s="50" t="str">
        <f aca="false">IF(OR($P931="",$Y931="",$Z931=""),"",IF(ABS($Z931-$Y931)&lt;CFG_DENOMMIN,"",($P931-$Y931)/($Z931-$Y931)))</f>
        <v/>
      </c>
      <c r="AB931" s="48" t="str">
        <f aca="false">IF($A931="","",IF(AND(HOUR($A931)&gt;=CFG_HINI,HOUR($A931)&lt;CFG_HFIM),1,0))</f>
        <v/>
      </c>
      <c r="AC931" s="48" t="str">
        <f aca="false">IF($A931="","",IF($D931="",0,IF($D931&gt;=CFG_RSMIN,1,0)))</f>
        <v/>
      </c>
      <c r="AD931" s="48" t="str">
        <f aca="false">IF($A931="","",IF($E931="",0,IF(AND($E931&gt;=CFG_UMIN,$E931&lt;=CFG_UMAX),1,0)))</f>
        <v/>
      </c>
      <c r="AE931" s="48" t="str">
        <f aca="false">IF($A931="","",IF($L931="",0,IF($L931&gt;=CFG_VPDMIN,1,0)))</f>
        <v/>
      </c>
      <c r="AF931" s="48" t="str">
        <f aca="false">IF($A931="","",IF(CFG_METODO="Teórico (Jackson)",IF(OR($Y931="",$Z931=""),0,IF(ABS($Z931-$Y931)&gt;=CFG_DENOMMIN,1,0)),IF(OR($T931="",$U931=""),0,IF(ABS($U931-$T931)&gt;=CFG_DENOMMIN,1,0))))</f>
        <v/>
      </c>
      <c r="AG931" s="48" t="str">
        <f aca="false">IF($A931="","",IF(AND($B931&lt;&gt;"",$C931&lt;&gt;"",$H931&lt;&gt;""),1,0))</f>
        <v/>
      </c>
      <c r="AH931" s="48" t="str">
        <f aca="false">IF($A931="","",IF(AND($AB931=1,$AC931=1,$AD931=1,$AE931=1,$AF931=1,$AG931=1),1,0))</f>
        <v/>
      </c>
      <c r="AI931" s="50" t="str">
        <f aca="false">IF($A931="","",IF($AH931&lt;&gt;1,"",IF(CFG_METODO="Teórico (Jackson)",$AA931,$V931)))</f>
        <v/>
      </c>
      <c r="AJ931" s="50" t="str">
        <f aca="false">IF($AI931="","",MAX(0,MIN(1,$AI931)))</f>
        <v/>
      </c>
      <c r="AK931" s="52" t="str">
        <f aca="false">IF($A931="","",IF($AG931=0,"Dados incompletos"&amp;IF($I931="SEM PAR"," — sem Tc no mesmo horário",""),IF($AB931=0,"Fora da janela horária",IF($AC931=0,"Radiação abaixo do mínimo",IF($AD931=0,"Vento fora da faixa",IF($AE931=0,"VPD abaixo do mínimo",IF($AF931=0,"Denominador muito pequeno","VÁLIDO")))))))</f>
        <v/>
      </c>
    </row>
    <row r="932" customFormat="false" ht="15" hidden="false" customHeight="false" outlineLevel="0" collapsed="false">
      <c r="A932" s="45" t="str">
        <f aca="false">IF(02_Estacao!A932="","",02_Estacao!A932)</f>
        <v/>
      </c>
      <c r="B932" s="46" t="str">
        <f aca="false">IF(OR($A932="",02_Estacao!B932=""),"",IF(CFG_UT="°F",(02_Estacao!B932-32)*5/9,02_Estacao!B932))</f>
        <v/>
      </c>
      <c r="C932" s="47" t="str">
        <f aca="false">IF(OR($A932="",02_Estacao!C932=""),"",IF(CFG_UUR="fração (0-1)",02_Estacao!C932*100,02_Estacao!C932))</f>
        <v/>
      </c>
      <c r="D932" s="48" t="str">
        <f aca="false">IF(OR($A932="",02_Estacao!D932=""),"",IF(CFG_URS="MJ/m²/h",02_Estacao!D932*277.7778,IF(CFG_URS="kW/m²",02_Estacao!D932*1000,02_Estacao!D932)))</f>
        <v/>
      </c>
      <c r="E932" s="46" t="str">
        <f aca="false">IF(OR($A932="",02_Estacao!E932=""),"",IF(CFG_UVEL="km/h",02_Estacao!E932/3.6,02_Estacao!E932))</f>
        <v/>
      </c>
      <c r="F932" s="46" t="str">
        <f aca="false">IF($A932="","",IF(02_Estacao!F932="",CFG_P,IF(CFG_UP="hPa (mbar)",02_Estacao!F932/10,IF(CFG_UP="Pa",02_Estacao!F932/1000,02_Estacao!F932))))</f>
        <v/>
      </c>
      <c r="G932" s="48" t="str">
        <f aca="false">IF($A932="","",IF(02_Estacao!G932&lt;&gt;"",02_Estacao!G932,IF($D932="","",(1-CFG_ALBEDO)*$D932-CFG_RNL)))</f>
        <v/>
      </c>
      <c r="H932" s="46" t="str">
        <f aca="false">IF($A932="","",IFERROR(IF(ISNUMBER(INDEX(03_Dossel!$F$6:$F$1005,MATCH($A932,03_Dossel!$A$6:$A$1005,0))),INDEX(03_Dossel!$F$6:$F$1005,MATCH($A932,03_Dossel!$A$6:$A$1005,0)),""),""))</f>
        <v/>
      </c>
      <c r="I932" s="49" t="str">
        <f aca="false">IF($A932="","",IF($H932="","SEM PAR","OK"))</f>
        <v/>
      </c>
      <c r="J932" s="50" t="str">
        <f aca="false">IF($B932="","",0.6108*EXP(17.27*$B932/($B932+237.3)))</f>
        <v/>
      </c>
      <c r="K932" s="50" t="str">
        <f aca="false">IF(OR($J932="",$C932=""),"",$J932*$C932/100)</f>
        <v/>
      </c>
      <c r="L932" s="50" t="str">
        <f aca="false">IF(OR($J932="",$K932=""),"",$J932-$K932)</f>
        <v/>
      </c>
      <c r="M932" s="50" t="str">
        <f aca="false">IF($J932="","",4098*$J932/($B932+237.3)^2)</f>
        <v/>
      </c>
      <c r="N932" s="51" t="str">
        <f aca="false">IF($F932="","",0.000665*$F932)</f>
        <v/>
      </c>
      <c r="O932" s="46" t="str">
        <f aca="false">IF($E932="","",IFERROR($E932*4.87/LN(67.8*CFG_ZANEM-5.42),""))</f>
        <v/>
      </c>
      <c r="P932" s="46" t="str">
        <f aca="false">IF(OR($B932="",$H932=""),"",$H932-$B932)</f>
        <v/>
      </c>
      <c r="Q932" s="46" t="str">
        <f aca="false">IF($A932="","",IF(ISNUMBER(CFG_A),CFG_A,""))</f>
        <v/>
      </c>
      <c r="R932" s="46" t="str">
        <f aca="false">IF($A932="","",IF(ISNUMBER(CFG_B),CFG_B,""))</f>
        <v/>
      </c>
      <c r="S932" s="50" t="str">
        <f aca="false">IF(OR($B932="",$Q932=""),"",0.6108*EXP(17.27*$B932/($B932+237.3))-0.6108*EXP(17.27*($B932+$Q932)/($B932+$Q932+237.3)))</f>
        <v/>
      </c>
      <c r="T932" s="46" t="str">
        <f aca="false">IF(OR($Q932="",$R932="",$L932=""),"",$Q932+$R932*$L932)</f>
        <v/>
      </c>
      <c r="U932" s="46" t="str">
        <f aca="false">IF(OR($Q932="",$R932="",$S932=""),"",$Q932+$R932*$S932)</f>
        <v/>
      </c>
      <c r="V932" s="50" t="str">
        <f aca="false">IF(OR($P932="",$T932="",$U932=""),"",IF(ABS($U932-$T932)&lt;CFG_DENOMMIN,"",($P932-$T932)/($U932-$T932)))</f>
        <v/>
      </c>
      <c r="W932" s="47" t="str">
        <f aca="false">IF($E932="","",IFERROR(LN((CFG_ZANEM-0.67*CFG_HDOSSEL)/(0.123*CFG_HDOSSEL))*LN((CFG_ZAR-0.67*CFG_HDOSSEL)/(0.0123*CFG_HDOSSEL))/(CFG_K^2*$E932),""))</f>
        <v/>
      </c>
      <c r="X932" s="50" t="str">
        <f aca="false">IF(OR($N932="",$W932="",$W932=0),"",$N932*(1+CFG_RC/$W932))</f>
        <v/>
      </c>
      <c r="Y932" s="46" t="str">
        <f aca="false">IF(OR($X932="",$M932="",$G932="",$L932=""),"",($W932*$G932/CFG_RHOCP)*($X932/($M932+$X932))-$L932/($M932+$X932))</f>
        <v/>
      </c>
      <c r="Z932" s="46" t="str">
        <f aca="false">IF(OR($W932="",$G932=""),"",$W932*$G932/CFG_RHOCP)</f>
        <v/>
      </c>
      <c r="AA932" s="50" t="str">
        <f aca="false">IF(OR($P932="",$Y932="",$Z932=""),"",IF(ABS($Z932-$Y932)&lt;CFG_DENOMMIN,"",($P932-$Y932)/($Z932-$Y932)))</f>
        <v/>
      </c>
      <c r="AB932" s="48" t="str">
        <f aca="false">IF($A932="","",IF(AND(HOUR($A932)&gt;=CFG_HINI,HOUR($A932)&lt;CFG_HFIM),1,0))</f>
        <v/>
      </c>
      <c r="AC932" s="48" t="str">
        <f aca="false">IF($A932="","",IF($D932="",0,IF($D932&gt;=CFG_RSMIN,1,0)))</f>
        <v/>
      </c>
      <c r="AD932" s="48" t="str">
        <f aca="false">IF($A932="","",IF($E932="",0,IF(AND($E932&gt;=CFG_UMIN,$E932&lt;=CFG_UMAX),1,0)))</f>
        <v/>
      </c>
      <c r="AE932" s="48" t="str">
        <f aca="false">IF($A932="","",IF($L932="",0,IF($L932&gt;=CFG_VPDMIN,1,0)))</f>
        <v/>
      </c>
      <c r="AF932" s="48" t="str">
        <f aca="false">IF($A932="","",IF(CFG_METODO="Teórico (Jackson)",IF(OR($Y932="",$Z932=""),0,IF(ABS($Z932-$Y932)&gt;=CFG_DENOMMIN,1,0)),IF(OR($T932="",$U932=""),0,IF(ABS($U932-$T932)&gt;=CFG_DENOMMIN,1,0))))</f>
        <v/>
      </c>
      <c r="AG932" s="48" t="str">
        <f aca="false">IF($A932="","",IF(AND($B932&lt;&gt;"",$C932&lt;&gt;"",$H932&lt;&gt;""),1,0))</f>
        <v/>
      </c>
      <c r="AH932" s="48" t="str">
        <f aca="false">IF($A932="","",IF(AND($AB932=1,$AC932=1,$AD932=1,$AE932=1,$AF932=1,$AG932=1),1,0))</f>
        <v/>
      </c>
      <c r="AI932" s="50" t="str">
        <f aca="false">IF($A932="","",IF($AH932&lt;&gt;1,"",IF(CFG_METODO="Teórico (Jackson)",$AA932,$V932)))</f>
        <v/>
      </c>
      <c r="AJ932" s="50" t="str">
        <f aca="false">IF($AI932="","",MAX(0,MIN(1,$AI932)))</f>
        <v/>
      </c>
      <c r="AK932" s="52" t="str">
        <f aca="false">IF($A932="","",IF($AG932=0,"Dados incompletos"&amp;IF($I932="SEM PAR"," — sem Tc no mesmo horário",""),IF($AB932=0,"Fora da janela horária",IF($AC932=0,"Radiação abaixo do mínimo",IF($AD932=0,"Vento fora da faixa",IF($AE932=0,"VPD abaixo do mínimo",IF($AF932=0,"Denominador muito pequeno","VÁLIDO")))))))</f>
        <v/>
      </c>
    </row>
    <row r="933" customFormat="false" ht="15" hidden="false" customHeight="false" outlineLevel="0" collapsed="false">
      <c r="A933" s="45" t="str">
        <f aca="false">IF(02_Estacao!A933="","",02_Estacao!A933)</f>
        <v/>
      </c>
      <c r="B933" s="46" t="str">
        <f aca="false">IF(OR($A933="",02_Estacao!B933=""),"",IF(CFG_UT="°F",(02_Estacao!B933-32)*5/9,02_Estacao!B933))</f>
        <v/>
      </c>
      <c r="C933" s="47" t="str">
        <f aca="false">IF(OR($A933="",02_Estacao!C933=""),"",IF(CFG_UUR="fração (0-1)",02_Estacao!C933*100,02_Estacao!C933))</f>
        <v/>
      </c>
      <c r="D933" s="48" t="str">
        <f aca="false">IF(OR($A933="",02_Estacao!D933=""),"",IF(CFG_URS="MJ/m²/h",02_Estacao!D933*277.7778,IF(CFG_URS="kW/m²",02_Estacao!D933*1000,02_Estacao!D933)))</f>
        <v/>
      </c>
      <c r="E933" s="46" t="str">
        <f aca="false">IF(OR($A933="",02_Estacao!E933=""),"",IF(CFG_UVEL="km/h",02_Estacao!E933/3.6,02_Estacao!E933))</f>
        <v/>
      </c>
      <c r="F933" s="46" t="str">
        <f aca="false">IF($A933="","",IF(02_Estacao!F933="",CFG_P,IF(CFG_UP="hPa (mbar)",02_Estacao!F933/10,IF(CFG_UP="Pa",02_Estacao!F933/1000,02_Estacao!F933))))</f>
        <v/>
      </c>
      <c r="G933" s="48" t="str">
        <f aca="false">IF($A933="","",IF(02_Estacao!G933&lt;&gt;"",02_Estacao!G933,IF($D933="","",(1-CFG_ALBEDO)*$D933-CFG_RNL)))</f>
        <v/>
      </c>
      <c r="H933" s="46" t="str">
        <f aca="false">IF($A933="","",IFERROR(IF(ISNUMBER(INDEX(03_Dossel!$F$6:$F$1005,MATCH($A933,03_Dossel!$A$6:$A$1005,0))),INDEX(03_Dossel!$F$6:$F$1005,MATCH($A933,03_Dossel!$A$6:$A$1005,0)),""),""))</f>
        <v/>
      </c>
      <c r="I933" s="49" t="str">
        <f aca="false">IF($A933="","",IF($H933="","SEM PAR","OK"))</f>
        <v/>
      </c>
      <c r="J933" s="50" t="str">
        <f aca="false">IF($B933="","",0.6108*EXP(17.27*$B933/($B933+237.3)))</f>
        <v/>
      </c>
      <c r="K933" s="50" t="str">
        <f aca="false">IF(OR($J933="",$C933=""),"",$J933*$C933/100)</f>
        <v/>
      </c>
      <c r="L933" s="50" t="str">
        <f aca="false">IF(OR($J933="",$K933=""),"",$J933-$K933)</f>
        <v/>
      </c>
      <c r="M933" s="50" t="str">
        <f aca="false">IF($J933="","",4098*$J933/($B933+237.3)^2)</f>
        <v/>
      </c>
      <c r="N933" s="51" t="str">
        <f aca="false">IF($F933="","",0.000665*$F933)</f>
        <v/>
      </c>
      <c r="O933" s="46" t="str">
        <f aca="false">IF($E933="","",IFERROR($E933*4.87/LN(67.8*CFG_ZANEM-5.42),""))</f>
        <v/>
      </c>
      <c r="P933" s="46" t="str">
        <f aca="false">IF(OR($B933="",$H933=""),"",$H933-$B933)</f>
        <v/>
      </c>
      <c r="Q933" s="46" t="str">
        <f aca="false">IF($A933="","",IF(ISNUMBER(CFG_A),CFG_A,""))</f>
        <v/>
      </c>
      <c r="R933" s="46" t="str">
        <f aca="false">IF($A933="","",IF(ISNUMBER(CFG_B),CFG_B,""))</f>
        <v/>
      </c>
      <c r="S933" s="50" t="str">
        <f aca="false">IF(OR($B933="",$Q933=""),"",0.6108*EXP(17.27*$B933/($B933+237.3))-0.6108*EXP(17.27*($B933+$Q933)/($B933+$Q933+237.3)))</f>
        <v/>
      </c>
      <c r="T933" s="46" t="str">
        <f aca="false">IF(OR($Q933="",$R933="",$L933=""),"",$Q933+$R933*$L933)</f>
        <v/>
      </c>
      <c r="U933" s="46" t="str">
        <f aca="false">IF(OR($Q933="",$R933="",$S933=""),"",$Q933+$R933*$S933)</f>
        <v/>
      </c>
      <c r="V933" s="50" t="str">
        <f aca="false">IF(OR($P933="",$T933="",$U933=""),"",IF(ABS($U933-$T933)&lt;CFG_DENOMMIN,"",($P933-$T933)/($U933-$T933)))</f>
        <v/>
      </c>
      <c r="W933" s="47" t="str">
        <f aca="false">IF($E933="","",IFERROR(LN((CFG_ZANEM-0.67*CFG_HDOSSEL)/(0.123*CFG_HDOSSEL))*LN((CFG_ZAR-0.67*CFG_HDOSSEL)/(0.0123*CFG_HDOSSEL))/(CFG_K^2*$E933),""))</f>
        <v/>
      </c>
      <c r="X933" s="50" t="str">
        <f aca="false">IF(OR($N933="",$W933="",$W933=0),"",$N933*(1+CFG_RC/$W933))</f>
        <v/>
      </c>
      <c r="Y933" s="46" t="str">
        <f aca="false">IF(OR($X933="",$M933="",$G933="",$L933=""),"",($W933*$G933/CFG_RHOCP)*($X933/($M933+$X933))-$L933/($M933+$X933))</f>
        <v/>
      </c>
      <c r="Z933" s="46" t="str">
        <f aca="false">IF(OR($W933="",$G933=""),"",$W933*$G933/CFG_RHOCP)</f>
        <v/>
      </c>
      <c r="AA933" s="50" t="str">
        <f aca="false">IF(OR($P933="",$Y933="",$Z933=""),"",IF(ABS($Z933-$Y933)&lt;CFG_DENOMMIN,"",($P933-$Y933)/($Z933-$Y933)))</f>
        <v/>
      </c>
      <c r="AB933" s="48" t="str">
        <f aca="false">IF($A933="","",IF(AND(HOUR($A933)&gt;=CFG_HINI,HOUR($A933)&lt;CFG_HFIM),1,0))</f>
        <v/>
      </c>
      <c r="AC933" s="48" t="str">
        <f aca="false">IF($A933="","",IF($D933="",0,IF($D933&gt;=CFG_RSMIN,1,0)))</f>
        <v/>
      </c>
      <c r="AD933" s="48" t="str">
        <f aca="false">IF($A933="","",IF($E933="",0,IF(AND($E933&gt;=CFG_UMIN,$E933&lt;=CFG_UMAX),1,0)))</f>
        <v/>
      </c>
      <c r="AE933" s="48" t="str">
        <f aca="false">IF($A933="","",IF($L933="",0,IF($L933&gt;=CFG_VPDMIN,1,0)))</f>
        <v/>
      </c>
      <c r="AF933" s="48" t="str">
        <f aca="false">IF($A933="","",IF(CFG_METODO="Teórico (Jackson)",IF(OR($Y933="",$Z933=""),0,IF(ABS($Z933-$Y933)&gt;=CFG_DENOMMIN,1,0)),IF(OR($T933="",$U933=""),0,IF(ABS($U933-$T933)&gt;=CFG_DENOMMIN,1,0))))</f>
        <v/>
      </c>
      <c r="AG933" s="48" t="str">
        <f aca="false">IF($A933="","",IF(AND($B933&lt;&gt;"",$C933&lt;&gt;"",$H933&lt;&gt;""),1,0))</f>
        <v/>
      </c>
      <c r="AH933" s="48" t="str">
        <f aca="false">IF($A933="","",IF(AND($AB933=1,$AC933=1,$AD933=1,$AE933=1,$AF933=1,$AG933=1),1,0))</f>
        <v/>
      </c>
      <c r="AI933" s="50" t="str">
        <f aca="false">IF($A933="","",IF($AH933&lt;&gt;1,"",IF(CFG_METODO="Teórico (Jackson)",$AA933,$V933)))</f>
        <v/>
      </c>
      <c r="AJ933" s="50" t="str">
        <f aca="false">IF($AI933="","",MAX(0,MIN(1,$AI933)))</f>
        <v/>
      </c>
      <c r="AK933" s="52" t="str">
        <f aca="false">IF($A933="","",IF($AG933=0,"Dados incompletos"&amp;IF($I933="SEM PAR"," — sem Tc no mesmo horário",""),IF($AB933=0,"Fora da janela horária",IF($AC933=0,"Radiação abaixo do mínimo",IF($AD933=0,"Vento fora da faixa",IF($AE933=0,"VPD abaixo do mínimo",IF($AF933=0,"Denominador muito pequeno","VÁLIDO")))))))</f>
        <v/>
      </c>
    </row>
    <row r="934" customFormat="false" ht="15" hidden="false" customHeight="false" outlineLevel="0" collapsed="false">
      <c r="A934" s="45" t="str">
        <f aca="false">IF(02_Estacao!A934="","",02_Estacao!A934)</f>
        <v/>
      </c>
      <c r="B934" s="46" t="str">
        <f aca="false">IF(OR($A934="",02_Estacao!B934=""),"",IF(CFG_UT="°F",(02_Estacao!B934-32)*5/9,02_Estacao!B934))</f>
        <v/>
      </c>
      <c r="C934" s="47" t="str">
        <f aca="false">IF(OR($A934="",02_Estacao!C934=""),"",IF(CFG_UUR="fração (0-1)",02_Estacao!C934*100,02_Estacao!C934))</f>
        <v/>
      </c>
      <c r="D934" s="48" t="str">
        <f aca="false">IF(OR($A934="",02_Estacao!D934=""),"",IF(CFG_URS="MJ/m²/h",02_Estacao!D934*277.7778,IF(CFG_URS="kW/m²",02_Estacao!D934*1000,02_Estacao!D934)))</f>
        <v/>
      </c>
      <c r="E934" s="46" t="str">
        <f aca="false">IF(OR($A934="",02_Estacao!E934=""),"",IF(CFG_UVEL="km/h",02_Estacao!E934/3.6,02_Estacao!E934))</f>
        <v/>
      </c>
      <c r="F934" s="46" t="str">
        <f aca="false">IF($A934="","",IF(02_Estacao!F934="",CFG_P,IF(CFG_UP="hPa (mbar)",02_Estacao!F934/10,IF(CFG_UP="Pa",02_Estacao!F934/1000,02_Estacao!F934))))</f>
        <v/>
      </c>
      <c r="G934" s="48" t="str">
        <f aca="false">IF($A934="","",IF(02_Estacao!G934&lt;&gt;"",02_Estacao!G934,IF($D934="","",(1-CFG_ALBEDO)*$D934-CFG_RNL)))</f>
        <v/>
      </c>
      <c r="H934" s="46" t="str">
        <f aca="false">IF($A934="","",IFERROR(IF(ISNUMBER(INDEX(03_Dossel!$F$6:$F$1005,MATCH($A934,03_Dossel!$A$6:$A$1005,0))),INDEX(03_Dossel!$F$6:$F$1005,MATCH($A934,03_Dossel!$A$6:$A$1005,0)),""),""))</f>
        <v/>
      </c>
      <c r="I934" s="49" t="str">
        <f aca="false">IF($A934="","",IF($H934="","SEM PAR","OK"))</f>
        <v/>
      </c>
      <c r="J934" s="50" t="str">
        <f aca="false">IF($B934="","",0.6108*EXP(17.27*$B934/($B934+237.3)))</f>
        <v/>
      </c>
      <c r="K934" s="50" t="str">
        <f aca="false">IF(OR($J934="",$C934=""),"",$J934*$C934/100)</f>
        <v/>
      </c>
      <c r="L934" s="50" t="str">
        <f aca="false">IF(OR($J934="",$K934=""),"",$J934-$K934)</f>
        <v/>
      </c>
      <c r="M934" s="50" t="str">
        <f aca="false">IF($J934="","",4098*$J934/($B934+237.3)^2)</f>
        <v/>
      </c>
      <c r="N934" s="51" t="str">
        <f aca="false">IF($F934="","",0.000665*$F934)</f>
        <v/>
      </c>
      <c r="O934" s="46" t="str">
        <f aca="false">IF($E934="","",IFERROR($E934*4.87/LN(67.8*CFG_ZANEM-5.42),""))</f>
        <v/>
      </c>
      <c r="P934" s="46" t="str">
        <f aca="false">IF(OR($B934="",$H934=""),"",$H934-$B934)</f>
        <v/>
      </c>
      <c r="Q934" s="46" t="str">
        <f aca="false">IF($A934="","",IF(ISNUMBER(CFG_A),CFG_A,""))</f>
        <v/>
      </c>
      <c r="R934" s="46" t="str">
        <f aca="false">IF($A934="","",IF(ISNUMBER(CFG_B),CFG_B,""))</f>
        <v/>
      </c>
      <c r="S934" s="50" t="str">
        <f aca="false">IF(OR($B934="",$Q934=""),"",0.6108*EXP(17.27*$B934/($B934+237.3))-0.6108*EXP(17.27*($B934+$Q934)/($B934+$Q934+237.3)))</f>
        <v/>
      </c>
      <c r="T934" s="46" t="str">
        <f aca="false">IF(OR($Q934="",$R934="",$L934=""),"",$Q934+$R934*$L934)</f>
        <v/>
      </c>
      <c r="U934" s="46" t="str">
        <f aca="false">IF(OR($Q934="",$R934="",$S934=""),"",$Q934+$R934*$S934)</f>
        <v/>
      </c>
      <c r="V934" s="50" t="str">
        <f aca="false">IF(OR($P934="",$T934="",$U934=""),"",IF(ABS($U934-$T934)&lt;CFG_DENOMMIN,"",($P934-$T934)/($U934-$T934)))</f>
        <v/>
      </c>
      <c r="W934" s="47" t="str">
        <f aca="false">IF($E934="","",IFERROR(LN((CFG_ZANEM-0.67*CFG_HDOSSEL)/(0.123*CFG_HDOSSEL))*LN((CFG_ZAR-0.67*CFG_HDOSSEL)/(0.0123*CFG_HDOSSEL))/(CFG_K^2*$E934),""))</f>
        <v/>
      </c>
      <c r="X934" s="50" t="str">
        <f aca="false">IF(OR($N934="",$W934="",$W934=0),"",$N934*(1+CFG_RC/$W934))</f>
        <v/>
      </c>
      <c r="Y934" s="46" t="str">
        <f aca="false">IF(OR($X934="",$M934="",$G934="",$L934=""),"",($W934*$G934/CFG_RHOCP)*($X934/($M934+$X934))-$L934/($M934+$X934))</f>
        <v/>
      </c>
      <c r="Z934" s="46" t="str">
        <f aca="false">IF(OR($W934="",$G934=""),"",$W934*$G934/CFG_RHOCP)</f>
        <v/>
      </c>
      <c r="AA934" s="50" t="str">
        <f aca="false">IF(OR($P934="",$Y934="",$Z934=""),"",IF(ABS($Z934-$Y934)&lt;CFG_DENOMMIN,"",($P934-$Y934)/($Z934-$Y934)))</f>
        <v/>
      </c>
      <c r="AB934" s="48" t="str">
        <f aca="false">IF($A934="","",IF(AND(HOUR($A934)&gt;=CFG_HINI,HOUR($A934)&lt;CFG_HFIM),1,0))</f>
        <v/>
      </c>
      <c r="AC934" s="48" t="str">
        <f aca="false">IF($A934="","",IF($D934="",0,IF($D934&gt;=CFG_RSMIN,1,0)))</f>
        <v/>
      </c>
      <c r="AD934" s="48" t="str">
        <f aca="false">IF($A934="","",IF($E934="",0,IF(AND($E934&gt;=CFG_UMIN,$E934&lt;=CFG_UMAX),1,0)))</f>
        <v/>
      </c>
      <c r="AE934" s="48" t="str">
        <f aca="false">IF($A934="","",IF($L934="",0,IF($L934&gt;=CFG_VPDMIN,1,0)))</f>
        <v/>
      </c>
      <c r="AF934" s="48" t="str">
        <f aca="false">IF($A934="","",IF(CFG_METODO="Teórico (Jackson)",IF(OR($Y934="",$Z934=""),0,IF(ABS($Z934-$Y934)&gt;=CFG_DENOMMIN,1,0)),IF(OR($T934="",$U934=""),0,IF(ABS($U934-$T934)&gt;=CFG_DENOMMIN,1,0))))</f>
        <v/>
      </c>
      <c r="AG934" s="48" t="str">
        <f aca="false">IF($A934="","",IF(AND($B934&lt;&gt;"",$C934&lt;&gt;"",$H934&lt;&gt;""),1,0))</f>
        <v/>
      </c>
      <c r="AH934" s="48" t="str">
        <f aca="false">IF($A934="","",IF(AND($AB934=1,$AC934=1,$AD934=1,$AE934=1,$AF934=1,$AG934=1),1,0))</f>
        <v/>
      </c>
      <c r="AI934" s="50" t="str">
        <f aca="false">IF($A934="","",IF($AH934&lt;&gt;1,"",IF(CFG_METODO="Teórico (Jackson)",$AA934,$V934)))</f>
        <v/>
      </c>
      <c r="AJ934" s="50" t="str">
        <f aca="false">IF($AI934="","",MAX(0,MIN(1,$AI934)))</f>
        <v/>
      </c>
      <c r="AK934" s="52" t="str">
        <f aca="false">IF($A934="","",IF($AG934=0,"Dados incompletos"&amp;IF($I934="SEM PAR"," — sem Tc no mesmo horário",""),IF($AB934=0,"Fora da janela horária",IF($AC934=0,"Radiação abaixo do mínimo",IF($AD934=0,"Vento fora da faixa",IF($AE934=0,"VPD abaixo do mínimo",IF($AF934=0,"Denominador muito pequeno","VÁLIDO")))))))</f>
        <v/>
      </c>
    </row>
    <row r="935" customFormat="false" ht="15" hidden="false" customHeight="false" outlineLevel="0" collapsed="false">
      <c r="A935" s="45" t="str">
        <f aca="false">IF(02_Estacao!A935="","",02_Estacao!A935)</f>
        <v/>
      </c>
      <c r="B935" s="46" t="str">
        <f aca="false">IF(OR($A935="",02_Estacao!B935=""),"",IF(CFG_UT="°F",(02_Estacao!B935-32)*5/9,02_Estacao!B935))</f>
        <v/>
      </c>
      <c r="C935" s="47" t="str">
        <f aca="false">IF(OR($A935="",02_Estacao!C935=""),"",IF(CFG_UUR="fração (0-1)",02_Estacao!C935*100,02_Estacao!C935))</f>
        <v/>
      </c>
      <c r="D935" s="48" t="str">
        <f aca="false">IF(OR($A935="",02_Estacao!D935=""),"",IF(CFG_URS="MJ/m²/h",02_Estacao!D935*277.7778,IF(CFG_URS="kW/m²",02_Estacao!D935*1000,02_Estacao!D935)))</f>
        <v/>
      </c>
      <c r="E935" s="46" t="str">
        <f aca="false">IF(OR($A935="",02_Estacao!E935=""),"",IF(CFG_UVEL="km/h",02_Estacao!E935/3.6,02_Estacao!E935))</f>
        <v/>
      </c>
      <c r="F935" s="46" t="str">
        <f aca="false">IF($A935="","",IF(02_Estacao!F935="",CFG_P,IF(CFG_UP="hPa (mbar)",02_Estacao!F935/10,IF(CFG_UP="Pa",02_Estacao!F935/1000,02_Estacao!F935))))</f>
        <v/>
      </c>
      <c r="G935" s="48" t="str">
        <f aca="false">IF($A935="","",IF(02_Estacao!G935&lt;&gt;"",02_Estacao!G935,IF($D935="","",(1-CFG_ALBEDO)*$D935-CFG_RNL)))</f>
        <v/>
      </c>
      <c r="H935" s="46" t="str">
        <f aca="false">IF($A935="","",IFERROR(IF(ISNUMBER(INDEX(03_Dossel!$F$6:$F$1005,MATCH($A935,03_Dossel!$A$6:$A$1005,0))),INDEX(03_Dossel!$F$6:$F$1005,MATCH($A935,03_Dossel!$A$6:$A$1005,0)),""),""))</f>
        <v/>
      </c>
      <c r="I935" s="49" t="str">
        <f aca="false">IF($A935="","",IF($H935="","SEM PAR","OK"))</f>
        <v/>
      </c>
      <c r="J935" s="50" t="str">
        <f aca="false">IF($B935="","",0.6108*EXP(17.27*$B935/($B935+237.3)))</f>
        <v/>
      </c>
      <c r="K935" s="50" t="str">
        <f aca="false">IF(OR($J935="",$C935=""),"",$J935*$C935/100)</f>
        <v/>
      </c>
      <c r="L935" s="50" t="str">
        <f aca="false">IF(OR($J935="",$K935=""),"",$J935-$K935)</f>
        <v/>
      </c>
      <c r="M935" s="50" t="str">
        <f aca="false">IF($J935="","",4098*$J935/($B935+237.3)^2)</f>
        <v/>
      </c>
      <c r="N935" s="51" t="str">
        <f aca="false">IF($F935="","",0.000665*$F935)</f>
        <v/>
      </c>
      <c r="O935" s="46" t="str">
        <f aca="false">IF($E935="","",IFERROR($E935*4.87/LN(67.8*CFG_ZANEM-5.42),""))</f>
        <v/>
      </c>
      <c r="P935" s="46" t="str">
        <f aca="false">IF(OR($B935="",$H935=""),"",$H935-$B935)</f>
        <v/>
      </c>
      <c r="Q935" s="46" t="str">
        <f aca="false">IF($A935="","",IF(ISNUMBER(CFG_A),CFG_A,""))</f>
        <v/>
      </c>
      <c r="R935" s="46" t="str">
        <f aca="false">IF($A935="","",IF(ISNUMBER(CFG_B),CFG_B,""))</f>
        <v/>
      </c>
      <c r="S935" s="50" t="str">
        <f aca="false">IF(OR($B935="",$Q935=""),"",0.6108*EXP(17.27*$B935/($B935+237.3))-0.6108*EXP(17.27*($B935+$Q935)/($B935+$Q935+237.3)))</f>
        <v/>
      </c>
      <c r="T935" s="46" t="str">
        <f aca="false">IF(OR($Q935="",$R935="",$L935=""),"",$Q935+$R935*$L935)</f>
        <v/>
      </c>
      <c r="U935" s="46" t="str">
        <f aca="false">IF(OR($Q935="",$R935="",$S935=""),"",$Q935+$R935*$S935)</f>
        <v/>
      </c>
      <c r="V935" s="50" t="str">
        <f aca="false">IF(OR($P935="",$T935="",$U935=""),"",IF(ABS($U935-$T935)&lt;CFG_DENOMMIN,"",($P935-$T935)/($U935-$T935)))</f>
        <v/>
      </c>
      <c r="W935" s="47" t="str">
        <f aca="false">IF($E935="","",IFERROR(LN((CFG_ZANEM-0.67*CFG_HDOSSEL)/(0.123*CFG_HDOSSEL))*LN((CFG_ZAR-0.67*CFG_HDOSSEL)/(0.0123*CFG_HDOSSEL))/(CFG_K^2*$E935),""))</f>
        <v/>
      </c>
      <c r="X935" s="50" t="str">
        <f aca="false">IF(OR($N935="",$W935="",$W935=0),"",$N935*(1+CFG_RC/$W935))</f>
        <v/>
      </c>
      <c r="Y935" s="46" t="str">
        <f aca="false">IF(OR($X935="",$M935="",$G935="",$L935=""),"",($W935*$G935/CFG_RHOCP)*($X935/($M935+$X935))-$L935/($M935+$X935))</f>
        <v/>
      </c>
      <c r="Z935" s="46" t="str">
        <f aca="false">IF(OR($W935="",$G935=""),"",$W935*$G935/CFG_RHOCP)</f>
        <v/>
      </c>
      <c r="AA935" s="50" t="str">
        <f aca="false">IF(OR($P935="",$Y935="",$Z935=""),"",IF(ABS($Z935-$Y935)&lt;CFG_DENOMMIN,"",($P935-$Y935)/($Z935-$Y935)))</f>
        <v/>
      </c>
      <c r="AB935" s="48" t="str">
        <f aca="false">IF($A935="","",IF(AND(HOUR($A935)&gt;=CFG_HINI,HOUR($A935)&lt;CFG_HFIM),1,0))</f>
        <v/>
      </c>
      <c r="AC935" s="48" t="str">
        <f aca="false">IF($A935="","",IF($D935="",0,IF($D935&gt;=CFG_RSMIN,1,0)))</f>
        <v/>
      </c>
      <c r="AD935" s="48" t="str">
        <f aca="false">IF($A935="","",IF($E935="",0,IF(AND($E935&gt;=CFG_UMIN,$E935&lt;=CFG_UMAX),1,0)))</f>
        <v/>
      </c>
      <c r="AE935" s="48" t="str">
        <f aca="false">IF($A935="","",IF($L935="",0,IF($L935&gt;=CFG_VPDMIN,1,0)))</f>
        <v/>
      </c>
      <c r="AF935" s="48" t="str">
        <f aca="false">IF($A935="","",IF(CFG_METODO="Teórico (Jackson)",IF(OR($Y935="",$Z935=""),0,IF(ABS($Z935-$Y935)&gt;=CFG_DENOMMIN,1,0)),IF(OR($T935="",$U935=""),0,IF(ABS($U935-$T935)&gt;=CFG_DENOMMIN,1,0))))</f>
        <v/>
      </c>
      <c r="AG935" s="48" t="str">
        <f aca="false">IF($A935="","",IF(AND($B935&lt;&gt;"",$C935&lt;&gt;"",$H935&lt;&gt;""),1,0))</f>
        <v/>
      </c>
      <c r="AH935" s="48" t="str">
        <f aca="false">IF($A935="","",IF(AND($AB935=1,$AC935=1,$AD935=1,$AE935=1,$AF935=1,$AG935=1),1,0))</f>
        <v/>
      </c>
      <c r="AI935" s="50" t="str">
        <f aca="false">IF($A935="","",IF($AH935&lt;&gt;1,"",IF(CFG_METODO="Teórico (Jackson)",$AA935,$V935)))</f>
        <v/>
      </c>
      <c r="AJ935" s="50" t="str">
        <f aca="false">IF($AI935="","",MAX(0,MIN(1,$AI935)))</f>
        <v/>
      </c>
      <c r="AK935" s="52" t="str">
        <f aca="false">IF($A935="","",IF($AG935=0,"Dados incompletos"&amp;IF($I935="SEM PAR"," — sem Tc no mesmo horário",""),IF($AB935=0,"Fora da janela horária",IF($AC935=0,"Radiação abaixo do mínimo",IF($AD935=0,"Vento fora da faixa",IF($AE935=0,"VPD abaixo do mínimo",IF($AF935=0,"Denominador muito pequeno","VÁLIDO")))))))</f>
        <v/>
      </c>
    </row>
    <row r="936" customFormat="false" ht="15" hidden="false" customHeight="false" outlineLevel="0" collapsed="false">
      <c r="A936" s="45" t="str">
        <f aca="false">IF(02_Estacao!A936="","",02_Estacao!A936)</f>
        <v/>
      </c>
      <c r="B936" s="46" t="str">
        <f aca="false">IF(OR($A936="",02_Estacao!B936=""),"",IF(CFG_UT="°F",(02_Estacao!B936-32)*5/9,02_Estacao!B936))</f>
        <v/>
      </c>
      <c r="C936" s="47" t="str">
        <f aca="false">IF(OR($A936="",02_Estacao!C936=""),"",IF(CFG_UUR="fração (0-1)",02_Estacao!C936*100,02_Estacao!C936))</f>
        <v/>
      </c>
      <c r="D936" s="48" t="str">
        <f aca="false">IF(OR($A936="",02_Estacao!D936=""),"",IF(CFG_URS="MJ/m²/h",02_Estacao!D936*277.7778,IF(CFG_URS="kW/m²",02_Estacao!D936*1000,02_Estacao!D936)))</f>
        <v/>
      </c>
      <c r="E936" s="46" t="str">
        <f aca="false">IF(OR($A936="",02_Estacao!E936=""),"",IF(CFG_UVEL="km/h",02_Estacao!E936/3.6,02_Estacao!E936))</f>
        <v/>
      </c>
      <c r="F936" s="46" t="str">
        <f aca="false">IF($A936="","",IF(02_Estacao!F936="",CFG_P,IF(CFG_UP="hPa (mbar)",02_Estacao!F936/10,IF(CFG_UP="Pa",02_Estacao!F936/1000,02_Estacao!F936))))</f>
        <v/>
      </c>
      <c r="G936" s="48" t="str">
        <f aca="false">IF($A936="","",IF(02_Estacao!G936&lt;&gt;"",02_Estacao!G936,IF($D936="","",(1-CFG_ALBEDO)*$D936-CFG_RNL)))</f>
        <v/>
      </c>
      <c r="H936" s="46" t="str">
        <f aca="false">IF($A936="","",IFERROR(IF(ISNUMBER(INDEX(03_Dossel!$F$6:$F$1005,MATCH($A936,03_Dossel!$A$6:$A$1005,0))),INDEX(03_Dossel!$F$6:$F$1005,MATCH($A936,03_Dossel!$A$6:$A$1005,0)),""),""))</f>
        <v/>
      </c>
      <c r="I936" s="49" t="str">
        <f aca="false">IF($A936="","",IF($H936="","SEM PAR","OK"))</f>
        <v/>
      </c>
      <c r="J936" s="50" t="str">
        <f aca="false">IF($B936="","",0.6108*EXP(17.27*$B936/($B936+237.3)))</f>
        <v/>
      </c>
      <c r="K936" s="50" t="str">
        <f aca="false">IF(OR($J936="",$C936=""),"",$J936*$C936/100)</f>
        <v/>
      </c>
      <c r="L936" s="50" t="str">
        <f aca="false">IF(OR($J936="",$K936=""),"",$J936-$K936)</f>
        <v/>
      </c>
      <c r="M936" s="50" t="str">
        <f aca="false">IF($J936="","",4098*$J936/($B936+237.3)^2)</f>
        <v/>
      </c>
      <c r="N936" s="51" t="str">
        <f aca="false">IF($F936="","",0.000665*$F936)</f>
        <v/>
      </c>
      <c r="O936" s="46" t="str">
        <f aca="false">IF($E936="","",IFERROR($E936*4.87/LN(67.8*CFG_ZANEM-5.42),""))</f>
        <v/>
      </c>
      <c r="P936" s="46" t="str">
        <f aca="false">IF(OR($B936="",$H936=""),"",$H936-$B936)</f>
        <v/>
      </c>
      <c r="Q936" s="46" t="str">
        <f aca="false">IF($A936="","",IF(ISNUMBER(CFG_A),CFG_A,""))</f>
        <v/>
      </c>
      <c r="R936" s="46" t="str">
        <f aca="false">IF($A936="","",IF(ISNUMBER(CFG_B),CFG_B,""))</f>
        <v/>
      </c>
      <c r="S936" s="50" t="str">
        <f aca="false">IF(OR($B936="",$Q936=""),"",0.6108*EXP(17.27*$B936/($B936+237.3))-0.6108*EXP(17.27*($B936+$Q936)/($B936+$Q936+237.3)))</f>
        <v/>
      </c>
      <c r="T936" s="46" t="str">
        <f aca="false">IF(OR($Q936="",$R936="",$L936=""),"",$Q936+$R936*$L936)</f>
        <v/>
      </c>
      <c r="U936" s="46" t="str">
        <f aca="false">IF(OR($Q936="",$R936="",$S936=""),"",$Q936+$R936*$S936)</f>
        <v/>
      </c>
      <c r="V936" s="50" t="str">
        <f aca="false">IF(OR($P936="",$T936="",$U936=""),"",IF(ABS($U936-$T936)&lt;CFG_DENOMMIN,"",($P936-$T936)/($U936-$T936)))</f>
        <v/>
      </c>
      <c r="W936" s="47" t="str">
        <f aca="false">IF($E936="","",IFERROR(LN((CFG_ZANEM-0.67*CFG_HDOSSEL)/(0.123*CFG_HDOSSEL))*LN((CFG_ZAR-0.67*CFG_HDOSSEL)/(0.0123*CFG_HDOSSEL))/(CFG_K^2*$E936),""))</f>
        <v/>
      </c>
      <c r="X936" s="50" t="str">
        <f aca="false">IF(OR($N936="",$W936="",$W936=0),"",$N936*(1+CFG_RC/$W936))</f>
        <v/>
      </c>
      <c r="Y936" s="46" t="str">
        <f aca="false">IF(OR($X936="",$M936="",$G936="",$L936=""),"",($W936*$G936/CFG_RHOCP)*($X936/($M936+$X936))-$L936/($M936+$X936))</f>
        <v/>
      </c>
      <c r="Z936" s="46" t="str">
        <f aca="false">IF(OR($W936="",$G936=""),"",$W936*$G936/CFG_RHOCP)</f>
        <v/>
      </c>
      <c r="AA936" s="50" t="str">
        <f aca="false">IF(OR($P936="",$Y936="",$Z936=""),"",IF(ABS($Z936-$Y936)&lt;CFG_DENOMMIN,"",($P936-$Y936)/($Z936-$Y936)))</f>
        <v/>
      </c>
      <c r="AB936" s="48" t="str">
        <f aca="false">IF($A936="","",IF(AND(HOUR($A936)&gt;=CFG_HINI,HOUR($A936)&lt;CFG_HFIM),1,0))</f>
        <v/>
      </c>
      <c r="AC936" s="48" t="str">
        <f aca="false">IF($A936="","",IF($D936="",0,IF($D936&gt;=CFG_RSMIN,1,0)))</f>
        <v/>
      </c>
      <c r="AD936" s="48" t="str">
        <f aca="false">IF($A936="","",IF($E936="",0,IF(AND($E936&gt;=CFG_UMIN,$E936&lt;=CFG_UMAX),1,0)))</f>
        <v/>
      </c>
      <c r="AE936" s="48" t="str">
        <f aca="false">IF($A936="","",IF($L936="",0,IF($L936&gt;=CFG_VPDMIN,1,0)))</f>
        <v/>
      </c>
      <c r="AF936" s="48" t="str">
        <f aca="false">IF($A936="","",IF(CFG_METODO="Teórico (Jackson)",IF(OR($Y936="",$Z936=""),0,IF(ABS($Z936-$Y936)&gt;=CFG_DENOMMIN,1,0)),IF(OR($T936="",$U936=""),0,IF(ABS($U936-$T936)&gt;=CFG_DENOMMIN,1,0))))</f>
        <v/>
      </c>
      <c r="AG936" s="48" t="str">
        <f aca="false">IF($A936="","",IF(AND($B936&lt;&gt;"",$C936&lt;&gt;"",$H936&lt;&gt;""),1,0))</f>
        <v/>
      </c>
      <c r="AH936" s="48" t="str">
        <f aca="false">IF($A936="","",IF(AND($AB936=1,$AC936=1,$AD936=1,$AE936=1,$AF936=1,$AG936=1),1,0))</f>
        <v/>
      </c>
      <c r="AI936" s="50" t="str">
        <f aca="false">IF($A936="","",IF($AH936&lt;&gt;1,"",IF(CFG_METODO="Teórico (Jackson)",$AA936,$V936)))</f>
        <v/>
      </c>
      <c r="AJ936" s="50" t="str">
        <f aca="false">IF($AI936="","",MAX(0,MIN(1,$AI936)))</f>
        <v/>
      </c>
      <c r="AK936" s="52" t="str">
        <f aca="false">IF($A936="","",IF($AG936=0,"Dados incompletos"&amp;IF($I936="SEM PAR"," — sem Tc no mesmo horário",""),IF($AB936=0,"Fora da janela horária",IF($AC936=0,"Radiação abaixo do mínimo",IF($AD936=0,"Vento fora da faixa",IF($AE936=0,"VPD abaixo do mínimo",IF($AF936=0,"Denominador muito pequeno","VÁLIDO")))))))</f>
        <v/>
      </c>
    </row>
    <row r="937" customFormat="false" ht="15" hidden="false" customHeight="false" outlineLevel="0" collapsed="false">
      <c r="A937" s="45" t="str">
        <f aca="false">IF(02_Estacao!A937="","",02_Estacao!A937)</f>
        <v/>
      </c>
      <c r="B937" s="46" t="str">
        <f aca="false">IF(OR($A937="",02_Estacao!B937=""),"",IF(CFG_UT="°F",(02_Estacao!B937-32)*5/9,02_Estacao!B937))</f>
        <v/>
      </c>
      <c r="C937" s="47" t="str">
        <f aca="false">IF(OR($A937="",02_Estacao!C937=""),"",IF(CFG_UUR="fração (0-1)",02_Estacao!C937*100,02_Estacao!C937))</f>
        <v/>
      </c>
      <c r="D937" s="48" t="str">
        <f aca="false">IF(OR($A937="",02_Estacao!D937=""),"",IF(CFG_URS="MJ/m²/h",02_Estacao!D937*277.7778,IF(CFG_URS="kW/m²",02_Estacao!D937*1000,02_Estacao!D937)))</f>
        <v/>
      </c>
      <c r="E937" s="46" t="str">
        <f aca="false">IF(OR($A937="",02_Estacao!E937=""),"",IF(CFG_UVEL="km/h",02_Estacao!E937/3.6,02_Estacao!E937))</f>
        <v/>
      </c>
      <c r="F937" s="46" t="str">
        <f aca="false">IF($A937="","",IF(02_Estacao!F937="",CFG_P,IF(CFG_UP="hPa (mbar)",02_Estacao!F937/10,IF(CFG_UP="Pa",02_Estacao!F937/1000,02_Estacao!F937))))</f>
        <v/>
      </c>
      <c r="G937" s="48" t="str">
        <f aca="false">IF($A937="","",IF(02_Estacao!G937&lt;&gt;"",02_Estacao!G937,IF($D937="","",(1-CFG_ALBEDO)*$D937-CFG_RNL)))</f>
        <v/>
      </c>
      <c r="H937" s="46" t="str">
        <f aca="false">IF($A937="","",IFERROR(IF(ISNUMBER(INDEX(03_Dossel!$F$6:$F$1005,MATCH($A937,03_Dossel!$A$6:$A$1005,0))),INDEX(03_Dossel!$F$6:$F$1005,MATCH($A937,03_Dossel!$A$6:$A$1005,0)),""),""))</f>
        <v/>
      </c>
      <c r="I937" s="49" t="str">
        <f aca="false">IF($A937="","",IF($H937="","SEM PAR","OK"))</f>
        <v/>
      </c>
      <c r="J937" s="50" t="str">
        <f aca="false">IF($B937="","",0.6108*EXP(17.27*$B937/($B937+237.3)))</f>
        <v/>
      </c>
      <c r="K937" s="50" t="str">
        <f aca="false">IF(OR($J937="",$C937=""),"",$J937*$C937/100)</f>
        <v/>
      </c>
      <c r="L937" s="50" t="str">
        <f aca="false">IF(OR($J937="",$K937=""),"",$J937-$K937)</f>
        <v/>
      </c>
      <c r="M937" s="50" t="str">
        <f aca="false">IF($J937="","",4098*$J937/($B937+237.3)^2)</f>
        <v/>
      </c>
      <c r="N937" s="51" t="str">
        <f aca="false">IF($F937="","",0.000665*$F937)</f>
        <v/>
      </c>
      <c r="O937" s="46" t="str">
        <f aca="false">IF($E937="","",IFERROR($E937*4.87/LN(67.8*CFG_ZANEM-5.42),""))</f>
        <v/>
      </c>
      <c r="P937" s="46" t="str">
        <f aca="false">IF(OR($B937="",$H937=""),"",$H937-$B937)</f>
        <v/>
      </c>
      <c r="Q937" s="46" t="str">
        <f aca="false">IF($A937="","",IF(ISNUMBER(CFG_A),CFG_A,""))</f>
        <v/>
      </c>
      <c r="R937" s="46" t="str">
        <f aca="false">IF($A937="","",IF(ISNUMBER(CFG_B),CFG_B,""))</f>
        <v/>
      </c>
      <c r="S937" s="50" t="str">
        <f aca="false">IF(OR($B937="",$Q937=""),"",0.6108*EXP(17.27*$B937/($B937+237.3))-0.6108*EXP(17.27*($B937+$Q937)/($B937+$Q937+237.3)))</f>
        <v/>
      </c>
      <c r="T937" s="46" t="str">
        <f aca="false">IF(OR($Q937="",$R937="",$L937=""),"",$Q937+$R937*$L937)</f>
        <v/>
      </c>
      <c r="U937" s="46" t="str">
        <f aca="false">IF(OR($Q937="",$R937="",$S937=""),"",$Q937+$R937*$S937)</f>
        <v/>
      </c>
      <c r="V937" s="50" t="str">
        <f aca="false">IF(OR($P937="",$T937="",$U937=""),"",IF(ABS($U937-$T937)&lt;CFG_DENOMMIN,"",($P937-$T937)/($U937-$T937)))</f>
        <v/>
      </c>
      <c r="W937" s="47" t="str">
        <f aca="false">IF($E937="","",IFERROR(LN((CFG_ZANEM-0.67*CFG_HDOSSEL)/(0.123*CFG_HDOSSEL))*LN((CFG_ZAR-0.67*CFG_HDOSSEL)/(0.0123*CFG_HDOSSEL))/(CFG_K^2*$E937),""))</f>
        <v/>
      </c>
      <c r="X937" s="50" t="str">
        <f aca="false">IF(OR($N937="",$W937="",$W937=0),"",$N937*(1+CFG_RC/$W937))</f>
        <v/>
      </c>
      <c r="Y937" s="46" t="str">
        <f aca="false">IF(OR($X937="",$M937="",$G937="",$L937=""),"",($W937*$G937/CFG_RHOCP)*($X937/($M937+$X937))-$L937/($M937+$X937))</f>
        <v/>
      </c>
      <c r="Z937" s="46" t="str">
        <f aca="false">IF(OR($W937="",$G937=""),"",$W937*$G937/CFG_RHOCP)</f>
        <v/>
      </c>
      <c r="AA937" s="50" t="str">
        <f aca="false">IF(OR($P937="",$Y937="",$Z937=""),"",IF(ABS($Z937-$Y937)&lt;CFG_DENOMMIN,"",($P937-$Y937)/($Z937-$Y937)))</f>
        <v/>
      </c>
      <c r="AB937" s="48" t="str">
        <f aca="false">IF($A937="","",IF(AND(HOUR($A937)&gt;=CFG_HINI,HOUR($A937)&lt;CFG_HFIM),1,0))</f>
        <v/>
      </c>
      <c r="AC937" s="48" t="str">
        <f aca="false">IF($A937="","",IF($D937="",0,IF($D937&gt;=CFG_RSMIN,1,0)))</f>
        <v/>
      </c>
      <c r="AD937" s="48" t="str">
        <f aca="false">IF($A937="","",IF($E937="",0,IF(AND($E937&gt;=CFG_UMIN,$E937&lt;=CFG_UMAX),1,0)))</f>
        <v/>
      </c>
      <c r="AE937" s="48" t="str">
        <f aca="false">IF($A937="","",IF($L937="",0,IF($L937&gt;=CFG_VPDMIN,1,0)))</f>
        <v/>
      </c>
      <c r="AF937" s="48" t="str">
        <f aca="false">IF($A937="","",IF(CFG_METODO="Teórico (Jackson)",IF(OR($Y937="",$Z937=""),0,IF(ABS($Z937-$Y937)&gt;=CFG_DENOMMIN,1,0)),IF(OR($T937="",$U937=""),0,IF(ABS($U937-$T937)&gt;=CFG_DENOMMIN,1,0))))</f>
        <v/>
      </c>
      <c r="AG937" s="48" t="str">
        <f aca="false">IF($A937="","",IF(AND($B937&lt;&gt;"",$C937&lt;&gt;"",$H937&lt;&gt;""),1,0))</f>
        <v/>
      </c>
      <c r="AH937" s="48" t="str">
        <f aca="false">IF($A937="","",IF(AND($AB937=1,$AC937=1,$AD937=1,$AE937=1,$AF937=1,$AG937=1),1,0))</f>
        <v/>
      </c>
      <c r="AI937" s="50" t="str">
        <f aca="false">IF($A937="","",IF($AH937&lt;&gt;1,"",IF(CFG_METODO="Teórico (Jackson)",$AA937,$V937)))</f>
        <v/>
      </c>
      <c r="AJ937" s="50" t="str">
        <f aca="false">IF($AI937="","",MAX(0,MIN(1,$AI937)))</f>
        <v/>
      </c>
      <c r="AK937" s="52" t="str">
        <f aca="false">IF($A937="","",IF($AG937=0,"Dados incompletos"&amp;IF($I937="SEM PAR"," — sem Tc no mesmo horário",""),IF($AB937=0,"Fora da janela horária",IF($AC937=0,"Radiação abaixo do mínimo",IF($AD937=0,"Vento fora da faixa",IF($AE937=0,"VPD abaixo do mínimo",IF($AF937=0,"Denominador muito pequeno","VÁLIDO")))))))</f>
        <v/>
      </c>
    </row>
    <row r="938" customFormat="false" ht="15" hidden="false" customHeight="false" outlineLevel="0" collapsed="false">
      <c r="A938" s="45" t="str">
        <f aca="false">IF(02_Estacao!A938="","",02_Estacao!A938)</f>
        <v/>
      </c>
      <c r="B938" s="46" t="str">
        <f aca="false">IF(OR($A938="",02_Estacao!B938=""),"",IF(CFG_UT="°F",(02_Estacao!B938-32)*5/9,02_Estacao!B938))</f>
        <v/>
      </c>
      <c r="C938" s="47" t="str">
        <f aca="false">IF(OR($A938="",02_Estacao!C938=""),"",IF(CFG_UUR="fração (0-1)",02_Estacao!C938*100,02_Estacao!C938))</f>
        <v/>
      </c>
      <c r="D938" s="48" t="str">
        <f aca="false">IF(OR($A938="",02_Estacao!D938=""),"",IF(CFG_URS="MJ/m²/h",02_Estacao!D938*277.7778,IF(CFG_URS="kW/m²",02_Estacao!D938*1000,02_Estacao!D938)))</f>
        <v/>
      </c>
      <c r="E938" s="46" t="str">
        <f aca="false">IF(OR($A938="",02_Estacao!E938=""),"",IF(CFG_UVEL="km/h",02_Estacao!E938/3.6,02_Estacao!E938))</f>
        <v/>
      </c>
      <c r="F938" s="46" t="str">
        <f aca="false">IF($A938="","",IF(02_Estacao!F938="",CFG_P,IF(CFG_UP="hPa (mbar)",02_Estacao!F938/10,IF(CFG_UP="Pa",02_Estacao!F938/1000,02_Estacao!F938))))</f>
        <v/>
      </c>
      <c r="G938" s="48" t="str">
        <f aca="false">IF($A938="","",IF(02_Estacao!G938&lt;&gt;"",02_Estacao!G938,IF($D938="","",(1-CFG_ALBEDO)*$D938-CFG_RNL)))</f>
        <v/>
      </c>
      <c r="H938" s="46" t="str">
        <f aca="false">IF($A938="","",IFERROR(IF(ISNUMBER(INDEX(03_Dossel!$F$6:$F$1005,MATCH($A938,03_Dossel!$A$6:$A$1005,0))),INDEX(03_Dossel!$F$6:$F$1005,MATCH($A938,03_Dossel!$A$6:$A$1005,0)),""),""))</f>
        <v/>
      </c>
      <c r="I938" s="49" t="str">
        <f aca="false">IF($A938="","",IF($H938="","SEM PAR","OK"))</f>
        <v/>
      </c>
      <c r="J938" s="50" t="str">
        <f aca="false">IF($B938="","",0.6108*EXP(17.27*$B938/($B938+237.3)))</f>
        <v/>
      </c>
      <c r="K938" s="50" t="str">
        <f aca="false">IF(OR($J938="",$C938=""),"",$J938*$C938/100)</f>
        <v/>
      </c>
      <c r="L938" s="50" t="str">
        <f aca="false">IF(OR($J938="",$K938=""),"",$J938-$K938)</f>
        <v/>
      </c>
      <c r="M938" s="50" t="str">
        <f aca="false">IF($J938="","",4098*$J938/($B938+237.3)^2)</f>
        <v/>
      </c>
      <c r="N938" s="51" t="str">
        <f aca="false">IF($F938="","",0.000665*$F938)</f>
        <v/>
      </c>
      <c r="O938" s="46" t="str">
        <f aca="false">IF($E938="","",IFERROR($E938*4.87/LN(67.8*CFG_ZANEM-5.42),""))</f>
        <v/>
      </c>
      <c r="P938" s="46" t="str">
        <f aca="false">IF(OR($B938="",$H938=""),"",$H938-$B938)</f>
        <v/>
      </c>
      <c r="Q938" s="46" t="str">
        <f aca="false">IF($A938="","",IF(ISNUMBER(CFG_A),CFG_A,""))</f>
        <v/>
      </c>
      <c r="R938" s="46" t="str">
        <f aca="false">IF($A938="","",IF(ISNUMBER(CFG_B),CFG_B,""))</f>
        <v/>
      </c>
      <c r="S938" s="50" t="str">
        <f aca="false">IF(OR($B938="",$Q938=""),"",0.6108*EXP(17.27*$B938/($B938+237.3))-0.6108*EXP(17.27*($B938+$Q938)/($B938+$Q938+237.3)))</f>
        <v/>
      </c>
      <c r="T938" s="46" t="str">
        <f aca="false">IF(OR($Q938="",$R938="",$L938=""),"",$Q938+$R938*$L938)</f>
        <v/>
      </c>
      <c r="U938" s="46" t="str">
        <f aca="false">IF(OR($Q938="",$R938="",$S938=""),"",$Q938+$R938*$S938)</f>
        <v/>
      </c>
      <c r="V938" s="50" t="str">
        <f aca="false">IF(OR($P938="",$T938="",$U938=""),"",IF(ABS($U938-$T938)&lt;CFG_DENOMMIN,"",($P938-$T938)/($U938-$T938)))</f>
        <v/>
      </c>
      <c r="W938" s="47" t="str">
        <f aca="false">IF($E938="","",IFERROR(LN((CFG_ZANEM-0.67*CFG_HDOSSEL)/(0.123*CFG_HDOSSEL))*LN((CFG_ZAR-0.67*CFG_HDOSSEL)/(0.0123*CFG_HDOSSEL))/(CFG_K^2*$E938),""))</f>
        <v/>
      </c>
      <c r="X938" s="50" t="str">
        <f aca="false">IF(OR($N938="",$W938="",$W938=0),"",$N938*(1+CFG_RC/$W938))</f>
        <v/>
      </c>
      <c r="Y938" s="46" t="str">
        <f aca="false">IF(OR($X938="",$M938="",$G938="",$L938=""),"",($W938*$G938/CFG_RHOCP)*($X938/($M938+$X938))-$L938/($M938+$X938))</f>
        <v/>
      </c>
      <c r="Z938" s="46" t="str">
        <f aca="false">IF(OR($W938="",$G938=""),"",$W938*$G938/CFG_RHOCP)</f>
        <v/>
      </c>
      <c r="AA938" s="50" t="str">
        <f aca="false">IF(OR($P938="",$Y938="",$Z938=""),"",IF(ABS($Z938-$Y938)&lt;CFG_DENOMMIN,"",($P938-$Y938)/($Z938-$Y938)))</f>
        <v/>
      </c>
      <c r="AB938" s="48" t="str">
        <f aca="false">IF($A938="","",IF(AND(HOUR($A938)&gt;=CFG_HINI,HOUR($A938)&lt;CFG_HFIM),1,0))</f>
        <v/>
      </c>
      <c r="AC938" s="48" t="str">
        <f aca="false">IF($A938="","",IF($D938="",0,IF($D938&gt;=CFG_RSMIN,1,0)))</f>
        <v/>
      </c>
      <c r="AD938" s="48" t="str">
        <f aca="false">IF($A938="","",IF($E938="",0,IF(AND($E938&gt;=CFG_UMIN,$E938&lt;=CFG_UMAX),1,0)))</f>
        <v/>
      </c>
      <c r="AE938" s="48" t="str">
        <f aca="false">IF($A938="","",IF($L938="",0,IF($L938&gt;=CFG_VPDMIN,1,0)))</f>
        <v/>
      </c>
      <c r="AF938" s="48" t="str">
        <f aca="false">IF($A938="","",IF(CFG_METODO="Teórico (Jackson)",IF(OR($Y938="",$Z938=""),0,IF(ABS($Z938-$Y938)&gt;=CFG_DENOMMIN,1,0)),IF(OR($T938="",$U938=""),0,IF(ABS($U938-$T938)&gt;=CFG_DENOMMIN,1,0))))</f>
        <v/>
      </c>
      <c r="AG938" s="48" t="str">
        <f aca="false">IF($A938="","",IF(AND($B938&lt;&gt;"",$C938&lt;&gt;"",$H938&lt;&gt;""),1,0))</f>
        <v/>
      </c>
      <c r="AH938" s="48" t="str">
        <f aca="false">IF($A938="","",IF(AND($AB938=1,$AC938=1,$AD938=1,$AE938=1,$AF938=1,$AG938=1),1,0))</f>
        <v/>
      </c>
      <c r="AI938" s="50" t="str">
        <f aca="false">IF($A938="","",IF($AH938&lt;&gt;1,"",IF(CFG_METODO="Teórico (Jackson)",$AA938,$V938)))</f>
        <v/>
      </c>
      <c r="AJ938" s="50" t="str">
        <f aca="false">IF($AI938="","",MAX(0,MIN(1,$AI938)))</f>
        <v/>
      </c>
      <c r="AK938" s="52" t="str">
        <f aca="false">IF($A938="","",IF($AG938=0,"Dados incompletos"&amp;IF($I938="SEM PAR"," — sem Tc no mesmo horário",""),IF($AB938=0,"Fora da janela horária",IF($AC938=0,"Radiação abaixo do mínimo",IF($AD938=0,"Vento fora da faixa",IF($AE938=0,"VPD abaixo do mínimo",IF($AF938=0,"Denominador muito pequeno","VÁLIDO")))))))</f>
        <v/>
      </c>
    </row>
    <row r="939" customFormat="false" ht="15" hidden="false" customHeight="false" outlineLevel="0" collapsed="false">
      <c r="A939" s="45" t="str">
        <f aca="false">IF(02_Estacao!A939="","",02_Estacao!A939)</f>
        <v/>
      </c>
      <c r="B939" s="46" t="str">
        <f aca="false">IF(OR($A939="",02_Estacao!B939=""),"",IF(CFG_UT="°F",(02_Estacao!B939-32)*5/9,02_Estacao!B939))</f>
        <v/>
      </c>
      <c r="C939" s="47" t="str">
        <f aca="false">IF(OR($A939="",02_Estacao!C939=""),"",IF(CFG_UUR="fração (0-1)",02_Estacao!C939*100,02_Estacao!C939))</f>
        <v/>
      </c>
      <c r="D939" s="48" t="str">
        <f aca="false">IF(OR($A939="",02_Estacao!D939=""),"",IF(CFG_URS="MJ/m²/h",02_Estacao!D939*277.7778,IF(CFG_URS="kW/m²",02_Estacao!D939*1000,02_Estacao!D939)))</f>
        <v/>
      </c>
      <c r="E939" s="46" t="str">
        <f aca="false">IF(OR($A939="",02_Estacao!E939=""),"",IF(CFG_UVEL="km/h",02_Estacao!E939/3.6,02_Estacao!E939))</f>
        <v/>
      </c>
      <c r="F939" s="46" t="str">
        <f aca="false">IF($A939="","",IF(02_Estacao!F939="",CFG_P,IF(CFG_UP="hPa (mbar)",02_Estacao!F939/10,IF(CFG_UP="Pa",02_Estacao!F939/1000,02_Estacao!F939))))</f>
        <v/>
      </c>
      <c r="G939" s="48" t="str">
        <f aca="false">IF($A939="","",IF(02_Estacao!G939&lt;&gt;"",02_Estacao!G939,IF($D939="","",(1-CFG_ALBEDO)*$D939-CFG_RNL)))</f>
        <v/>
      </c>
      <c r="H939" s="46" t="str">
        <f aca="false">IF($A939="","",IFERROR(IF(ISNUMBER(INDEX(03_Dossel!$F$6:$F$1005,MATCH($A939,03_Dossel!$A$6:$A$1005,0))),INDEX(03_Dossel!$F$6:$F$1005,MATCH($A939,03_Dossel!$A$6:$A$1005,0)),""),""))</f>
        <v/>
      </c>
      <c r="I939" s="49" t="str">
        <f aca="false">IF($A939="","",IF($H939="","SEM PAR","OK"))</f>
        <v/>
      </c>
      <c r="J939" s="50" t="str">
        <f aca="false">IF($B939="","",0.6108*EXP(17.27*$B939/($B939+237.3)))</f>
        <v/>
      </c>
      <c r="K939" s="50" t="str">
        <f aca="false">IF(OR($J939="",$C939=""),"",$J939*$C939/100)</f>
        <v/>
      </c>
      <c r="L939" s="50" t="str">
        <f aca="false">IF(OR($J939="",$K939=""),"",$J939-$K939)</f>
        <v/>
      </c>
      <c r="M939" s="50" t="str">
        <f aca="false">IF($J939="","",4098*$J939/($B939+237.3)^2)</f>
        <v/>
      </c>
      <c r="N939" s="51" t="str">
        <f aca="false">IF($F939="","",0.000665*$F939)</f>
        <v/>
      </c>
      <c r="O939" s="46" t="str">
        <f aca="false">IF($E939="","",IFERROR($E939*4.87/LN(67.8*CFG_ZANEM-5.42),""))</f>
        <v/>
      </c>
      <c r="P939" s="46" t="str">
        <f aca="false">IF(OR($B939="",$H939=""),"",$H939-$B939)</f>
        <v/>
      </c>
      <c r="Q939" s="46" t="str">
        <f aca="false">IF($A939="","",IF(ISNUMBER(CFG_A),CFG_A,""))</f>
        <v/>
      </c>
      <c r="R939" s="46" t="str">
        <f aca="false">IF($A939="","",IF(ISNUMBER(CFG_B),CFG_B,""))</f>
        <v/>
      </c>
      <c r="S939" s="50" t="str">
        <f aca="false">IF(OR($B939="",$Q939=""),"",0.6108*EXP(17.27*$B939/($B939+237.3))-0.6108*EXP(17.27*($B939+$Q939)/($B939+$Q939+237.3)))</f>
        <v/>
      </c>
      <c r="T939" s="46" t="str">
        <f aca="false">IF(OR($Q939="",$R939="",$L939=""),"",$Q939+$R939*$L939)</f>
        <v/>
      </c>
      <c r="U939" s="46" t="str">
        <f aca="false">IF(OR($Q939="",$R939="",$S939=""),"",$Q939+$R939*$S939)</f>
        <v/>
      </c>
      <c r="V939" s="50" t="str">
        <f aca="false">IF(OR($P939="",$T939="",$U939=""),"",IF(ABS($U939-$T939)&lt;CFG_DENOMMIN,"",($P939-$T939)/($U939-$T939)))</f>
        <v/>
      </c>
      <c r="W939" s="47" t="str">
        <f aca="false">IF($E939="","",IFERROR(LN((CFG_ZANEM-0.67*CFG_HDOSSEL)/(0.123*CFG_HDOSSEL))*LN((CFG_ZAR-0.67*CFG_HDOSSEL)/(0.0123*CFG_HDOSSEL))/(CFG_K^2*$E939),""))</f>
        <v/>
      </c>
      <c r="X939" s="50" t="str">
        <f aca="false">IF(OR($N939="",$W939="",$W939=0),"",$N939*(1+CFG_RC/$W939))</f>
        <v/>
      </c>
      <c r="Y939" s="46" t="str">
        <f aca="false">IF(OR($X939="",$M939="",$G939="",$L939=""),"",($W939*$G939/CFG_RHOCP)*($X939/($M939+$X939))-$L939/($M939+$X939))</f>
        <v/>
      </c>
      <c r="Z939" s="46" t="str">
        <f aca="false">IF(OR($W939="",$G939=""),"",$W939*$G939/CFG_RHOCP)</f>
        <v/>
      </c>
      <c r="AA939" s="50" t="str">
        <f aca="false">IF(OR($P939="",$Y939="",$Z939=""),"",IF(ABS($Z939-$Y939)&lt;CFG_DENOMMIN,"",($P939-$Y939)/($Z939-$Y939)))</f>
        <v/>
      </c>
      <c r="AB939" s="48" t="str">
        <f aca="false">IF($A939="","",IF(AND(HOUR($A939)&gt;=CFG_HINI,HOUR($A939)&lt;CFG_HFIM),1,0))</f>
        <v/>
      </c>
      <c r="AC939" s="48" t="str">
        <f aca="false">IF($A939="","",IF($D939="",0,IF($D939&gt;=CFG_RSMIN,1,0)))</f>
        <v/>
      </c>
      <c r="AD939" s="48" t="str">
        <f aca="false">IF($A939="","",IF($E939="",0,IF(AND($E939&gt;=CFG_UMIN,$E939&lt;=CFG_UMAX),1,0)))</f>
        <v/>
      </c>
      <c r="AE939" s="48" t="str">
        <f aca="false">IF($A939="","",IF($L939="",0,IF($L939&gt;=CFG_VPDMIN,1,0)))</f>
        <v/>
      </c>
      <c r="AF939" s="48" t="str">
        <f aca="false">IF($A939="","",IF(CFG_METODO="Teórico (Jackson)",IF(OR($Y939="",$Z939=""),0,IF(ABS($Z939-$Y939)&gt;=CFG_DENOMMIN,1,0)),IF(OR($T939="",$U939=""),0,IF(ABS($U939-$T939)&gt;=CFG_DENOMMIN,1,0))))</f>
        <v/>
      </c>
      <c r="AG939" s="48" t="str">
        <f aca="false">IF($A939="","",IF(AND($B939&lt;&gt;"",$C939&lt;&gt;"",$H939&lt;&gt;""),1,0))</f>
        <v/>
      </c>
      <c r="AH939" s="48" t="str">
        <f aca="false">IF($A939="","",IF(AND($AB939=1,$AC939=1,$AD939=1,$AE939=1,$AF939=1,$AG939=1),1,0))</f>
        <v/>
      </c>
      <c r="AI939" s="50" t="str">
        <f aca="false">IF($A939="","",IF($AH939&lt;&gt;1,"",IF(CFG_METODO="Teórico (Jackson)",$AA939,$V939)))</f>
        <v/>
      </c>
      <c r="AJ939" s="50" t="str">
        <f aca="false">IF($AI939="","",MAX(0,MIN(1,$AI939)))</f>
        <v/>
      </c>
      <c r="AK939" s="52" t="str">
        <f aca="false">IF($A939="","",IF($AG939=0,"Dados incompletos"&amp;IF($I939="SEM PAR"," — sem Tc no mesmo horário",""),IF($AB939=0,"Fora da janela horária",IF($AC939=0,"Radiação abaixo do mínimo",IF($AD939=0,"Vento fora da faixa",IF($AE939=0,"VPD abaixo do mínimo",IF($AF939=0,"Denominador muito pequeno","VÁLIDO")))))))</f>
        <v/>
      </c>
    </row>
    <row r="940" customFormat="false" ht="15" hidden="false" customHeight="false" outlineLevel="0" collapsed="false">
      <c r="A940" s="45" t="str">
        <f aca="false">IF(02_Estacao!A940="","",02_Estacao!A940)</f>
        <v/>
      </c>
      <c r="B940" s="46" t="str">
        <f aca="false">IF(OR($A940="",02_Estacao!B940=""),"",IF(CFG_UT="°F",(02_Estacao!B940-32)*5/9,02_Estacao!B940))</f>
        <v/>
      </c>
      <c r="C940" s="47" t="str">
        <f aca="false">IF(OR($A940="",02_Estacao!C940=""),"",IF(CFG_UUR="fração (0-1)",02_Estacao!C940*100,02_Estacao!C940))</f>
        <v/>
      </c>
      <c r="D940" s="48" t="str">
        <f aca="false">IF(OR($A940="",02_Estacao!D940=""),"",IF(CFG_URS="MJ/m²/h",02_Estacao!D940*277.7778,IF(CFG_URS="kW/m²",02_Estacao!D940*1000,02_Estacao!D940)))</f>
        <v/>
      </c>
      <c r="E940" s="46" t="str">
        <f aca="false">IF(OR($A940="",02_Estacao!E940=""),"",IF(CFG_UVEL="km/h",02_Estacao!E940/3.6,02_Estacao!E940))</f>
        <v/>
      </c>
      <c r="F940" s="46" t="str">
        <f aca="false">IF($A940="","",IF(02_Estacao!F940="",CFG_P,IF(CFG_UP="hPa (mbar)",02_Estacao!F940/10,IF(CFG_UP="Pa",02_Estacao!F940/1000,02_Estacao!F940))))</f>
        <v/>
      </c>
      <c r="G940" s="48" t="str">
        <f aca="false">IF($A940="","",IF(02_Estacao!G940&lt;&gt;"",02_Estacao!G940,IF($D940="","",(1-CFG_ALBEDO)*$D940-CFG_RNL)))</f>
        <v/>
      </c>
      <c r="H940" s="46" t="str">
        <f aca="false">IF($A940="","",IFERROR(IF(ISNUMBER(INDEX(03_Dossel!$F$6:$F$1005,MATCH($A940,03_Dossel!$A$6:$A$1005,0))),INDEX(03_Dossel!$F$6:$F$1005,MATCH($A940,03_Dossel!$A$6:$A$1005,0)),""),""))</f>
        <v/>
      </c>
      <c r="I940" s="49" t="str">
        <f aca="false">IF($A940="","",IF($H940="","SEM PAR","OK"))</f>
        <v/>
      </c>
      <c r="J940" s="50" t="str">
        <f aca="false">IF($B940="","",0.6108*EXP(17.27*$B940/($B940+237.3)))</f>
        <v/>
      </c>
      <c r="K940" s="50" t="str">
        <f aca="false">IF(OR($J940="",$C940=""),"",$J940*$C940/100)</f>
        <v/>
      </c>
      <c r="L940" s="50" t="str">
        <f aca="false">IF(OR($J940="",$K940=""),"",$J940-$K940)</f>
        <v/>
      </c>
      <c r="M940" s="50" t="str">
        <f aca="false">IF($J940="","",4098*$J940/($B940+237.3)^2)</f>
        <v/>
      </c>
      <c r="N940" s="51" t="str">
        <f aca="false">IF($F940="","",0.000665*$F940)</f>
        <v/>
      </c>
      <c r="O940" s="46" t="str">
        <f aca="false">IF($E940="","",IFERROR($E940*4.87/LN(67.8*CFG_ZANEM-5.42),""))</f>
        <v/>
      </c>
      <c r="P940" s="46" t="str">
        <f aca="false">IF(OR($B940="",$H940=""),"",$H940-$B940)</f>
        <v/>
      </c>
      <c r="Q940" s="46" t="str">
        <f aca="false">IF($A940="","",IF(ISNUMBER(CFG_A),CFG_A,""))</f>
        <v/>
      </c>
      <c r="R940" s="46" t="str">
        <f aca="false">IF($A940="","",IF(ISNUMBER(CFG_B),CFG_B,""))</f>
        <v/>
      </c>
      <c r="S940" s="50" t="str">
        <f aca="false">IF(OR($B940="",$Q940=""),"",0.6108*EXP(17.27*$B940/($B940+237.3))-0.6108*EXP(17.27*($B940+$Q940)/($B940+$Q940+237.3)))</f>
        <v/>
      </c>
      <c r="T940" s="46" t="str">
        <f aca="false">IF(OR($Q940="",$R940="",$L940=""),"",$Q940+$R940*$L940)</f>
        <v/>
      </c>
      <c r="U940" s="46" t="str">
        <f aca="false">IF(OR($Q940="",$R940="",$S940=""),"",$Q940+$R940*$S940)</f>
        <v/>
      </c>
      <c r="V940" s="50" t="str">
        <f aca="false">IF(OR($P940="",$T940="",$U940=""),"",IF(ABS($U940-$T940)&lt;CFG_DENOMMIN,"",($P940-$T940)/($U940-$T940)))</f>
        <v/>
      </c>
      <c r="W940" s="47" t="str">
        <f aca="false">IF($E940="","",IFERROR(LN((CFG_ZANEM-0.67*CFG_HDOSSEL)/(0.123*CFG_HDOSSEL))*LN((CFG_ZAR-0.67*CFG_HDOSSEL)/(0.0123*CFG_HDOSSEL))/(CFG_K^2*$E940),""))</f>
        <v/>
      </c>
      <c r="X940" s="50" t="str">
        <f aca="false">IF(OR($N940="",$W940="",$W940=0),"",$N940*(1+CFG_RC/$W940))</f>
        <v/>
      </c>
      <c r="Y940" s="46" t="str">
        <f aca="false">IF(OR($X940="",$M940="",$G940="",$L940=""),"",($W940*$G940/CFG_RHOCP)*($X940/($M940+$X940))-$L940/($M940+$X940))</f>
        <v/>
      </c>
      <c r="Z940" s="46" t="str">
        <f aca="false">IF(OR($W940="",$G940=""),"",$W940*$G940/CFG_RHOCP)</f>
        <v/>
      </c>
      <c r="AA940" s="50" t="str">
        <f aca="false">IF(OR($P940="",$Y940="",$Z940=""),"",IF(ABS($Z940-$Y940)&lt;CFG_DENOMMIN,"",($P940-$Y940)/($Z940-$Y940)))</f>
        <v/>
      </c>
      <c r="AB940" s="48" t="str">
        <f aca="false">IF($A940="","",IF(AND(HOUR($A940)&gt;=CFG_HINI,HOUR($A940)&lt;CFG_HFIM),1,0))</f>
        <v/>
      </c>
      <c r="AC940" s="48" t="str">
        <f aca="false">IF($A940="","",IF($D940="",0,IF($D940&gt;=CFG_RSMIN,1,0)))</f>
        <v/>
      </c>
      <c r="AD940" s="48" t="str">
        <f aca="false">IF($A940="","",IF($E940="",0,IF(AND($E940&gt;=CFG_UMIN,$E940&lt;=CFG_UMAX),1,0)))</f>
        <v/>
      </c>
      <c r="AE940" s="48" t="str">
        <f aca="false">IF($A940="","",IF($L940="",0,IF($L940&gt;=CFG_VPDMIN,1,0)))</f>
        <v/>
      </c>
      <c r="AF940" s="48" t="str">
        <f aca="false">IF($A940="","",IF(CFG_METODO="Teórico (Jackson)",IF(OR($Y940="",$Z940=""),0,IF(ABS($Z940-$Y940)&gt;=CFG_DENOMMIN,1,0)),IF(OR($T940="",$U940=""),0,IF(ABS($U940-$T940)&gt;=CFG_DENOMMIN,1,0))))</f>
        <v/>
      </c>
      <c r="AG940" s="48" t="str">
        <f aca="false">IF($A940="","",IF(AND($B940&lt;&gt;"",$C940&lt;&gt;"",$H940&lt;&gt;""),1,0))</f>
        <v/>
      </c>
      <c r="AH940" s="48" t="str">
        <f aca="false">IF($A940="","",IF(AND($AB940=1,$AC940=1,$AD940=1,$AE940=1,$AF940=1,$AG940=1),1,0))</f>
        <v/>
      </c>
      <c r="AI940" s="50" t="str">
        <f aca="false">IF($A940="","",IF($AH940&lt;&gt;1,"",IF(CFG_METODO="Teórico (Jackson)",$AA940,$V940)))</f>
        <v/>
      </c>
      <c r="AJ940" s="50" t="str">
        <f aca="false">IF($AI940="","",MAX(0,MIN(1,$AI940)))</f>
        <v/>
      </c>
      <c r="AK940" s="52" t="str">
        <f aca="false">IF($A940="","",IF($AG940=0,"Dados incompletos"&amp;IF($I940="SEM PAR"," — sem Tc no mesmo horário",""),IF($AB940=0,"Fora da janela horária",IF($AC940=0,"Radiação abaixo do mínimo",IF($AD940=0,"Vento fora da faixa",IF($AE940=0,"VPD abaixo do mínimo",IF($AF940=0,"Denominador muito pequeno","VÁLIDO")))))))</f>
        <v/>
      </c>
    </row>
    <row r="941" customFormat="false" ht="15" hidden="false" customHeight="false" outlineLevel="0" collapsed="false">
      <c r="A941" s="45" t="str">
        <f aca="false">IF(02_Estacao!A941="","",02_Estacao!A941)</f>
        <v/>
      </c>
      <c r="B941" s="46" t="str">
        <f aca="false">IF(OR($A941="",02_Estacao!B941=""),"",IF(CFG_UT="°F",(02_Estacao!B941-32)*5/9,02_Estacao!B941))</f>
        <v/>
      </c>
      <c r="C941" s="47" t="str">
        <f aca="false">IF(OR($A941="",02_Estacao!C941=""),"",IF(CFG_UUR="fração (0-1)",02_Estacao!C941*100,02_Estacao!C941))</f>
        <v/>
      </c>
      <c r="D941" s="48" t="str">
        <f aca="false">IF(OR($A941="",02_Estacao!D941=""),"",IF(CFG_URS="MJ/m²/h",02_Estacao!D941*277.7778,IF(CFG_URS="kW/m²",02_Estacao!D941*1000,02_Estacao!D941)))</f>
        <v/>
      </c>
      <c r="E941" s="46" t="str">
        <f aca="false">IF(OR($A941="",02_Estacao!E941=""),"",IF(CFG_UVEL="km/h",02_Estacao!E941/3.6,02_Estacao!E941))</f>
        <v/>
      </c>
      <c r="F941" s="46" t="str">
        <f aca="false">IF($A941="","",IF(02_Estacao!F941="",CFG_P,IF(CFG_UP="hPa (mbar)",02_Estacao!F941/10,IF(CFG_UP="Pa",02_Estacao!F941/1000,02_Estacao!F941))))</f>
        <v/>
      </c>
      <c r="G941" s="48" t="str">
        <f aca="false">IF($A941="","",IF(02_Estacao!G941&lt;&gt;"",02_Estacao!G941,IF($D941="","",(1-CFG_ALBEDO)*$D941-CFG_RNL)))</f>
        <v/>
      </c>
      <c r="H941" s="46" t="str">
        <f aca="false">IF($A941="","",IFERROR(IF(ISNUMBER(INDEX(03_Dossel!$F$6:$F$1005,MATCH($A941,03_Dossel!$A$6:$A$1005,0))),INDEX(03_Dossel!$F$6:$F$1005,MATCH($A941,03_Dossel!$A$6:$A$1005,0)),""),""))</f>
        <v/>
      </c>
      <c r="I941" s="49" t="str">
        <f aca="false">IF($A941="","",IF($H941="","SEM PAR","OK"))</f>
        <v/>
      </c>
      <c r="J941" s="50" t="str">
        <f aca="false">IF($B941="","",0.6108*EXP(17.27*$B941/($B941+237.3)))</f>
        <v/>
      </c>
      <c r="K941" s="50" t="str">
        <f aca="false">IF(OR($J941="",$C941=""),"",$J941*$C941/100)</f>
        <v/>
      </c>
      <c r="L941" s="50" t="str">
        <f aca="false">IF(OR($J941="",$K941=""),"",$J941-$K941)</f>
        <v/>
      </c>
      <c r="M941" s="50" t="str">
        <f aca="false">IF($J941="","",4098*$J941/($B941+237.3)^2)</f>
        <v/>
      </c>
      <c r="N941" s="51" t="str">
        <f aca="false">IF($F941="","",0.000665*$F941)</f>
        <v/>
      </c>
      <c r="O941" s="46" t="str">
        <f aca="false">IF($E941="","",IFERROR($E941*4.87/LN(67.8*CFG_ZANEM-5.42),""))</f>
        <v/>
      </c>
      <c r="P941" s="46" t="str">
        <f aca="false">IF(OR($B941="",$H941=""),"",$H941-$B941)</f>
        <v/>
      </c>
      <c r="Q941" s="46" t="str">
        <f aca="false">IF($A941="","",IF(ISNUMBER(CFG_A),CFG_A,""))</f>
        <v/>
      </c>
      <c r="R941" s="46" t="str">
        <f aca="false">IF($A941="","",IF(ISNUMBER(CFG_B),CFG_B,""))</f>
        <v/>
      </c>
      <c r="S941" s="50" t="str">
        <f aca="false">IF(OR($B941="",$Q941=""),"",0.6108*EXP(17.27*$B941/($B941+237.3))-0.6108*EXP(17.27*($B941+$Q941)/($B941+$Q941+237.3)))</f>
        <v/>
      </c>
      <c r="T941" s="46" t="str">
        <f aca="false">IF(OR($Q941="",$R941="",$L941=""),"",$Q941+$R941*$L941)</f>
        <v/>
      </c>
      <c r="U941" s="46" t="str">
        <f aca="false">IF(OR($Q941="",$R941="",$S941=""),"",$Q941+$R941*$S941)</f>
        <v/>
      </c>
      <c r="V941" s="50" t="str">
        <f aca="false">IF(OR($P941="",$T941="",$U941=""),"",IF(ABS($U941-$T941)&lt;CFG_DENOMMIN,"",($P941-$T941)/($U941-$T941)))</f>
        <v/>
      </c>
      <c r="W941" s="47" t="str">
        <f aca="false">IF($E941="","",IFERROR(LN((CFG_ZANEM-0.67*CFG_HDOSSEL)/(0.123*CFG_HDOSSEL))*LN((CFG_ZAR-0.67*CFG_HDOSSEL)/(0.0123*CFG_HDOSSEL))/(CFG_K^2*$E941),""))</f>
        <v/>
      </c>
      <c r="X941" s="50" t="str">
        <f aca="false">IF(OR($N941="",$W941="",$W941=0),"",$N941*(1+CFG_RC/$W941))</f>
        <v/>
      </c>
      <c r="Y941" s="46" t="str">
        <f aca="false">IF(OR($X941="",$M941="",$G941="",$L941=""),"",($W941*$G941/CFG_RHOCP)*($X941/($M941+$X941))-$L941/($M941+$X941))</f>
        <v/>
      </c>
      <c r="Z941" s="46" t="str">
        <f aca="false">IF(OR($W941="",$G941=""),"",$W941*$G941/CFG_RHOCP)</f>
        <v/>
      </c>
      <c r="AA941" s="50" t="str">
        <f aca="false">IF(OR($P941="",$Y941="",$Z941=""),"",IF(ABS($Z941-$Y941)&lt;CFG_DENOMMIN,"",($P941-$Y941)/($Z941-$Y941)))</f>
        <v/>
      </c>
      <c r="AB941" s="48" t="str">
        <f aca="false">IF($A941="","",IF(AND(HOUR($A941)&gt;=CFG_HINI,HOUR($A941)&lt;CFG_HFIM),1,0))</f>
        <v/>
      </c>
      <c r="AC941" s="48" t="str">
        <f aca="false">IF($A941="","",IF($D941="",0,IF($D941&gt;=CFG_RSMIN,1,0)))</f>
        <v/>
      </c>
      <c r="AD941" s="48" t="str">
        <f aca="false">IF($A941="","",IF($E941="",0,IF(AND($E941&gt;=CFG_UMIN,$E941&lt;=CFG_UMAX),1,0)))</f>
        <v/>
      </c>
      <c r="AE941" s="48" t="str">
        <f aca="false">IF($A941="","",IF($L941="",0,IF($L941&gt;=CFG_VPDMIN,1,0)))</f>
        <v/>
      </c>
      <c r="AF941" s="48" t="str">
        <f aca="false">IF($A941="","",IF(CFG_METODO="Teórico (Jackson)",IF(OR($Y941="",$Z941=""),0,IF(ABS($Z941-$Y941)&gt;=CFG_DENOMMIN,1,0)),IF(OR($T941="",$U941=""),0,IF(ABS($U941-$T941)&gt;=CFG_DENOMMIN,1,0))))</f>
        <v/>
      </c>
      <c r="AG941" s="48" t="str">
        <f aca="false">IF($A941="","",IF(AND($B941&lt;&gt;"",$C941&lt;&gt;"",$H941&lt;&gt;""),1,0))</f>
        <v/>
      </c>
      <c r="AH941" s="48" t="str">
        <f aca="false">IF($A941="","",IF(AND($AB941=1,$AC941=1,$AD941=1,$AE941=1,$AF941=1,$AG941=1),1,0))</f>
        <v/>
      </c>
      <c r="AI941" s="50" t="str">
        <f aca="false">IF($A941="","",IF($AH941&lt;&gt;1,"",IF(CFG_METODO="Teórico (Jackson)",$AA941,$V941)))</f>
        <v/>
      </c>
      <c r="AJ941" s="50" t="str">
        <f aca="false">IF($AI941="","",MAX(0,MIN(1,$AI941)))</f>
        <v/>
      </c>
      <c r="AK941" s="52" t="str">
        <f aca="false">IF($A941="","",IF($AG941=0,"Dados incompletos"&amp;IF($I941="SEM PAR"," — sem Tc no mesmo horário",""),IF($AB941=0,"Fora da janela horária",IF($AC941=0,"Radiação abaixo do mínimo",IF($AD941=0,"Vento fora da faixa",IF($AE941=0,"VPD abaixo do mínimo",IF($AF941=0,"Denominador muito pequeno","VÁLIDO")))))))</f>
        <v/>
      </c>
    </row>
    <row r="942" customFormat="false" ht="15" hidden="false" customHeight="false" outlineLevel="0" collapsed="false">
      <c r="A942" s="45" t="str">
        <f aca="false">IF(02_Estacao!A942="","",02_Estacao!A942)</f>
        <v/>
      </c>
      <c r="B942" s="46" t="str">
        <f aca="false">IF(OR($A942="",02_Estacao!B942=""),"",IF(CFG_UT="°F",(02_Estacao!B942-32)*5/9,02_Estacao!B942))</f>
        <v/>
      </c>
      <c r="C942" s="47" t="str">
        <f aca="false">IF(OR($A942="",02_Estacao!C942=""),"",IF(CFG_UUR="fração (0-1)",02_Estacao!C942*100,02_Estacao!C942))</f>
        <v/>
      </c>
      <c r="D942" s="48" t="str">
        <f aca="false">IF(OR($A942="",02_Estacao!D942=""),"",IF(CFG_URS="MJ/m²/h",02_Estacao!D942*277.7778,IF(CFG_URS="kW/m²",02_Estacao!D942*1000,02_Estacao!D942)))</f>
        <v/>
      </c>
      <c r="E942" s="46" t="str">
        <f aca="false">IF(OR($A942="",02_Estacao!E942=""),"",IF(CFG_UVEL="km/h",02_Estacao!E942/3.6,02_Estacao!E942))</f>
        <v/>
      </c>
      <c r="F942" s="46" t="str">
        <f aca="false">IF($A942="","",IF(02_Estacao!F942="",CFG_P,IF(CFG_UP="hPa (mbar)",02_Estacao!F942/10,IF(CFG_UP="Pa",02_Estacao!F942/1000,02_Estacao!F942))))</f>
        <v/>
      </c>
      <c r="G942" s="48" t="str">
        <f aca="false">IF($A942="","",IF(02_Estacao!G942&lt;&gt;"",02_Estacao!G942,IF($D942="","",(1-CFG_ALBEDO)*$D942-CFG_RNL)))</f>
        <v/>
      </c>
      <c r="H942" s="46" t="str">
        <f aca="false">IF($A942="","",IFERROR(IF(ISNUMBER(INDEX(03_Dossel!$F$6:$F$1005,MATCH($A942,03_Dossel!$A$6:$A$1005,0))),INDEX(03_Dossel!$F$6:$F$1005,MATCH($A942,03_Dossel!$A$6:$A$1005,0)),""),""))</f>
        <v/>
      </c>
      <c r="I942" s="49" t="str">
        <f aca="false">IF($A942="","",IF($H942="","SEM PAR","OK"))</f>
        <v/>
      </c>
      <c r="J942" s="50" t="str">
        <f aca="false">IF($B942="","",0.6108*EXP(17.27*$B942/($B942+237.3)))</f>
        <v/>
      </c>
      <c r="K942" s="50" t="str">
        <f aca="false">IF(OR($J942="",$C942=""),"",$J942*$C942/100)</f>
        <v/>
      </c>
      <c r="L942" s="50" t="str">
        <f aca="false">IF(OR($J942="",$K942=""),"",$J942-$K942)</f>
        <v/>
      </c>
      <c r="M942" s="50" t="str">
        <f aca="false">IF($J942="","",4098*$J942/($B942+237.3)^2)</f>
        <v/>
      </c>
      <c r="N942" s="51" t="str">
        <f aca="false">IF($F942="","",0.000665*$F942)</f>
        <v/>
      </c>
      <c r="O942" s="46" t="str">
        <f aca="false">IF($E942="","",IFERROR($E942*4.87/LN(67.8*CFG_ZANEM-5.42),""))</f>
        <v/>
      </c>
      <c r="P942" s="46" t="str">
        <f aca="false">IF(OR($B942="",$H942=""),"",$H942-$B942)</f>
        <v/>
      </c>
      <c r="Q942" s="46" t="str">
        <f aca="false">IF($A942="","",IF(ISNUMBER(CFG_A),CFG_A,""))</f>
        <v/>
      </c>
      <c r="R942" s="46" t="str">
        <f aca="false">IF($A942="","",IF(ISNUMBER(CFG_B),CFG_B,""))</f>
        <v/>
      </c>
      <c r="S942" s="50" t="str">
        <f aca="false">IF(OR($B942="",$Q942=""),"",0.6108*EXP(17.27*$B942/($B942+237.3))-0.6108*EXP(17.27*($B942+$Q942)/($B942+$Q942+237.3)))</f>
        <v/>
      </c>
      <c r="T942" s="46" t="str">
        <f aca="false">IF(OR($Q942="",$R942="",$L942=""),"",$Q942+$R942*$L942)</f>
        <v/>
      </c>
      <c r="U942" s="46" t="str">
        <f aca="false">IF(OR($Q942="",$R942="",$S942=""),"",$Q942+$R942*$S942)</f>
        <v/>
      </c>
      <c r="V942" s="50" t="str">
        <f aca="false">IF(OR($P942="",$T942="",$U942=""),"",IF(ABS($U942-$T942)&lt;CFG_DENOMMIN,"",($P942-$T942)/($U942-$T942)))</f>
        <v/>
      </c>
      <c r="W942" s="47" t="str">
        <f aca="false">IF($E942="","",IFERROR(LN((CFG_ZANEM-0.67*CFG_HDOSSEL)/(0.123*CFG_HDOSSEL))*LN((CFG_ZAR-0.67*CFG_HDOSSEL)/(0.0123*CFG_HDOSSEL))/(CFG_K^2*$E942),""))</f>
        <v/>
      </c>
      <c r="X942" s="50" t="str">
        <f aca="false">IF(OR($N942="",$W942="",$W942=0),"",$N942*(1+CFG_RC/$W942))</f>
        <v/>
      </c>
      <c r="Y942" s="46" t="str">
        <f aca="false">IF(OR($X942="",$M942="",$G942="",$L942=""),"",($W942*$G942/CFG_RHOCP)*($X942/($M942+$X942))-$L942/($M942+$X942))</f>
        <v/>
      </c>
      <c r="Z942" s="46" t="str">
        <f aca="false">IF(OR($W942="",$G942=""),"",$W942*$G942/CFG_RHOCP)</f>
        <v/>
      </c>
      <c r="AA942" s="50" t="str">
        <f aca="false">IF(OR($P942="",$Y942="",$Z942=""),"",IF(ABS($Z942-$Y942)&lt;CFG_DENOMMIN,"",($P942-$Y942)/($Z942-$Y942)))</f>
        <v/>
      </c>
      <c r="AB942" s="48" t="str">
        <f aca="false">IF($A942="","",IF(AND(HOUR($A942)&gt;=CFG_HINI,HOUR($A942)&lt;CFG_HFIM),1,0))</f>
        <v/>
      </c>
      <c r="AC942" s="48" t="str">
        <f aca="false">IF($A942="","",IF($D942="",0,IF($D942&gt;=CFG_RSMIN,1,0)))</f>
        <v/>
      </c>
      <c r="AD942" s="48" t="str">
        <f aca="false">IF($A942="","",IF($E942="",0,IF(AND($E942&gt;=CFG_UMIN,$E942&lt;=CFG_UMAX),1,0)))</f>
        <v/>
      </c>
      <c r="AE942" s="48" t="str">
        <f aca="false">IF($A942="","",IF($L942="",0,IF($L942&gt;=CFG_VPDMIN,1,0)))</f>
        <v/>
      </c>
      <c r="AF942" s="48" t="str">
        <f aca="false">IF($A942="","",IF(CFG_METODO="Teórico (Jackson)",IF(OR($Y942="",$Z942=""),0,IF(ABS($Z942-$Y942)&gt;=CFG_DENOMMIN,1,0)),IF(OR($T942="",$U942=""),0,IF(ABS($U942-$T942)&gt;=CFG_DENOMMIN,1,0))))</f>
        <v/>
      </c>
      <c r="AG942" s="48" t="str">
        <f aca="false">IF($A942="","",IF(AND($B942&lt;&gt;"",$C942&lt;&gt;"",$H942&lt;&gt;""),1,0))</f>
        <v/>
      </c>
      <c r="AH942" s="48" t="str">
        <f aca="false">IF($A942="","",IF(AND($AB942=1,$AC942=1,$AD942=1,$AE942=1,$AF942=1,$AG942=1),1,0))</f>
        <v/>
      </c>
      <c r="AI942" s="50" t="str">
        <f aca="false">IF($A942="","",IF($AH942&lt;&gt;1,"",IF(CFG_METODO="Teórico (Jackson)",$AA942,$V942)))</f>
        <v/>
      </c>
      <c r="AJ942" s="50" t="str">
        <f aca="false">IF($AI942="","",MAX(0,MIN(1,$AI942)))</f>
        <v/>
      </c>
      <c r="AK942" s="52" t="str">
        <f aca="false">IF($A942="","",IF($AG942=0,"Dados incompletos"&amp;IF($I942="SEM PAR"," — sem Tc no mesmo horário",""),IF($AB942=0,"Fora da janela horária",IF($AC942=0,"Radiação abaixo do mínimo",IF($AD942=0,"Vento fora da faixa",IF($AE942=0,"VPD abaixo do mínimo",IF($AF942=0,"Denominador muito pequeno","VÁLIDO")))))))</f>
        <v/>
      </c>
    </row>
    <row r="943" customFormat="false" ht="15" hidden="false" customHeight="false" outlineLevel="0" collapsed="false">
      <c r="A943" s="45" t="str">
        <f aca="false">IF(02_Estacao!A943="","",02_Estacao!A943)</f>
        <v/>
      </c>
      <c r="B943" s="46" t="str">
        <f aca="false">IF(OR($A943="",02_Estacao!B943=""),"",IF(CFG_UT="°F",(02_Estacao!B943-32)*5/9,02_Estacao!B943))</f>
        <v/>
      </c>
      <c r="C943" s="47" t="str">
        <f aca="false">IF(OR($A943="",02_Estacao!C943=""),"",IF(CFG_UUR="fração (0-1)",02_Estacao!C943*100,02_Estacao!C943))</f>
        <v/>
      </c>
      <c r="D943" s="48" t="str">
        <f aca="false">IF(OR($A943="",02_Estacao!D943=""),"",IF(CFG_URS="MJ/m²/h",02_Estacao!D943*277.7778,IF(CFG_URS="kW/m²",02_Estacao!D943*1000,02_Estacao!D943)))</f>
        <v/>
      </c>
      <c r="E943" s="46" t="str">
        <f aca="false">IF(OR($A943="",02_Estacao!E943=""),"",IF(CFG_UVEL="km/h",02_Estacao!E943/3.6,02_Estacao!E943))</f>
        <v/>
      </c>
      <c r="F943" s="46" t="str">
        <f aca="false">IF($A943="","",IF(02_Estacao!F943="",CFG_P,IF(CFG_UP="hPa (mbar)",02_Estacao!F943/10,IF(CFG_UP="Pa",02_Estacao!F943/1000,02_Estacao!F943))))</f>
        <v/>
      </c>
      <c r="G943" s="48" t="str">
        <f aca="false">IF($A943="","",IF(02_Estacao!G943&lt;&gt;"",02_Estacao!G943,IF($D943="","",(1-CFG_ALBEDO)*$D943-CFG_RNL)))</f>
        <v/>
      </c>
      <c r="H943" s="46" t="str">
        <f aca="false">IF($A943="","",IFERROR(IF(ISNUMBER(INDEX(03_Dossel!$F$6:$F$1005,MATCH($A943,03_Dossel!$A$6:$A$1005,0))),INDEX(03_Dossel!$F$6:$F$1005,MATCH($A943,03_Dossel!$A$6:$A$1005,0)),""),""))</f>
        <v/>
      </c>
      <c r="I943" s="49" t="str">
        <f aca="false">IF($A943="","",IF($H943="","SEM PAR","OK"))</f>
        <v/>
      </c>
      <c r="J943" s="50" t="str">
        <f aca="false">IF($B943="","",0.6108*EXP(17.27*$B943/($B943+237.3)))</f>
        <v/>
      </c>
      <c r="K943" s="50" t="str">
        <f aca="false">IF(OR($J943="",$C943=""),"",$J943*$C943/100)</f>
        <v/>
      </c>
      <c r="L943" s="50" t="str">
        <f aca="false">IF(OR($J943="",$K943=""),"",$J943-$K943)</f>
        <v/>
      </c>
      <c r="M943" s="50" t="str">
        <f aca="false">IF($J943="","",4098*$J943/($B943+237.3)^2)</f>
        <v/>
      </c>
      <c r="N943" s="51" t="str">
        <f aca="false">IF($F943="","",0.000665*$F943)</f>
        <v/>
      </c>
      <c r="O943" s="46" t="str">
        <f aca="false">IF($E943="","",IFERROR($E943*4.87/LN(67.8*CFG_ZANEM-5.42),""))</f>
        <v/>
      </c>
      <c r="P943" s="46" t="str">
        <f aca="false">IF(OR($B943="",$H943=""),"",$H943-$B943)</f>
        <v/>
      </c>
      <c r="Q943" s="46" t="str">
        <f aca="false">IF($A943="","",IF(ISNUMBER(CFG_A),CFG_A,""))</f>
        <v/>
      </c>
      <c r="R943" s="46" t="str">
        <f aca="false">IF($A943="","",IF(ISNUMBER(CFG_B),CFG_B,""))</f>
        <v/>
      </c>
      <c r="S943" s="50" t="str">
        <f aca="false">IF(OR($B943="",$Q943=""),"",0.6108*EXP(17.27*$B943/($B943+237.3))-0.6108*EXP(17.27*($B943+$Q943)/($B943+$Q943+237.3)))</f>
        <v/>
      </c>
      <c r="T943" s="46" t="str">
        <f aca="false">IF(OR($Q943="",$R943="",$L943=""),"",$Q943+$R943*$L943)</f>
        <v/>
      </c>
      <c r="U943" s="46" t="str">
        <f aca="false">IF(OR($Q943="",$R943="",$S943=""),"",$Q943+$R943*$S943)</f>
        <v/>
      </c>
      <c r="V943" s="50" t="str">
        <f aca="false">IF(OR($P943="",$T943="",$U943=""),"",IF(ABS($U943-$T943)&lt;CFG_DENOMMIN,"",($P943-$T943)/($U943-$T943)))</f>
        <v/>
      </c>
      <c r="W943" s="47" t="str">
        <f aca="false">IF($E943="","",IFERROR(LN((CFG_ZANEM-0.67*CFG_HDOSSEL)/(0.123*CFG_HDOSSEL))*LN((CFG_ZAR-0.67*CFG_HDOSSEL)/(0.0123*CFG_HDOSSEL))/(CFG_K^2*$E943),""))</f>
        <v/>
      </c>
      <c r="X943" s="50" t="str">
        <f aca="false">IF(OR($N943="",$W943="",$W943=0),"",$N943*(1+CFG_RC/$W943))</f>
        <v/>
      </c>
      <c r="Y943" s="46" t="str">
        <f aca="false">IF(OR($X943="",$M943="",$G943="",$L943=""),"",($W943*$G943/CFG_RHOCP)*($X943/($M943+$X943))-$L943/($M943+$X943))</f>
        <v/>
      </c>
      <c r="Z943" s="46" t="str">
        <f aca="false">IF(OR($W943="",$G943=""),"",$W943*$G943/CFG_RHOCP)</f>
        <v/>
      </c>
      <c r="AA943" s="50" t="str">
        <f aca="false">IF(OR($P943="",$Y943="",$Z943=""),"",IF(ABS($Z943-$Y943)&lt;CFG_DENOMMIN,"",($P943-$Y943)/($Z943-$Y943)))</f>
        <v/>
      </c>
      <c r="AB943" s="48" t="str">
        <f aca="false">IF($A943="","",IF(AND(HOUR($A943)&gt;=CFG_HINI,HOUR($A943)&lt;CFG_HFIM),1,0))</f>
        <v/>
      </c>
      <c r="AC943" s="48" t="str">
        <f aca="false">IF($A943="","",IF($D943="",0,IF($D943&gt;=CFG_RSMIN,1,0)))</f>
        <v/>
      </c>
      <c r="AD943" s="48" t="str">
        <f aca="false">IF($A943="","",IF($E943="",0,IF(AND($E943&gt;=CFG_UMIN,$E943&lt;=CFG_UMAX),1,0)))</f>
        <v/>
      </c>
      <c r="AE943" s="48" t="str">
        <f aca="false">IF($A943="","",IF($L943="",0,IF($L943&gt;=CFG_VPDMIN,1,0)))</f>
        <v/>
      </c>
      <c r="AF943" s="48" t="str">
        <f aca="false">IF($A943="","",IF(CFG_METODO="Teórico (Jackson)",IF(OR($Y943="",$Z943=""),0,IF(ABS($Z943-$Y943)&gt;=CFG_DENOMMIN,1,0)),IF(OR($T943="",$U943=""),0,IF(ABS($U943-$T943)&gt;=CFG_DENOMMIN,1,0))))</f>
        <v/>
      </c>
      <c r="AG943" s="48" t="str">
        <f aca="false">IF($A943="","",IF(AND($B943&lt;&gt;"",$C943&lt;&gt;"",$H943&lt;&gt;""),1,0))</f>
        <v/>
      </c>
      <c r="AH943" s="48" t="str">
        <f aca="false">IF($A943="","",IF(AND($AB943=1,$AC943=1,$AD943=1,$AE943=1,$AF943=1,$AG943=1),1,0))</f>
        <v/>
      </c>
      <c r="AI943" s="50" t="str">
        <f aca="false">IF($A943="","",IF($AH943&lt;&gt;1,"",IF(CFG_METODO="Teórico (Jackson)",$AA943,$V943)))</f>
        <v/>
      </c>
      <c r="AJ943" s="50" t="str">
        <f aca="false">IF($AI943="","",MAX(0,MIN(1,$AI943)))</f>
        <v/>
      </c>
      <c r="AK943" s="52" t="str">
        <f aca="false">IF($A943="","",IF($AG943=0,"Dados incompletos"&amp;IF($I943="SEM PAR"," — sem Tc no mesmo horário",""),IF($AB943=0,"Fora da janela horária",IF($AC943=0,"Radiação abaixo do mínimo",IF($AD943=0,"Vento fora da faixa",IF($AE943=0,"VPD abaixo do mínimo",IF($AF943=0,"Denominador muito pequeno","VÁLIDO")))))))</f>
        <v/>
      </c>
    </row>
    <row r="944" customFormat="false" ht="15" hidden="false" customHeight="false" outlineLevel="0" collapsed="false">
      <c r="A944" s="45" t="str">
        <f aca="false">IF(02_Estacao!A944="","",02_Estacao!A944)</f>
        <v/>
      </c>
      <c r="B944" s="46" t="str">
        <f aca="false">IF(OR($A944="",02_Estacao!B944=""),"",IF(CFG_UT="°F",(02_Estacao!B944-32)*5/9,02_Estacao!B944))</f>
        <v/>
      </c>
      <c r="C944" s="47" t="str">
        <f aca="false">IF(OR($A944="",02_Estacao!C944=""),"",IF(CFG_UUR="fração (0-1)",02_Estacao!C944*100,02_Estacao!C944))</f>
        <v/>
      </c>
      <c r="D944" s="48" t="str">
        <f aca="false">IF(OR($A944="",02_Estacao!D944=""),"",IF(CFG_URS="MJ/m²/h",02_Estacao!D944*277.7778,IF(CFG_URS="kW/m²",02_Estacao!D944*1000,02_Estacao!D944)))</f>
        <v/>
      </c>
      <c r="E944" s="46" t="str">
        <f aca="false">IF(OR($A944="",02_Estacao!E944=""),"",IF(CFG_UVEL="km/h",02_Estacao!E944/3.6,02_Estacao!E944))</f>
        <v/>
      </c>
      <c r="F944" s="46" t="str">
        <f aca="false">IF($A944="","",IF(02_Estacao!F944="",CFG_P,IF(CFG_UP="hPa (mbar)",02_Estacao!F944/10,IF(CFG_UP="Pa",02_Estacao!F944/1000,02_Estacao!F944))))</f>
        <v/>
      </c>
      <c r="G944" s="48" t="str">
        <f aca="false">IF($A944="","",IF(02_Estacao!G944&lt;&gt;"",02_Estacao!G944,IF($D944="","",(1-CFG_ALBEDO)*$D944-CFG_RNL)))</f>
        <v/>
      </c>
      <c r="H944" s="46" t="str">
        <f aca="false">IF($A944="","",IFERROR(IF(ISNUMBER(INDEX(03_Dossel!$F$6:$F$1005,MATCH($A944,03_Dossel!$A$6:$A$1005,0))),INDEX(03_Dossel!$F$6:$F$1005,MATCH($A944,03_Dossel!$A$6:$A$1005,0)),""),""))</f>
        <v/>
      </c>
      <c r="I944" s="49" t="str">
        <f aca="false">IF($A944="","",IF($H944="","SEM PAR","OK"))</f>
        <v/>
      </c>
      <c r="J944" s="50" t="str">
        <f aca="false">IF($B944="","",0.6108*EXP(17.27*$B944/($B944+237.3)))</f>
        <v/>
      </c>
      <c r="K944" s="50" t="str">
        <f aca="false">IF(OR($J944="",$C944=""),"",$J944*$C944/100)</f>
        <v/>
      </c>
      <c r="L944" s="50" t="str">
        <f aca="false">IF(OR($J944="",$K944=""),"",$J944-$K944)</f>
        <v/>
      </c>
      <c r="M944" s="50" t="str">
        <f aca="false">IF($J944="","",4098*$J944/($B944+237.3)^2)</f>
        <v/>
      </c>
      <c r="N944" s="51" t="str">
        <f aca="false">IF($F944="","",0.000665*$F944)</f>
        <v/>
      </c>
      <c r="O944" s="46" t="str">
        <f aca="false">IF($E944="","",IFERROR($E944*4.87/LN(67.8*CFG_ZANEM-5.42),""))</f>
        <v/>
      </c>
      <c r="P944" s="46" t="str">
        <f aca="false">IF(OR($B944="",$H944=""),"",$H944-$B944)</f>
        <v/>
      </c>
      <c r="Q944" s="46" t="str">
        <f aca="false">IF($A944="","",IF(ISNUMBER(CFG_A),CFG_A,""))</f>
        <v/>
      </c>
      <c r="R944" s="46" t="str">
        <f aca="false">IF($A944="","",IF(ISNUMBER(CFG_B),CFG_B,""))</f>
        <v/>
      </c>
      <c r="S944" s="50" t="str">
        <f aca="false">IF(OR($B944="",$Q944=""),"",0.6108*EXP(17.27*$B944/($B944+237.3))-0.6108*EXP(17.27*($B944+$Q944)/($B944+$Q944+237.3)))</f>
        <v/>
      </c>
      <c r="T944" s="46" t="str">
        <f aca="false">IF(OR($Q944="",$R944="",$L944=""),"",$Q944+$R944*$L944)</f>
        <v/>
      </c>
      <c r="U944" s="46" t="str">
        <f aca="false">IF(OR($Q944="",$R944="",$S944=""),"",$Q944+$R944*$S944)</f>
        <v/>
      </c>
      <c r="V944" s="50" t="str">
        <f aca="false">IF(OR($P944="",$T944="",$U944=""),"",IF(ABS($U944-$T944)&lt;CFG_DENOMMIN,"",($P944-$T944)/($U944-$T944)))</f>
        <v/>
      </c>
      <c r="W944" s="47" t="str">
        <f aca="false">IF($E944="","",IFERROR(LN((CFG_ZANEM-0.67*CFG_HDOSSEL)/(0.123*CFG_HDOSSEL))*LN((CFG_ZAR-0.67*CFG_HDOSSEL)/(0.0123*CFG_HDOSSEL))/(CFG_K^2*$E944),""))</f>
        <v/>
      </c>
      <c r="X944" s="50" t="str">
        <f aca="false">IF(OR($N944="",$W944="",$W944=0),"",$N944*(1+CFG_RC/$W944))</f>
        <v/>
      </c>
      <c r="Y944" s="46" t="str">
        <f aca="false">IF(OR($X944="",$M944="",$G944="",$L944=""),"",($W944*$G944/CFG_RHOCP)*($X944/($M944+$X944))-$L944/($M944+$X944))</f>
        <v/>
      </c>
      <c r="Z944" s="46" t="str">
        <f aca="false">IF(OR($W944="",$G944=""),"",$W944*$G944/CFG_RHOCP)</f>
        <v/>
      </c>
      <c r="AA944" s="50" t="str">
        <f aca="false">IF(OR($P944="",$Y944="",$Z944=""),"",IF(ABS($Z944-$Y944)&lt;CFG_DENOMMIN,"",($P944-$Y944)/($Z944-$Y944)))</f>
        <v/>
      </c>
      <c r="AB944" s="48" t="str">
        <f aca="false">IF($A944="","",IF(AND(HOUR($A944)&gt;=CFG_HINI,HOUR($A944)&lt;CFG_HFIM),1,0))</f>
        <v/>
      </c>
      <c r="AC944" s="48" t="str">
        <f aca="false">IF($A944="","",IF($D944="",0,IF($D944&gt;=CFG_RSMIN,1,0)))</f>
        <v/>
      </c>
      <c r="AD944" s="48" t="str">
        <f aca="false">IF($A944="","",IF($E944="",0,IF(AND($E944&gt;=CFG_UMIN,$E944&lt;=CFG_UMAX),1,0)))</f>
        <v/>
      </c>
      <c r="AE944" s="48" t="str">
        <f aca="false">IF($A944="","",IF($L944="",0,IF($L944&gt;=CFG_VPDMIN,1,0)))</f>
        <v/>
      </c>
      <c r="AF944" s="48" t="str">
        <f aca="false">IF($A944="","",IF(CFG_METODO="Teórico (Jackson)",IF(OR($Y944="",$Z944=""),0,IF(ABS($Z944-$Y944)&gt;=CFG_DENOMMIN,1,0)),IF(OR($T944="",$U944=""),0,IF(ABS($U944-$T944)&gt;=CFG_DENOMMIN,1,0))))</f>
        <v/>
      </c>
      <c r="AG944" s="48" t="str">
        <f aca="false">IF($A944="","",IF(AND($B944&lt;&gt;"",$C944&lt;&gt;"",$H944&lt;&gt;""),1,0))</f>
        <v/>
      </c>
      <c r="AH944" s="48" t="str">
        <f aca="false">IF($A944="","",IF(AND($AB944=1,$AC944=1,$AD944=1,$AE944=1,$AF944=1,$AG944=1),1,0))</f>
        <v/>
      </c>
      <c r="AI944" s="50" t="str">
        <f aca="false">IF($A944="","",IF($AH944&lt;&gt;1,"",IF(CFG_METODO="Teórico (Jackson)",$AA944,$V944)))</f>
        <v/>
      </c>
      <c r="AJ944" s="50" t="str">
        <f aca="false">IF($AI944="","",MAX(0,MIN(1,$AI944)))</f>
        <v/>
      </c>
      <c r="AK944" s="52" t="str">
        <f aca="false">IF($A944="","",IF($AG944=0,"Dados incompletos"&amp;IF($I944="SEM PAR"," — sem Tc no mesmo horário",""),IF($AB944=0,"Fora da janela horária",IF($AC944=0,"Radiação abaixo do mínimo",IF($AD944=0,"Vento fora da faixa",IF($AE944=0,"VPD abaixo do mínimo",IF($AF944=0,"Denominador muito pequeno","VÁLIDO")))))))</f>
        <v/>
      </c>
    </row>
    <row r="945" customFormat="false" ht="15" hidden="false" customHeight="false" outlineLevel="0" collapsed="false">
      <c r="A945" s="45" t="str">
        <f aca="false">IF(02_Estacao!A945="","",02_Estacao!A945)</f>
        <v/>
      </c>
      <c r="B945" s="46" t="str">
        <f aca="false">IF(OR($A945="",02_Estacao!B945=""),"",IF(CFG_UT="°F",(02_Estacao!B945-32)*5/9,02_Estacao!B945))</f>
        <v/>
      </c>
      <c r="C945" s="47" t="str">
        <f aca="false">IF(OR($A945="",02_Estacao!C945=""),"",IF(CFG_UUR="fração (0-1)",02_Estacao!C945*100,02_Estacao!C945))</f>
        <v/>
      </c>
      <c r="D945" s="48" t="str">
        <f aca="false">IF(OR($A945="",02_Estacao!D945=""),"",IF(CFG_URS="MJ/m²/h",02_Estacao!D945*277.7778,IF(CFG_URS="kW/m²",02_Estacao!D945*1000,02_Estacao!D945)))</f>
        <v/>
      </c>
      <c r="E945" s="46" t="str">
        <f aca="false">IF(OR($A945="",02_Estacao!E945=""),"",IF(CFG_UVEL="km/h",02_Estacao!E945/3.6,02_Estacao!E945))</f>
        <v/>
      </c>
      <c r="F945" s="46" t="str">
        <f aca="false">IF($A945="","",IF(02_Estacao!F945="",CFG_P,IF(CFG_UP="hPa (mbar)",02_Estacao!F945/10,IF(CFG_UP="Pa",02_Estacao!F945/1000,02_Estacao!F945))))</f>
        <v/>
      </c>
      <c r="G945" s="48" t="str">
        <f aca="false">IF($A945="","",IF(02_Estacao!G945&lt;&gt;"",02_Estacao!G945,IF($D945="","",(1-CFG_ALBEDO)*$D945-CFG_RNL)))</f>
        <v/>
      </c>
      <c r="H945" s="46" t="str">
        <f aca="false">IF($A945="","",IFERROR(IF(ISNUMBER(INDEX(03_Dossel!$F$6:$F$1005,MATCH($A945,03_Dossel!$A$6:$A$1005,0))),INDEX(03_Dossel!$F$6:$F$1005,MATCH($A945,03_Dossel!$A$6:$A$1005,0)),""),""))</f>
        <v/>
      </c>
      <c r="I945" s="49" t="str">
        <f aca="false">IF($A945="","",IF($H945="","SEM PAR","OK"))</f>
        <v/>
      </c>
      <c r="J945" s="50" t="str">
        <f aca="false">IF($B945="","",0.6108*EXP(17.27*$B945/($B945+237.3)))</f>
        <v/>
      </c>
      <c r="K945" s="50" t="str">
        <f aca="false">IF(OR($J945="",$C945=""),"",$J945*$C945/100)</f>
        <v/>
      </c>
      <c r="L945" s="50" t="str">
        <f aca="false">IF(OR($J945="",$K945=""),"",$J945-$K945)</f>
        <v/>
      </c>
      <c r="M945" s="50" t="str">
        <f aca="false">IF($J945="","",4098*$J945/($B945+237.3)^2)</f>
        <v/>
      </c>
      <c r="N945" s="51" t="str">
        <f aca="false">IF($F945="","",0.000665*$F945)</f>
        <v/>
      </c>
      <c r="O945" s="46" t="str">
        <f aca="false">IF($E945="","",IFERROR($E945*4.87/LN(67.8*CFG_ZANEM-5.42),""))</f>
        <v/>
      </c>
      <c r="P945" s="46" t="str">
        <f aca="false">IF(OR($B945="",$H945=""),"",$H945-$B945)</f>
        <v/>
      </c>
      <c r="Q945" s="46" t="str">
        <f aca="false">IF($A945="","",IF(ISNUMBER(CFG_A),CFG_A,""))</f>
        <v/>
      </c>
      <c r="R945" s="46" t="str">
        <f aca="false">IF($A945="","",IF(ISNUMBER(CFG_B),CFG_B,""))</f>
        <v/>
      </c>
      <c r="S945" s="50" t="str">
        <f aca="false">IF(OR($B945="",$Q945=""),"",0.6108*EXP(17.27*$B945/($B945+237.3))-0.6108*EXP(17.27*($B945+$Q945)/($B945+$Q945+237.3)))</f>
        <v/>
      </c>
      <c r="T945" s="46" t="str">
        <f aca="false">IF(OR($Q945="",$R945="",$L945=""),"",$Q945+$R945*$L945)</f>
        <v/>
      </c>
      <c r="U945" s="46" t="str">
        <f aca="false">IF(OR($Q945="",$R945="",$S945=""),"",$Q945+$R945*$S945)</f>
        <v/>
      </c>
      <c r="V945" s="50" t="str">
        <f aca="false">IF(OR($P945="",$T945="",$U945=""),"",IF(ABS($U945-$T945)&lt;CFG_DENOMMIN,"",($P945-$T945)/($U945-$T945)))</f>
        <v/>
      </c>
      <c r="W945" s="47" t="str">
        <f aca="false">IF($E945="","",IFERROR(LN((CFG_ZANEM-0.67*CFG_HDOSSEL)/(0.123*CFG_HDOSSEL))*LN((CFG_ZAR-0.67*CFG_HDOSSEL)/(0.0123*CFG_HDOSSEL))/(CFG_K^2*$E945),""))</f>
        <v/>
      </c>
      <c r="X945" s="50" t="str">
        <f aca="false">IF(OR($N945="",$W945="",$W945=0),"",$N945*(1+CFG_RC/$W945))</f>
        <v/>
      </c>
      <c r="Y945" s="46" t="str">
        <f aca="false">IF(OR($X945="",$M945="",$G945="",$L945=""),"",($W945*$G945/CFG_RHOCP)*($X945/($M945+$X945))-$L945/($M945+$X945))</f>
        <v/>
      </c>
      <c r="Z945" s="46" t="str">
        <f aca="false">IF(OR($W945="",$G945=""),"",$W945*$G945/CFG_RHOCP)</f>
        <v/>
      </c>
      <c r="AA945" s="50" t="str">
        <f aca="false">IF(OR($P945="",$Y945="",$Z945=""),"",IF(ABS($Z945-$Y945)&lt;CFG_DENOMMIN,"",($P945-$Y945)/($Z945-$Y945)))</f>
        <v/>
      </c>
      <c r="AB945" s="48" t="str">
        <f aca="false">IF($A945="","",IF(AND(HOUR($A945)&gt;=CFG_HINI,HOUR($A945)&lt;CFG_HFIM),1,0))</f>
        <v/>
      </c>
      <c r="AC945" s="48" t="str">
        <f aca="false">IF($A945="","",IF($D945="",0,IF($D945&gt;=CFG_RSMIN,1,0)))</f>
        <v/>
      </c>
      <c r="AD945" s="48" t="str">
        <f aca="false">IF($A945="","",IF($E945="",0,IF(AND($E945&gt;=CFG_UMIN,$E945&lt;=CFG_UMAX),1,0)))</f>
        <v/>
      </c>
      <c r="AE945" s="48" t="str">
        <f aca="false">IF($A945="","",IF($L945="",0,IF($L945&gt;=CFG_VPDMIN,1,0)))</f>
        <v/>
      </c>
      <c r="AF945" s="48" t="str">
        <f aca="false">IF($A945="","",IF(CFG_METODO="Teórico (Jackson)",IF(OR($Y945="",$Z945=""),0,IF(ABS($Z945-$Y945)&gt;=CFG_DENOMMIN,1,0)),IF(OR($T945="",$U945=""),0,IF(ABS($U945-$T945)&gt;=CFG_DENOMMIN,1,0))))</f>
        <v/>
      </c>
      <c r="AG945" s="48" t="str">
        <f aca="false">IF($A945="","",IF(AND($B945&lt;&gt;"",$C945&lt;&gt;"",$H945&lt;&gt;""),1,0))</f>
        <v/>
      </c>
      <c r="AH945" s="48" t="str">
        <f aca="false">IF($A945="","",IF(AND($AB945=1,$AC945=1,$AD945=1,$AE945=1,$AF945=1,$AG945=1),1,0))</f>
        <v/>
      </c>
      <c r="AI945" s="50" t="str">
        <f aca="false">IF($A945="","",IF($AH945&lt;&gt;1,"",IF(CFG_METODO="Teórico (Jackson)",$AA945,$V945)))</f>
        <v/>
      </c>
      <c r="AJ945" s="50" t="str">
        <f aca="false">IF($AI945="","",MAX(0,MIN(1,$AI945)))</f>
        <v/>
      </c>
      <c r="AK945" s="52" t="str">
        <f aca="false">IF($A945="","",IF($AG945=0,"Dados incompletos"&amp;IF($I945="SEM PAR"," — sem Tc no mesmo horário",""),IF($AB945=0,"Fora da janela horária",IF($AC945=0,"Radiação abaixo do mínimo",IF($AD945=0,"Vento fora da faixa",IF($AE945=0,"VPD abaixo do mínimo",IF($AF945=0,"Denominador muito pequeno","VÁLIDO")))))))</f>
        <v/>
      </c>
    </row>
    <row r="946" customFormat="false" ht="15" hidden="false" customHeight="false" outlineLevel="0" collapsed="false">
      <c r="A946" s="45" t="str">
        <f aca="false">IF(02_Estacao!A946="","",02_Estacao!A946)</f>
        <v/>
      </c>
      <c r="B946" s="46" t="str">
        <f aca="false">IF(OR($A946="",02_Estacao!B946=""),"",IF(CFG_UT="°F",(02_Estacao!B946-32)*5/9,02_Estacao!B946))</f>
        <v/>
      </c>
      <c r="C946" s="47" t="str">
        <f aca="false">IF(OR($A946="",02_Estacao!C946=""),"",IF(CFG_UUR="fração (0-1)",02_Estacao!C946*100,02_Estacao!C946))</f>
        <v/>
      </c>
      <c r="D946" s="48" t="str">
        <f aca="false">IF(OR($A946="",02_Estacao!D946=""),"",IF(CFG_URS="MJ/m²/h",02_Estacao!D946*277.7778,IF(CFG_URS="kW/m²",02_Estacao!D946*1000,02_Estacao!D946)))</f>
        <v/>
      </c>
      <c r="E946" s="46" t="str">
        <f aca="false">IF(OR($A946="",02_Estacao!E946=""),"",IF(CFG_UVEL="km/h",02_Estacao!E946/3.6,02_Estacao!E946))</f>
        <v/>
      </c>
      <c r="F946" s="46" t="str">
        <f aca="false">IF($A946="","",IF(02_Estacao!F946="",CFG_P,IF(CFG_UP="hPa (mbar)",02_Estacao!F946/10,IF(CFG_UP="Pa",02_Estacao!F946/1000,02_Estacao!F946))))</f>
        <v/>
      </c>
      <c r="G946" s="48" t="str">
        <f aca="false">IF($A946="","",IF(02_Estacao!G946&lt;&gt;"",02_Estacao!G946,IF($D946="","",(1-CFG_ALBEDO)*$D946-CFG_RNL)))</f>
        <v/>
      </c>
      <c r="H946" s="46" t="str">
        <f aca="false">IF($A946="","",IFERROR(IF(ISNUMBER(INDEX(03_Dossel!$F$6:$F$1005,MATCH($A946,03_Dossel!$A$6:$A$1005,0))),INDEX(03_Dossel!$F$6:$F$1005,MATCH($A946,03_Dossel!$A$6:$A$1005,0)),""),""))</f>
        <v/>
      </c>
      <c r="I946" s="49" t="str">
        <f aca="false">IF($A946="","",IF($H946="","SEM PAR","OK"))</f>
        <v/>
      </c>
      <c r="J946" s="50" t="str">
        <f aca="false">IF($B946="","",0.6108*EXP(17.27*$B946/($B946+237.3)))</f>
        <v/>
      </c>
      <c r="K946" s="50" t="str">
        <f aca="false">IF(OR($J946="",$C946=""),"",$J946*$C946/100)</f>
        <v/>
      </c>
      <c r="L946" s="50" t="str">
        <f aca="false">IF(OR($J946="",$K946=""),"",$J946-$K946)</f>
        <v/>
      </c>
      <c r="M946" s="50" t="str">
        <f aca="false">IF($J946="","",4098*$J946/($B946+237.3)^2)</f>
        <v/>
      </c>
      <c r="N946" s="51" t="str">
        <f aca="false">IF($F946="","",0.000665*$F946)</f>
        <v/>
      </c>
      <c r="O946" s="46" t="str">
        <f aca="false">IF($E946="","",IFERROR($E946*4.87/LN(67.8*CFG_ZANEM-5.42),""))</f>
        <v/>
      </c>
      <c r="P946" s="46" t="str">
        <f aca="false">IF(OR($B946="",$H946=""),"",$H946-$B946)</f>
        <v/>
      </c>
      <c r="Q946" s="46" t="str">
        <f aca="false">IF($A946="","",IF(ISNUMBER(CFG_A),CFG_A,""))</f>
        <v/>
      </c>
      <c r="R946" s="46" t="str">
        <f aca="false">IF($A946="","",IF(ISNUMBER(CFG_B),CFG_B,""))</f>
        <v/>
      </c>
      <c r="S946" s="50" t="str">
        <f aca="false">IF(OR($B946="",$Q946=""),"",0.6108*EXP(17.27*$B946/($B946+237.3))-0.6108*EXP(17.27*($B946+$Q946)/($B946+$Q946+237.3)))</f>
        <v/>
      </c>
      <c r="T946" s="46" t="str">
        <f aca="false">IF(OR($Q946="",$R946="",$L946=""),"",$Q946+$R946*$L946)</f>
        <v/>
      </c>
      <c r="U946" s="46" t="str">
        <f aca="false">IF(OR($Q946="",$R946="",$S946=""),"",$Q946+$R946*$S946)</f>
        <v/>
      </c>
      <c r="V946" s="50" t="str">
        <f aca="false">IF(OR($P946="",$T946="",$U946=""),"",IF(ABS($U946-$T946)&lt;CFG_DENOMMIN,"",($P946-$T946)/($U946-$T946)))</f>
        <v/>
      </c>
      <c r="W946" s="47" t="str">
        <f aca="false">IF($E946="","",IFERROR(LN((CFG_ZANEM-0.67*CFG_HDOSSEL)/(0.123*CFG_HDOSSEL))*LN((CFG_ZAR-0.67*CFG_HDOSSEL)/(0.0123*CFG_HDOSSEL))/(CFG_K^2*$E946),""))</f>
        <v/>
      </c>
      <c r="X946" s="50" t="str">
        <f aca="false">IF(OR($N946="",$W946="",$W946=0),"",$N946*(1+CFG_RC/$W946))</f>
        <v/>
      </c>
      <c r="Y946" s="46" t="str">
        <f aca="false">IF(OR($X946="",$M946="",$G946="",$L946=""),"",($W946*$G946/CFG_RHOCP)*($X946/($M946+$X946))-$L946/($M946+$X946))</f>
        <v/>
      </c>
      <c r="Z946" s="46" t="str">
        <f aca="false">IF(OR($W946="",$G946=""),"",$W946*$G946/CFG_RHOCP)</f>
        <v/>
      </c>
      <c r="AA946" s="50" t="str">
        <f aca="false">IF(OR($P946="",$Y946="",$Z946=""),"",IF(ABS($Z946-$Y946)&lt;CFG_DENOMMIN,"",($P946-$Y946)/($Z946-$Y946)))</f>
        <v/>
      </c>
      <c r="AB946" s="48" t="str">
        <f aca="false">IF($A946="","",IF(AND(HOUR($A946)&gt;=CFG_HINI,HOUR($A946)&lt;CFG_HFIM),1,0))</f>
        <v/>
      </c>
      <c r="AC946" s="48" t="str">
        <f aca="false">IF($A946="","",IF($D946="",0,IF($D946&gt;=CFG_RSMIN,1,0)))</f>
        <v/>
      </c>
      <c r="AD946" s="48" t="str">
        <f aca="false">IF($A946="","",IF($E946="",0,IF(AND($E946&gt;=CFG_UMIN,$E946&lt;=CFG_UMAX),1,0)))</f>
        <v/>
      </c>
      <c r="AE946" s="48" t="str">
        <f aca="false">IF($A946="","",IF($L946="",0,IF($L946&gt;=CFG_VPDMIN,1,0)))</f>
        <v/>
      </c>
      <c r="AF946" s="48" t="str">
        <f aca="false">IF($A946="","",IF(CFG_METODO="Teórico (Jackson)",IF(OR($Y946="",$Z946=""),0,IF(ABS($Z946-$Y946)&gt;=CFG_DENOMMIN,1,0)),IF(OR($T946="",$U946=""),0,IF(ABS($U946-$T946)&gt;=CFG_DENOMMIN,1,0))))</f>
        <v/>
      </c>
      <c r="AG946" s="48" t="str">
        <f aca="false">IF($A946="","",IF(AND($B946&lt;&gt;"",$C946&lt;&gt;"",$H946&lt;&gt;""),1,0))</f>
        <v/>
      </c>
      <c r="AH946" s="48" t="str">
        <f aca="false">IF($A946="","",IF(AND($AB946=1,$AC946=1,$AD946=1,$AE946=1,$AF946=1,$AG946=1),1,0))</f>
        <v/>
      </c>
      <c r="AI946" s="50" t="str">
        <f aca="false">IF($A946="","",IF($AH946&lt;&gt;1,"",IF(CFG_METODO="Teórico (Jackson)",$AA946,$V946)))</f>
        <v/>
      </c>
      <c r="AJ946" s="50" t="str">
        <f aca="false">IF($AI946="","",MAX(0,MIN(1,$AI946)))</f>
        <v/>
      </c>
      <c r="AK946" s="52" t="str">
        <f aca="false">IF($A946="","",IF($AG946=0,"Dados incompletos"&amp;IF($I946="SEM PAR"," — sem Tc no mesmo horário",""),IF($AB946=0,"Fora da janela horária",IF($AC946=0,"Radiação abaixo do mínimo",IF($AD946=0,"Vento fora da faixa",IF($AE946=0,"VPD abaixo do mínimo",IF($AF946=0,"Denominador muito pequeno","VÁLIDO")))))))</f>
        <v/>
      </c>
    </row>
    <row r="947" customFormat="false" ht="15" hidden="false" customHeight="false" outlineLevel="0" collapsed="false">
      <c r="A947" s="45" t="str">
        <f aca="false">IF(02_Estacao!A947="","",02_Estacao!A947)</f>
        <v/>
      </c>
      <c r="B947" s="46" t="str">
        <f aca="false">IF(OR($A947="",02_Estacao!B947=""),"",IF(CFG_UT="°F",(02_Estacao!B947-32)*5/9,02_Estacao!B947))</f>
        <v/>
      </c>
      <c r="C947" s="47" t="str">
        <f aca="false">IF(OR($A947="",02_Estacao!C947=""),"",IF(CFG_UUR="fração (0-1)",02_Estacao!C947*100,02_Estacao!C947))</f>
        <v/>
      </c>
      <c r="D947" s="48" t="str">
        <f aca="false">IF(OR($A947="",02_Estacao!D947=""),"",IF(CFG_URS="MJ/m²/h",02_Estacao!D947*277.7778,IF(CFG_URS="kW/m²",02_Estacao!D947*1000,02_Estacao!D947)))</f>
        <v/>
      </c>
      <c r="E947" s="46" t="str">
        <f aca="false">IF(OR($A947="",02_Estacao!E947=""),"",IF(CFG_UVEL="km/h",02_Estacao!E947/3.6,02_Estacao!E947))</f>
        <v/>
      </c>
      <c r="F947" s="46" t="str">
        <f aca="false">IF($A947="","",IF(02_Estacao!F947="",CFG_P,IF(CFG_UP="hPa (mbar)",02_Estacao!F947/10,IF(CFG_UP="Pa",02_Estacao!F947/1000,02_Estacao!F947))))</f>
        <v/>
      </c>
      <c r="G947" s="48" t="str">
        <f aca="false">IF($A947="","",IF(02_Estacao!G947&lt;&gt;"",02_Estacao!G947,IF($D947="","",(1-CFG_ALBEDO)*$D947-CFG_RNL)))</f>
        <v/>
      </c>
      <c r="H947" s="46" t="str">
        <f aca="false">IF($A947="","",IFERROR(IF(ISNUMBER(INDEX(03_Dossel!$F$6:$F$1005,MATCH($A947,03_Dossel!$A$6:$A$1005,0))),INDEX(03_Dossel!$F$6:$F$1005,MATCH($A947,03_Dossel!$A$6:$A$1005,0)),""),""))</f>
        <v/>
      </c>
      <c r="I947" s="49" t="str">
        <f aca="false">IF($A947="","",IF($H947="","SEM PAR","OK"))</f>
        <v/>
      </c>
      <c r="J947" s="50" t="str">
        <f aca="false">IF($B947="","",0.6108*EXP(17.27*$B947/($B947+237.3)))</f>
        <v/>
      </c>
      <c r="K947" s="50" t="str">
        <f aca="false">IF(OR($J947="",$C947=""),"",$J947*$C947/100)</f>
        <v/>
      </c>
      <c r="L947" s="50" t="str">
        <f aca="false">IF(OR($J947="",$K947=""),"",$J947-$K947)</f>
        <v/>
      </c>
      <c r="M947" s="50" t="str">
        <f aca="false">IF($J947="","",4098*$J947/($B947+237.3)^2)</f>
        <v/>
      </c>
      <c r="N947" s="51" t="str">
        <f aca="false">IF($F947="","",0.000665*$F947)</f>
        <v/>
      </c>
      <c r="O947" s="46" t="str">
        <f aca="false">IF($E947="","",IFERROR($E947*4.87/LN(67.8*CFG_ZANEM-5.42),""))</f>
        <v/>
      </c>
      <c r="P947" s="46" t="str">
        <f aca="false">IF(OR($B947="",$H947=""),"",$H947-$B947)</f>
        <v/>
      </c>
      <c r="Q947" s="46" t="str">
        <f aca="false">IF($A947="","",IF(ISNUMBER(CFG_A),CFG_A,""))</f>
        <v/>
      </c>
      <c r="R947" s="46" t="str">
        <f aca="false">IF($A947="","",IF(ISNUMBER(CFG_B),CFG_B,""))</f>
        <v/>
      </c>
      <c r="S947" s="50" t="str">
        <f aca="false">IF(OR($B947="",$Q947=""),"",0.6108*EXP(17.27*$B947/($B947+237.3))-0.6108*EXP(17.27*($B947+$Q947)/($B947+$Q947+237.3)))</f>
        <v/>
      </c>
      <c r="T947" s="46" t="str">
        <f aca="false">IF(OR($Q947="",$R947="",$L947=""),"",$Q947+$R947*$L947)</f>
        <v/>
      </c>
      <c r="U947" s="46" t="str">
        <f aca="false">IF(OR($Q947="",$R947="",$S947=""),"",$Q947+$R947*$S947)</f>
        <v/>
      </c>
      <c r="V947" s="50" t="str">
        <f aca="false">IF(OR($P947="",$T947="",$U947=""),"",IF(ABS($U947-$T947)&lt;CFG_DENOMMIN,"",($P947-$T947)/($U947-$T947)))</f>
        <v/>
      </c>
      <c r="W947" s="47" t="str">
        <f aca="false">IF($E947="","",IFERROR(LN((CFG_ZANEM-0.67*CFG_HDOSSEL)/(0.123*CFG_HDOSSEL))*LN((CFG_ZAR-0.67*CFG_HDOSSEL)/(0.0123*CFG_HDOSSEL))/(CFG_K^2*$E947),""))</f>
        <v/>
      </c>
      <c r="X947" s="50" t="str">
        <f aca="false">IF(OR($N947="",$W947="",$W947=0),"",$N947*(1+CFG_RC/$W947))</f>
        <v/>
      </c>
      <c r="Y947" s="46" t="str">
        <f aca="false">IF(OR($X947="",$M947="",$G947="",$L947=""),"",($W947*$G947/CFG_RHOCP)*($X947/($M947+$X947))-$L947/($M947+$X947))</f>
        <v/>
      </c>
      <c r="Z947" s="46" t="str">
        <f aca="false">IF(OR($W947="",$G947=""),"",$W947*$G947/CFG_RHOCP)</f>
        <v/>
      </c>
      <c r="AA947" s="50" t="str">
        <f aca="false">IF(OR($P947="",$Y947="",$Z947=""),"",IF(ABS($Z947-$Y947)&lt;CFG_DENOMMIN,"",($P947-$Y947)/($Z947-$Y947)))</f>
        <v/>
      </c>
      <c r="AB947" s="48" t="str">
        <f aca="false">IF($A947="","",IF(AND(HOUR($A947)&gt;=CFG_HINI,HOUR($A947)&lt;CFG_HFIM),1,0))</f>
        <v/>
      </c>
      <c r="AC947" s="48" t="str">
        <f aca="false">IF($A947="","",IF($D947="",0,IF($D947&gt;=CFG_RSMIN,1,0)))</f>
        <v/>
      </c>
      <c r="AD947" s="48" t="str">
        <f aca="false">IF($A947="","",IF($E947="",0,IF(AND($E947&gt;=CFG_UMIN,$E947&lt;=CFG_UMAX),1,0)))</f>
        <v/>
      </c>
      <c r="AE947" s="48" t="str">
        <f aca="false">IF($A947="","",IF($L947="",0,IF($L947&gt;=CFG_VPDMIN,1,0)))</f>
        <v/>
      </c>
      <c r="AF947" s="48" t="str">
        <f aca="false">IF($A947="","",IF(CFG_METODO="Teórico (Jackson)",IF(OR($Y947="",$Z947=""),0,IF(ABS($Z947-$Y947)&gt;=CFG_DENOMMIN,1,0)),IF(OR($T947="",$U947=""),0,IF(ABS($U947-$T947)&gt;=CFG_DENOMMIN,1,0))))</f>
        <v/>
      </c>
      <c r="AG947" s="48" t="str">
        <f aca="false">IF($A947="","",IF(AND($B947&lt;&gt;"",$C947&lt;&gt;"",$H947&lt;&gt;""),1,0))</f>
        <v/>
      </c>
      <c r="AH947" s="48" t="str">
        <f aca="false">IF($A947="","",IF(AND($AB947=1,$AC947=1,$AD947=1,$AE947=1,$AF947=1,$AG947=1),1,0))</f>
        <v/>
      </c>
      <c r="AI947" s="50" t="str">
        <f aca="false">IF($A947="","",IF($AH947&lt;&gt;1,"",IF(CFG_METODO="Teórico (Jackson)",$AA947,$V947)))</f>
        <v/>
      </c>
      <c r="AJ947" s="50" t="str">
        <f aca="false">IF($AI947="","",MAX(0,MIN(1,$AI947)))</f>
        <v/>
      </c>
      <c r="AK947" s="52" t="str">
        <f aca="false">IF($A947="","",IF($AG947=0,"Dados incompletos"&amp;IF($I947="SEM PAR"," — sem Tc no mesmo horário",""),IF($AB947=0,"Fora da janela horária",IF($AC947=0,"Radiação abaixo do mínimo",IF($AD947=0,"Vento fora da faixa",IF($AE947=0,"VPD abaixo do mínimo",IF($AF947=0,"Denominador muito pequeno","VÁLIDO")))))))</f>
        <v/>
      </c>
    </row>
    <row r="948" customFormat="false" ht="15" hidden="false" customHeight="false" outlineLevel="0" collapsed="false">
      <c r="A948" s="45" t="str">
        <f aca="false">IF(02_Estacao!A948="","",02_Estacao!A948)</f>
        <v/>
      </c>
      <c r="B948" s="46" t="str">
        <f aca="false">IF(OR($A948="",02_Estacao!B948=""),"",IF(CFG_UT="°F",(02_Estacao!B948-32)*5/9,02_Estacao!B948))</f>
        <v/>
      </c>
      <c r="C948" s="47" t="str">
        <f aca="false">IF(OR($A948="",02_Estacao!C948=""),"",IF(CFG_UUR="fração (0-1)",02_Estacao!C948*100,02_Estacao!C948))</f>
        <v/>
      </c>
      <c r="D948" s="48" t="str">
        <f aca="false">IF(OR($A948="",02_Estacao!D948=""),"",IF(CFG_URS="MJ/m²/h",02_Estacao!D948*277.7778,IF(CFG_URS="kW/m²",02_Estacao!D948*1000,02_Estacao!D948)))</f>
        <v/>
      </c>
      <c r="E948" s="46" t="str">
        <f aca="false">IF(OR($A948="",02_Estacao!E948=""),"",IF(CFG_UVEL="km/h",02_Estacao!E948/3.6,02_Estacao!E948))</f>
        <v/>
      </c>
      <c r="F948" s="46" t="str">
        <f aca="false">IF($A948="","",IF(02_Estacao!F948="",CFG_P,IF(CFG_UP="hPa (mbar)",02_Estacao!F948/10,IF(CFG_UP="Pa",02_Estacao!F948/1000,02_Estacao!F948))))</f>
        <v/>
      </c>
      <c r="G948" s="48" t="str">
        <f aca="false">IF($A948="","",IF(02_Estacao!G948&lt;&gt;"",02_Estacao!G948,IF($D948="","",(1-CFG_ALBEDO)*$D948-CFG_RNL)))</f>
        <v/>
      </c>
      <c r="H948" s="46" t="str">
        <f aca="false">IF($A948="","",IFERROR(IF(ISNUMBER(INDEX(03_Dossel!$F$6:$F$1005,MATCH($A948,03_Dossel!$A$6:$A$1005,0))),INDEX(03_Dossel!$F$6:$F$1005,MATCH($A948,03_Dossel!$A$6:$A$1005,0)),""),""))</f>
        <v/>
      </c>
      <c r="I948" s="49" t="str">
        <f aca="false">IF($A948="","",IF($H948="","SEM PAR","OK"))</f>
        <v/>
      </c>
      <c r="J948" s="50" t="str">
        <f aca="false">IF($B948="","",0.6108*EXP(17.27*$B948/($B948+237.3)))</f>
        <v/>
      </c>
      <c r="K948" s="50" t="str">
        <f aca="false">IF(OR($J948="",$C948=""),"",$J948*$C948/100)</f>
        <v/>
      </c>
      <c r="L948" s="50" t="str">
        <f aca="false">IF(OR($J948="",$K948=""),"",$J948-$K948)</f>
        <v/>
      </c>
      <c r="M948" s="50" t="str">
        <f aca="false">IF($J948="","",4098*$J948/($B948+237.3)^2)</f>
        <v/>
      </c>
      <c r="N948" s="51" t="str">
        <f aca="false">IF($F948="","",0.000665*$F948)</f>
        <v/>
      </c>
      <c r="O948" s="46" t="str">
        <f aca="false">IF($E948="","",IFERROR($E948*4.87/LN(67.8*CFG_ZANEM-5.42),""))</f>
        <v/>
      </c>
      <c r="P948" s="46" t="str">
        <f aca="false">IF(OR($B948="",$H948=""),"",$H948-$B948)</f>
        <v/>
      </c>
      <c r="Q948" s="46" t="str">
        <f aca="false">IF($A948="","",IF(ISNUMBER(CFG_A),CFG_A,""))</f>
        <v/>
      </c>
      <c r="R948" s="46" t="str">
        <f aca="false">IF($A948="","",IF(ISNUMBER(CFG_B),CFG_B,""))</f>
        <v/>
      </c>
      <c r="S948" s="50" t="str">
        <f aca="false">IF(OR($B948="",$Q948=""),"",0.6108*EXP(17.27*$B948/($B948+237.3))-0.6108*EXP(17.27*($B948+$Q948)/($B948+$Q948+237.3)))</f>
        <v/>
      </c>
      <c r="T948" s="46" t="str">
        <f aca="false">IF(OR($Q948="",$R948="",$L948=""),"",$Q948+$R948*$L948)</f>
        <v/>
      </c>
      <c r="U948" s="46" t="str">
        <f aca="false">IF(OR($Q948="",$R948="",$S948=""),"",$Q948+$R948*$S948)</f>
        <v/>
      </c>
      <c r="V948" s="50" t="str">
        <f aca="false">IF(OR($P948="",$T948="",$U948=""),"",IF(ABS($U948-$T948)&lt;CFG_DENOMMIN,"",($P948-$T948)/($U948-$T948)))</f>
        <v/>
      </c>
      <c r="W948" s="47" t="str">
        <f aca="false">IF($E948="","",IFERROR(LN((CFG_ZANEM-0.67*CFG_HDOSSEL)/(0.123*CFG_HDOSSEL))*LN((CFG_ZAR-0.67*CFG_HDOSSEL)/(0.0123*CFG_HDOSSEL))/(CFG_K^2*$E948),""))</f>
        <v/>
      </c>
      <c r="X948" s="50" t="str">
        <f aca="false">IF(OR($N948="",$W948="",$W948=0),"",$N948*(1+CFG_RC/$W948))</f>
        <v/>
      </c>
      <c r="Y948" s="46" t="str">
        <f aca="false">IF(OR($X948="",$M948="",$G948="",$L948=""),"",($W948*$G948/CFG_RHOCP)*($X948/($M948+$X948))-$L948/($M948+$X948))</f>
        <v/>
      </c>
      <c r="Z948" s="46" t="str">
        <f aca="false">IF(OR($W948="",$G948=""),"",$W948*$G948/CFG_RHOCP)</f>
        <v/>
      </c>
      <c r="AA948" s="50" t="str">
        <f aca="false">IF(OR($P948="",$Y948="",$Z948=""),"",IF(ABS($Z948-$Y948)&lt;CFG_DENOMMIN,"",($P948-$Y948)/($Z948-$Y948)))</f>
        <v/>
      </c>
      <c r="AB948" s="48" t="str">
        <f aca="false">IF($A948="","",IF(AND(HOUR($A948)&gt;=CFG_HINI,HOUR($A948)&lt;CFG_HFIM),1,0))</f>
        <v/>
      </c>
      <c r="AC948" s="48" t="str">
        <f aca="false">IF($A948="","",IF($D948="",0,IF($D948&gt;=CFG_RSMIN,1,0)))</f>
        <v/>
      </c>
      <c r="AD948" s="48" t="str">
        <f aca="false">IF($A948="","",IF($E948="",0,IF(AND($E948&gt;=CFG_UMIN,$E948&lt;=CFG_UMAX),1,0)))</f>
        <v/>
      </c>
      <c r="AE948" s="48" t="str">
        <f aca="false">IF($A948="","",IF($L948="",0,IF($L948&gt;=CFG_VPDMIN,1,0)))</f>
        <v/>
      </c>
      <c r="AF948" s="48" t="str">
        <f aca="false">IF($A948="","",IF(CFG_METODO="Teórico (Jackson)",IF(OR($Y948="",$Z948=""),0,IF(ABS($Z948-$Y948)&gt;=CFG_DENOMMIN,1,0)),IF(OR($T948="",$U948=""),0,IF(ABS($U948-$T948)&gt;=CFG_DENOMMIN,1,0))))</f>
        <v/>
      </c>
      <c r="AG948" s="48" t="str">
        <f aca="false">IF($A948="","",IF(AND($B948&lt;&gt;"",$C948&lt;&gt;"",$H948&lt;&gt;""),1,0))</f>
        <v/>
      </c>
      <c r="AH948" s="48" t="str">
        <f aca="false">IF($A948="","",IF(AND($AB948=1,$AC948=1,$AD948=1,$AE948=1,$AF948=1,$AG948=1),1,0))</f>
        <v/>
      </c>
      <c r="AI948" s="50" t="str">
        <f aca="false">IF($A948="","",IF($AH948&lt;&gt;1,"",IF(CFG_METODO="Teórico (Jackson)",$AA948,$V948)))</f>
        <v/>
      </c>
      <c r="AJ948" s="50" t="str">
        <f aca="false">IF($AI948="","",MAX(0,MIN(1,$AI948)))</f>
        <v/>
      </c>
      <c r="AK948" s="52" t="str">
        <f aca="false">IF($A948="","",IF($AG948=0,"Dados incompletos"&amp;IF($I948="SEM PAR"," — sem Tc no mesmo horário",""),IF($AB948=0,"Fora da janela horária",IF($AC948=0,"Radiação abaixo do mínimo",IF($AD948=0,"Vento fora da faixa",IF($AE948=0,"VPD abaixo do mínimo",IF($AF948=0,"Denominador muito pequeno","VÁLIDO")))))))</f>
        <v/>
      </c>
    </row>
    <row r="949" customFormat="false" ht="15" hidden="false" customHeight="false" outlineLevel="0" collapsed="false">
      <c r="A949" s="45" t="str">
        <f aca="false">IF(02_Estacao!A949="","",02_Estacao!A949)</f>
        <v/>
      </c>
      <c r="B949" s="46" t="str">
        <f aca="false">IF(OR($A949="",02_Estacao!B949=""),"",IF(CFG_UT="°F",(02_Estacao!B949-32)*5/9,02_Estacao!B949))</f>
        <v/>
      </c>
      <c r="C949" s="47" t="str">
        <f aca="false">IF(OR($A949="",02_Estacao!C949=""),"",IF(CFG_UUR="fração (0-1)",02_Estacao!C949*100,02_Estacao!C949))</f>
        <v/>
      </c>
      <c r="D949" s="48" t="str">
        <f aca="false">IF(OR($A949="",02_Estacao!D949=""),"",IF(CFG_URS="MJ/m²/h",02_Estacao!D949*277.7778,IF(CFG_URS="kW/m²",02_Estacao!D949*1000,02_Estacao!D949)))</f>
        <v/>
      </c>
      <c r="E949" s="46" t="str">
        <f aca="false">IF(OR($A949="",02_Estacao!E949=""),"",IF(CFG_UVEL="km/h",02_Estacao!E949/3.6,02_Estacao!E949))</f>
        <v/>
      </c>
      <c r="F949" s="46" t="str">
        <f aca="false">IF($A949="","",IF(02_Estacao!F949="",CFG_P,IF(CFG_UP="hPa (mbar)",02_Estacao!F949/10,IF(CFG_UP="Pa",02_Estacao!F949/1000,02_Estacao!F949))))</f>
        <v/>
      </c>
      <c r="G949" s="48" t="str">
        <f aca="false">IF($A949="","",IF(02_Estacao!G949&lt;&gt;"",02_Estacao!G949,IF($D949="","",(1-CFG_ALBEDO)*$D949-CFG_RNL)))</f>
        <v/>
      </c>
      <c r="H949" s="46" t="str">
        <f aca="false">IF($A949="","",IFERROR(IF(ISNUMBER(INDEX(03_Dossel!$F$6:$F$1005,MATCH($A949,03_Dossel!$A$6:$A$1005,0))),INDEX(03_Dossel!$F$6:$F$1005,MATCH($A949,03_Dossel!$A$6:$A$1005,0)),""),""))</f>
        <v/>
      </c>
      <c r="I949" s="49" t="str">
        <f aca="false">IF($A949="","",IF($H949="","SEM PAR","OK"))</f>
        <v/>
      </c>
      <c r="J949" s="50" t="str">
        <f aca="false">IF($B949="","",0.6108*EXP(17.27*$B949/($B949+237.3)))</f>
        <v/>
      </c>
      <c r="K949" s="50" t="str">
        <f aca="false">IF(OR($J949="",$C949=""),"",$J949*$C949/100)</f>
        <v/>
      </c>
      <c r="L949" s="50" t="str">
        <f aca="false">IF(OR($J949="",$K949=""),"",$J949-$K949)</f>
        <v/>
      </c>
      <c r="M949" s="50" t="str">
        <f aca="false">IF($J949="","",4098*$J949/($B949+237.3)^2)</f>
        <v/>
      </c>
      <c r="N949" s="51" t="str">
        <f aca="false">IF($F949="","",0.000665*$F949)</f>
        <v/>
      </c>
      <c r="O949" s="46" t="str">
        <f aca="false">IF($E949="","",IFERROR($E949*4.87/LN(67.8*CFG_ZANEM-5.42),""))</f>
        <v/>
      </c>
      <c r="P949" s="46" t="str">
        <f aca="false">IF(OR($B949="",$H949=""),"",$H949-$B949)</f>
        <v/>
      </c>
      <c r="Q949" s="46" t="str">
        <f aca="false">IF($A949="","",IF(ISNUMBER(CFG_A),CFG_A,""))</f>
        <v/>
      </c>
      <c r="R949" s="46" t="str">
        <f aca="false">IF($A949="","",IF(ISNUMBER(CFG_B),CFG_B,""))</f>
        <v/>
      </c>
      <c r="S949" s="50" t="str">
        <f aca="false">IF(OR($B949="",$Q949=""),"",0.6108*EXP(17.27*$B949/($B949+237.3))-0.6108*EXP(17.27*($B949+$Q949)/($B949+$Q949+237.3)))</f>
        <v/>
      </c>
      <c r="T949" s="46" t="str">
        <f aca="false">IF(OR($Q949="",$R949="",$L949=""),"",$Q949+$R949*$L949)</f>
        <v/>
      </c>
      <c r="U949" s="46" t="str">
        <f aca="false">IF(OR($Q949="",$R949="",$S949=""),"",$Q949+$R949*$S949)</f>
        <v/>
      </c>
      <c r="V949" s="50" t="str">
        <f aca="false">IF(OR($P949="",$T949="",$U949=""),"",IF(ABS($U949-$T949)&lt;CFG_DENOMMIN,"",($P949-$T949)/($U949-$T949)))</f>
        <v/>
      </c>
      <c r="W949" s="47" t="str">
        <f aca="false">IF($E949="","",IFERROR(LN((CFG_ZANEM-0.67*CFG_HDOSSEL)/(0.123*CFG_HDOSSEL))*LN((CFG_ZAR-0.67*CFG_HDOSSEL)/(0.0123*CFG_HDOSSEL))/(CFG_K^2*$E949),""))</f>
        <v/>
      </c>
      <c r="X949" s="50" t="str">
        <f aca="false">IF(OR($N949="",$W949="",$W949=0),"",$N949*(1+CFG_RC/$W949))</f>
        <v/>
      </c>
      <c r="Y949" s="46" t="str">
        <f aca="false">IF(OR($X949="",$M949="",$G949="",$L949=""),"",($W949*$G949/CFG_RHOCP)*($X949/($M949+$X949))-$L949/($M949+$X949))</f>
        <v/>
      </c>
      <c r="Z949" s="46" t="str">
        <f aca="false">IF(OR($W949="",$G949=""),"",$W949*$G949/CFG_RHOCP)</f>
        <v/>
      </c>
      <c r="AA949" s="50" t="str">
        <f aca="false">IF(OR($P949="",$Y949="",$Z949=""),"",IF(ABS($Z949-$Y949)&lt;CFG_DENOMMIN,"",($P949-$Y949)/($Z949-$Y949)))</f>
        <v/>
      </c>
      <c r="AB949" s="48" t="str">
        <f aca="false">IF($A949="","",IF(AND(HOUR($A949)&gt;=CFG_HINI,HOUR($A949)&lt;CFG_HFIM),1,0))</f>
        <v/>
      </c>
      <c r="AC949" s="48" t="str">
        <f aca="false">IF($A949="","",IF($D949="",0,IF($D949&gt;=CFG_RSMIN,1,0)))</f>
        <v/>
      </c>
      <c r="AD949" s="48" t="str">
        <f aca="false">IF($A949="","",IF($E949="",0,IF(AND($E949&gt;=CFG_UMIN,$E949&lt;=CFG_UMAX),1,0)))</f>
        <v/>
      </c>
      <c r="AE949" s="48" t="str">
        <f aca="false">IF($A949="","",IF($L949="",0,IF($L949&gt;=CFG_VPDMIN,1,0)))</f>
        <v/>
      </c>
      <c r="AF949" s="48" t="str">
        <f aca="false">IF($A949="","",IF(CFG_METODO="Teórico (Jackson)",IF(OR($Y949="",$Z949=""),0,IF(ABS($Z949-$Y949)&gt;=CFG_DENOMMIN,1,0)),IF(OR($T949="",$U949=""),0,IF(ABS($U949-$T949)&gt;=CFG_DENOMMIN,1,0))))</f>
        <v/>
      </c>
      <c r="AG949" s="48" t="str">
        <f aca="false">IF($A949="","",IF(AND($B949&lt;&gt;"",$C949&lt;&gt;"",$H949&lt;&gt;""),1,0))</f>
        <v/>
      </c>
      <c r="AH949" s="48" t="str">
        <f aca="false">IF($A949="","",IF(AND($AB949=1,$AC949=1,$AD949=1,$AE949=1,$AF949=1,$AG949=1),1,0))</f>
        <v/>
      </c>
      <c r="AI949" s="50" t="str">
        <f aca="false">IF($A949="","",IF($AH949&lt;&gt;1,"",IF(CFG_METODO="Teórico (Jackson)",$AA949,$V949)))</f>
        <v/>
      </c>
      <c r="AJ949" s="50" t="str">
        <f aca="false">IF($AI949="","",MAX(0,MIN(1,$AI949)))</f>
        <v/>
      </c>
      <c r="AK949" s="52" t="str">
        <f aca="false">IF($A949="","",IF($AG949=0,"Dados incompletos"&amp;IF($I949="SEM PAR"," — sem Tc no mesmo horário",""),IF($AB949=0,"Fora da janela horária",IF($AC949=0,"Radiação abaixo do mínimo",IF($AD949=0,"Vento fora da faixa",IF($AE949=0,"VPD abaixo do mínimo",IF($AF949=0,"Denominador muito pequeno","VÁLIDO")))))))</f>
        <v/>
      </c>
    </row>
    <row r="950" customFormat="false" ht="15" hidden="false" customHeight="false" outlineLevel="0" collapsed="false">
      <c r="A950" s="45" t="str">
        <f aca="false">IF(02_Estacao!A950="","",02_Estacao!A950)</f>
        <v/>
      </c>
      <c r="B950" s="46" t="str">
        <f aca="false">IF(OR($A950="",02_Estacao!B950=""),"",IF(CFG_UT="°F",(02_Estacao!B950-32)*5/9,02_Estacao!B950))</f>
        <v/>
      </c>
      <c r="C950" s="47" t="str">
        <f aca="false">IF(OR($A950="",02_Estacao!C950=""),"",IF(CFG_UUR="fração (0-1)",02_Estacao!C950*100,02_Estacao!C950))</f>
        <v/>
      </c>
      <c r="D950" s="48" t="str">
        <f aca="false">IF(OR($A950="",02_Estacao!D950=""),"",IF(CFG_URS="MJ/m²/h",02_Estacao!D950*277.7778,IF(CFG_URS="kW/m²",02_Estacao!D950*1000,02_Estacao!D950)))</f>
        <v/>
      </c>
      <c r="E950" s="46" t="str">
        <f aca="false">IF(OR($A950="",02_Estacao!E950=""),"",IF(CFG_UVEL="km/h",02_Estacao!E950/3.6,02_Estacao!E950))</f>
        <v/>
      </c>
      <c r="F950" s="46" t="str">
        <f aca="false">IF($A950="","",IF(02_Estacao!F950="",CFG_P,IF(CFG_UP="hPa (mbar)",02_Estacao!F950/10,IF(CFG_UP="Pa",02_Estacao!F950/1000,02_Estacao!F950))))</f>
        <v/>
      </c>
      <c r="G950" s="48" t="str">
        <f aca="false">IF($A950="","",IF(02_Estacao!G950&lt;&gt;"",02_Estacao!G950,IF($D950="","",(1-CFG_ALBEDO)*$D950-CFG_RNL)))</f>
        <v/>
      </c>
      <c r="H950" s="46" t="str">
        <f aca="false">IF($A950="","",IFERROR(IF(ISNUMBER(INDEX(03_Dossel!$F$6:$F$1005,MATCH($A950,03_Dossel!$A$6:$A$1005,0))),INDEX(03_Dossel!$F$6:$F$1005,MATCH($A950,03_Dossel!$A$6:$A$1005,0)),""),""))</f>
        <v/>
      </c>
      <c r="I950" s="49" t="str">
        <f aca="false">IF($A950="","",IF($H950="","SEM PAR","OK"))</f>
        <v/>
      </c>
      <c r="J950" s="50" t="str">
        <f aca="false">IF($B950="","",0.6108*EXP(17.27*$B950/($B950+237.3)))</f>
        <v/>
      </c>
      <c r="K950" s="50" t="str">
        <f aca="false">IF(OR($J950="",$C950=""),"",$J950*$C950/100)</f>
        <v/>
      </c>
      <c r="L950" s="50" t="str">
        <f aca="false">IF(OR($J950="",$K950=""),"",$J950-$K950)</f>
        <v/>
      </c>
      <c r="M950" s="50" t="str">
        <f aca="false">IF($J950="","",4098*$J950/($B950+237.3)^2)</f>
        <v/>
      </c>
      <c r="N950" s="51" t="str">
        <f aca="false">IF($F950="","",0.000665*$F950)</f>
        <v/>
      </c>
      <c r="O950" s="46" t="str">
        <f aca="false">IF($E950="","",IFERROR($E950*4.87/LN(67.8*CFG_ZANEM-5.42),""))</f>
        <v/>
      </c>
      <c r="P950" s="46" t="str">
        <f aca="false">IF(OR($B950="",$H950=""),"",$H950-$B950)</f>
        <v/>
      </c>
      <c r="Q950" s="46" t="str">
        <f aca="false">IF($A950="","",IF(ISNUMBER(CFG_A),CFG_A,""))</f>
        <v/>
      </c>
      <c r="R950" s="46" t="str">
        <f aca="false">IF($A950="","",IF(ISNUMBER(CFG_B),CFG_B,""))</f>
        <v/>
      </c>
      <c r="S950" s="50" t="str">
        <f aca="false">IF(OR($B950="",$Q950=""),"",0.6108*EXP(17.27*$B950/($B950+237.3))-0.6108*EXP(17.27*($B950+$Q950)/($B950+$Q950+237.3)))</f>
        <v/>
      </c>
      <c r="T950" s="46" t="str">
        <f aca="false">IF(OR($Q950="",$R950="",$L950=""),"",$Q950+$R950*$L950)</f>
        <v/>
      </c>
      <c r="U950" s="46" t="str">
        <f aca="false">IF(OR($Q950="",$R950="",$S950=""),"",$Q950+$R950*$S950)</f>
        <v/>
      </c>
      <c r="V950" s="50" t="str">
        <f aca="false">IF(OR($P950="",$T950="",$U950=""),"",IF(ABS($U950-$T950)&lt;CFG_DENOMMIN,"",($P950-$T950)/($U950-$T950)))</f>
        <v/>
      </c>
      <c r="W950" s="47" t="str">
        <f aca="false">IF($E950="","",IFERROR(LN((CFG_ZANEM-0.67*CFG_HDOSSEL)/(0.123*CFG_HDOSSEL))*LN((CFG_ZAR-0.67*CFG_HDOSSEL)/(0.0123*CFG_HDOSSEL))/(CFG_K^2*$E950),""))</f>
        <v/>
      </c>
      <c r="X950" s="50" t="str">
        <f aca="false">IF(OR($N950="",$W950="",$W950=0),"",$N950*(1+CFG_RC/$W950))</f>
        <v/>
      </c>
      <c r="Y950" s="46" t="str">
        <f aca="false">IF(OR($X950="",$M950="",$G950="",$L950=""),"",($W950*$G950/CFG_RHOCP)*($X950/($M950+$X950))-$L950/($M950+$X950))</f>
        <v/>
      </c>
      <c r="Z950" s="46" t="str">
        <f aca="false">IF(OR($W950="",$G950=""),"",$W950*$G950/CFG_RHOCP)</f>
        <v/>
      </c>
      <c r="AA950" s="50" t="str">
        <f aca="false">IF(OR($P950="",$Y950="",$Z950=""),"",IF(ABS($Z950-$Y950)&lt;CFG_DENOMMIN,"",($P950-$Y950)/($Z950-$Y950)))</f>
        <v/>
      </c>
      <c r="AB950" s="48" t="str">
        <f aca="false">IF($A950="","",IF(AND(HOUR($A950)&gt;=CFG_HINI,HOUR($A950)&lt;CFG_HFIM),1,0))</f>
        <v/>
      </c>
      <c r="AC950" s="48" t="str">
        <f aca="false">IF($A950="","",IF($D950="",0,IF($D950&gt;=CFG_RSMIN,1,0)))</f>
        <v/>
      </c>
      <c r="AD950" s="48" t="str">
        <f aca="false">IF($A950="","",IF($E950="",0,IF(AND($E950&gt;=CFG_UMIN,$E950&lt;=CFG_UMAX),1,0)))</f>
        <v/>
      </c>
      <c r="AE950" s="48" t="str">
        <f aca="false">IF($A950="","",IF($L950="",0,IF($L950&gt;=CFG_VPDMIN,1,0)))</f>
        <v/>
      </c>
      <c r="AF950" s="48" t="str">
        <f aca="false">IF($A950="","",IF(CFG_METODO="Teórico (Jackson)",IF(OR($Y950="",$Z950=""),0,IF(ABS($Z950-$Y950)&gt;=CFG_DENOMMIN,1,0)),IF(OR($T950="",$U950=""),0,IF(ABS($U950-$T950)&gt;=CFG_DENOMMIN,1,0))))</f>
        <v/>
      </c>
      <c r="AG950" s="48" t="str">
        <f aca="false">IF($A950="","",IF(AND($B950&lt;&gt;"",$C950&lt;&gt;"",$H950&lt;&gt;""),1,0))</f>
        <v/>
      </c>
      <c r="AH950" s="48" t="str">
        <f aca="false">IF($A950="","",IF(AND($AB950=1,$AC950=1,$AD950=1,$AE950=1,$AF950=1,$AG950=1),1,0))</f>
        <v/>
      </c>
      <c r="AI950" s="50" t="str">
        <f aca="false">IF($A950="","",IF($AH950&lt;&gt;1,"",IF(CFG_METODO="Teórico (Jackson)",$AA950,$V950)))</f>
        <v/>
      </c>
      <c r="AJ950" s="50" t="str">
        <f aca="false">IF($AI950="","",MAX(0,MIN(1,$AI950)))</f>
        <v/>
      </c>
      <c r="AK950" s="52" t="str">
        <f aca="false">IF($A950="","",IF($AG950=0,"Dados incompletos"&amp;IF($I950="SEM PAR"," — sem Tc no mesmo horário",""),IF($AB950=0,"Fora da janela horária",IF($AC950=0,"Radiação abaixo do mínimo",IF($AD950=0,"Vento fora da faixa",IF($AE950=0,"VPD abaixo do mínimo",IF($AF950=0,"Denominador muito pequeno","VÁLIDO")))))))</f>
        <v/>
      </c>
    </row>
    <row r="951" customFormat="false" ht="15" hidden="false" customHeight="false" outlineLevel="0" collapsed="false">
      <c r="A951" s="45" t="str">
        <f aca="false">IF(02_Estacao!A951="","",02_Estacao!A951)</f>
        <v/>
      </c>
      <c r="B951" s="46" t="str">
        <f aca="false">IF(OR($A951="",02_Estacao!B951=""),"",IF(CFG_UT="°F",(02_Estacao!B951-32)*5/9,02_Estacao!B951))</f>
        <v/>
      </c>
      <c r="C951" s="47" t="str">
        <f aca="false">IF(OR($A951="",02_Estacao!C951=""),"",IF(CFG_UUR="fração (0-1)",02_Estacao!C951*100,02_Estacao!C951))</f>
        <v/>
      </c>
      <c r="D951" s="48" t="str">
        <f aca="false">IF(OR($A951="",02_Estacao!D951=""),"",IF(CFG_URS="MJ/m²/h",02_Estacao!D951*277.7778,IF(CFG_URS="kW/m²",02_Estacao!D951*1000,02_Estacao!D951)))</f>
        <v/>
      </c>
      <c r="E951" s="46" t="str">
        <f aca="false">IF(OR($A951="",02_Estacao!E951=""),"",IF(CFG_UVEL="km/h",02_Estacao!E951/3.6,02_Estacao!E951))</f>
        <v/>
      </c>
      <c r="F951" s="46" t="str">
        <f aca="false">IF($A951="","",IF(02_Estacao!F951="",CFG_P,IF(CFG_UP="hPa (mbar)",02_Estacao!F951/10,IF(CFG_UP="Pa",02_Estacao!F951/1000,02_Estacao!F951))))</f>
        <v/>
      </c>
      <c r="G951" s="48" t="str">
        <f aca="false">IF($A951="","",IF(02_Estacao!G951&lt;&gt;"",02_Estacao!G951,IF($D951="","",(1-CFG_ALBEDO)*$D951-CFG_RNL)))</f>
        <v/>
      </c>
      <c r="H951" s="46" t="str">
        <f aca="false">IF($A951="","",IFERROR(IF(ISNUMBER(INDEX(03_Dossel!$F$6:$F$1005,MATCH($A951,03_Dossel!$A$6:$A$1005,0))),INDEX(03_Dossel!$F$6:$F$1005,MATCH($A951,03_Dossel!$A$6:$A$1005,0)),""),""))</f>
        <v/>
      </c>
      <c r="I951" s="49" t="str">
        <f aca="false">IF($A951="","",IF($H951="","SEM PAR","OK"))</f>
        <v/>
      </c>
      <c r="J951" s="50" t="str">
        <f aca="false">IF($B951="","",0.6108*EXP(17.27*$B951/($B951+237.3)))</f>
        <v/>
      </c>
      <c r="K951" s="50" t="str">
        <f aca="false">IF(OR($J951="",$C951=""),"",$J951*$C951/100)</f>
        <v/>
      </c>
      <c r="L951" s="50" t="str">
        <f aca="false">IF(OR($J951="",$K951=""),"",$J951-$K951)</f>
        <v/>
      </c>
      <c r="M951" s="50" t="str">
        <f aca="false">IF($J951="","",4098*$J951/($B951+237.3)^2)</f>
        <v/>
      </c>
      <c r="N951" s="51" t="str">
        <f aca="false">IF($F951="","",0.000665*$F951)</f>
        <v/>
      </c>
      <c r="O951" s="46" t="str">
        <f aca="false">IF($E951="","",IFERROR($E951*4.87/LN(67.8*CFG_ZANEM-5.42),""))</f>
        <v/>
      </c>
      <c r="P951" s="46" t="str">
        <f aca="false">IF(OR($B951="",$H951=""),"",$H951-$B951)</f>
        <v/>
      </c>
      <c r="Q951" s="46" t="str">
        <f aca="false">IF($A951="","",IF(ISNUMBER(CFG_A),CFG_A,""))</f>
        <v/>
      </c>
      <c r="R951" s="46" t="str">
        <f aca="false">IF($A951="","",IF(ISNUMBER(CFG_B),CFG_B,""))</f>
        <v/>
      </c>
      <c r="S951" s="50" t="str">
        <f aca="false">IF(OR($B951="",$Q951=""),"",0.6108*EXP(17.27*$B951/($B951+237.3))-0.6108*EXP(17.27*($B951+$Q951)/($B951+$Q951+237.3)))</f>
        <v/>
      </c>
      <c r="T951" s="46" t="str">
        <f aca="false">IF(OR($Q951="",$R951="",$L951=""),"",$Q951+$R951*$L951)</f>
        <v/>
      </c>
      <c r="U951" s="46" t="str">
        <f aca="false">IF(OR($Q951="",$R951="",$S951=""),"",$Q951+$R951*$S951)</f>
        <v/>
      </c>
      <c r="V951" s="50" t="str">
        <f aca="false">IF(OR($P951="",$T951="",$U951=""),"",IF(ABS($U951-$T951)&lt;CFG_DENOMMIN,"",($P951-$T951)/($U951-$T951)))</f>
        <v/>
      </c>
      <c r="W951" s="47" t="str">
        <f aca="false">IF($E951="","",IFERROR(LN((CFG_ZANEM-0.67*CFG_HDOSSEL)/(0.123*CFG_HDOSSEL))*LN((CFG_ZAR-0.67*CFG_HDOSSEL)/(0.0123*CFG_HDOSSEL))/(CFG_K^2*$E951),""))</f>
        <v/>
      </c>
      <c r="X951" s="50" t="str">
        <f aca="false">IF(OR($N951="",$W951="",$W951=0),"",$N951*(1+CFG_RC/$W951))</f>
        <v/>
      </c>
      <c r="Y951" s="46" t="str">
        <f aca="false">IF(OR($X951="",$M951="",$G951="",$L951=""),"",($W951*$G951/CFG_RHOCP)*($X951/($M951+$X951))-$L951/($M951+$X951))</f>
        <v/>
      </c>
      <c r="Z951" s="46" t="str">
        <f aca="false">IF(OR($W951="",$G951=""),"",$W951*$G951/CFG_RHOCP)</f>
        <v/>
      </c>
      <c r="AA951" s="50" t="str">
        <f aca="false">IF(OR($P951="",$Y951="",$Z951=""),"",IF(ABS($Z951-$Y951)&lt;CFG_DENOMMIN,"",($P951-$Y951)/($Z951-$Y951)))</f>
        <v/>
      </c>
      <c r="AB951" s="48" t="str">
        <f aca="false">IF($A951="","",IF(AND(HOUR($A951)&gt;=CFG_HINI,HOUR($A951)&lt;CFG_HFIM),1,0))</f>
        <v/>
      </c>
      <c r="AC951" s="48" t="str">
        <f aca="false">IF($A951="","",IF($D951="",0,IF($D951&gt;=CFG_RSMIN,1,0)))</f>
        <v/>
      </c>
      <c r="AD951" s="48" t="str">
        <f aca="false">IF($A951="","",IF($E951="",0,IF(AND($E951&gt;=CFG_UMIN,$E951&lt;=CFG_UMAX),1,0)))</f>
        <v/>
      </c>
      <c r="AE951" s="48" t="str">
        <f aca="false">IF($A951="","",IF($L951="",0,IF($L951&gt;=CFG_VPDMIN,1,0)))</f>
        <v/>
      </c>
      <c r="AF951" s="48" t="str">
        <f aca="false">IF($A951="","",IF(CFG_METODO="Teórico (Jackson)",IF(OR($Y951="",$Z951=""),0,IF(ABS($Z951-$Y951)&gt;=CFG_DENOMMIN,1,0)),IF(OR($T951="",$U951=""),0,IF(ABS($U951-$T951)&gt;=CFG_DENOMMIN,1,0))))</f>
        <v/>
      </c>
      <c r="AG951" s="48" t="str">
        <f aca="false">IF($A951="","",IF(AND($B951&lt;&gt;"",$C951&lt;&gt;"",$H951&lt;&gt;""),1,0))</f>
        <v/>
      </c>
      <c r="AH951" s="48" t="str">
        <f aca="false">IF($A951="","",IF(AND($AB951=1,$AC951=1,$AD951=1,$AE951=1,$AF951=1,$AG951=1),1,0))</f>
        <v/>
      </c>
      <c r="AI951" s="50" t="str">
        <f aca="false">IF($A951="","",IF($AH951&lt;&gt;1,"",IF(CFG_METODO="Teórico (Jackson)",$AA951,$V951)))</f>
        <v/>
      </c>
      <c r="AJ951" s="50" t="str">
        <f aca="false">IF($AI951="","",MAX(0,MIN(1,$AI951)))</f>
        <v/>
      </c>
      <c r="AK951" s="52" t="str">
        <f aca="false">IF($A951="","",IF($AG951=0,"Dados incompletos"&amp;IF($I951="SEM PAR"," — sem Tc no mesmo horário",""),IF($AB951=0,"Fora da janela horária",IF($AC951=0,"Radiação abaixo do mínimo",IF($AD951=0,"Vento fora da faixa",IF($AE951=0,"VPD abaixo do mínimo",IF($AF951=0,"Denominador muito pequeno","VÁLIDO")))))))</f>
        <v/>
      </c>
    </row>
    <row r="952" customFormat="false" ht="15" hidden="false" customHeight="false" outlineLevel="0" collapsed="false">
      <c r="A952" s="45" t="str">
        <f aca="false">IF(02_Estacao!A952="","",02_Estacao!A952)</f>
        <v/>
      </c>
      <c r="B952" s="46" t="str">
        <f aca="false">IF(OR($A952="",02_Estacao!B952=""),"",IF(CFG_UT="°F",(02_Estacao!B952-32)*5/9,02_Estacao!B952))</f>
        <v/>
      </c>
      <c r="C952" s="47" t="str">
        <f aca="false">IF(OR($A952="",02_Estacao!C952=""),"",IF(CFG_UUR="fração (0-1)",02_Estacao!C952*100,02_Estacao!C952))</f>
        <v/>
      </c>
      <c r="D952" s="48" t="str">
        <f aca="false">IF(OR($A952="",02_Estacao!D952=""),"",IF(CFG_URS="MJ/m²/h",02_Estacao!D952*277.7778,IF(CFG_URS="kW/m²",02_Estacao!D952*1000,02_Estacao!D952)))</f>
        <v/>
      </c>
      <c r="E952" s="46" t="str">
        <f aca="false">IF(OR($A952="",02_Estacao!E952=""),"",IF(CFG_UVEL="km/h",02_Estacao!E952/3.6,02_Estacao!E952))</f>
        <v/>
      </c>
      <c r="F952" s="46" t="str">
        <f aca="false">IF($A952="","",IF(02_Estacao!F952="",CFG_P,IF(CFG_UP="hPa (mbar)",02_Estacao!F952/10,IF(CFG_UP="Pa",02_Estacao!F952/1000,02_Estacao!F952))))</f>
        <v/>
      </c>
      <c r="G952" s="48" t="str">
        <f aca="false">IF($A952="","",IF(02_Estacao!G952&lt;&gt;"",02_Estacao!G952,IF($D952="","",(1-CFG_ALBEDO)*$D952-CFG_RNL)))</f>
        <v/>
      </c>
      <c r="H952" s="46" t="str">
        <f aca="false">IF($A952="","",IFERROR(IF(ISNUMBER(INDEX(03_Dossel!$F$6:$F$1005,MATCH($A952,03_Dossel!$A$6:$A$1005,0))),INDEX(03_Dossel!$F$6:$F$1005,MATCH($A952,03_Dossel!$A$6:$A$1005,0)),""),""))</f>
        <v/>
      </c>
      <c r="I952" s="49" t="str">
        <f aca="false">IF($A952="","",IF($H952="","SEM PAR","OK"))</f>
        <v/>
      </c>
      <c r="J952" s="50" t="str">
        <f aca="false">IF($B952="","",0.6108*EXP(17.27*$B952/($B952+237.3)))</f>
        <v/>
      </c>
      <c r="K952" s="50" t="str">
        <f aca="false">IF(OR($J952="",$C952=""),"",$J952*$C952/100)</f>
        <v/>
      </c>
      <c r="L952" s="50" t="str">
        <f aca="false">IF(OR($J952="",$K952=""),"",$J952-$K952)</f>
        <v/>
      </c>
      <c r="M952" s="50" t="str">
        <f aca="false">IF($J952="","",4098*$J952/($B952+237.3)^2)</f>
        <v/>
      </c>
      <c r="N952" s="51" t="str">
        <f aca="false">IF($F952="","",0.000665*$F952)</f>
        <v/>
      </c>
      <c r="O952" s="46" t="str">
        <f aca="false">IF($E952="","",IFERROR($E952*4.87/LN(67.8*CFG_ZANEM-5.42),""))</f>
        <v/>
      </c>
      <c r="P952" s="46" t="str">
        <f aca="false">IF(OR($B952="",$H952=""),"",$H952-$B952)</f>
        <v/>
      </c>
      <c r="Q952" s="46" t="str">
        <f aca="false">IF($A952="","",IF(ISNUMBER(CFG_A),CFG_A,""))</f>
        <v/>
      </c>
      <c r="R952" s="46" t="str">
        <f aca="false">IF($A952="","",IF(ISNUMBER(CFG_B),CFG_B,""))</f>
        <v/>
      </c>
      <c r="S952" s="50" t="str">
        <f aca="false">IF(OR($B952="",$Q952=""),"",0.6108*EXP(17.27*$B952/($B952+237.3))-0.6108*EXP(17.27*($B952+$Q952)/($B952+$Q952+237.3)))</f>
        <v/>
      </c>
      <c r="T952" s="46" t="str">
        <f aca="false">IF(OR($Q952="",$R952="",$L952=""),"",$Q952+$R952*$L952)</f>
        <v/>
      </c>
      <c r="U952" s="46" t="str">
        <f aca="false">IF(OR($Q952="",$R952="",$S952=""),"",$Q952+$R952*$S952)</f>
        <v/>
      </c>
      <c r="V952" s="50" t="str">
        <f aca="false">IF(OR($P952="",$T952="",$U952=""),"",IF(ABS($U952-$T952)&lt;CFG_DENOMMIN,"",($P952-$T952)/($U952-$T952)))</f>
        <v/>
      </c>
      <c r="W952" s="47" t="str">
        <f aca="false">IF($E952="","",IFERROR(LN((CFG_ZANEM-0.67*CFG_HDOSSEL)/(0.123*CFG_HDOSSEL))*LN((CFG_ZAR-0.67*CFG_HDOSSEL)/(0.0123*CFG_HDOSSEL))/(CFG_K^2*$E952),""))</f>
        <v/>
      </c>
      <c r="X952" s="50" t="str">
        <f aca="false">IF(OR($N952="",$W952="",$W952=0),"",$N952*(1+CFG_RC/$W952))</f>
        <v/>
      </c>
      <c r="Y952" s="46" t="str">
        <f aca="false">IF(OR($X952="",$M952="",$G952="",$L952=""),"",($W952*$G952/CFG_RHOCP)*($X952/($M952+$X952))-$L952/($M952+$X952))</f>
        <v/>
      </c>
      <c r="Z952" s="46" t="str">
        <f aca="false">IF(OR($W952="",$G952=""),"",$W952*$G952/CFG_RHOCP)</f>
        <v/>
      </c>
      <c r="AA952" s="50" t="str">
        <f aca="false">IF(OR($P952="",$Y952="",$Z952=""),"",IF(ABS($Z952-$Y952)&lt;CFG_DENOMMIN,"",($P952-$Y952)/($Z952-$Y952)))</f>
        <v/>
      </c>
      <c r="AB952" s="48" t="str">
        <f aca="false">IF($A952="","",IF(AND(HOUR($A952)&gt;=CFG_HINI,HOUR($A952)&lt;CFG_HFIM),1,0))</f>
        <v/>
      </c>
      <c r="AC952" s="48" t="str">
        <f aca="false">IF($A952="","",IF($D952="",0,IF($D952&gt;=CFG_RSMIN,1,0)))</f>
        <v/>
      </c>
      <c r="AD952" s="48" t="str">
        <f aca="false">IF($A952="","",IF($E952="",0,IF(AND($E952&gt;=CFG_UMIN,$E952&lt;=CFG_UMAX),1,0)))</f>
        <v/>
      </c>
      <c r="AE952" s="48" t="str">
        <f aca="false">IF($A952="","",IF($L952="",0,IF($L952&gt;=CFG_VPDMIN,1,0)))</f>
        <v/>
      </c>
      <c r="AF952" s="48" t="str">
        <f aca="false">IF($A952="","",IF(CFG_METODO="Teórico (Jackson)",IF(OR($Y952="",$Z952=""),0,IF(ABS($Z952-$Y952)&gt;=CFG_DENOMMIN,1,0)),IF(OR($T952="",$U952=""),0,IF(ABS($U952-$T952)&gt;=CFG_DENOMMIN,1,0))))</f>
        <v/>
      </c>
      <c r="AG952" s="48" t="str">
        <f aca="false">IF($A952="","",IF(AND($B952&lt;&gt;"",$C952&lt;&gt;"",$H952&lt;&gt;""),1,0))</f>
        <v/>
      </c>
      <c r="AH952" s="48" t="str">
        <f aca="false">IF($A952="","",IF(AND($AB952=1,$AC952=1,$AD952=1,$AE952=1,$AF952=1,$AG952=1),1,0))</f>
        <v/>
      </c>
      <c r="AI952" s="50" t="str">
        <f aca="false">IF($A952="","",IF($AH952&lt;&gt;1,"",IF(CFG_METODO="Teórico (Jackson)",$AA952,$V952)))</f>
        <v/>
      </c>
      <c r="AJ952" s="50" t="str">
        <f aca="false">IF($AI952="","",MAX(0,MIN(1,$AI952)))</f>
        <v/>
      </c>
      <c r="AK952" s="52" t="str">
        <f aca="false">IF($A952="","",IF($AG952=0,"Dados incompletos"&amp;IF($I952="SEM PAR"," — sem Tc no mesmo horário",""),IF($AB952=0,"Fora da janela horária",IF($AC952=0,"Radiação abaixo do mínimo",IF($AD952=0,"Vento fora da faixa",IF($AE952=0,"VPD abaixo do mínimo",IF($AF952=0,"Denominador muito pequeno","VÁLIDO")))))))</f>
        <v/>
      </c>
    </row>
    <row r="953" customFormat="false" ht="15" hidden="false" customHeight="false" outlineLevel="0" collapsed="false">
      <c r="A953" s="45" t="str">
        <f aca="false">IF(02_Estacao!A953="","",02_Estacao!A953)</f>
        <v/>
      </c>
      <c r="B953" s="46" t="str">
        <f aca="false">IF(OR($A953="",02_Estacao!B953=""),"",IF(CFG_UT="°F",(02_Estacao!B953-32)*5/9,02_Estacao!B953))</f>
        <v/>
      </c>
      <c r="C953" s="47" t="str">
        <f aca="false">IF(OR($A953="",02_Estacao!C953=""),"",IF(CFG_UUR="fração (0-1)",02_Estacao!C953*100,02_Estacao!C953))</f>
        <v/>
      </c>
      <c r="D953" s="48" t="str">
        <f aca="false">IF(OR($A953="",02_Estacao!D953=""),"",IF(CFG_URS="MJ/m²/h",02_Estacao!D953*277.7778,IF(CFG_URS="kW/m²",02_Estacao!D953*1000,02_Estacao!D953)))</f>
        <v/>
      </c>
      <c r="E953" s="46" t="str">
        <f aca="false">IF(OR($A953="",02_Estacao!E953=""),"",IF(CFG_UVEL="km/h",02_Estacao!E953/3.6,02_Estacao!E953))</f>
        <v/>
      </c>
      <c r="F953" s="46" t="str">
        <f aca="false">IF($A953="","",IF(02_Estacao!F953="",CFG_P,IF(CFG_UP="hPa (mbar)",02_Estacao!F953/10,IF(CFG_UP="Pa",02_Estacao!F953/1000,02_Estacao!F953))))</f>
        <v/>
      </c>
      <c r="G953" s="48" t="str">
        <f aca="false">IF($A953="","",IF(02_Estacao!G953&lt;&gt;"",02_Estacao!G953,IF($D953="","",(1-CFG_ALBEDO)*$D953-CFG_RNL)))</f>
        <v/>
      </c>
      <c r="H953" s="46" t="str">
        <f aca="false">IF($A953="","",IFERROR(IF(ISNUMBER(INDEX(03_Dossel!$F$6:$F$1005,MATCH($A953,03_Dossel!$A$6:$A$1005,0))),INDEX(03_Dossel!$F$6:$F$1005,MATCH($A953,03_Dossel!$A$6:$A$1005,0)),""),""))</f>
        <v/>
      </c>
      <c r="I953" s="49" t="str">
        <f aca="false">IF($A953="","",IF($H953="","SEM PAR","OK"))</f>
        <v/>
      </c>
      <c r="J953" s="50" t="str">
        <f aca="false">IF($B953="","",0.6108*EXP(17.27*$B953/($B953+237.3)))</f>
        <v/>
      </c>
      <c r="K953" s="50" t="str">
        <f aca="false">IF(OR($J953="",$C953=""),"",$J953*$C953/100)</f>
        <v/>
      </c>
      <c r="L953" s="50" t="str">
        <f aca="false">IF(OR($J953="",$K953=""),"",$J953-$K953)</f>
        <v/>
      </c>
      <c r="M953" s="50" t="str">
        <f aca="false">IF($J953="","",4098*$J953/($B953+237.3)^2)</f>
        <v/>
      </c>
      <c r="N953" s="51" t="str">
        <f aca="false">IF($F953="","",0.000665*$F953)</f>
        <v/>
      </c>
      <c r="O953" s="46" t="str">
        <f aca="false">IF($E953="","",IFERROR($E953*4.87/LN(67.8*CFG_ZANEM-5.42),""))</f>
        <v/>
      </c>
      <c r="P953" s="46" t="str">
        <f aca="false">IF(OR($B953="",$H953=""),"",$H953-$B953)</f>
        <v/>
      </c>
      <c r="Q953" s="46" t="str">
        <f aca="false">IF($A953="","",IF(ISNUMBER(CFG_A),CFG_A,""))</f>
        <v/>
      </c>
      <c r="R953" s="46" t="str">
        <f aca="false">IF($A953="","",IF(ISNUMBER(CFG_B),CFG_B,""))</f>
        <v/>
      </c>
      <c r="S953" s="50" t="str">
        <f aca="false">IF(OR($B953="",$Q953=""),"",0.6108*EXP(17.27*$B953/($B953+237.3))-0.6108*EXP(17.27*($B953+$Q953)/($B953+$Q953+237.3)))</f>
        <v/>
      </c>
      <c r="T953" s="46" t="str">
        <f aca="false">IF(OR($Q953="",$R953="",$L953=""),"",$Q953+$R953*$L953)</f>
        <v/>
      </c>
      <c r="U953" s="46" t="str">
        <f aca="false">IF(OR($Q953="",$R953="",$S953=""),"",$Q953+$R953*$S953)</f>
        <v/>
      </c>
      <c r="V953" s="50" t="str">
        <f aca="false">IF(OR($P953="",$T953="",$U953=""),"",IF(ABS($U953-$T953)&lt;CFG_DENOMMIN,"",($P953-$T953)/($U953-$T953)))</f>
        <v/>
      </c>
      <c r="W953" s="47" t="str">
        <f aca="false">IF($E953="","",IFERROR(LN((CFG_ZANEM-0.67*CFG_HDOSSEL)/(0.123*CFG_HDOSSEL))*LN((CFG_ZAR-0.67*CFG_HDOSSEL)/(0.0123*CFG_HDOSSEL))/(CFG_K^2*$E953),""))</f>
        <v/>
      </c>
      <c r="X953" s="50" t="str">
        <f aca="false">IF(OR($N953="",$W953="",$W953=0),"",$N953*(1+CFG_RC/$W953))</f>
        <v/>
      </c>
      <c r="Y953" s="46" t="str">
        <f aca="false">IF(OR($X953="",$M953="",$G953="",$L953=""),"",($W953*$G953/CFG_RHOCP)*($X953/($M953+$X953))-$L953/($M953+$X953))</f>
        <v/>
      </c>
      <c r="Z953" s="46" t="str">
        <f aca="false">IF(OR($W953="",$G953=""),"",$W953*$G953/CFG_RHOCP)</f>
        <v/>
      </c>
      <c r="AA953" s="50" t="str">
        <f aca="false">IF(OR($P953="",$Y953="",$Z953=""),"",IF(ABS($Z953-$Y953)&lt;CFG_DENOMMIN,"",($P953-$Y953)/($Z953-$Y953)))</f>
        <v/>
      </c>
      <c r="AB953" s="48" t="str">
        <f aca="false">IF($A953="","",IF(AND(HOUR($A953)&gt;=CFG_HINI,HOUR($A953)&lt;CFG_HFIM),1,0))</f>
        <v/>
      </c>
      <c r="AC953" s="48" t="str">
        <f aca="false">IF($A953="","",IF($D953="",0,IF($D953&gt;=CFG_RSMIN,1,0)))</f>
        <v/>
      </c>
      <c r="AD953" s="48" t="str">
        <f aca="false">IF($A953="","",IF($E953="",0,IF(AND($E953&gt;=CFG_UMIN,$E953&lt;=CFG_UMAX),1,0)))</f>
        <v/>
      </c>
      <c r="AE953" s="48" t="str">
        <f aca="false">IF($A953="","",IF($L953="",0,IF($L953&gt;=CFG_VPDMIN,1,0)))</f>
        <v/>
      </c>
      <c r="AF953" s="48" t="str">
        <f aca="false">IF($A953="","",IF(CFG_METODO="Teórico (Jackson)",IF(OR($Y953="",$Z953=""),0,IF(ABS($Z953-$Y953)&gt;=CFG_DENOMMIN,1,0)),IF(OR($T953="",$U953=""),0,IF(ABS($U953-$T953)&gt;=CFG_DENOMMIN,1,0))))</f>
        <v/>
      </c>
      <c r="AG953" s="48" t="str">
        <f aca="false">IF($A953="","",IF(AND($B953&lt;&gt;"",$C953&lt;&gt;"",$H953&lt;&gt;""),1,0))</f>
        <v/>
      </c>
      <c r="AH953" s="48" t="str">
        <f aca="false">IF($A953="","",IF(AND($AB953=1,$AC953=1,$AD953=1,$AE953=1,$AF953=1,$AG953=1),1,0))</f>
        <v/>
      </c>
      <c r="AI953" s="50" t="str">
        <f aca="false">IF($A953="","",IF($AH953&lt;&gt;1,"",IF(CFG_METODO="Teórico (Jackson)",$AA953,$V953)))</f>
        <v/>
      </c>
      <c r="AJ953" s="50" t="str">
        <f aca="false">IF($AI953="","",MAX(0,MIN(1,$AI953)))</f>
        <v/>
      </c>
      <c r="AK953" s="52" t="str">
        <f aca="false">IF($A953="","",IF($AG953=0,"Dados incompletos"&amp;IF($I953="SEM PAR"," — sem Tc no mesmo horário",""),IF($AB953=0,"Fora da janela horária",IF($AC953=0,"Radiação abaixo do mínimo",IF($AD953=0,"Vento fora da faixa",IF($AE953=0,"VPD abaixo do mínimo",IF($AF953=0,"Denominador muito pequeno","VÁLIDO")))))))</f>
        <v/>
      </c>
    </row>
    <row r="954" customFormat="false" ht="15" hidden="false" customHeight="false" outlineLevel="0" collapsed="false">
      <c r="A954" s="45" t="str">
        <f aca="false">IF(02_Estacao!A954="","",02_Estacao!A954)</f>
        <v/>
      </c>
      <c r="B954" s="46" t="str">
        <f aca="false">IF(OR($A954="",02_Estacao!B954=""),"",IF(CFG_UT="°F",(02_Estacao!B954-32)*5/9,02_Estacao!B954))</f>
        <v/>
      </c>
      <c r="C954" s="47" t="str">
        <f aca="false">IF(OR($A954="",02_Estacao!C954=""),"",IF(CFG_UUR="fração (0-1)",02_Estacao!C954*100,02_Estacao!C954))</f>
        <v/>
      </c>
      <c r="D954" s="48" t="str">
        <f aca="false">IF(OR($A954="",02_Estacao!D954=""),"",IF(CFG_URS="MJ/m²/h",02_Estacao!D954*277.7778,IF(CFG_URS="kW/m²",02_Estacao!D954*1000,02_Estacao!D954)))</f>
        <v/>
      </c>
      <c r="E954" s="46" t="str">
        <f aca="false">IF(OR($A954="",02_Estacao!E954=""),"",IF(CFG_UVEL="km/h",02_Estacao!E954/3.6,02_Estacao!E954))</f>
        <v/>
      </c>
      <c r="F954" s="46" t="str">
        <f aca="false">IF($A954="","",IF(02_Estacao!F954="",CFG_P,IF(CFG_UP="hPa (mbar)",02_Estacao!F954/10,IF(CFG_UP="Pa",02_Estacao!F954/1000,02_Estacao!F954))))</f>
        <v/>
      </c>
      <c r="G954" s="48" t="str">
        <f aca="false">IF($A954="","",IF(02_Estacao!G954&lt;&gt;"",02_Estacao!G954,IF($D954="","",(1-CFG_ALBEDO)*$D954-CFG_RNL)))</f>
        <v/>
      </c>
      <c r="H954" s="46" t="str">
        <f aca="false">IF($A954="","",IFERROR(IF(ISNUMBER(INDEX(03_Dossel!$F$6:$F$1005,MATCH($A954,03_Dossel!$A$6:$A$1005,0))),INDEX(03_Dossel!$F$6:$F$1005,MATCH($A954,03_Dossel!$A$6:$A$1005,0)),""),""))</f>
        <v/>
      </c>
      <c r="I954" s="49" t="str">
        <f aca="false">IF($A954="","",IF($H954="","SEM PAR","OK"))</f>
        <v/>
      </c>
      <c r="J954" s="50" t="str">
        <f aca="false">IF($B954="","",0.6108*EXP(17.27*$B954/($B954+237.3)))</f>
        <v/>
      </c>
      <c r="K954" s="50" t="str">
        <f aca="false">IF(OR($J954="",$C954=""),"",$J954*$C954/100)</f>
        <v/>
      </c>
      <c r="L954" s="50" t="str">
        <f aca="false">IF(OR($J954="",$K954=""),"",$J954-$K954)</f>
        <v/>
      </c>
      <c r="M954" s="50" t="str">
        <f aca="false">IF($J954="","",4098*$J954/($B954+237.3)^2)</f>
        <v/>
      </c>
      <c r="N954" s="51" t="str">
        <f aca="false">IF($F954="","",0.000665*$F954)</f>
        <v/>
      </c>
      <c r="O954" s="46" t="str">
        <f aca="false">IF($E954="","",IFERROR($E954*4.87/LN(67.8*CFG_ZANEM-5.42),""))</f>
        <v/>
      </c>
      <c r="P954" s="46" t="str">
        <f aca="false">IF(OR($B954="",$H954=""),"",$H954-$B954)</f>
        <v/>
      </c>
      <c r="Q954" s="46" t="str">
        <f aca="false">IF($A954="","",IF(ISNUMBER(CFG_A),CFG_A,""))</f>
        <v/>
      </c>
      <c r="R954" s="46" t="str">
        <f aca="false">IF($A954="","",IF(ISNUMBER(CFG_B),CFG_B,""))</f>
        <v/>
      </c>
      <c r="S954" s="50" t="str">
        <f aca="false">IF(OR($B954="",$Q954=""),"",0.6108*EXP(17.27*$B954/($B954+237.3))-0.6108*EXP(17.27*($B954+$Q954)/($B954+$Q954+237.3)))</f>
        <v/>
      </c>
      <c r="T954" s="46" t="str">
        <f aca="false">IF(OR($Q954="",$R954="",$L954=""),"",$Q954+$R954*$L954)</f>
        <v/>
      </c>
      <c r="U954" s="46" t="str">
        <f aca="false">IF(OR($Q954="",$R954="",$S954=""),"",$Q954+$R954*$S954)</f>
        <v/>
      </c>
      <c r="V954" s="50" t="str">
        <f aca="false">IF(OR($P954="",$T954="",$U954=""),"",IF(ABS($U954-$T954)&lt;CFG_DENOMMIN,"",($P954-$T954)/($U954-$T954)))</f>
        <v/>
      </c>
      <c r="W954" s="47" t="str">
        <f aca="false">IF($E954="","",IFERROR(LN((CFG_ZANEM-0.67*CFG_HDOSSEL)/(0.123*CFG_HDOSSEL))*LN((CFG_ZAR-0.67*CFG_HDOSSEL)/(0.0123*CFG_HDOSSEL))/(CFG_K^2*$E954),""))</f>
        <v/>
      </c>
      <c r="X954" s="50" t="str">
        <f aca="false">IF(OR($N954="",$W954="",$W954=0),"",$N954*(1+CFG_RC/$W954))</f>
        <v/>
      </c>
      <c r="Y954" s="46" t="str">
        <f aca="false">IF(OR($X954="",$M954="",$G954="",$L954=""),"",($W954*$G954/CFG_RHOCP)*($X954/($M954+$X954))-$L954/($M954+$X954))</f>
        <v/>
      </c>
      <c r="Z954" s="46" t="str">
        <f aca="false">IF(OR($W954="",$G954=""),"",$W954*$G954/CFG_RHOCP)</f>
        <v/>
      </c>
      <c r="AA954" s="50" t="str">
        <f aca="false">IF(OR($P954="",$Y954="",$Z954=""),"",IF(ABS($Z954-$Y954)&lt;CFG_DENOMMIN,"",($P954-$Y954)/($Z954-$Y954)))</f>
        <v/>
      </c>
      <c r="AB954" s="48" t="str">
        <f aca="false">IF($A954="","",IF(AND(HOUR($A954)&gt;=CFG_HINI,HOUR($A954)&lt;CFG_HFIM),1,0))</f>
        <v/>
      </c>
      <c r="AC954" s="48" t="str">
        <f aca="false">IF($A954="","",IF($D954="",0,IF($D954&gt;=CFG_RSMIN,1,0)))</f>
        <v/>
      </c>
      <c r="AD954" s="48" t="str">
        <f aca="false">IF($A954="","",IF($E954="",0,IF(AND($E954&gt;=CFG_UMIN,$E954&lt;=CFG_UMAX),1,0)))</f>
        <v/>
      </c>
      <c r="AE954" s="48" t="str">
        <f aca="false">IF($A954="","",IF($L954="",0,IF($L954&gt;=CFG_VPDMIN,1,0)))</f>
        <v/>
      </c>
      <c r="AF954" s="48" t="str">
        <f aca="false">IF($A954="","",IF(CFG_METODO="Teórico (Jackson)",IF(OR($Y954="",$Z954=""),0,IF(ABS($Z954-$Y954)&gt;=CFG_DENOMMIN,1,0)),IF(OR($T954="",$U954=""),0,IF(ABS($U954-$T954)&gt;=CFG_DENOMMIN,1,0))))</f>
        <v/>
      </c>
      <c r="AG954" s="48" t="str">
        <f aca="false">IF($A954="","",IF(AND($B954&lt;&gt;"",$C954&lt;&gt;"",$H954&lt;&gt;""),1,0))</f>
        <v/>
      </c>
      <c r="AH954" s="48" t="str">
        <f aca="false">IF($A954="","",IF(AND($AB954=1,$AC954=1,$AD954=1,$AE954=1,$AF954=1,$AG954=1),1,0))</f>
        <v/>
      </c>
      <c r="AI954" s="50" t="str">
        <f aca="false">IF($A954="","",IF($AH954&lt;&gt;1,"",IF(CFG_METODO="Teórico (Jackson)",$AA954,$V954)))</f>
        <v/>
      </c>
      <c r="AJ954" s="50" t="str">
        <f aca="false">IF($AI954="","",MAX(0,MIN(1,$AI954)))</f>
        <v/>
      </c>
      <c r="AK954" s="52" t="str">
        <f aca="false">IF($A954="","",IF($AG954=0,"Dados incompletos"&amp;IF($I954="SEM PAR"," — sem Tc no mesmo horário",""),IF($AB954=0,"Fora da janela horária",IF($AC954=0,"Radiação abaixo do mínimo",IF($AD954=0,"Vento fora da faixa",IF($AE954=0,"VPD abaixo do mínimo",IF($AF954=0,"Denominador muito pequeno","VÁLIDO")))))))</f>
        <v/>
      </c>
    </row>
    <row r="955" customFormat="false" ht="15" hidden="false" customHeight="false" outlineLevel="0" collapsed="false">
      <c r="A955" s="45" t="str">
        <f aca="false">IF(02_Estacao!A955="","",02_Estacao!A955)</f>
        <v/>
      </c>
      <c r="B955" s="46" t="str">
        <f aca="false">IF(OR($A955="",02_Estacao!B955=""),"",IF(CFG_UT="°F",(02_Estacao!B955-32)*5/9,02_Estacao!B955))</f>
        <v/>
      </c>
      <c r="C955" s="47" t="str">
        <f aca="false">IF(OR($A955="",02_Estacao!C955=""),"",IF(CFG_UUR="fração (0-1)",02_Estacao!C955*100,02_Estacao!C955))</f>
        <v/>
      </c>
      <c r="D955" s="48" t="str">
        <f aca="false">IF(OR($A955="",02_Estacao!D955=""),"",IF(CFG_URS="MJ/m²/h",02_Estacao!D955*277.7778,IF(CFG_URS="kW/m²",02_Estacao!D955*1000,02_Estacao!D955)))</f>
        <v/>
      </c>
      <c r="E955" s="46" t="str">
        <f aca="false">IF(OR($A955="",02_Estacao!E955=""),"",IF(CFG_UVEL="km/h",02_Estacao!E955/3.6,02_Estacao!E955))</f>
        <v/>
      </c>
      <c r="F955" s="46" t="str">
        <f aca="false">IF($A955="","",IF(02_Estacao!F955="",CFG_P,IF(CFG_UP="hPa (mbar)",02_Estacao!F955/10,IF(CFG_UP="Pa",02_Estacao!F955/1000,02_Estacao!F955))))</f>
        <v/>
      </c>
      <c r="G955" s="48" t="str">
        <f aca="false">IF($A955="","",IF(02_Estacao!G955&lt;&gt;"",02_Estacao!G955,IF($D955="","",(1-CFG_ALBEDO)*$D955-CFG_RNL)))</f>
        <v/>
      </c>
      <c r="H955" s="46" t="str">
        <f aca="false">IF($A955="","",IFERROR(IF(ISNUMBER(INDEX(03_Dossel!$F$6:$F$1005,MATCH($A955,03_Dossel!$A$6:$A$1005,0))),INDEX(03_Dossel!$F$6:$F$1005,MATCH($A955,03_Dossel!$A$6:$A$1005,0)),""),""))</f>
        <v/>
      </c>
      <c r="I955" s="49" t="str">
        <f aca="false">IF($A955="","",IF($H955="","SEM PAR","OK"))</f>
        <v/>
      </c>
      <c r="J955" s="50" t="str">
        <f aca="false">IF($B955="","",0.6108*EXP(17.27*$B955/($B955+237.3)))</f>
        <v/>
      </c>
      <c r="K955" s="50" t="str">
        <f aca="false">IF(OR($J955="",$C955=""),"",$J955*$C955/100)</f>
        <v/>
      </c>
      <c r="L955" s="50" t="str">
        <f aca="false">IF(OR($J955="",$K955=""),"",$J955-$K955)</f>
        <v/>
      </c>
      <c r="M955" s="50" t="str">
        <f aca="false">IF($J955="","",4098*$J955/($B955+237.3)^2)</f>
        <v/>
      </c>
      <c r="N955" s="51" t="str">
        <f aca="false">IF($F955="","",0.000665*$F955)</f>
        <v/>
      </c>
      <c r="O955" s="46" t="str">
        <f aca="false">IF($E955="","",IFERROR($E955*4.87/LN(67.8*CFG_ZANEM-5.42),""))</f>
        <v/>
      </c>
      <c r="P955" s="46" t="str">
        <f aca="false">IF(OR($B955="",$H955=""),"",$H955-$B955)</f>
        <v/>
      </c>
      <c r="Q955" s="46" t="str">
        <f aca="false">IF($A955="","",IF(ISNUMBER(CFG_A),CFG_A,""))</f>
        <v/>
      </c>
      <c r="R955" s="46" t="str">
        <f aca="false">IF($A955="","",IF(ISNUMBER(CFG_B),CFG_B,""))</f>
        <v/>
      </c>
      <c r="S955" s="50" t="str">
        <f aca="false">IF(OR($B955="",$Q955=""),"",0.6108*EXP(17.27*$B955/($B955+237.3))-0.6108*EXP(17.27*($B955+$Q955)/($B955+$Q955+237.3)))</f>
        <v/>
      </c>
      <c r="T955" s="46" t="str">
        <f aca="false">IF(OR($Q955="",$R955="",$L955=""),"",$Q955+$R955*$L955)</f>
        <v/>
      </c>
      <c r="U955" s="46" t="str">
        <f aca="false">IF(OR($Q955="",$R955="",$S955=""),"",$Q955+$R955*$S955)</f>
        <v/>
      </c>
      <c r="V955" s="50" t="str">
        <f aca="false">IF(OR($P955="",$T955="",$U955=""),"",IF(ABS($U955-$T955)&lt;CFG_DENOMMIN,"",($P955-$T955)/($U955-$T955)))</f>
        <v/>
      </c>
      <c r="W955" s="47" t="str">
        <f aca="false">IF($E955="","",IFERROR(LN((CFG_ZANEM-0.67*CFG_HDOSSEL)/(0.123*CFG_HDOSSEL))*LN((CFG_ZAR-0.67*CFG_HDOSSEL)/(0.0123*CFG_HDOSSEL))/(CFG_K^2*$E955),""))</f>
        <v/>
      </c>
      <c r="X955" s="50" t="str">
        <f aca="false">IF(OR($N955="",$W955="",$W955=0),"",$N955*(1+CFG_RC/$W955))</f>
        <v/>
      </c>
      <c r="Y955" s="46" t="str">
        <f aca="false">IF(OR($X955="",$M955="",$G955="",$L955=""),"",($W955*$G955/CFG_RHOCP)*($X955/($M955+$X955))-$L955/($M955+$X955))</f>
        <v/>
      </c>
      <c r="Z955" s="46" t="str">
        <f aca="false">IF(OR($W955="",$G955=""),"",$W955*$G955/CFG_RHOCP)</f>
        <v/>
      </c>
      <c r="AA955" s="50" t="str">
        <f aca="false">IF(OR($P955="",$Y955="",$Z955=""),"",IF(ABS($Z955-$Y955)&lt;CFG_DENOMMIN,"",($P955-$Y955)/($Z955-$Y955)))</f>
        <v/>
      </c>
      <c r="AB955" s="48" t="str">
        <f aca="false">IF($A955="","",IF(AND(HOUR($A955)&gt;=CFG_HINI,HOUR($A955)&lt;CFG_HFIM),1,0))</f>
        <v/>
      </c>
      <c r="AC955" s="48" t="str">
        <f aca="false">IF($A955="","",IF($D955="",0,IF($D955&gt;=CFG_RSMIN,1,0)))</f>
        <v/>
      </c>
      <c r="AD955" s="48" t="str">
        <f aca="false">IF($A955="","",IF($E955="",0,IF(AND($E955&gt;=CFG_UMIN,$E955&lt;=CFG_UMAX),1,0)))</f>
        <v/>
      </c>
      <c r="AE955" s="48" t="str">
        <f aca="false">IF($A955="","",IF($L955="",0,IF($L955&gt;=CFG_VPDMIN,1,0)))</f>
        <v/>
      </c>
      <c r="AF955" s="48" t="str">
        <f aca="false">IF($A955="","",IF(CFG_METODO="Teórico (Jackson)",IF(OR($Y955="",$Z955=""),0,IF(ABS($Z955-$Y955)&gt;=CFG_DENOMMIN,1,0)),IF(OR($T955="",$U955=""),0,IF(ABS($U955-$T955)&gt;=CFG_DENOMMIN,1,0))))</f>
        <v/>
      </c>
      <c r="AG955" s="48" t="str">
        <f aca="false">IF($A955="","",IF(AND($B955&lt;&gt;"",$C955&lt;&gt;"",$H955&lt;&gt;""),1,0))</f>
        <v/>
      </c>
      <c r="AH955" s="48" t="str">
        <f aca="false">IF($A955="","",IF(AND($AB955=1,$AC955=1,$AD955=1,$AE955=1,$AF955=1,$AG955=1),1,0))</f>
        <v/>
      </c>
      <c r="AI955" s="50" t="str">
        <f aca="false">IF($A955="","",IF($AH955&lt;&gt;1,"",IF(CFG_METODO="Teórico (Jackson)",$AA955,$V955)))</f>
        <v/>
      </c>
      <c r="AJ955" s="50" t="str">
        <f aca="false">IF($AI955="","",MAX(0,MIN(1,$AI955)))</f>
        <v/>
      </c>
      <c r="AK955" s="52" t="str">
        <f aca="false">IF($A955="","",IF($AG955=0,"Dados incompletos"&amp;IF($I955="SEM PAR"," — sem Tc no mesmo horário",""),IF($AB955=0,"Fora da janela horária",IF($AC955=0,"Radiação abaixo do mínimo",IF($AD955=0,"Vento fora da faixa",IF($AE955=0,"VPD abaixo do mínimo",IF($AF955=0,"Denominador muito pequeno","VÁLIDO")))))))</f>
        <v/>
      </c>
    </row>
    <row r="956" customFormat="false" ht="15" hidden="false" customHeight="false" outlineLevel="0" collapsed="false">
      <c r="A956" s="45" t="str">
        <f aca="false">IF(02_Estacao!A956="","",02_Estacao!A956)</f>
        <v/>
      </c>
      <c r="B956" s="46" t="str">
        <f aca="false">IF(OR($A956="",02_Estacao!B956=""),"",IF(CFG_UT="°F",(02_Estacao!B956-32)*5/9,02_Estacao!B956))</f>
        <v/>
      </c>
      <c r="C956" s="47" t="str">
        <f aca="false">IF(OR($A956="",02_Estacao!C956=""),"",IF(CFG_UUR="fração (0-1)",02_Estacao!C956*100,02_Estacao!C956))</f>
        <v/>
      </c>
      <c r="D956" s="48" t="str">
        <f aca="false">IF(OR($A956="",02_Estacao!D956=""),"",IF(CFG_URS="MJ/m²/h",02_Estacao!D956*277.7778,IF(CFG_URS="kW/m²",02_Estacao!D956*1000,02_Estacao!D956)))</f>
        <v/>
      </c>
      <c r="E956" s="46" t="str">
        <f aca="false">IF(OR($A956="",02_Estacao!E956=""),"",IF(CFG_UVEL="km/h",02_Estacao!E956/3.6,02_Estacao!E956))</f>
        <v/>
      </c>
      <c r="F956" s="46" t="str">
        <f aca="false">IF($A956="","",IF(02_Estacao!F956="",CFG_P,IF(CFG_UP="hPa (mbar)",02_Estacao!F956/10,IF(CFG_UP="Pa",02_Estacao!F956/1000,02_Estacao!F956))))</f>
        <v/>
      </c>
      <c r="G956" s="48" t="str">
        <f aca="false">IF($A956="","",IF(02_Estacao!G956&lt;&gt;"",02_Estacao!G956,IF($D956="","",(1-CFG_ALBEDO)*$D956-CFG_RNL)))</f>
        <v/>
      </c>
      <c r="H956" s="46" t="str">
        <f aca="false">IF($A956="","",IFERROR(IF(ISNUMBER(INDEX(03_Dossel!$F$6:$F$1005,MATCH($A956,03_Dossel!$A$6:$A$1005,0))),INDEX(03_Dossel!$F$6:$F$1005,MATCH($A956,03_Dossel!$A$6:$A$1005,0)),""),""))</f>
        <v/>
      </c>
      <c r="I956" s="49" t="str">
        <f aca="false">IF($A956="","",IF($H956="","SEM PAR","OK"))</f>
        <v/>
      </c>
      <c r="J956" s="50" t="str">
        <f aca="false">IF($B956="","",0.6108*EXP(17.27*$B956/($B956+237.3)))</f>
        <v/>
      </c>
      <c r="K956" s="50" t="str">
        <f aca="false">IF(OR($J956="",$C956=""),"",$J956*$C956/100)</f>
        <v/>
      </c>
      <c r="L956" s="50" t="str">
        <f aca="false">IF(OR($J956="",$K956=""),"",$J956-$K956)</f>
        <v/>
      </c>
      <c r="M956" s="50" t="str">
        <f aca="false">IF($J956="","",4098*$J956/($B956+237.3)^2)</f>
        <v/>
      </c>
      <c r="N956" s="51" t="str">
        <f aca="false">IF($F956="","",0.000665*$F956)</f>
        <v/>
      </c>
      <c r="O956" s="46" t="str">
        <f aca="false">IF($E956="","",IFERROR($E956*4.87/LN(67.8*CFG_ZANEM-5.42),""))</f>
        <v/>
      </c>
      <c r="P956" s="46" t="str">
        <f aca="false">IF(OR($B956="",$H956=""),"",$H956-$B956)</f>
        <v/>
      </c>
      <c r="Q956" s="46" t="str">
        <f aca="false">IF($A956="","",IF(ISNUMBER(CFG_A),CFG_A,""))</f>
        <v/>
      </c>
      <c r="R956" s="46" t="str">
        <f aca="false">IF($A956="","",IF(ISNUMBER(CFG_B),CFG_B,""))</f>
        <v/>
      </c>
      <c r="S956" s="50" t="str">
        <f aca="false">IF(OR($B956="",$Q956=""),"",0.6108*EXP(17.27*$B956/($B956+237.3))-0.6108*EXP(17.27*($B956+$Q956)/($B956+$Q956+237.3)))</f>
        <v/>
      </c>
      <c r="T956" s="46" t="str">
        <f aca="false">IF(OR($Q956="",$R956="",$L956=""),"",$Q956+$R956*$L956)</f>
        <v/>
      </c>
      <c r="U956" s="46" t="str">
        <f aca="false">IF(OR($Q956="",$R956="",$S956=""),"",$Q956+$R956*$S956)</f>
        <v/>
      </c>
      <c r="V956" s="50" t="str">
        <f aca="false">IF(OR($P956="",$T956="",$U956=""),"",IF(ABS($U956-$T956)&lt;CFG_DENOMMIN,"",($P956-$T956)/($U956-$T956)))</f>
        <v/>
      </c>
      <c r="W956" s="47" t="str">
        <f aca="false">IF($E956="","",IFERROR(LN((CFG_ZANEM-0.67*CFG_HDOSSEL)/(0.123*CFG_HDOSSEL))*LN((CFG_ZAR-0.67*CFG_HDOSSEL)/(0.0123*CFG_HDOSSEL))/(CFG_K^2*$E956),""))</f>
        <v/>
      </c>
      <c r="X956" s="50" t="str">
        <f aca="false">IF(OR($N956="",$W956="",$W956=0),"",$N956*(1+CFG_RC/$W956))</f>
        <v/>
      </c>
      <c r="Y956" s="46" t="str">
        <f aca="false">IF(OR($X956="",$M956="",$G956="",$L956=""),"",($W956*$G956/CFG_RHOCP)*($X956/($M956+$X956))-$L956/($M956+$X956))</f>
        <v/>
      </c>
      <c r="Z956" s="46" t="str">
        <f aca="false">IF(OR($W956="",$G956=""),"",$W956*$G956/CFG_RHOCP)</f>
        <v/>
      </c>
      <c r="AA956" s="50" t="str">
        <f aca="false">IF(OR($P956="",$Y956="",$Z956=""),"",IF(ABS($Z956-$Y956)&lt;CFG_DENOMMIN,"",($P956-$Y956)/($Z956-$Y956)))</f>
        <v/>
      </c>
      <c r="AB956" s="48" t="str">
        <f aca="false">IF($A956="","",IF(AND(HOUR($A956)&gt;=CFG_HINI,HOUR($A956)&lt;CFG_HFIM),1,0))</f>
        <v/>
      </c>
      <c r="AC956" s="48" t="str">
        <f aca="false">IF($A956="","",IF($D956="",0,IF($D956&gt;=CFG_RSMIN,1,0)))</f>
        <v/>
      </c>
      <c r="AD956" s="48" t="str">
        <f aca="false">IF($A956="","",IF($E956="",0,IF(AND($E956&gt;=CFG_UMIN,$E956&lt;=CFG_UMAX),1,0)))</f>
        <v/>
      </c>
      <c r="AE956" s="48" t="str">
        <f aca="false">IF($A956="","",IF($L956="",0,IF($L956&gt;=CFG_VPDMIN,1,0)))</f>
        <v/>
      </c>
      <c r="AF956" s="48" t="str">
        <f aca="false">IF($A956="","",IF(CFG_METODO="Teórico (Jackson)",IF(OR($Y956="",$Z956=""),0,IF(ABS($Z956-$Y956)&gt;=CFG_DENOMMIN,1,0)),IF(OR($T956="",$U956=""),0,IF(ABS($U956-$T956)&gt;=CFG_DENOMMIN,1,0))))</f>
        <v/>
      </c>
      <c r="AG956" s="48" t="str">
        <f aca="false">IF($A956="","",IF(AND($B956&lt;&gt;"",$C956&lt;&gt;"",$H956&lt;&gt;""),1,0))</f>
        <v/>
      </c>
      <c r="AH956" s="48" t="str">
        <f aca="false">IF($A956="","",IF(AND($AB956=1,$AC956=1,$AD956=1,$AE956=1,$AF956=1,$AG956=1),1,0))</f>
        <v/>
      </c>
      <c r="AI956" s="50" t="str">
        <f aca="false">IF($A956="","",IF($AH956&lt;&gt;1,"",IF(CFG_METODO="Teórico (Jackson)",$AA956,$V956)))</f>
        <v/>
      </c>
      <c r="AJ956" s="50" t="str">
        <f aca="false">IF($AI956="","",MAX(0,MIN(1,$AI956)))</f>
        <v/>
      </c>
      <c r="AK956" s="52" t="str">
        <f aca="false">IF($A956="","",IF($AG956=0,"Dados incompletos"&amp;IF($I956="SEM PAR"," — sem Tc no mesmo horário",""),IF($AB956=0,"Fora da janela horária",IF($AC956=0,"Radiação abaixo do mínimo",IF($AD956=0,"Vento fora da faixa",IF($AE956=0,"VPD abaixo do mínimo",IF($AF956=0,"Denominador muito pequeno","VÁLIDO")))))))</f>
        <v/>
      </c>
    </row>
    <row r="957" customFormat="false" ht="15" hidden="false" customHeight="false" outlineLevel="0" collapsed="false">
      <c r="A957" s="45" t="str">
        <f aca="false">IF(02_Estacao!A957="","",02_Estacao!A957)</f>
        <v/>
      </c>
      <c r="B957" s="46" t="str">
        <f aca="false">IF(OR($A957="",02_Estacao!B957=""),"",IF(CFG_UT="°F",(02_Estacao!B957-32)*5/9,02_Estacao!B957))</f>
        <v/>
      </c>
      <c r="C957" s="47" t="str">
        <f aca="false">IF(OR($A957="",02_Estacao!C957=""),"",IF(CFG_UUR="fração (0-1)",02_Estacao!C957*100,02_Estacao!C957))</f>
        <v/>
      </c>
      <c r="D957" s="48" t="str">
        <f aca="false">IF(OR($A957="",02_Estacao!D957=""),"",IF(CFG_URS="MJ/m²/h",02_Estacao!D957*277.7778,IF(CFG_URS="kW/m²",02_Estacao!D957*1000,02_Estacao!D957)))</f>
        <v/>
      </c>
      <c r="E957" s="46" t="str">
        <f aca="false">IF(OR($A957="",02_Estacao!E957=""),"",IF(CFG_UVEL="km/h",02_Estacao!E957/3.6,02_Estacao!E957))</f>
        <v/>
      </c>
      <c r="F957" s="46" t="str">
        <f aca="false">IF($A957="","",IF(02_Estacao!F957="",CFG_P,IF(CFG_UP="hPa (mbar)",02_Estacao!F957/10,IF(CFG_UP="Pa",02_Estacao!F957/1000,02_Estacao!F957))))</f>
        <v/>
      </c>
      <c r="G957" s="48" t="str">
        <f aca="false">IF($A957="","",IF(02_Estacao!G957&lt;&gt;"",02_Estacao!G957,IF($D957="","",(1-CFG_ALBEDO)*$D957-CFG_RNL)))</f>
        <v/>
      </c>
      <c r="H957" s="46" t="str">
        <f aca="false">IF($A957="","",IFERROR(IF(ISNUMBER(INDEX(03_Dossel!$F$6:$F$1005,MATCH($A957,03_Dossel!$A$6:$A$1005,0))),INDEX(03_Dossel!$F$6:$F$1005,MATCH($A957,03_Dossel!$A$6:$A$1005,0)),""),""))</f>
        <v/>
      </c>
      <c r="I957" s="49" t="str">
        <f aca="false">IF($A957="","",IF($H957="","SEM PAR","OK"))</f>
        <v/>
      </c>
      <c r="J957" s="50" t="str">
        <f aca="false">IF($B957="","",0.6108*EXP(17.27*$B957/($B957+237.3)))</f>
        <v/>
      </c>
      <c r="K957" s="50" t="str">
        <f aca="false">IF(OR($J957="",$C957=""),"",$J957*$C957/100)</f>
        <v/>
      </c>
      <c r="L957" s="50" t="str">
        <f aca="false">IF(OR($J957="",$K957=""),"",$J957-$K957)</f>
        <v/>
      </c>
      <c r="M957" s="50" t="str">
        <f aca="false">IF($J957="","",4098*$J957/($B957+237.3)^2)</f>
        <v/>
      </c>
      <c r="N957" s="51" t="str">
        <f aca="false">IF($F957="","",0.000665*$F957)</f>
        <v/>
      </c>
      <c r="O957" s="46" t="str">
        <f aca="false">IF($E957="","",IFERROR($E957*4.87/LN(67.8*CFG_ZANEM-5.42),""))</f>
        <v/>
      </c>
      <c r="P957" s="46" t="str">
        <f aca="false">IF(OR($B957="",$H957=""),"",$H957-$B957)</f>
        <v/>
      </c>
      <c r="Q957" s="46" t="str">
        <f aca="false">IF($A957="","",IF(ISNUMBER(CFG_A),CFG_A,""))</f>
        <v/>
      </c>
      <c r="R957" s="46" t="str">
        <f aca="false">IF($A957="","",IF(ISNUMBER(CFG_B),CFG_B,""))</f>
        <v/>
      </c>
      <c r="S957" s="50" t="str">
        <f aca="false">IF(OR($B957="",$Q957=""),"",0.6108*EXP(17.27*$B957/($B957+237.3))-0.6108*EXP(17.27*($B957+$Q957)/($B957+$Q957+237.3)))</f>
        <v/>
      </c>
      <c r="T957" s="46" t="str">
        <f aca="false">IF(OR($Q957="",$R957="",$L957=""),"",$Q957+$R957*$L957)</f>
        <v/>
      </c>
      <c r="U957" s="46" t="str">
        <f aca="false">IF(OR($Q957="",$R957="",$S957=""),"",$Q957+$R957*$S957)</f>
        <v/>
      </c>
      <c r="V957" s="50" t="str">
        <f aca="false">IF(OR($P957="",$T957="",$U957=""),"",IF(ABS($U957-$T957)&lt;CFG_DENOMMIN,"",($P957-$T957)/($U957-$T957)))</f>
        <v/>
      </c>
      <c r="W957" s="47" t="str">
        <f aca="false">IF($E957="","",IFERROR(LN((CFG_ZANEM-0.67*CFG_HDOSSEL)/(0.123*CFG_HDOSSEL))*LN((CFG_ZAR-0.67*CFG_HDOSSEL)/(0.0123*CFG_HDOSSEL))/(CFG_K^2*$E957),""))</f>
        <v/>
      </c>
      <c r="X957" s="50" t="str">
        <f aca="false">IF(OR($N957="",$W957="",$W957=0),"",$N957*(1+CFG_RC/$W957))</f>
        <v/>
      </c>
      <c r="Y957" s="46" t="str">
        <f aca="false">IF(OR($X957="",$M957="",$G957="",$L957=""),"",($W957*$G957/CFG_RHOCP)*($X957/($M957+$X957))-$L957/($M957+$X957))</f>
        <v/>
      </c>
      <c r="Z957" s="46" t="str">
        <f aca="false">IF(OR($W957="",$G957=""),"",$W957*$G957/CFG_RHOCP)</f>
        <v/>
      </c>
      <c r="AA957" s="50" t="str">
        <f aca="false">IF(OR($P957="",$Y957="",$Z957=""),"",IF(ABS($Z957-$Y957)&lt;CFG_DENOMMIN,"",($P957-$Y957)/($Z957-$Y957)))</f>
        <v/>
      </c>
      <c r="AB957" s="48" t="str">
        <f aca="false">IF($A957="","",IF(AND(HOUR($A957)&gt;=CFG_HINI,HOUR($A957)&lt;CFG_HFIM),1,0))</f>
        <v/>
      </c>
      <c r="AC957" s="48" t="str">
        <f aca="false">IF($A957="","",IF($D957="",0,IF($D957&gt;=CFG_RSMIN,1,0)))</f>
        <v/>
      </c>
      <c r="AD957" s="48" t="str">
        <f aca="false">IF($A957="","",IF($E957="",0,IF(AND($E957&gt;=CFG_UMIN,$E957&lt;=CFG_UMAX),1,0)))</f>
        <v/>
      </c>
      <c r="AE957" s="48" t="str">
        <f aca="false">IF($A957="","",IF($L957="",0,IF($L957&gt;=CFG_VPDMIN,1,0)))</f>
        <v/>
      </c>
      <c r="AF957" s="48" t="str">
        <f aca="false">IF($A957="","",IF(CFG_METODO="Teórico (Jackson)",IF(OR($Y957="",$Z957=""),0,IF(ABS($Z957-$Y957)&gt;=CFG_DENOMMIN,1,0)),IF(OR($T957="",$U957=""),0,IF(ABS($U957-$T957)&gt;=CFG_DENOMMIN,1,0))))</f>
        <v/>
      </c>
      <c r="AG957" s="48" t="str">
        <f aca="false">IF($A957="","",IF(AND($B957&lt;&gt;"",$C957&lt;&gt;"",$H957&lt;&gt;""),1,0))</f>
        <v/>
      </c>
      <c r="AH957" s="48" t="str">
        <f aca="false">IF($A957="","",IF(AND($AB957=1,$AC957=1,$AD957=1,$AE957=1,$AF957=1,$AG957=1),1,0))</f>
        <v/>
      </c>
      <c r="AI957" s="50" t="str">
        <f aca="false">IF($A957="","",IF($AH957&lt;&gt;1,"",IF(CFG_METODO="Teórico (Jackson)",$AA957,$V957)))</f>
        <v/>
      </c>
      <c r="AJ957" s="50" t="str">
        <f aca="false">IF($AI957="","",MAX(0,MIN(1,$AI957)))</f>
        <v/>
      </c>
      <c r="AK957" s="52" t="str">
        <f aca="false">IF($A957="","",IF($AG957=0,"Dados incompletos"&amp;IF($I957="SEM PAR"," — sem Tc no mesmo horário",""),IF($AB957=0,"Fora da janela horária",IF($AC957=0,"Radiação abaixo do mínimo",IF($AD957=0,"Vento fora da faixa",IF($AE957=0,"VPD abaixo do mínimo",IF($AF957=0,"Denominador muito pequeno","VÁLIDO")))))))</f>
        <v/>
      </c>
    </row>
    <row r="958" customFormat="false" ht="15" hidden="false" customHeight="false" outlineLevel="0" collapsed="false">
      <c r="A958" s="45" t="str">
        <f aca="false">IF(02_Estacao!A958="","",02_Estacao!A958)</f>
        <v/>
      </c>
      <c r="B958" s="46" t="str">
        <f aca="false">IF(OR($A958="",02_Estacao!B958=""),"",IF(CFG_UT="°F",(02_Estacao!B958-32)*5/9,02_Estacao!B958))</f>
        <v/>
      </c>
      <c r="C958" s="47" t="str">
        <f aca="false">IF(OR($A958="",02_Estacao!C958=""),"",IF(CFG_UUR="fração (0-1)",02_Estacao!C958*100,02_Estacao!C958))</f>
        <v/>
      </c>
      <c r="D958" s="48" t="str">
        <f aca="false">IF(OR($A958="",02_Estacao!D958=""),"",IF(CFG_URS="MJ/m²/h",02_Estacao!D958*277.7778,IF(CFG_URS="kW/m²",02_Estacao!D958*1000,02_Estacao!D958)))</f>
        <v/>
      </c>
      <c r="E958" s="46" t="str">
        <f aca="false">IF(OR($A958="",02_Estacao!E958=""),"",IF(CFG_UVEL="km/h",02_Estacao!E958/3.6,02_Estacao!E958))</f>
        <v/>
      </c>
      <c r="F958" s="46" t="str">
        <f aca="false">IF($A958="","",IF(02_Estacao!F958="",CFG_P,IF(CFG_UP="hPa (mbar)",02_Estacao!F958/10,IF(CFG_UP="Pa",02_Estacao!F958/1000,02_Estacao!F958))))</f>
        <v/>
      </c>
      <c r="G958" s="48" t="str">
        <f aca="false">IF($A958="","",IF(02_Estacao!G958&lt;&gt;"",02_Estacao!G958,IF($D958="","",(1-CFG_ALBEDO)*$D958-CFG_RNL)))</f>
        <v/>
      </c>
      <c r="H958" s="46" t="str">
        <f aca="false">IF($A958="","",IFERROR(IF(ISNUMBER(INDEX(03_Dossel!$F$6:$F$1005,MATCH($A958,03_Dossel!$A$6:$A$1005,0))),INDEX(03_Dossel!$F$6:$F$1005,MATCH($A958,03_Dossel!$A$6:$A$1005,0)),""),""))</f>
        <v/>
      </c>
      <c r="I958" s="49" t="str">
        <f aca="false">IF($A958="","",IF($H958="","SEM PAR","OK"))</f>
        <v/>
      </c>
      <c r="J958" s="50" t="str">
        <f aca="false">IF($B958="","",0.6108*EXP(17.27*$B958/($B958+237.3)))</f>
        <v/>
      </c>
      <c r="K958" s="50" t="str">
        <f aca="false">IF(OR($J958="",$C958=""),"",$J958*$C958/100)</f>
        <v/>
      </c>
      <c r="L958" s="50" t="str">
        <f aca="false">IF(OR($J958="",$K958=""),"",$J958-$K958)</f>
        <v/>
      </c>
      <c r="M958" s="50" t="str">
        <f aca="false">IF($J958="","",4098*$J958/($B958+237.3)^2)</f>
        <v/>
      </c>
      <c r="N958" s="51" t="str">
        <f aca="false">IF($F958="","",0.000665*$F958)</f>
        <v/>
      </c>
      <c r="O958" s="46" t="str">
        <f aca="false">IF($E958="","",IFERROR($E958*4.87/LN(67.8*CFG_ZANEM-5.42),""))</f>
        <v/>
      </c>
      <c r="P958" s="46" t="str">
        <f aca="false">IF(OR($B958="",$H958=""),"",$H958-$B958)</f>
        <v/>
      </c>
      <c r="Q958" s="46" t="str">
        <f aca="false">IF($A958="","",IF(ISNUMBER(CFG_A),CFG_A,""))</f>
        <v/>
      </c>
      <c r="R958" s="46" t="str">
        <f aca="false">IF($A958="","",IF(ISNUMBER(CFG_B),CFG_B,""))</f>
        <v/>
      </c>
      <c r="S958" s="50" t="str">
        <f aca="false">IF(OR($B958="",$Q958=""),"",0.6108*EXP(17.27*$B958/($B958+237.3))-0.6108*EXP(17.27*($B958+$Q958)/($B958+$Q958+237.3)))</f>
        <v/>
      </c>
      <c r="T958" s="46" t="str">
        <f aca="false">IF(OR($Q958="",$R958="",$L958=""),"",$Q958+$R958*$L958)</f>
        <v/>
      </c>
      <c r="U958" s="46" t="str">
        <f aca="false">IF(OR($Q958="",$R958="",$S958=""),"",$Q958+$R958*$S958)</f>
        <v/>
      </c>
      <c r="V958" s="50" t="str">
        <f aca="false">IF(OR($P958="",$T958="",$U958=""),"",IF(ABS($U958-$T958)&lt;CFG_DENOMMIN,"",($P958-$T958)/($U958-$T958)))</f>
        <v/>
      </c>
      <c r="W958" s="47" t="str">
        <f aca="false">IF($E958="","",IFERROR(LN((CFG_ZANEM-0.67*CFG_HDOSSEL)/(0.123*CFG_HDOSSEL))*LN((CFG_ZAR-0.67*CFG_HDOSSEL)/(0.0123*CFG_HDOSSEL))/(CFG_K^2*$E958),""))</f>
        <v/>
      </c>
      <c r="X958" s="50" t="str">
        <f aca="false">IF(OR($N958="",$W958="",$W958=0),"",$N958*(1+CFG_RC/$W958))</f>
        <v/>
      </c>
      <c r="Y958" s="46" t="str">
        <f aca="false">IF(OR($X958="",$M958="",$G958="",$L958=""),"",($W958*$G958/CFG_RHOCP)*($X958/($M958+$X958))-$L958/($M958+$X958))</f>
        <v/>
      </c>
      <c r="Z958" s="46" t="str">
        <f aca="false">IF(OR($W958="",$G958=""),"",$W958*$G958/CFG_RHOCP)</f>
        <v/>
      </c>
      <c r="AA958" s="50" t="str">
        <f aca="false">IF(OR($P958="",$Y958="",$Z958=""),"",IF(ABS($Z958-$Y958)&lt;CFG_DENOMMIN,"",($P958-$Y958)/($Z958-$Y958)))</f>
        <v/>
      </c>
      <c r="AB958" s="48" t="str">
        <f aca="false">IF($A958="","",IF(AND(HOUR($A958)&gt;=CFG_HINI,HOUR($A958)&lt;CFG_HFIM),1,0))</f>
        <v/>
      </c>
      <c r="AC958" s="48" t="str">
        <f aca="false">IF($A958="","",IF($D958="",0,IF($D958&gt;=CFG_RSMIN,1,0)))</f>
        <v/>
      </c>
      <c r="AD958" s="48" t="str">
        <f aca="false">IF($A958="","",IF($E958="",0,IF(AND($E958&gt;=CFG_UMIN,$E958&lt;=CFG_UMAX),1,0)))</f>
        <v/>
      </c>
      <c r="AE958" s="48" t="str">
        <f aca="false">IF($A958="","",IF($L958="",0,IF($L958&gt;=CFG_VPDMIN,1,0)))</f>
        <v/>
      </c>
      <c r="AF958" s="48" t="str">
        <f aca="false">IF($A958="","",IF(CFG_METODO="Teórico (Jackson)",IF(OR($Y958="",$Z958=""),0,IF(ABS($Z958-$Y958)&gt;=CFG_DENOMMIN,1,0)),IF(OR($T958="",$U958=""),0,IF(ABS($U958-$T958)&gt;=CFG_DENOMMIN,1,0))))</f>
        <v/>
      </c>
      <c r="AG958" s="48" t="str">
        <f aca="false">IF($A958="","",IF(AND($B958&lt;&gt;"",$C958&lt;&gt;"",$H958&lt;&gt;""),1,0))</f>
        <v/>
      </c>
      <c r="AH958" s="48" t="str">
        <f aca="false">IF($A958="","",IF(AND($AB958=1,$AC958=1,$AD958=1,$AE958=1,$AF958=1,$AG958=1),1,0))</f>
        <v/>
      </c>
      <c r="AI958" s="50" t="str">
        <f aca="false">IF($A958="","",IF($AH958&lt;&gt;1,"",IF(CFG_METODO="Teórico (Jackson)",$AA958,$V958)))</f>
        <v/>
      </c>
      <c r="AJ958" s="50" t="str">
        <f aca="false">IF($AI958="","",MAX(0,MIN(1,$AI958)))</f>
        <v/>
      </c>
      <c r="AK958" s="52" t="str">
        <f aca="false">IF($A958="","",IF($AG958=0,"Dados incompletos"&amp;IF($I958="SEM PAR"," — sem Tc no mesmo horário",""),IF($AB958=0,"Fora da janela horária",IF($AC958=0,"Radiação abaixo do mínimo",IF($AD958=0,"Vento fora da faixa",IF($AE958=0,"VPD abaixo do mínimo",IF($AF958=0,"Denominador muito pequeno","VÁLIDO")))))))</f>
        <v/>
      </c>
    </row>
    <row r="959" customFormat="false" ht="15" hidden="false" customHeight="false" outlineLevel="0" collapsed="false">
      <c r="A959" s="45" t="str">
        <f aca="false">IF(02_Estacao!A959="","",02_Estacao!A959)</f>
        <v/>
      </c>
      <c r="B959" s="46" t="str">
        <f aca="false">IF(OR($A959="",02_Estacao!B959=""),"",IF(CFG_UT="°F",(02_Estacao!B959-32)*5/9,02_Estacao!B959))</f>
        <v/>
      </c>
      <c r="C959" s="47" t="str">
        <f aca="false">IF(OR($A959="",02_Estacao!C959=""),"",IF(CFG_UUR="fração (0-1)",02_Estacao!C959*100,02_Estacao!C959))</f>
        <v/>
      </c>
      <c r="D959" s="48" t="str">
        <f aca="false">IF(OR($A959="",02_Estacao!D959=""),"",IF(CFG_URS="MJ/m²/h",02_Estacao!D959*277.7778,IF(CFG_URS="kW/m²",02_Estacao!D959*1000,02_Estacao!D959)))</f>
        <v/>
      </c>
      <c r="E959" s="46" t="str">
        <f aca="false">IF(OR($A959="",02_Estacao!E959=""),"",IF(CFG_UVEL="km/h",02_Estacao!E959/3.6,02_Estacao!E959))</f>
        <v/>
      </c>
      <c r="F959" s="46" t="str">
        <f aca="false">IF($A959="","",IF(02_Estacao!F959="",CFG_P,IF(CFG_UP="hPa (mbar)",02_Estacao!F959/10,IF(CFG_UP="Pa",02_Estacao!F959/1000,02_Estacao!F959))))</f>
        <v/>
      </c>
      <c r="G959" s="48" t="str">
        <f aca="false">IF($A959="","",IF(02_Estacao!G959&lt;&gt;"",02_Estacao!G959,IF($D959="","",(1-CFG_ALBEDO)*$D959-CFG_RNL)))</f>
        <v/>
      </c>
      <c r="H959" s="46" t="str">
        <f aca="false">IF($A959="","",IFERROR(IF(ISNUMBER(INDEX(03_Dossel!$F$6:$F$1005,MATCH($A959,03_Dossel!$A$6:$A$1005,0))),INDEX(03_Dossel!$F$6:$F$1005,MATCH($A959,03_Dossel!$A$6:$A$1005,0)),""),""))</f>
        <v/>
      </c>
      <c r="I959" s="49" t="str">
        <f aca="false">IF($A959="","",IF($H959="","SEM PAR","OK"))</f>
        <v/>
      </c>
      <c r="J959" s="50" t="str">
        <f aca="false">IF($B959="","",0.6108*EXP(17.27*$B959/($B959+237.3)))</f>
        <v/>
      </c>
      <c r="K959" s="50" t="str">
        <f aca="false">IF(OR($J959="",$C959=""),"",$J959*$C959/100)</f>
        <v/>
      </c>
      <c r="L959" s="50" t="str">
        <f aca="false">IF(OR($J959="",$K959=""),"",$J959-$K959)</f>
        <v/>
      </c>
      <c r="M959" s="50" t="str">
        <f aca="false">IF($J959="","",4098*$J959/($B959+237.3)^2)</f>
        <v/>
      </c>
      <c r="N959" s="51" t="str">
        <f aca="false">IF($F959="","",0.000665*$F959)</f>
        <v/>
      </c>
      <c r="O959" s="46" t="str">
        <f aca="false">IF($E959="","",IFERROR($E959*4.87/LN(67.8*CFG_ZANEM-5.42),""))</f>
        <v/>
      </c>
      <c r="P959" s="46" t="str">
        <f aca="false">IF(OR($B959="",$H959=""),"",$H959-$B959)</f>
        <v/>
      </c>
      <c r="Q959" s="46" t="str">
        <f aca="false">IF($A959="","",IF(ISNUMBER(CFG_A),CFG_A,""))</f>
        <v/>
      </c>
      <c r="R959" s="46" t="str">
        <f aca="false">IF($A959="","",IF(ISNUMBER(CFG_B),CFG_B,""))</f>
        <v/>
      </c>
      <c r="S959" s="50" t="str">
        <f aca="false">IF(OR($B959="",$Q959=""),"",0.6108*EXP(17.27*$B959/($B959+237.3))-0.6108*EXP(17.27*($B959+$Q959)/($B959+$Q959+237.3)))</f>
        <v/>
      </c>
      <c r="T959" s="46" t="str">
        <f aca="false">IF(OR($Q959="",$R959="",$L959=""),"",$Q959+$R959*$L959)</f>
        <v/>
      </c>
      <c r="U959" s="46" t="str">
        <f aca="false">IF(OR($Q959="",$R959="",$S959=""),"",$Q959+$R959*$S959)</f>
        <v/>
      </c>
      <c r="V959" s="50" t="str">
        <f aca="false">IF(OR($P959="",$T959="",$U959=""),"",IF(ABS($U959-$T959)&lt;CFG_DENOMMIN,"",($P959-$T959)/($U959-$T959)))</f>
        <v/>
      </c>
      <c r="W959" s="47" t="str">
        <f aca="false">IF($E959="","",IFERROR(LN((CFG_ZANEM-0.67*CFG_HDOSSEL)/(0.123*CFG_HDOSSEL))*LN((CFG_ZAR-0.67*CFG_HDOSSEL)/(0.0123*CFG_HDOSSEL))/(CFG_K^2*$E959),""))</f>
        <v/>
      </c>
      <c r="X959" s="50" t="str">
        <f aca="false">IF(OR($N959="",$W959="",$W959=0),"",$N959*(1+CFG_RC/$W959))</f>
        <v/>
      </c>
      <c r="Y959" s="46" t="str">
        <f aca="false">IF(OR($X959="",$M959="",$G959="",$L959=""),"",($W959*$G959/CFG_RHOCP)*($X959/($M959+$X959))-$L959/($M959+$X959))</f>
        <v/>
      </c>
      <c r="Z959" s="46" t="str">
        <f aca="false">IF(OR($W959="",$G959=""),"",$W959*$G959/CFG_RHOCP)</f>
        <v/>
      </c>
      <c r="AA959" s="50" t="str">
        <f aca="false">IF(OR($P959="",$Y959="",$Z959=""),"",IF(ABS($Z959-$Y959)&lt;CFG_DENOMMIN,"",($P959-$Y959)/($Z959-$Y959)))</f>
        <v/>
      </c>
      <c r="AB959" s="48" t="str">
        <f aca="false">IF($A959="","",IF(AND(HOUR($A959)&gt;=CFG_HINI,HOUR($A959)&lt;CFG_HFIM),1,0))</f>
        <v/>
      </c>
      <c r="AC959" s="48" t="str">
        <f aca="false">IF($A959="","",IF($D959="",0,IF($D959&gt;=CFG_RSMIN,1,0)))</f>
        <v/>
      </c>
      <c r="AD959" s="48" t="str">
        <f aca="false">IF($A959="","",IF($E959="",0,IF(AND($E959&gt;=CFG_UMIN,$E959&lt;=CFG_UMAX),1,0)))</f>
        <v/>
      </c>
      <c r="AE959" s="48" t="str">
        <f aca="false">IF($A959="","",IF($L959="",0,IF($L959&gt;=CFG_VPDMIN,1,0)))</f>
        <v/>
      </c>
      <c r="AF959" s="48" t="str">
        <f aca="false">IF($A959="","",IF(CFG_METODO="Teórico (Jackson)",IF(OR($Y959="",$Z959=""),0,IF(ABS($Z959-$Y959)&gt;=CFG_DENOMMIN,1,0)),IF(OR($T959="",$U959=""),0,IF(ABS($U959-$T959)&gt;=CFG_DENOMMIN,1,0))))</f>
        <v/>
      </c>
      <c r="AG959" s="48" t="str">
        <f aca="false">IF($A959="","",IF(AND($B959&lt;&gt;"",$C959&lt;&gt;"",$H959&lt;&gt;""),1,0))</f>
        <v/>
      </c>
      <c r="AH959" s="48" t="str">
        <f aca="false">IF($A959="","",IF(AND($AB959=1,$AC959=1,$AD959=1,$AE959=1,$AF959=1,$AG959=1),1,0))</f>
        <v/>
      </c>
      <c r="AI959" s="50" t="str">
        <f aca="false">IF($A959="","",IF($AH959&lt;&gt;1,"",IF(CFG_METODO="Teórico (Jackson)",$AA959,$V959)))</f>
        <v/>
      </c>
      <c r="AJ959" s="50" t="str">
        <f aca="false">IF($AI959="","",MAX(0,MIN(1,$AI959)))</f>
        <v/>
      </c>
      <c r="AK959" s="52" t="str">
        <f aca="false">IF($A959="","",IF($AG959=0,"Dados incompletos"&amp;IF($I959="SEM PAR"," — sem Tc no mesmo horário",""),IF($AB959=0,"Fora da janela horária",IF($AC959=0,"Radiação abaixo do mínimo",IF($AD959=0,"Vento fora da faixa",IF($AE959=0,"VPD abaixo do mínimo",IF($AF959=0,"Denominador muito pequeno","VÁLIDO")))))))</f>
        <v/>
      </c>
    </row>
    <row r="960" customFormat="false" ht="15" hidden="false" customHeight="false" outlineLevel="0" collapsed="false">
      <c r="A960" s="45" t="str">
        <f aca="false">IF(02_Estacao!A960="","",02_Estacao!A960)</f>
        <v/>
      </c>
      <c r="B960" s="46" t="str">
        <f aca="false">IF(OR($A960="",02_Estacao!B960=""),"",IF(CFG_UT="°F",(02_Estacao!B960-32)*5/9,02_Estacao!B960))</f>
        <v/>
      </c>
      <c r="C960" s="47" t="str">
        <f aca="false">IF(OR($A960="",02_Estacao!C960=""),"",IF(CFG_UUR="fração (0-1)",02_Estacao!C960*100,02_Estacao!C960))</f>
        <v/>
      </c>
      <c r="D960" s="48" t="str">
        <f aca="false">IF(OR($A960="",02_Estacao!D960=""),"",IF(CFG_URS="MJ/m²/h",02_Estacao!D960*277.7778,IF(CFG_URS="kW/m²",02_Estacao!D960*1000,02_Estacao!D960)))</f>
        <v/>
      </c>
      <c r="E960" s="46" t="str">
        <f aca="false">IF(OR($A960="",02_Estacao!E960=""),"",IF(CFG_UVEL="km/h",02_Estacao!E960/3.6,02_Estacao!E960))</f>
        <v/>
      </c>
      <c r="F960" s="46" t="str">
        <f aca="false">IF($A960="","",IF(02_Estacao!F960="",CFG_P,IF(CFG_UP="hPa (mbar)",02_Estacao!F960/10,IF(CFG_UP="Pa",02_Estacao!F960/1000,02_Estacao!F960))))</f>
        <v/>
      </c>
      <c r="G960" s="48" t="str">
        <f aca="false">IF($A960="","",IF(02_Estacao!G960&lt;&gt;"",02_Estacao!G960,IF($D960="","",(1-CFG_ALBEDO)*$D960-CFG_RNL)))</f>
        <v/>
      </c>
      <c r="H960" s="46" t="str">
        <f aca="false">IF($A960="","",IFERROR(IF(ISNUMBER(INDEX(03_Dossel!$F$6:$F$1005,MATCH($A960,03_Dossel!$A$6:$A$1005,0))),INDEX(03_Dossel!$F$6:$F$1005,MATCH($A960,03_Dossel!$A$6:$A$1005,0)),""),""))</f>
        <v/>
      </c>
      <c r="I960" s="49" t="str">
        <f aca="false">IF($A960="","",IF($H960="","SEM PAR","OK"))</f>
        <v/>
      </c>
      <c r="J960" s="50" t="str">
        <f aca="false">IF($B960="","",0.6108*EXP(17.27*$B960/($B960+237.3)))</f>
        <v/>
      </c>
      <c r="K960" s="50" t="str">
        <f aca="false">IF(OR($J960="",$C960=""),"",$J960*$C960/100)</f>
        <v/>
      </c>
      <c r="L960" s="50" t="str">
        <f aca="false">IF(OR($J960="",$K960=""),"",$J960-$K960)</f>
        <v/>
      </c>
      <c r="M960" s="50" t="str">
        <f aca="false">IF($J960="","",4098*$J960/($B960+237.3)^2)</f>
        <v/>
      </c>
      <c r="N960" s="51" t="str">
        <f aca="false">IF($F960="","",0.000665*$F960)</f>
        <v/>
      </c>
      <c r="O960" s="46" t="str">
        <f aca="false">IF($E960="","",IFERROR($E960*4.87/LN(67.8*CFG_ZANEM-5.42),""))</f>
        <v/>
      </c>
      <c r="P960" s="46" t="str">
        <f aca="false">IF(OR($B960="",$H960=""),"",$H960-$B960)</f>
        <v/>
      </c>
      <c r="Q960" s="46" t="str">
        <f aca="false">IF($A960="","",IF(ISNUMBER(CFG_A),CFG_A,""))</f>
        <v/>
      </c>
      <c r="R960" s="46" t="str">
        <f aca="false">IF($A960="","",IF(ISNUMBER(CFG_B),CFG_B,""))</f>
        <v/>
      </c>
      <c r="S960" s="50" t="str">
        <f aca="false">IF(OR($B960="",$Q960=""),"",0.6108*EXP(17.27*$B960/($B960+237.3))-0.6108*EXP(17.27*($B960+$Q960)/($B960+$Q960+237.3)))</f>
        <v/>
      </c>
      <c r="T960" s="46" t="str">
        <f aca="false">IF(OR($Q960="",$R960="",$L960=""),"",$Q960+$R960*$L960)</f>
        <v/>
      </c>
      <c r="U960" s="46" t="str">
        <f aca="false">IF(OR($Q960="",$R960="",$S960=""),"",$Q960+$R960*$S960)</f>
        <v/>
      </c>
      <c r="V960" s="50" t="str">
        <f aca="false">IF(OR($P960="",$T960="",$U960=""),"",IF(ABS($U960-$T960)&lt;CFG_DENOMMIN,"",($P960-$T960)/($U960-$T960)))</f>
        <v/>
      </c>
      <c r="W960" s="47" t="str">
        <f aca="false">IF($E960="","",IFERROR(LN((CFG_ZANEM-0.67*CFG_HDOSSEL)/(0.123*CFG_HDOSSEL))*LN((CFG_ZAR-0.67*CFG_HDOSSEL)/(0.0123*CFG_HDOSSEL))/(CFG_K^2*$E960),""))</f>
        <v/>
      </c>
      <c r="X960" s="50" t="str">
        <f aca="false">IF(OR($N960="",$W960="",$W960=0),"",$N960*(1+CFG_RC/$W960))</f>
        <v/>
      </c>
      <c r="Y960" s="46" t="str">
        <f aca="false">IF(OR($X960="",$M960="",$G960="",$L960=""),"",($W960*$G960/CFG_RHOCP)*($X960/($M960+$X960))-$L960/($M960+$X960))</f>
        <v/>
      </c>
      <c r="Z960" s="46" t="str">
        <f aca="false">IF(OR($W960="",$G960=""),"",$W960*$G960/CFG_RHOCP)</f>
        <v/>
      </c>
      <c r="AA960" s="50" t="str">
        <f aca="false">IF(OR($P960="",$Y960="",$Z960=""),"",IF(ABS($Z960-$Y960)&lt;CFG_DENOMMIN,"",($P960-$Y960)/($Z960-$Y960)))</f>
        <v/>
      </c>
      <c r="AB960" s="48" t="str">
        <f aca="false">IF($A960="","",IF(AND(HOUR($A960)&gt;=CFG_HINI,HOUR($A960)&lt;CFG_HFIM),1,0))</f>
        <v/>
      </c>
      <c r="AC960" s="48" t="str">
        <f aca="false">IF($A960="","",IF($D960="",0,IF($D960&gt;=CFG_RSMIN,1,0)))</f>
        <v/>
      </c>
      <c r="AD960" s="48" t="str">
        <f aca="false">IF($A960="","",IF($E960="",0,IF(AND($E960&gt;=CFG_UMIN,$E960&lt;=CFG_UMAX),1,0)))</f>
        <v/>
      </c>
      <c r="AE960" s="48" t="str">
        <f aca="false">IF($A960="","",IF($L960="",0,IF($L960&gt;=CFG_VPDMIN,1,0)))</f>
        <v/>
      </c>
      <c r="AF960" s="48" t="str">
        <f aca="false">IF($A960="","",IF(CFG_METODO="Teórico (Jackson)",IF(OR($Y960="",$Z960=""),0,IF(ABS($Z960-$Y960)&gt;=CFG_DENOMMIN,1,0)),IF(OR($T960="",$U960=""),0,IF(ABS($U960-$T960)&gt;=CFG_DENOMMIN,1,0))))</f>
        <v/>
      </c>
      <c r="AG960" s="48" t="str">
        <f aca="false">IF($A960="","",IF(AND($B960&lt;&gt;"",$C960&lt;&gt;"",$H960&lt;&gt;""),1,0))</f>
        <v/>
      </c>
      <c r="AH960" s="48" t="str">
        <f aca="false">IF($A960="","",IF(AND($AB960=1,$AC960=1,$AD960=1,$AE960=1,$AF960=1,$AG960=1),1,0))</f>
        <v/>
      </c>
      <c r="AI960" s="50" t="str">
        <f aca="false">IF($A960="","",IF($AH960&lt;&gt;1,"",IF(CFG_METODO="Teórico (Jackson)",$AA960,$V960)))</f>
        <v/>
      </c>
      <c r="AJ960" s="50" t="str">
        <f aca="false">IF($AI960="","",MAX(0,MIN(1,$AI960)))</f>
        <v/>
      </c>
      <c r="AK960" s="52" t="str">
        <f aca="false">IF($A960="","",IF($AG960=0,"Dados incompletos"&amp;IF($I960="SEM PAR"," — sem Tc no mesmo horário",""),IF($AB960=0,"Fora da janela horária",IF($AC960=0,"Radiação abaixo do mínimo",IF($AD960=0,"Vento fora da faixa",IF($AE960=0,"VPD abaixo do mínimo",IF($AF960=0,"Denominador muito pequeno","VÁLIDO")))))))</f>
        <v/>
      </c>
    </row>
    <row r="961" customFormat="false" ht="15" hidden="false" customHeight="false" outlineLevel="0" collapsed="false">
      <c r="A961" s="45" t="str">
        <f aca="false">IF(02_Estacao!A961="","",02_Estacao!A961)</f>
        <v/>
      </c>
      <c r="B961" s="46" t="str">
        <f aca="false">IF(OR($A961="",02_Estacao!B961=""),"",IF(CFG_UT="°F",(02_Estacao!B961-32)*5/9,02_Estacao!B961))</f>
        <v/>
      </c>
      <c r="C961" s="47" t="str">
        <f aca="false">IF(OR($A961="",02_Estacao!C961=""),"",IF(CFG_UUR="fração (0-1)",02_Estacao!C961*100,02_Estacao!C961))</f>
        <v/>
      </c>
      <c r="D961" s="48" t="str">
        <f aca="false">IF(OR($A961="",02_Estacao!D961=""),"",IF(CFG_URS="MJ/m²/h",02_Estacao!D961*277.7778,IF(CFG_URS="kW/m²",02_Estacao!D961*1000,02_Estacao!D961)))</f>
        <v/>
      </c>
      <c r="E961" s="46" t="str">
        <f aca="false">IF(OR($A961="",02_Estacao!E961=""),"",IF(CFG_UVEL="km/h",02_Estacao!E961/3.6,02_Estacao!E961))</f>
        <v/>
      </c>
      <c r="F961" s="46" t="str">
        <f aca="false">IF($A961="","",IF(02_Estacao!F961="",CFG_P,IF(CFG_UP="hPa (mbar)",02_Estacao!F961/10,IF(CFG_UP="Pa",02_Estacao!F961/1000,02_Estacao!F961))))</f>
        <v/>
      </c>
      <c r="G961" s="48" t="str">
        <f aca="false">IF($A961="","",IF(02_Estacao!G961&lt;&gt;"",02_Estacao!G961,IF($D961="","",(1-CFG_ALBEDO)*$D961-CFG_RNL)))</f>
        <v/>
      </c>
      <c r="H961" s="46" t="str">
        <f aca="false">IF($A961="","",IFERROR(IF(ISNUMBER(INDEX(03_Dossel!$F$6:$F$1005,MATCH($A961,03_Dossel!$A$6:$A$1005,0))),INDEX(03_Dossel!$F$6:$F$1005,MATCH($A961,03_Dossel!$A$6:$A$1005,0)),""),""))</f>
        <v/>
      </c>
      <c r="I961" s="49" t="str">
        <f aca="false">IF($A961="","",IF($H961="","SEM PAR","OK"))</f>
        <v/>
      </c>
      <c r="J961" s="50" t="str">
        <f aca="false">IF($B961="","",0.6108*EXP(17.27*$B961/($B961+237.3)))</f>
        <v/>
      </c>
      <c r="K961" s="50" t="str">
        <f aca="false">IF(OR($J961="",$C961=""),"",$J961*$C961/100)</f>
        <v/>
      </c>
      <c r="L961" s="50" t="str">
        <f aca="false">IF(OR($J961="",$K961=""),"",$J961-$K961)</f>
        <v/>
      </c>
      <c r="M961" s="50" t="str">
        <f aca="false">IF($J961="","",4098*$J961/($B961+237.3)^2)</f>
        <v/>
      </c>
      <c r="N961" s="51" t="str">
        <f aca="false">IF($F961="","",0.000665*$F961)</f>
        <v/>
      </c>
      <c r="O961" s="46" t="str">
        <f aca="false">IF($E961="","",IFERROR($E961*4.87/LN(67.8*CFG_ZANEM-5.42),""))</f>
        <v/>
      </c>
      <c r="P961" s="46" t="str">
        <f aca="false">IF(OR($B961="",$H961=""),"",$H961-$B961)</f>
        <v/>
      </c>
      <c r="Q961" s="46" t="str">
        <f aca="false">IF($A961="","",IF(ISNUMBER(CFG_A),CFG_A,""))</f>
        <v/>
      </c>
      <c r="R961" s="46" t="str">
        <f aca="false">IF($A961="","",IF(ISNUMBER(CFG_B),CFG_B,""))</f>
        <v/>
      </c>
      <c r="S961" s="50" t="str">
        <f aca="false">IF(OR($B961="",$Q961=""),"",0.6108*EXP(17.27*$B961/($B961+237.3))-0.6108*EXP(17.27*($B961+$Q961)/($B961+$Q961+237.3)))</f>
        <v/>
      </c>
      <c r="T961" s="46" t="str">
        <f aca="false">IF(OR($Q961="",$R961="",$L961=""),"",$Q961+$R961*$L961)</f>
        <v/>
      </c>
      <c r="U961" s="46" t="str">
        <f aca="false">IF(OR($Q961="",$R961="",$S961=""),"",$Q961+$R961*$S961)</f>
        <v/>
      </c>
      <c r="V961" s="50" t="str">
        <f aca="false">IF(OR($P961="",$T961="",$U961=""),"",IF(ABS($U961-$T961)&lt;CFG_DENOMMIN,"",($P961-$T961)/($U961-$T961)))</f>
        <v/>
      </c>
      <c r="W961" s="47" t="str">
        <f aca="false">IF($E961="","",IFERROR(LN((CFG_ZANEM-0.67*CFG_HDOSSEL)/(0.123*CFG_HDOSSEL))*LN((CFG_ZAR-0.67*CFG_HDOSSEL)/(0.0123*CFG_HDOSSEL))/(CFG_K^2*$E961),""))</f>
        <v/>
      </c>
      <c r="X961" s="50" t="str">
        <f aca="false">IF(OR($N961="",$W961="",$W961=0),"",$N961*(1+CFG_RC/$W961))</f>
        <v/>
      </c>
      <c r="Y961" s="46" t="str">
        <f aca="false">IF(OR($X961="",$M961="",$G961="",$L961=""),"",($W961*$G961/CFG_RHOCP)*($X961/($M961+$X961))-$L961/($M961+$X961))</f>
        <v/>
      </c>
      <c r="Z961" s="46" t="str">
        <f aca="false">IF(OR($W961="",$G961=""),"",$W961*$G961/CFG_RHOCP)</f>
        <v/>
      </c>
      <c r="AA961" s="50" t="str">
        <f aca="false">IF(OR($P961="",$Y961="",$Z961=""),"",IF(ABS($Z961-$Y961)&lt;CFG_DENOMMIN,"",($P961-$Y961)/($Z961-$Y961)))</f>
        <v/>
      </c>
      <c r="AB961" s="48" t="str">
        <f aca="false">IF($A961="","",IF(AND(HOUR($A961)&gt;=CFG_HINI,HOUR($A961)&lt;CFG_HFIM),1,0))</f>
        <v/>
      </c>
      <c r="AC961" s="48" t="str">
        <f aca="false">IF($A961="","",IF($D961="",0,IF($D961&gt;=CFG_RSMIN,1,0)))</f>
        <v/>
      </c>
      <c r="AD961" s="48" t="str">
        <f aca="false">IF($A961="","",IF($E961="",0,IF(AND($E961&gt;=CFG_UMIN,$E961&lt;=CFG_UMAX),1,0)))</f>
        <v/>
      </c>
      <c r="AE961" s="48" t="str">
        <f aca="false">IF($A961="","",IF($L961="",0,IF($L961&gt;=CFG_VPDMIN,1,0)))</f>
        <v/>
      </c>
      <c r="AF961" s="48" t="str">
        <f aca="false">IF($A961="","",IF(CFG_METODO="Teórico (Jackson)",IF(OR($Y961="",$Z961=""),0,IF(ABS($Z961-$Y961)&gt;=CFG_DENOMMIN,1,0)),IF(OR($T961="",$U961=""),0,IF(ABS($U961-$T961)&gt;=CFG_DENOMMIN,1,0))))</f>
        <v/>
      </c>
      <c r="AG961" s="48" t="str">
        <f aca="false">IF($A961="","",IF(AND($B961&lt;&gt;"",$C961&lt;&gt;"",$H961&lt;&gt;""),1,0))</f>
        <v/>
      </c>
      <c r="AH961" s="48" t="str">
        <f aca="false">IF($A961="","",IF(AND($AB961=1,$AC961=1,$AD961=1,$AE961=1,$AF961=1,$AG961=1),1,0))</f>
        <v/>
      </c>
      <c r="AI961" s="50" t="str">
        <f aca="false">IF($A961="","",IF($AH961&lt;&gt;1,"",IF(CFG_METODO="Teórico (Jackson)",$AA961,$V961)))</f>
        <v/>
      </c>
      <c r="AJ961" s="50" t="str">
        <f aca="false">IF($AI961="","",MAX(0,MIN(1,$AI961)))</f>
        <v/>
      </c>
      <c r="AK961" s="52" t="str">
        <f aca="false">IF($A961="","",IF($AG961=0,"Dados incompletos"&amp;IF($I961="SEM PAR"," — sem Tc no mesmo horário",""),IF($AB961=0,"Fora da janela horária",IF($AC961=0,"Radiação abaixo do mínimo",IF($AD961=0,"Vento fora da faixa",IF($AE961=0,"VPD abaixo do mínimo",IF($AF961=0,"Denominador muito pequeno","VÁLIDO")))))))</f>
        <v/>
      </c>
    </row>
    <row r="962" customFormat="false" ht="15" hidden="false" customHeight="false" outlineLevel="0" collapsed="false">
      <c r="A962" s="45" t="str">
        <f aca="false">IF(02_Estacao!A962="","",02_Estacao!A962)</f>
        <v/>
      </c>
      <c r="B962" s="46" t="str">
        <f aca="false">IF(OR($A962="",02_Estacao!B962=""),"",IF(CFG_UT="°F",(02_Estacao!B962-32)*5/9,02_Estacao!B962))</f>
        <v/>
      </c>
      <c r="C962" s="47" t="str">
        <f aca="false">IF(OR($A962="",02_Estacao!C962=""),"",IF(CFG_UUR="fração (0-1)",02_Estacao!C962*100,02_Estacao!C962))</f>
        <v/>
      </c>
      <c r="D962" s="48" t="str">
        <f aca="false">IF(OR($A962="",02_Estacao!D962=""),"",IF(CFG_URS="MJ/m²/h",02_Estacao!D962*277.7778,IF(CFG_URS="kW/m²",02_Estacao!D962*1000,02_Estacao!D962)))</f>
        <v/>
      </c>
      <c r="E962" s="46" t="str">
        <f aca="false">IF(OR($A962="",02_Estacao!E962=""),"",IF(CFG_UVEL="km/h",02_Estacao!E962/3.6,02_Estacao!E962))</f>
        <v/>
      </c>
      <c r="F962" s="46" t="str">
        <f aca="false">IF($A962="","",IF(02_Estacao!F962="",CFG_P,IF(CFG_UP="hPa (mbar)",02_Estacao!F962/10,IF(CFG_UP="Pa",02_Estacao!F962/1000,02_Estacao!F962))))</f>
        <v/>
      </c>
      <c r="G962" s="48" t="str">
        <f aca="false">IF($A962="","",IF(02_Estacao!G962&lt;&gt;"",02_Estacao!G962,IF($D962="","",(1-CFG_ALBEDO)*$D962-CFG_RNL)))</f>
        <v/>
      </c>
      <c r="H962" s="46" t="str">
        <f aca="false">IF($A962="","",IFERROR(IF(ISNUMBER(INDEX(03_Dossel!$F$6:$F$1005,MATCH($A962,03_Dossel!$A$6:$A$1005,0))),INDEX(03_Dossel!$F$6:$F$1005,MATCH($A962,03_Dossel!$A$6:$A$1005,0)),""),""))</f>
        <v/>
      </c>
      <c r="I962" s="49" t="str">
        <f aca="false">IF($A962="","",IF($H962="","SEM PAR","OK"))</f>
        <v/>
      </c>
      <c r="J962" s="50" t="str">
        <f aca="false">IF($B962="","",0.6108*EXP(17.27*$B962/($B962+237.3)))</f>
        <v/>
      </c>
      <c r="K962" s="50" t="str">
        <f aca="false">IF(OR($J962="",$C962=""),"",$J962*$C962/100)</f>
        <v/>
      </c>
      <c r="L962" s="50" t="str">
        <f aca="false">IF(OR($J962="",$K962=""),"",$J962-$K962)</f>
        <v/>
      </c>
      <c r="M962" s="50" t="str">
        <f aca="false">IF($J962="","",4098*$J962/($B962+237.3)^2)</f>
        <v/>
      </c>
      <c r="N962" s="51" t="str">
        <f aca="false">IF($F962="","",0.000665*$F962)</f>
        <v/>
      </c>
      <c r="O962" s="46" t="str">
        <f aca="false">IF($E962="","",IFERROR($E962*4.87/LN(67.8*CFG_ZANEM-5.42),""))</f>
        <v/>
      </c>
      <c r="P962" s="46" t="str">
        <f aca="false">IF(OR($B962="",$H962=""),"",$H962-$B962)</f>
        <v/>
      </c>
      <c r="Q962" s="46" t="str">
        <f aca="false">IF($A962="","",IF(ISNUMBER(CFG_A),CFG_A,""))</f>
        <v/>
      </c>
      <c r="R962" s="46" t="str">
        <f aca="false">IF($A962="","",IF(ISNUMBER(CFG_B),CFG_B,""))</f>
        <v/>
      </c>
      <c r="S962" s="50" t="str">
        <f aca="false">IF(OR($B962="",$Q962=""),"",0.6108*EXP(17.27*$B962/($B962+237.3))-0.6108*EXP(17.27*($B962+$Q962)/($B962+$Q962+237.3)))</f>
        <v/>
      </c>
      <c r="T962" s="46" t="str">
        <f aca="false">IF(OR($Q962="",$R962="",$L962=""),"",$Q962+$R962*$L962)</f>
        <v/>
      </c>
      <c r="U962" s="46" t="str">
        <f aca="false">IF(OR($Q962="",$R962="",$S962=""),"",$Q962+$R962*$S962)</f>
        <v/>
      </c>
      <c r="V962" s="50" t="str">
        <f aca="false">IF(OR($P962="",$T962="",$U962=""),"",IF(ABS($U962-$T962)&lt;CFG_DENOMMIN,"",($P962-$T962)/($U962-$T962)))</f>
        <v/>
      </c>
      <c r="W962" s="47" t="str">
        <f aca="false">IF($E962="","",IFERROR(LN((CFG_ZANEM-0.67*CFG_HDOSSEL)/(0.123*CFG_HDOSSEL))*LN((CFG_ZAR-0.67*CFG_HDOSSEL)/(0.0123*CFG_HDOSSEL))/(CFG_K^2*$E962),""))</f>
        <v/>
      </c>
      <c r="X962" s="50" t="str">
        <f aca="false">IF(OR($N962="",$W962="",$W962=0),"",$N962*(1+CFG_RC/$W962))</f>
        <v/>
      </c>
      <c r="Y962" s="46" t="str">
        <f aca="false">IF(OR($X962="",$M962="",$G962="",$L962=""),"",($W962*$G962/CFG_RHOCP)*($X962/($M962+$X962))-$L962/($M962+$X962))</f>
        <v/>
      </c>
      <c r="Z962" s="46" t="str">
        <f aca="false">IF(OR($W962="",$G962=""),"",$W962*$G962/CFG_RHOCP)</f>
        <v/>
      </c>
      <c r="AA962" s="50" t="str">
        <f aca="false">IF(OR($P962="",$Y962="",$Z962=""),"",IF(ABS($Z962-$Y962)&lt;CFG_DENOMMIN,"",($P962-$Y962)/($Z962-$Y962)))</f>
        <v/>
      </c>
      <c r="AB962" s="48" t="str">
        <f aca="false">IF($A962="","",IF(AND(HOUR($A962)&gt;=CFG_HINI,HOUR($A962)&lt;CFG_HFIM),1,0))</f>
        <v/>
      </c>
      <c r="AC962" s="48" t="str">
        <f aca="false">IF($A962="","",IF($D962="",0,IF($D962&gt;=CFG_RSMIN,1,0)))</f>
        <v/>
      </c>
      <c r="AD962" s="48" t="str">
        <f aca="false">IF($A962="","",IF($E962="",0,IF(AND($E962&gt;=CFG_UMIN,$E962&lt;=CFG_UMAX),1,0)))</f>
        <v/>
      </c>
      <c r="AE962" s="48" t="str">
        <f aca="false">IF($A962="","",IF($L962="",0,IF($L962&gt;=CFG_VPDMIN,1,0)))</f>
        <v/>
      </c>
      <c r="AF962" s="48" t="str">
        <f aca="false">IF($A962="","",IF(CFG_METODO="Teórico (Jackson)",IF(OR($Y962="",$Z962=""),0,IF(ABS($Z962-$Y962)&gt;=CFG_DENOMMIN,1,0)),IF(OR($T962="",$U962=""),0,IF(ABS($U962-$T962)&gt;=CFG_DENOMMIN,1,0))))</f>
        <v/>
      </c>
      <c r="AG962" s="48" t="str">
        <f aca="false">IF($A962="","",IF(AND($B962&lt;&gt;"",$C962&lt;&gt;"",$H962&lt;&gt;""),1,0))</f>
        <v/>
      </c>
      <c r="AH962" s="48" t="str">
        <f aca="false">IF($A962="","",IF(AND($AB962=1,$AC962=1,$AD962=1,$AE962=1,$AF962=1,$AG962=1),1,0))</f>
        <v/>
      </c>
      <c r="AI962" s="50" t="str">
        <f aca="false">IF($A962="","",IF($AH962&lt;&gt;1,"",IF(CFG_METODO="Teórico (Jackson)",$AA962,$V962)))</f>
        <v/>
      </c>
      <c r="AJ962" s="50" t="str">
        <f aca="false">IF($AI962="","",MAX(0,MIN(1,$AI962)))</f>
        <v/>
      </c>
      <c r="AK962" s="52" t="str">
        <f aca="false">IF($A962="","",IF($AG962=0,"Dados incompletos"&amp;IF($I962="SEM PAR"," — sem Tc no mesmo horário",""),IF($AB962=0,"Fora da janela horária",IF($AC962=0,"Radiação abaixo do mínimo",IF($AD962=0,"Vento fora da faixa",IF($AE962=0,"VPD abaixo do mínimo",IF($AF962=0,"Denominador muito pequeno","VÁLIDO")))))))</f>
        <v/>
      </c>
    </row>
    <row r="963" customFormat="false" ht="15" hidden="false" customHeight="false" outlineLevel="0" collapsed="false">
      <c r="A963" s="45" t="str">
        <f aca="false">IF(02_Estacao!A963="","",02_Estacao!A963)</f>
        <v/>
      </c>
      <c r="B963" s="46" t="str">
        <f aca="false">IF(OR($A963="",02_Estacao!B963=""),"",IF(CFG_UT="°F",(02_Estacao!B963-32)*5/9,02_Estacao!B963))</f>
        <v/>
      </c>
      <c r="C963" s="47" t="str">
        <f aca="false">IF(OR($A963="",02_Estacao!C963=""),"",IF(CFG_UUR="fração (0-1)",02_Estacao!C963*100,02_Estacao!C963))</f>
        <v/>
      </c>
      <c r="D963" s="48" t="str">
        <f aca="false">IF(OR($A963="",02_Estacao!D963=""),"",IF(CFG_URS="MJ/m²/h",02_Estacao!D963*277.7778,IF(CFG_URS="kW/m²",02_Estacao!D963*1000,02_Estacao!D963)))</f>
        <v/>
      </c>
      <c r="E963" s="46" t="str">
        <f aca="false">IF(OR($A963="",02_Estacao!E963=""),"",IF(CFG_UVEL="km/h",02_Estacao!E963/3.6,02_Estacao!E963))</f>
        <v/>
      </c>
      <c r="F963" s="46" t="str">
        <f aca="false">IF($A963="","",IF(02_Estacao!F963="",CFG_P,IF(CFG_UP="hPa (mbar)",02_Estacao!F963/10,IF(CFG_UP="Pa",02_Estacao!F963/1000,02_Estacao!F963))))</f>
        <v/>
      </c>
      <c r="G963" s="48" t="str">
        <f aca="false">IF($A963="","",IF(02_Estacao!G963&lt;&gt;"",02_Estacao!G963,IF($D963="","",(1-CFG_ALBEDO)*$D963-CFG_RNL)))</f>
        <v/>
      </c>
      <c r="H963" s="46" t="str">
        <f aca="false">IF($A963="","",IFERROR(IF(ISNUMBER(INDEX(03_Dossel!$F$6:$F$1005,MATCH($A963,03_Dossel!$A$6:$A$1005,0))),INDEX(03_Dossel!$F$6:$F$1005,MATCH($A963,03_Dossel!$A$6:$A$1005,0)),""),""))</f>
        <v/>
      </c>
      <c r="I963" s="49" t="str">
        <f aca="false">IF($A963="","",IF($H963="","SEM PAR","OK"))</f>
        <v/>
      </c>
      <c r="J963" s="50" t="str">
        <f aca="false">IF($B963="","",0.6108*EXP(17.27*$B963/($B963+237.3)))</f>
        <v/>
      </c>
      <c r="K963" s="50" t="str">
        <f aca="false">IF(OR($J963="",$C963=""),"",$J963*$C963/100)</f>
        <v/>
      </c>
      <c r="L963" s="50" t="str">
        <f aca="false">IF(OR($J963="",$K963=""),"",$J963-$K963)</f>
        <v/>
      </c>
      <c r="M963" s="50" t="str">
        <f aca="false">IF($J963="","",4098*$J963/($B963+237.3)^2)</f>
        <v/>
      </c>
      <c r="N963" s="51" t="str">
        <f aca="false">IF($F963="","",0.000665*$F963)</f>
        <v/>
      </c>
      <c r="O963" s="46" t="str">
        <f aca="false">IF($E963="","",IFERROR($E963*4.87/LN(67.8*CFG_ZANEM-5.42),""))</f>
        <v/>
      </c>
      <c r="P963" s="46" t="str">
        <f aca="false">IF(OR($B963="",$H963=""),"",$H963-$B963)</f>
        <v/>
      </c>
      <c r="Q963" s="46" t="str">
        <f aca="false">IF($A963="","",IF(ISNUMBER(CFG_A),CFG_A,""))</f>
        <v/>
      </c>
      <c r="R963" s="46" t="str">
        <f aca="false">IF($A963="","",IF(ISNUMBER(CFG_B),CFG_B,""))</f>
        <v/>
      </c>
      <c r="S963" s="50" t="str">
        <f aca="false">IF(OR($B963="",$Q963=""),"",0.6108*EXP(17.27*$B963/($B963+237.3))-0.6108*EXP(17.27*($B963+$Q963)/($B963+$Q963+237.3)))</f>
        <v/>
      </c>
      <c r="T963" s="46" t="str">
        <f aca="false">IF(OR($Q963="",$R963="",$L963=""),"",$Q963+$R963*$L963)</f>
        <v/>
      </c>
      <c r="U963" s="46" t="str">
        <f aca="false">IF(OR($Q963="",$R963="",$S963=""),"",$Q963+$R963*$S963)</f>
        <v/>
      </c>
      <c r="V963" s="50" t="str">
        <f aca="false">IF(OR($P963="",$T963="",$U963=""),"",IF(ABS($U963-$T963)&lt;CFG_DENOMMIN,"",($P963-$T963)/($U963-$T963)))</f>
        <v/>
      </c>
      <c r="W963" s="47" t="str">
        <f aca="false">IF($E963="","",IFERROR(LN((CFG_ZANEM-0.67*CFG_HDOSSEL)/(0.123*CFG_HDOSSEL))*LN((CFG_ZAR-0.67*CFG_HDOSSEL)/(0.0123*CFG_HDOSSEL))/(CFG_K^2*$E963),""))</f>
        <v/>
      </c>
      <c r="X963" s="50" t="str">
        <f aca="false">IF(OR($N963="",$W963="",$W963=0),"",$N963*(1+CFG_RC/$W963))</f>
        <v/>
      </c>
      <c r="Y963" s="46" t="str">
        <f aca="false">IF(OR($X963="",$M963="",$G963="",$L963=""),"",($W963*$G963/CFG_RHOCP)*($X963/($M963+$X963))-$L963/($M963+$X963))</f>
        <v/>
      </c>
      <c r="Z963" s="46" t="str">
        <f aca="false">IF(OR($W963="",$G963=""),"",$W963*$G963/CFG_RHOCP)</f>
        <v/>
      </c>
      <c r="AA963" s="50" t="str">
        <f aca="false">IF(OR($P963="",$Y963="",$Z963=""),"",IF(ABS($Z963-$Y963)&lt;CFG_DENOMMIN,"",($P963-$Y963)/($Z963-$Y963)))</f>
        <v/>
      </c>
      <c r="AB963" s="48" t="str">
        <f aca="false">IF($A963="","",IF(AND(HOUR($A963)&gt;=CFG_HINI,HOUR($A963)&lt;CFG_HFIM),1,0))</f>
        <v/>
      </c>
      <c r="AC963" s="48" t="str">
        <f aca="false">IF($A963="","",IF($D963="",0,IF($D963&gt;=CFG_RSMIN,1,0)))</f>
        <v/>
      </c>
      <c r="AD963" s="48" t="str">
        <f aca="false">IF($A963="","",IF($E963="",0,IF(AND($E963&gt;=CFG_UMIN,$E963&lt;=CFG_UMAX),1,0)))</f>
        <v/>
      </c>
      <c r="AE963" s="48" t="str">
        <f aca="false">IF($A963="","",IF($L963="",0,IF($L963&gt;=CFG_VPDMIN,1,0)))</f>
        <v/>
      </c>
      <c r="AF963" s="48" t="str">
        <f aca="false">IF($A963="","",IF(CFG_METODO="Teórico (Jackson)",IF(OR($Y963="",$Z963=""),0,IF(ABS($Z963-$Y963)&gt;=CFG_DENOMMIN,1,0)),IF(OR($T963="",$U963=""),0,IF(ABS($U963-$T963)&gt;=CFG_DENOMMIN,1,0))))</f>
        <v/>
      </c>
      <c r="AG963" s="48" t="str">
        <f aca="false">IF($A963="","",IF(AND($B963&lt;&gt;"",$C963&lt;&gt;"",$H963&lt;&gt;""),1,0))</f>
        <v/>
      </c>
      <c r="AH963" s="48" t="str">
        <f aca="false">IF($A963="","",IF(AND($AB963=1,$AC963=1,$AD963=1,$AE963=1,$AF963=1,$AG963=1),1,0))</f>
        <v/>
      </c>
      <c r="AI963" s="50" t="str">
        <f aca="false">IF($A963="","",IF($AH963&lt;&gt;1,"",IF(CFG_METODO="Teórico (Jackson)",$AA963,$V963)))</f>
        <v/>
      </c>
      <c r="AJ963" s="50" t="str">
        <f aca="false">IF($AI963="","",MAX(0,MIN(1,$AI963)))</f>
        <v/>
      </c>
      <c r="AK963" s="52" t="str">
        <f aca="false">IF($A963="","",IF($AG963=0,"Dados incompletos"&amp;IF($I963="SEM PAR"," — sem Tc no mesmo horário",""),IF($AB963=0,"Fora da janela horária",IF($AC963=0,"Radiação abaixo do mínimo",IF($AD963=0,"Vento fora da faixa",IF($AE963=0,"VPD abaixo do mínimo",IF($AF963=0,"Denominador muito pequeno","VÁLIDO")))))))</f>
        <v/>
      </c>
    </row>
    <row r="964" customFormat="false" ht="15" hidden="false" customHeight="false" outlineLevel="0" collapsed="false">
      <c r="A964" s="45" t="str">
        <f aca="false">IF(02_Estacao!A964="","",02_Estacao!A964)</f>
        <v/>
      </c>
      <c r="B964" s="46" t="str">
        <f aca="false">IF(OR($A964="",02_Estacao!B964=""),"",IF(CFG_UT="°F",(02_Estacao!B964-32)*5/9,02_Estacao!B964))</f>
        <v/>
      </c>
      <c r="C964" s="47" t="str">
        <f aca="false">IF(OR($A964="",02_Estacao!C964=""),"",IF(CFG_UUR="fração (0-1)",02_Estacao!C964*100,02_Estacao!C964))</f>
        <v/>
      </c>
      <c r="D964" s="48" t="str">
        <f aca="false">IF(OR($A964="",02_Estacao!D964=""),"",IF(CFG_URS="MJ/m²/h",02_Estacao!D964*277.7778,IF(CFG_URS="kW/m²",02_Estacao!D964*1000,02_Estacao!D964)))</f>
        <v/>
      </c>
      <c r="E964" s="46" t="str">
        <f aca="false">IF(OR($A964="",02_Estacao!E964=""),"",IF(CFG_UVEL="km/h",02_Estacao!E964/3.6,02_Estacao!E964))</f>
        <v/>
      </c>
      <c r="F964" s="46" t="str">
        <f aca="false">IF($A964="","",IF(02_Estacao!F964="",CFG_P,IF(CFG_UP="hPa (mbar)",02_Estacao!F964/10,IF(CFG_UP="Pa",02_Estacao!F964/1000,02_Estacao!F964))))</f>
        <v/>
      </c>
      <c r="G964" s="48" t="str">
        <f aca="false">IF($A964="","",IF(02_Estacao!G964&lt;&gt;"",02_Estacao!G964,IF($D964="","",(1-CFG_ALBEDO)*$D964-CFG_RNL)))</f>
        <v/>
      </c>
      <c r="H964" s="46" t="str">
        <f aca="false">IF($A964="","",IFERROR(IF(ISNUMBER(INDEX(03_Dossel!$F$6:$F$1005,MATCH($A964,03_Dossel!$A$6:$A$1005,0))),INDEX(03_Dossel!$F$6:$F$1005,MATCH($A964,03_Dossel!$A$6:$A$1005,0)),""),""))</f>
        <v/>
      </c>
      <c r="I964" s="49" t="str">
        <f aca="false">IF($A964="","",IF($H964="","SEM PAR","OK"))</f>
        <v/>
      </c>
      <c r="J964" s="50" t="str">
        <f aca="false">IF($B964="","",0.6108*EXP(17.27*$B964/($B964+237.3)))</f>
        <v/>
      </c>
      <c r="K964" s="50" t="str">
        <f aca="false">IF(OR($J964="",$C964=""),"",$J964*$C964/100)</f>
        <v/>
      </c>
      <c r="L964" s="50" t="str">
        <f aca="false">IF(OR($J964="",$K964=""),"",$J964-$K964)</f>
        <v/>
      </c>
      <c r="M964" s="50" t="str">
        <f aca="false">IF($J964="","",4098*$J964/($B964+237.3)^2)</f>
        <v/>
      </c>
      <c r="N964" s="51" t="str">
        <f aca="false">IF($F964="","",0.000665*$F964)</f>
        <v/>
      </c>
      <c r="O964" s="46" t="str">
        <f aca="false">IF($E964="","",IFERROR($E964*4.87/LN(67.8*CFG_ZANEM-5.42),""))</f>
        <v/>
      </c>
      <c r="P964" s="46" t="str">
        <f aca="false">IF(OR($B964="",$H964=""),"",$H964-$B964)</f>
        <v/>
      </c>
      <c r="Q964" s="46" t="str">
        <f aca="false">IF($A964="","",IF(ISNUMBER(CFG_A),CFG_A,""))</f>
        <v/>
      </c>
      <c r="R964" s="46" t="str">
        <f aca="false">IF($A964="","",IF(ISNUMBER(CFG_B),CFG_B,""))</f>
        <v/>
      </c>
      <c r="S964" s="50" t="str">
        <f aca="false">IF(OR($B964="",$Q964=""),"",0.6108*EXP(17.27*$B964/($B964+237.3))-0.6108*EXP(17.27*($B964+$Q964)/($B964+$Q964+237.3)))</f>
        <v/>
      </c>
      <c r="T964" s="46" t="str">
        <f aca="false">IF(OR($Q964="",$R964="",$L964=""),"",$Q964+$R964*$L964)</f>
        <v/>
      </c>
      <c r="U964" s="46" t="str">
        <f aca="false">IF(OR($Q964="",$R964="",$S964=""),"",$Q964+$R964*$S964)</f>
        <v/>
      </c>
      <c r="V964" s="50" t="str">
        <f aca="false">IF(OR($P964="",$T964="",$U964=""),"",IF(ABS($U964-$T964)&lt;CFG_DENOMMIN,"",($P964-$T964)/($U964-$T964)))</f>
        <v/>
      </c>
      <c r="W964" s="47" t="str">
        <f aca="false">IF($E964="","",IFERROR(LN((CFG_ZANEM-0.67*CFG_HDOSSEL)/(0.123*CFG_HDOSSEL))*LN((CFG_ZAR-0.67*CFG_HDOSSEL)/(0.0123*CFG_HDOSSEL))/(CFG_K^2*$E964),""))</f>
        <v/>
      </c>
      <c r="X964" s="50" t="str">
        <f aca="false">IF(OR($N964="",$W964="",$W964=0),"",$N964*(1+CFG_RC/$W964))</f>
        <v/>
      </c>
      <c r="Y964" s="46" t="str">
        <f aca="false">IF(OR($X964="",$M964="",$G964="",$L964=""),"",($W964*$G964/CFG_RHOCP)*($X964/($M964+$X964))-$L964/($M964+$X964))</f>
        <v/>
      </c>
      <c r="Z964" s="46" t="str">
        <f aca="false">IF(OR($W964="",$G964=""),"",$W964*$G964/CFG_RHOCP)</f>
        <v/>
      </c>
      <c r="AA964" s="50" t="str">
        <f aca="false">IF(OR($P964="",$Y964="",$Z964=""),"",IF(ABS($Z964-$Y964)&lt;CFG_DENOMMIN,"",($P964-$Y964)/($Z964-$Y964)))</f>
        <v/>
      </c>
      <c r="AB964" s="48" t="str">
        <f aca="false">IF($A964="","",IF(AND(HOUR($A964)&gt;=CFG_HINI,HOUR($A964)&lt;CFG_HFIM),1,0))</f>
        <v/>
      </c>
      <c r="AC964" s="48" t="str">
        <f aca="false">IF($A964="","",IF($D964="",0,IF($D964&gt;=CFG_RSMIN,1,0)))</f>
        <v/>
      </c>
      <c r="AD964" s="48" t="str">
        <f aca="false">IF($A964="","",IF($E964="",0,IF(AND($E964&gt;=CFG_UMIN,$E964&lt;=CFG_UMAX),1,0)))</f>
        <v/>
      </c>
      <c r="AE964" s="48" t="str">
        <f aca="false">IF($A964="","",IF($L964="",0,IF($L964&gt;=CFG_VPDMIN,1,0)))</f>
        <v/>
      </c>
      <c r="AF964" s="48" t="str">
        <f aca="false">IF($A964="","",IF(CFG_METODO="Teórico (Jackson)",IF(OR($Y964="",$Z964=""),0,IF(ABS($Z964-$Y964)&gt;=CFG_DENOMMIN,1,0)),IF(OR($T964="",$U964=""),0,IF(ABS($U964-$T964)&gt;=CFG_DENOMMIN,1,0))))</f>
        <v/>
      </c>
      <c r="AG964" s="48" t="str">
        <f aca="false">IF($A964="","",IF(AND($B964&lt;&gt;"",$C964&lt;&gt;"",$H964&lt;&gt;""),1,0))</f>
        <v/>
      </c>
      <c r="AH964" s="48" t="str">
        <f aca="false">IF($A964="","",IF(AND($AB964=1,$AC964=1,$AD964=1,$AE964=1,$AF964=1,$AG964=1),1,0))</f>
        <v/>
      </c>
      <c r="AI964" s="50" t="str">
        <f aca="false">IF($A964="","",IF($AH964&lt;&gt;1,"",IF(CFG_METODO="Teórico (Jackson)",$AA964,$V964)))</f>
        <v/>
      </c>
      <c r="AJ964" s="50" t="str">
        <f aca="false">IF($AI964="","",MAX(0,MIN(1,$AI964)))</f>
        <v/>
      </c>
      <c r="AK964" s="52" t="str">
        <f aca="false">IF($A964="","",IF($AG964=0,"Dados incompletos"&amp;IF($I964="SEM PAR"," — sem Tc no mesmo horário",""),IF($AB964=0,"Fora da janela horária",IF($AC964=0,"Radiação abaixo do mínimo",IF($AD964=0,"Vento fora da faixa",IF($AE964=0,"VPD abaixo do mínimo",IF($AF964=0,"Denominador muito pequeno","VÁLIDO")))))))</f>
        <v/>
      </c>
    </row>
    <row r="965" customFormat="false" ht="15" hidden="false" customHeight="false" outlineLevel="0" collapsed="false">
      <c r="A965" s="45" t="str">
        <f aca="false">IF(02_Estacao!A965="","",02_Estacao!A965)</f>
        <v/>
      </c>
      <c r="B965" s="46" t="str">
        <f aca="false">IF(OR($A965="",02_Estacao!B965=""),"",IF(CFG_UT="°F",(02_Estacao!B965-32)*5/9,02_Estacao!B965))</f>
        <v/>
      </c>
      <c r="C965" s="47" t="str">
        <f aca="false">IF(OR($A965="",02_Estacao!C965=""),"",IF(CFG_UUR="fração (0-1)",02_Estacao!C965*100,02_Estacao!C965))</f>
        <v/>
      </c>
      <c r="D965" s="48" t="str">
        <f aca="false">IF(OR($A965="",02_Estacao!D965=""),"",IF(CFG_URS="MJ/m²/h",02_Estacao!D965*277.7778,IF(CFG_URS="kW/m²",02_Estacao!D965*1000,02_Estacao!D965)))</f>
        <v/>
      </c>
      <c r="E965" s="46" t="str">
        <f aca="false">IF(OR($A965="",02_Estacao!E965=""),"",IF(CFG_UVEL="km/h",02_Estacao!E965/3.6,02_Estacao!E965))</f>
        <v/>
      </c>
      <c r="F965" s="46" t="str">
        <f aca="false">IF($A965="","",IF(02_Estacao!F965="",CFG_P,IF(CFG_UP="hPa (mbar)",02_Estacao!F965/10,IF(CFG_UP="Pa",02_Estacao!F965/1000,02_Estacao!F965))))</f>
        <v/>
      </c>
      <c r="G965" s="48" t="str">
        <f aca="false">IF($A965="","",IF(02_Estacao!G965&lt;&gt;"",02_Estacao!G965,IF($D965="","",(1-CFG_ALBEDO)*$D965-CFG_RNL)))</f>
        <v/>
      </c>
      <c r="H965" s="46" t="str">
        <f aca="false">IF($A965="","",IFERROR(IF(ISNUMBER(INDEX(03_Dossel!$F$6:$F$1005,MATCH($A965,03_Dossel!$A$6:$A$1005,0))),INDEX(03_Dossel!$F$6:$F$1005,MATCH($A965,03_Dossel!$A$6:$A$1005,0)),""),""))</f>
        <v/>
      </c>
      <c r="I965" s="49" t="str">
        <f aca="false">IF($A965="","",IF($H965="","SEM PAR","OK"))</f>
        <v/>
      </c>
      <c r="J965" s="50" t="str">
        <f aca="false">IF($B965="","",0.6108*EXP(17.27*$B965/($B965+237.3)))</f>
        <v/>
      </c>
      <c r="K965" s="50" t="str">
        <f aca="false">IF(OR($J965="",$C965=""),"",$J965*$C965/100)</f>
        <v/>
      </c>
      <c r="L965" s="50" t="str">
        <f aca="false">IF(OR($J965="",$K965=""),"",$J965-$K965)</f>
        <v/>
      </c>
      <c r="M965" s="50" t="str">
        <f aca="false">IF($J965="","",4098*$J965/($B965+237.3)^2)</f>
        <v/>
      </c>
      <c r="N965" s="51" t="str">
        <f aca="false">IF($F965="","",0.000665*$F965)</f>
        <v/>
      </c>
      <c r="O965" s="46" t="str">
        <f aca="false">IF($E965="","",IFERROR($E965*4.87/LN(67.8*CFG_ZANEM-5.42),""))</f>
        <v/>
      </c>
      <c r="P965" s="46" t="str">
        <f aca="false">IF(OR($B965="",$H965=""),"",$H965-$B965)</f>
        <v/>
      </c>
      <c r="Q965" s="46" t="str">
        <f aca="false">IF($A965="","",IF(ISNUMBER(CFG_A),CFG_A,""))</f>
        <v/>
      </c>
      <c r="R965" s="46" t="str">
        <f aca="false">IF($A965="","",IF(ISNUMBER(CFG_B),CFG_B,""))</f>
        <v/>
      </c>
      <c r="S965" s="50" t="str">
        <f aca="false">IF(OR($B965="",$Q965=""),"",0.6108*EXP(17.27*$B965/($B965+237.3))-0.6108*EXP(17.27*($B965+$Q965)/($B965+$Q965+237.3)))</f>
        <v/>
      </c>
      <c r="T965" s="46" t="str">
        <f aca="false">IF(OR($Q965="",$R965="",$L965=""),"",$Q965+$R965*$L965)</f>
        <v/>
      </c>
      <c r="U965" s="46" t="str">
        <f aca="false">IF(OR($Q965="",$R965="",$S965=""),"",$Q965+$R965*$S965)</f>
        <v/>
      </c>
      <c r="V965" s="50" t="str">
        <f aca="false">IF(OR($P965="",$T965="",$U965=""),"",IF(ABS($U965-$T965)&lt;CFG_DENOMMIN,"",($P965-$T965)/($U965-$T965)))</f>
        <v/>
      </c>
      <c r="W965" s="47" t="str">
        <f aca="false">IF($E965="","",IFERROR(LN((CFG_ZANEM-0.67*CFG_HDOSSEL)/(0.123*CFG_HDOSSEL))*LN((CFG_ZAR-0.67*CFG_HDOSSEL)/(0.0123*CFG_HDOSSEL))/(CFG_K^2*$E965),""))</f>
        <v/>
      </c>
      <c r="X965" s="50" t="str">
        <f aca="false">IF(OR($N965="",$W965="",$W965=0),"",$N965*(1+CFG_RC/$W965))</f>
        <v/>
      </c>
      <c r="Y965" s="46" t="str">
        <f aca="false">IF(OR($X965="",$M965="",$G965="",$L965=""),"",($W965*$G965/CFG_RHOCP)*($X965/($M965+$X965))-$L965/($M965+$X965))</f>
        <v/>
      </c>
      <c r="Z965" s="46" t="str">
        <f aca="false">IF(OR($W965="",$G965=""),"",$W965*$G965/CFG_RHOCP)</f>
        <v/>
      </c>
      <c r="AA965" s="50" t="str">
        <f aca="false">IF(OR($P965="",$Y965="",$Z965=""),"",IF(ABS($Z965-$Y965)&lt;CFG_DENOMMIN,"",($P965-$Y965)/($Z965-$Y965)))</f>
        <v/>
      </c>
      <c r="AB965" s="48" t="str">
        <f aca="false">IF($A965="","",IF(AND(HOUR($A965)&gt;=CFG_HINI,HOUR($A965)&lt;CFG_HFIM),1,0))</f>
        <v/>
      </c>
      <c r="AC965" s="48" t="str">
        <f aca="false">IF($A965="","",IF($D965="",0,IF($D965&gt;=CFG_RSMIN,1,0)))</f>
        <v/>
      </c>
      <c r="AD965" s="48" t="str">
        <f aca="false">IF($A965="","",IF($E965="",0,IF(AND($E965&gt;=CFG_UMIN,$E965&lt;=CFG_UMAX),1,0)))</f>
        <v/>
      </c>
      <c r="AE965" s="48" t="str">
        <f aca="false">IF($A965="","",IF($L965="",0,IF($L965&gt;=CFG_VPDMIN,1,0)))</f>
        <v/>
      </c>
      <c r="AF965" s="48" t="str">
        <f aca="false">IF($A965="","",IF(CFG_METODO="Teórico (Jackson)",IF(OR($Y965="",$Z965=""),0,IF(ABS($Z965-$Y965)&gt;=CFG_DENOMMIN,1,0)),IF(OR($T965="",$U965=""),0,IF(ABS($U965-$T965)&gt;=CFG_DENOMMIN,1,0))))</f>
        <v/>
      </c>
      <c r="AG965" s="48" t="str">
        <f aca="false">IF($A965="","",IF(AND($B965&lt;&gt;"",$C965&lt;&gt;"",$H965&lt;&gt;""),1,0))</f>
        <v/>
      </c>
      <c r="AH965" s="48" t="str">
        <f aca="false">IF($A965="","",IF(AND($AB965=1,$AC965=1,$AD965=1,$AE965=1,$AF965=1,$AG965=1),1,0))</f>
        <v/>
      </c>
      <c r="AI965" s="50" t="str">
        <f aca="false">IF($A965="","",IF($AH965&lt;&gt;1,"",IF(CFG_METODO="Teórico (Jackson)",$AA965,$V965)))</f>
        <v/>
      </c>
      <c r="AJ965" s="50" t="str">
        <f aca="false">IF($AI965="","",MAX(0,MIN(1,$AI965)))</f>
        <v/>
      </c>
      <c r="AK965" s="52" t="str">
        <f aca="false">IF($A965="","",IF($AG965=0,"Dados incompletos"&amp;IF($I965="SEM PAR"," — sem Tc no mesmo horário",""),IF($AB965=0,"Fora da janela horária",IF($AC965=0,"Radiação abaixo do mínimo",IF($AD965=0,"Vento fora da faixa",IF($AE965=0,"VPD abaixo do mínimo",IF($AF965=0,"Denominador muito pequeno","VÁLIDO")))))))</f>
        <v/>
      </c>
    </row>
    <row r="966" customFormat="false" ht="15" hidden="false" customHeight="false" outlineLevel="0" collapsed="false">
      <c r="A966" s="45" t="str">
        <f aca="false">IF(02_Estacao!A966="","",02_Estacao!A966)</f>
        <v/>
      </c>
      <c r="B966" s="46" t="str">
        <f aca="false">IF(OR($A966="",02_Estacao!B966=""),"",IF(CFG_UT="°F",(02_Estacao!B966-32)*5/9,02_Estacao!B966))</f>
        <v/>
      </c>
      <c r="C966" s="47" t="str">
        <f aca="false">IF(OR($A966="",02_Estacao!C966=""),"",IF(CFG_UUR="fração (0-1)",02_Estacao!C966*100,02_Estacao!C966))</f>
        <v/>
      </c>
      <c r="D966" s="48" t="str">
        <f aca="false">IF(OR($A966="",02_Estacao!D966=""),"",IF(CFG_URS="MJ/m²/h",02_Estacao!D966*277.7778,IF(CFG_URS="kW/m²",02_Estacao!D966*1000,02_Estacao!D966)))</f>
        <v/>
      </c>
      <c r="E966" s="46" t="str">
        <f aca="false">IF(OR($A966="",02_Estacao!E966=""),"",IF(CFG_UVEL="km/h",02_Estacao!E966/3.6,02_Estacao!E966))</f>
        <v/>
      </c>
      <c r="F966" s="46" t="str">
        <f aca="false">IF($A966="","",IF(02_Estacao!F966="",CFG_P,IF(CFG_UP="hPa (mbar)",02_Estacao!F966/10,IF(CFG_UP="Pa",02_Estacao!F966/1000,02_Estacao!F966))))</f>
        <v/>
      </c>
      <c r="G966" s="48" t="str">
        <f aca="false">IF($A966="","",IF(02_Estacao!G966&lt;&gt;"",02_Estacao!G966,IF($D966="","",(1-CFG_ALBEDO)*$D966-CFG_RNL)))</f>
        <v/>
      </c>
      <c r="H966" s="46" t="str">
        <f aca="false">IF($A966="","",IFERROR(IF(ISNUMBER(INDEX(03_Dossel!$F$6:$F$1005,MATCH($A966,03_Dossel!$A$6:$A$1005,0))),INDEX(03_Dossel!$F$6:$F$1005,MATCH($A966,03_Dossel!$A$6:$A$1005,0)),""),""))</f>
        <v/>
      </c>
      <c r="I966" s="49" t="str">
        <f aca="false">IF($A966="","",IF($H966="","SEM PAR","OK"))</f>
        <v/>
      </c>
      <c r="J966" s="50" t="str">
        <f aca="false">IF($B966="","",0.6108*EXP(17.27*$B966/($B966+237.3)))</f>
        <v/>
      </c>
      <c r="K966" s="50" t="str">
        <f aca="false">IF(OR($J966="",$C966=""),"",$J966*$C966/100)</f>
        <v/>
      </c>
      <c r="L966" s="50" t="str">
        <f aca="false">IF(OR($J966="",$K966=""),"",$J966-$K966)</f>
        <v/>
      </c>
      <c r="M966" s="50" t="str">
        <f aca="false">IF($J966="","",4098*$J966/($B966+237.3)^2)</f>
        <v/>
      </c>
      <c r="N966" s="51" t="str">
        <f aca="false">IF($F966="","",0.000665*$F966)</f>
        <v/>
      </c>
      <c r="O966" s="46" t="str">
        <f aca="false">IF($E966="","",IFERROR($E966*4.87/LN(67.8*CFG_ZANEM-5.42),""))</f>
        <v/>
      </c>
      <c r="P966" s="46" t="str">
        <f aca="false">IF(OR($B966="",$H966=""),"",$H966-$B966)</f>
        <v/>
      </c>
      <c r="Q966" s="46" t="str">
        <f aca="false">IF($A966="","",IF(ISNUMBER(CFG_A),CFG_A,""))</f>
        <v/>
      </c>
      <c r="R966" s="46" t="str">
        <f aca="false">IF($A966="","",IF(ISNUMBER(CFG_B),CFG_B,""))</f>
        <v/>
      </c>
      <c r="S966" s="50" t="str">
        <f aca="false">IF(OR($B966="",$Q966=""),"",0.6108*EXP(17.27*$B966/($B966+237.3))-0.6108*EXP(17.27*($B966+$Q966)/($B966+$Q966+237.3)))</f>
        <v/>
      </c>
      <c r="T966" s="46" t="str">
        <f aca="false">IF(OR($Q966="",$R966="",$L966=""),"",$Q966+$R966*$L966)</f>
        <v/>
      </c>
      <c r="U966" s="46" t="str">
        <f aca="false">IF(OR($Q966="",$R966="",$S966=""),"",$Q966+$R966*$S966)</f>
        <v/>
      </c>
      <c r="V966" s="50" t="str">
        <f aca="false">IF(OR($P966="",$T966="",$U966=""),"",IF(ABS($U966-$T966)&lt;CFG_DENOMMIN,"",($P966-$T966)/($U966-$T966)))</f>
        <v/>
      </c>
      <c r="W966" s="47" t="str">
        <f aca="false">IF($E966="","",IFERROR(LN((CFG_ZANEM-0.67*CFG_HDOSSEL)/(0.123*CFG_HDOSSEL))*LN((CFG_ZAR-0.67*CFG_HDOSSEL)/(0.0123*CFG_HDOSSEL))/(CFG_K^2*$E966),""))</f>
        <v/>
      </c>
      <c r="X966" s="50" t="str">
        <f aca="false">IF(OR($N966="",$W966="",$W966=0),"",$N966*(1+CFG_RC/$W966))</f>
        <v/>
      </c>
      <c r="Y966" s="46" t="str">
        <f aca="false">IF(OR($X966="",$M966="",$G966="",$L966=""),"",($W966*$G966/CFG_RHOCP)*($X966/($M966+$X966))-$L966/($M966+$X966))</f>
        <v/>
      </c>
      <c r="Z966" s="46" t="str">
        <f aca="false">IF(OR($W966="",$G966=""),"",$W966*$G966/CFG_RHOCP)</f>
        <v/>
      </c>
      <c r="AA966" s="50" t="str">
        <f aca="false">IF(OR($P966="",$Y966="",$Z966=""),"",IF(ABS($Z966-$Y966)&lt;CFG_DENOMMIN,"",($P966-$Y966)/($Z966-$Y966)))</f>
        <v/>
      </c>
      <c r="AB966" s="48" t="str">
        <f aca="false">IF($A966="","",IF(AND(HOUR($A966)&gt;=CFG_HINI,HOUR($A966)&lt;CFG_HFIM),1,0))</f>
        <v/>
      </c>
      <c r="AC966" s="48" t="str">
        <f aca="false">IF($A966="","",IF($D966="",0,IF($D966&gt;=CFG_RSMIN,1,0)))</f>
        <v/>
      </c>
      <c r="AD966" s="48" t="str">
        <f aca="false">IF($A966="","",IF($E966="",0,IF(AND($E966&gt;=CFG_UMIN,$E966&lt;=CFG_UMAX),1,0)))</f>
        <v/>
      </c>
      <c r="AE966" s="48" t="str">
        <f aca="false">IF($A966="","",IF($L966="",0,IF($L966&gt;=CFG_VPDMIN,1,0)))</f>
        <v/>
      </c>
      <c r="AF966" s="48" t="str">
        <f aca="false">IF($A966="","",IF(CFG_METODO="Teórico (Jackson)",IF(OR($Y966="",$Z966=""),0,IF(ABS($Z966-$Y966)&gt;=CFG_DENOMMIN,1,0)),IF(OR($T966="",$U966=""),0,IF(ABS($U966-$T966)&gt;=CFG_DENOMMIN,1,0))))</f>
        <v/>
      </c>
      <c r="AG966" s="48" t="str">
        <f aca="false">IF($A966="","",IF(AND($B966&lt;&gt;"",$C966&lt;&gt;"",$H966&lt;&gt;""),1,0))</f>
        <v/>
      </c>
      <c r="AH966" s="48" t="str">
        <f aca="false">IF($A966="","",IF(AND($AB966=1,$AC966=1,$AD966=1,$AE966=1,$AF966=1,$AG966=1),1,0))</f>
        <v/>
      </c>
      <c r="AI966" s="50" t="str">
        <f aca="false">IF($A966="","",IF($AH966&lt;&gt;1,"",IF(CFG_METODO="Teórico (Jackson)",$AA966,$V966)))</f>
        <v/>
      </c>
      <c r="AJ966" s="50" t="str">
        <f aca="false">IF($AI966="","",MAX(0,MIN(1,$AI966)))</f>
        <v/>
      </c>
      <c r="AK966" s="52" t="str">
        <f aca="false">IF($A966="","",IF($AG966=0,"Dados incompletos"&amp;IF($I966="SEM PAR"," — sem Tc no mesmo horário",""),IF($AB966=0,"Fora da janela horária",IF($AC966=0,"Radiação abaixo do mínimo",IF($AD966=0,"Vento fora da faixa",IF($AE966=0,"VPD abaixo do mínimo",IF($AF966=0,"Denominador muito pequeno","VÁLIDO")))))))</f>
        <v/>
      </c>
    </row>
    <row r="967" customFormat="false" ht="15" hidden="false" customHeight="false" outlineLevel="0" collapsed="false">
      <c r="A967" s="45" t="str">
        <f aca="false">IF(02_Estacao!A967="","",02_Estacao!A967)</f>
        <v/>
      </c>
      <c r="B967" s="46" t="str">
        <f aca="false">IF(OR($A967="",02_Estacao!B967=""),"",IF(CFG_UT="°F",(02_Estacao!B967-32)*5/9,02_Estacao!B967))</f>
        <v/>
      </c>
      <c r="C967" s="47" t="str">
        <f aca="false">IF(OR($A967="",02_Estacao!C967=""),"",IF(CFG_UUR="fração (0-1)",02_Estacao!C967*100,02_Estacao!C967))</f>
        <v/>
      </c>
      <c r="D967" s="48" t="str">
        <f aca="false">IF(OR($A967="",02_Estacao!D967=""),"",IF(CFG_URS="MJ/m²/h",02_Estacao!D967*277.7778,IF(CFG_URS="kW/m²",02_Estacao!D967*1000,02_Estacao!D967)))</f>
        <v/>
      </c>
      <c r="E967" s="46" t="str">
        <f aca="false">IF(OR($A967="",02_Estacao!E967=""),"",IF(CFG_UVEL="km/h",02_Estacao!E967/3.6,02_Estacao!E967))</f>
        <v/>
      </c>
      <c r="F967" s="46" t="str">
        <f aca="false">IF($A967="","",IF(02_Estacao!F967="",CFG_P,IF(CFG_UP="hPa (mbar)",02_Estacao!F967/10,IF(CFG_UP="Pa",02_Estacao!F967/1000,02_Estacao!F967))))</f>
        <v/>
      </c>
      <c r="G967" s="48" t="str">
        <f aca="false">IF($A967="","",IF(02_Estacao!G967&lt;&gt;"",02_Estacao!G967,IF($D967="","",(1-CFG_ALBEDO)*$D967-CFG_RNL)))</f>
        <v/>
      </c>
      <c r="H967" s="46" t="str">
        <f aca="false">IF($A967="","",IFERROR(IF(ISNUMBER(INDEX(03_Dossel!$F$6:$F$1005,MATCH($A967,03_Dossel!$A$6:$A$1005,0))),INDEX(03_Dossel!$F$6:$F$1005,MATCH($A967,03_Dossel!$A$6:$A$1005,0)),""),""))</f>
        <v/>
      </c>
      <c r="I967" s="49" t="str">
        <f aca="false">IF($A967="","",IF($H967="","SEM PAR","OK"))</f>
        <v/>
      </c>
      <c r="J967" s="50" t="str">
        <f aca="false">IF($B967="","",0.6108*EXP(17.27*$B967/($B967+237.3)))</f>
        <v/>
      </c>
      <c r="K967" s="50" t="str">
        <f aca="false">IF(OR($J967="",$C967=""),"",$J967*$C967/100)</f>
        <v/>
      </c>
      <c r="L967" s="50" t="str">
        <f aca="false">IF(OR($J967="",$K967=""),"",$J967-$K967)</f>
        <v/>
      </c>
      <c r="M967" s="50" t="str">
        <f aca="false">IF($J967="","",4098*$J967/($B967+237.3)^2)</f>
        <v/>
      </c>
      <c r="N967" s="51" t="str">
        <f aca="false">IF($F967="","",0.000665*$F967)</f>
        <v/>
      </c>
      <c r="O967" s="46" t="str">
        <f aca="false">IF($E967="","",IFERROR($E967*4.87/LN(67.8*CFG_ZANEM-5.42),""))</f>
        <v/>
      </c>
      <c r="P967" s="46" t="str">
        <f aca="false">IF(OR($B967="",$H967=""),"",$H967-$B967)</f>
        <v/>
      </c>
      <c r="Q967" s="46" t="str">
        <f aca="false">IF($A967="","",IF(ISNUMBER(CFG_A),CFG_A,""))</f>
        <v/>
      </c>
      <c r="R967" s="46" t="str">
        <f aca="false">IF($A967="","",IF(ISNUMBER(CFG_B),CFG_B,""))</f>
        <v/>
      </c>
      <c r="S967" s="50" t="str">
        <f aca="false">IF(OR($B967="",$Q967=""),"",0.6108*EXP(17.27*$B967/($B967+237.3))-0.6108*EXP(17.27*($B967+$Q967)/($B967+$Q967+237.3)))</f>
        <v/>
      </c>
      <c r="T967" s="46" t="str">
        <f aca="false">IF(OR($Q967="",$R967="",$L967=""),"",$Q967+$R967*$L967)</f>
        <v/>
      </c>
      <c r="U967" s="46" t="str">
        <f aca="false">IF(OR($Q967="",$R967="",$S967=""),"",$Q967+$R967*$S967)</f>
        <v/>
      </c>
      <c r="V967" s="50" t="str">
        <f aca="false">IF(OR($P967="",$T967="",$U967=""),"",IF(ABS($U967-$T967)&lt;CFG_DENOMMIN,"",($P967-$T967)/($U967-$T967)))</f>
        <v/>
      </c>
      <c r="W967" s="47" t="str">
        <f aca="false">IF($E967="","",IFERROR(LN((CFG_ZANEM-0.67*CFG_HDOSSEL)/(0.123*CFG_HDOSSEL))*LN((CFG_ZAR-0.67*CFG_HDOSSEL)/(0.0123*CFG_HDOSSEL))/(CFG_K^2*$E967),""))</f>
        <v/>
      </c>
      <c r="X967" s="50" t="str">
        <f aca="false">IF(OR($N967="",$W967="",$W967=0),"",$N967*(1+CFG_RC/$W967))</f>
        <v/>
      </c>
      <c r="Y967" s="46" t="str">
        <f aca="false">IF(OR($X967="",$M967="",$G967="",$L967=""),"",($W967*$G967/CFG_RHOCP)*($X967/($M967+$X967))-$L967/($M967+$X967))</f>
        <v/>
      </c>
      <c r="Z967" s="46" t="str">
        <f aca="false">IF(OR($W967="",$G967=""),"",$W967*$G967/CFG_RHOCP)</f>
        <v/>
      </c>
      <c r="AA967" s="50" t="str">
        <f aca="false">IF(OR($P967="",$Y967="",$Z967=""),"",IF(ABS($Z967-$Y967)&lt;CFG_DENOMMIN,"",($P967-$Y967)/($Z967-$Y967)))</f>
        <v/>
      </c>
      <c r="AB967" s="48" t="str">
        <f aca="false">IF($A967="","",IF(AND(HOUR($A967)&gt;=CFG_HINI,HOUR($A967)&lt;CFG_HFIM),1,0))</f>
        <v/>
      </c>
      <c r="AC967" s="48" t="str">
        <f aca="false">IF($A967="","",IF($D967="",0,IF($D967&gt;=CFG_RSMIN,1,0)))</f>
        <v/>
      </c>
      <c r="AD967" s="48" t="str">
        <f aca="false">IF($A967="","",IF($E967="",0,IF(AND($E967&gt;=CFG_UMIN,$E967&lt;=CFG_UMAX),1,0)))</f>
        <v/>
      </c>
      <c r="AE967" s="48" t="str">
        <f aca="false">IF($A967="","",IF($L967="",0,IF($L967&gt;=CFG_VPDMIN,1,0)))</f>
        <v/>
      </c>
      <c r="AF967" s="48" t="str">
        <f aca="false">IF($A967="","",IF(CFG_METODO="Teórico (Jackson)",IF(OR($Y967="",$Z967=""),0,IF(ABS($Z967-$Y967)&gt;=CFG_DENOMMIN,1,0)),IF(OR($T967="",$U967=""),0,IF(ABS($U967-$T967)&gt;=CFG_DENOMMIN,1,0))))</f>
        <v/>
      </c>
      <c r="AG967" s="48" t="str">
        <f aca="false">IF($A967="","",IF(AND($B967&lt;&gt;"",$C967&lt;&gt;"",$H967&lt;&gt;""),1,0))</f>
        <v/>
      </c>
      <c r="AH967" s="48" t="str">
        <f aca="false">IF($A967="","",IF(AND($AB967=1,$AC967=1,$AD967=1,$AE967=1,$AF967=1,$AG967=1),1,0))</f>
        <v/>
      </c>
      <c r="AI967" s="50" t="str">
        <f aca="false">IF($A967="","",IF($AH967&lt;&gt;1,"",IF(CFG_METODO="Teórico (Jackson)",$AA967,$V967)))</f>
        <v/>
      </c>
      <c r="AJ967" s="50" t="str">
        <f aca="false">IF($AI967="","",MAX(0,MIN(1,$AI967)))</f>
        <v/>
      </c>
      <c r="AK967" s="52" t="str">
        <f aca="false">IF($A967="","",IF($AG967=0,"Dados incompletos"&amp;IF($I967="SEM PAR"," — sem Tc no mesmo horário",""),IF($AB967=0,"Fora da janela horária",IF($AC967=0,"Radiação abaixo do mínimo",IF($AD967=0,"Vento fora da faixa",IF($AE967=0,"VPD abaixo do mínimo",IF($AF967=0,"Denominador muito pequeno","VÁLIDO")))))))</f>
        <v/>
      </c>
    </row>
    <row r="968" customFormat="false" ht="15" hidden="false" customHeight="false" outlineLevel="0" collapsed="false">
      <c r="A968" s="45" t="str">
        <f aca="false">IF(02_Estacao!A968="","",02_Estacao!A968)</f>
        <v/>
      </c>
      <c r="B968" s="46" t="str">
        <f aca="false">IF(OR($A968="",02_Estacao!B968=""),"",IF(CFG_UT="°F",(02_Estacao!B968-32)*5/9,02_Estacao!B968))</f>
        <v/>
      </c>
      <c r="C968" s="47" t="str">
        <f aca="false">IF(OR($A968="",02_Estacao!C968=""),"",IF(CFG_UUR="fração (0-1)",02_Estacao!C968*100,02_Estacao!C968))</f>
        <v/>
      </c>
      <c r="D968" s="48" t="str">
        <f aca="false">IF(OR($A968="",02_Estacao!D968=""),"",IF(CFG_URS="MJ/m²/h",02_Estacao!D968*277.7778,IF(CFG_URS="kW/m²",02_Estacao!D968*1000,02_Estacao!D968)))</f>
        <v/>
      </c>
      <c r="E968" s="46" t="str">
        <f aca="false">IF(OR($A968="",02_Estacao!E968=""),"",IF(CFG_UVEL="km/h",02_Estacao!E968/3.6,02_Estacao!E968))</f>
        <v/>
      </c>
      <c r="F968" s="46" t="str">
        <f aca="false">IF($A968="","",IF(02_Estacao!F968="",CFG_P,IF(CFG_UP="hPa (mbar)",02_Estacao!F968/10,IF(CFG_UP="Pa",02_Estacao!F968/1000,02_Estacao!F968))))</f>
        <v/>
      </c>
      <c r="G968" s="48" t="str">
        <f aca="false">IF($A968="","",IF(02_Estacao!G968&lt;&gt;"",02_Estacao!G968,IF($D968="","",(1-CFG_ALBEDO)*$D968-CFG_RNL)))</f>
        <v/>
      </c>
      <c r="H968" s="46" t="str">
        <f aca="false">IF($A968="","",IFERROR(IF(ISNUMBER(INDEX(03_Dossel!$F$6:$F$1005,MATCH($A968,03_Dossel!$A$6:$A$1005,0))),INDEX(03_Dossel!$F$6:$F$1005,MATCH($A968,03_Dossel!$A$6:$A$1005,0)),""),""))</f>
        <v/>
      </c>
      <c r="I968" s="49" t="str">
        <f aca="false">IF($A968="","",IF($H968="","SEM PAR","OK"))</f>
        <v/>
      </c>
      <c r="J968" s="50" t="str">
        <f aca="false">IF($B968="","",0.6108*EXP(17.27*$B968/($B968+237.3)))</f>
        <v/>
      </c>
      <c r="K968" s="50" t="str">
        <f aca="false">IF(OR($J968="",$C968=""),"",$J968*$C968/100)</f>
        <v/>
      </c>
      <c r="L968" s="50" t="str">
        <f aca="false">IF(OR($J968="",$K968=""),"",$J968-$K968)</f>
        <v/>
      </c>
      <c r="M968" s="50" t="str">
        <f aca="false">IF($J968="","",4098*$J968/($B968+237.3)^2)</f>
        <v/>
      </c>
      <c r="N968" s="51" t="str">
        <f aca="false">IF($F968="","",0.000665*$F968)</f>
        <v/>
      </c>
      <c r="O968" s="46" t="str">
        <f aca="false">IF($E968="","",IFERROR($E968*4.87/LN(67.8*CFG_ZANEM-5.42),""))</f>
        <v/>
      </c>
      <c r="P968" s="46" t="str">
        <f aca="false">IF(OR($B968="",$H968=""),"",$H968-$B968)</f>
        <v/>
      </c>
      <c r="Q968" s="46" t="str">
        <f aca="false">IF($A968="","",IF(ISNUMBER(CFG_A),CFG_A,""))</f>
        <v/>
      </c>
      <c r="R968" s="46" t="str">
        <f aca="false">IF($A968="","",IF(ISNUMBER(CFG_B),CFG_B,""))</f>
        <v/>
      </c>
      <c r="S968" s="50" t="str">
        <f aca="false">IF(OR($B968="",$Q968=""),"",0.6108*EXP(17.27*$B968/($B968+237.3))-0.6108*EXP(17.27*($B968+$Q968)/($B968+$Q968+237.3)))</f>
        <v/>
      </c>
      <c r="T968" s="46" t="str">
        <f aca="false">IF(OR($Q968="",$R968="",$L968=""),"",$Q968+$R968*$L968)</f>
        <v/>
      </c>
      <c r="U968" s="46" t="str">
        <f aca="false">IF(OR($Q968="",$R968="",$S968=""),"",$Q968+$R968*$S968)</f>
        <v/>
      </c>
      <c r="V968" s="50" t="str">
        <f aca="false">IF(OR($P968="",$T968="",$U968=""),"",IF(ABS($U968-$T968)&lt;CFG_DENOMMIN,"",($P968-$T968)/($U968-$T968)))</f>
        <v/>
      </c>
      <c r="W968" s="47" t="str">
        <f aca="false">IF($E968="","",IFERROR(LN((CFG_ZANEM-0.67*CFG_HDOSSEL)/(0.123*CFG_HDOSSEL))*LN((CFG_ZAR-0.67*CFG_HDOSSEL)/(0.0123*CFG_HDOSSEL))/(CFG_K^2*$E968),""))</f>
        <v/>
      </c>
      <c r="X968" s="50" t="str">
        <f aca="false">IF(OR($N968="",$W968="",$W968=0),"",$N968*(1+CFG_RC/$W968))</f>
        <v/>
      </c>
      <c r="Y968" s="46" t="str">
        <f aca="false">IF(OR($X968="",$M968="",$G968="",$L968=""),"",($W968*$G968/CFG_RHOCP)*($X968/($M968+$X968))-$L968/($M968+$X968))</f>
        <v/>
      </c>
      <c r="Z968" s="46" t="str">
        <f aca="false">IF(OR($W968="",$G968=""),"",$W968*$G968/CFG_RHOCP)</f>
        <v/>
      </c>
      <c r="AA968" s="50" t="str">
        <f aca="false">IF(OR($P968="",$Y968="",$Z968=""),"",IF(ABS($Z968-$Y968)&lt;CFG_DENOMMIN,"",($P968-$Y968)/($Z968-$Y968)))</f>
        <v/>
      </c>
      <c r="AB968" s="48" t="str">
        <f aca="false">IF($A968="","",IF(AND(HOUR($A968)&gt;=CFG_HINI,HOUR($A968)&lt;CFG_HFIM),1,0))</f>
        <v/>
      </c>
      <c r="AC968" s="48" t="str">
        <f aca="false">IF($A968="","",IF($D968="",0,IF($D968&gt;=CFG_RSMIN,1,0)))</f>
        <v/>
      </c>
      <c r="AD968" s="48" t="str">
        <f aca="false">IF($A968="","",IF($E968="",0,IF(AND($E968&gt;=CFG_UMIN,$E968&lt;=CFG_UMAX),1,0)))</f>
        <v/>
      </c>
      <c r="AE968" s="48" t="str">
        <f aca="false">IF($A968="","",IF($L968="",0,IF($L968&gt;=CFG_VPDMIN,1,0)))</f>
        <v/>
      </c>
      <c r="AF968" s="48" t="str">
        <f aca="false">IF($A968="","",IF(CFG_METODO="Teórico (Jackson)",IF(OR($Y968="",$Z968=""),0,IF(ABS($Z968-$Y968)&gt;=CFG_DENOMMIN,1,0)),IF(OR($T968="",$U968=""),0,IF(ABS($U968-$T968)&gt;=CFG_DENOMMIN,1,0))))</f>
        <v/>
      </c>
      <c r="AG968" s="48" t="str">
        <f aca="false">IF($A968="","",IF(AND($B968&lt;&gt;"",$C968&lt;&gt;"",$H968&lt;&gt;""),1,0))</f>
        <v/>
      </c>
      <c r="AH968" s="48" t="str">
        <f aca="false">IF($A968="","",IF(AND($AB968=1,$AC968=1,$AD968=1,$AE968=1,$AF968=1,$AG968=1),1,0))</f>
        <v/>
      </c>
      <c r="AI968" s="50" t="str">
        <f aca="false">IF($A968="","",IF($AH968&lt;&gt;1,"",IF(CFG_METODO="Teórico (Jackson)",$AA968,$V968)))</f>
        <v/>
      </c>
      <c r="AJ968" s="50" t="str">
        <f aca="false">IF($AI968="","",MAX(0,MIN(1,$AI968)))</f>
        <v/>
      </c>
      <c r="AK968" s="52" t="str">
        <f aca="false">IF($A968="","",IF($AG968=0,"Dados incompletos"&amp;IF($I968="SEM PAR"," — sem Tc no mesmo horário",""),IF($AB968=0,"Fora da janela horária",IF($AC968=0,"Radiação abaixo do mínimo",IF($AD968=0,"Vento fora da faixa",IF($AE968=0,"VPD abaixo do mínimo",IF($AF968=0,"Denominador muito pequeno","VÁLIDO")))))))</f>
        <v/>
      </c>
    </row>
    <row r="969" customFormat="false" ht="15" hidden="false" customHeight="false" outlineLevel="0" collapsed="false">
      <c r="A969" s="45" t="str">
        <f aca="false">IF(02_Estacao!A969="","",02_Estacao!A969)</f>
        <v/>
      </c>
      <c r="B969" s="46" t="str">
        <f aca="false">IF(OR($A969="",02_Estacao!B969=""),"",IF(CFG_UT="°F",(02_Estacao!B969-32)*5/9,02_Estacao!B969))</f>
        <v/>
      </c>
      <c r="C969" s="47" t="str">
        <f aca="false">IF(OR($A969="",02_Estacao!C969=""),"",IF(CFG_UUR="fração (0-1)",02_Estacao!C969*100,02_Estacao!C969))</f>
        <v/>
      </c>
      <c r="D969" s="48" t="str">
        <f aca="false">IF(OR($A969="",02_Estacao!D969=""),"",IF(CFG_URS="MJ/m²/h",02_Estacao!D969*277.7778,IF(CFG_URS="kW/m²",02_Estacao!D969*1000,02_Estacao!D969)))</f>
        <v/>
      </c>
      <c r="E969" s="46" t="str">
        <f aca="false">IF(OR($A969="",02_Estacao!E969=""),"",IF(CFG_UVEL="km/h",02_Estacao!E969/3.6,02_Estacao!E969))</f>
        <v/>
      </c>
      <c r="F969" s="46" t="str">
        <f aca="false">IF($A969="","",IF(02_Estacao!F969="",CFG_P,IF(CFG_UP="hPa (mbar)",02_Estacao!F969/10,IF(CFG_UP="Pa",02_Estacao!F969/1000,02_Estacao!F969))))</f>
        <v/>
      </c>
      <c r="G969" s="48" t="str">
        <f aca="false">IF($A969="","",IF(02_Estacao!G969&lt;&gt;"",02_Estacao!G969,IF($D969="","",(1-CFG_ALBEDO)*$D969-CFG_RNL)))</f>
        <v/>
      </c>
      <c r="H969" s="46" t="str">
        <f aca="false">IF($A969="","",IFERROR(IF(ISNUMBER(INDEX(03_Dossel!$F$6:$F$1005,MATCH($A969,03_Dossel!$A$6:$A$1005,0))),INDEX(03_Dossel!$F$6:$F$1005,MATCH($A969,03_Dossel!$A$6:$A$1005,0)),""),""))</f>
        <v/>
      </c>
      <c r="I969" s="49" t="str">
        <f aca="false">IF($A969="","",IF($H969="","SEM PAR","OK"))</f>
        <v/>
      </c>
      <c r="J969" s="50" t="str">
        <f aca="false">IF($B969="","",0.6108*EXP(17.27*$B969/($B969+237.3)))</f>
        <v/>
      </c>
      <c r="K969" s="50" t="str">
        <f aca="false">IF(OR($J969="",$C969=""),"",$J969*$C969/100)</f>
        <v/>
      </c>
      <c r="L969" s="50" t="str">
        <f aca="false">IF(OR($J969="",$K969=""),"",$J969-$K969)</f>
        <v/>
      </c>
      <c r="M969" s="50" t="str">
        <f aca="false">IF($J969="","",4098*$J969/($B969+237.3)^2)</f>
        <v/>
      </c>
      <c r="N969" s="51" t="str">
        <f aca="false">IF($F969="","",0.000665*$F969)</f>
        <v/>
      </c>
      <c r="O969" s="46" t="str">
        <f aca="false">IF($E969="","",IFERROR($E969*4.87/LN(67.8*CFG_ZANEM-5.42),""))</f>
        <v/>
      </c>
      <c r="P969" s="46" t="str">
        <f aca="false">IF(OR($B969="",$H969=""),"",$H969-$B969)</f>
        <v/>
      </c>
      <c r="Q969" s="46" t="str">
        <f aca="false">IF($A969="","",IF(ISNUMBER(CFG_A),CFG_A,""))</f>
        <v/>
      </c>
      <c r="R969" s="46" t="str">
        <f aca="false">IF($A969="","",IF(ISNUMBER(CFG_B),CFG_B,""))</f>
        <v/>
      </c>
      <c r="S969" s="50" t="str">
        <f aca="false">IF(OR($B969="",$Q969=""),"",0.6108*EXP(17.27*$B969/($B969+237.3))-0.6108*EXP(17.27*($B969+$Q969)/($B969+$Q969+237.3)))</f>
        <v/>
      </c>
      <c r="T969" s="46" t="str">
        <f aca="false">IF(OR($Q969="",$R969="",$L969=""),"",$Q969+$R969*$L969)</f>
        <v/>
      </c>
      <c r="U969" s="46" t="str">
        <f aca="false">IF(OR($Q969="",$R969="",$S969=""),"",$Q969+$R969*$S969)</f>
        <v/>
      </c>
      <c r="V969" s="50" t="str">
        <f aca="false">IF(OR($P969="",$T969="",$U969=""),"",IF(ABS($U969-$T969)&lt;CFG_DENOMMIN,"",($P969-$T969)/($U969-$T969)))</f>
        <v/>
      </c>
      <c r="W969" s="47" t="str">
        <f aca="false">IF($E969="","",IFERROR(LN((CFG_ZANEM-0.67*CFG_HDOSSEL)/(0.123*CFG_HDOSSEL))*LN((CFG_ZAR-0.67*CFG_HDOSSEL)/(0.0123*CFG_HDOSSEL))/(CFG_K^2*$E969),""))</f>
        <v/>
      </c>
      <c r="X969" s="50" t="str">
        <f aca="false">IF(OR($N969="",$W969="",$W969=0),"",$N969*(1+CFG_RC/$W969))</f>
        <v/>
      </c>
      <c r="Y969" s="46" t="str">
        <f aca="false">IF(OR($X969="",$M969="",$G969="",$L969=""),"",($W969*$G969/CFG_RHOCP)*($X969/($M969+$X969))-$L969/($M969+$X969))</f>
        <v/>
      </c>
      <c r="Z969" s="46" t="str">
        <f aca="false">IF(OR($W969="",$G969=""),"",$W969*$G969/CFG_RHOCP)</f>
        <v/>
      </c>
      <c r="AA969" s="50" t="str">
        <f aca="false">IF(OR($P969="",$Y969="",$Z969=""),"",IF(ABS($Z969-$Y969)&lt;CFG_DENOMMIN,"",($P969-$Y969)/($Z969-$Y969)))</f>
        <v/>
      </c>
      <c r="AB969" s="48" t="str">
        <f aca="false">IF($A969="","",IF(AND(HOUR($A969)&gt;=CFG_HINI,HOUR($A969)&lt;CFG_HFIM),1,0))</f>
        <v/>
      </c>
      <c r="AC969" s="48" t="str">
        <f aca="false">IF($A969="","",IF($D969="",0,IF($D969&gt;=CFG_RSMIN,1,0)))</f>
        <v/>
      </c>
      <c r="AD969" s="48" t="str">
        <f aca="false">IF($A969="","",IF($E969="",0,IF(AND($E969&gt;=CFG_UMIN,$E969&lt;=CFG_UMAX),1,0)))</f>
        <v/>
      </c>
      <c r="AE969" s="48" t="str">
        <f aca="false">IF($A969="","",IF($L969="",0,IF($L969&gt;=CFG_VPDMIN,1,0)))</f>
        <v/>
      </c>
      <c r="AF969" s="48" t="str">
        <f aca="false">IF($A969="","",IF(CFG_METODO="Teórico (Jackson)",IF(OR($Y969="",$Z969=""),0,IF(ABS($Z969-$Y969)&gt;=CFG_DENOMMIN,1,0)),IF(OR($T969="",$U969=""),0,IF(ABS($U969-$T969)&gt;=CFG_DENOMMIN,1,0))))</f>
        <v/>
      </c>
      <c r="AG969" s="48" t="str">
        <f aca="false">IF($A969="","",IF(AND($B969&lt;&gt;"",$C969&lt;&gt;"",$H969&lt;&gt;""),1,0))</f>
        <v/>
      </c>
      <c r="AH969" s="48" t="str">
        <f aca="false">IF($A969="","",IF(AND($AB969=1,$AC969=1,$AD969=1,$AE969=1,$AF969=1,$AG969=1),1,0))</f>
        <v/>
      </c>
      <c r="AI969" s="50" t="str">
        <f aca="false">IF($A969="","",IF($AH969&lt;&gt;1,"",IF(CFG_METODO="Teórico (Jackson)",$AA969,$V969)))</f>
        <v/>
      </c>
      <c r="AJ969" s="50" t="str">
        <f aca="false">IF($AI969="","",MAX(0,MIN(1,$AI969)))</f>
        <v/>
      </c>
      <c r="AK969" s="52" t="str">
        <f aca="false">IF($A969="","",IF($AG969=0,"Dados incompletos"&amp;IF($I969="SEM PAR"," — sem Tc no mesmo horário",""),IF($AB969=0,"Fora da janela horária",IF($AC969=0,"Radiação abaixo do mínimo",IF($AD969=0,"Vento fora da faixa",IF($AE969=0,"VPD abaixo do mínimo",IF($AF969=0,"Denominador muito pequeno","VÁLIDO")))))))</f>
        <v/>
      </c>
    </row>
    <row r="970" customFormat="false" ht="15" hidden="false" customHeight="false" outlineLevel="0" collapsed="false">
      <c r="A970" s="45" t="str">
        <f aca="false">IF(02_Estacao!A970="","",02_Estacao!A970)</f>
        <v/>
      </c>
      <c r="B970" s="46" t="str">
        <f aca="false">IF(OR($A970="",02_Estacao!B970=""),"",IF(CFG_UT="°F",(02_Estacao!B970-32)*5/9,02_Estacao!B970))</f>
        <v/>
      </c>
      <c r="C970" s="47" t="str">
        <f aca="false">IF(OR($A970="",02_Estacao!C970=""),"",IF(CFG_UUR="fração (0-1)",02_Estacao!C970*100,02_Estacao!C970))</f>
        <v/>
      </c>
      <c r="D970" s="48" t="str">
        <f aca="false">IF(OR($A970="",02_Estacao!D970=""),"",IF(CFG_URS="MJ/m²/h",02_Estacao!D970*277.7778,IF(CFG_URS="kW/m²",02_Estacao!D970*1000,02_Estacao!D970)))</f>
        <v/>
      </c>
      <c r="E970" s="46" t="str">
        <f aca="false">IF(OR($A970="",02_Estacao!E970=""),"",IF(CFG_UVEL="km/h",02_Estacao!E970/3.6,02_Estacao!E970))</f>
        <v/>
      </c>
      <c r="F970" s="46" t="str">
        <f aca="false">IF($A970="","",IF(02_Estacao!F970="",CFG_P,IF(CFG_UP="hPa (mbar)",02_Estacao!F970/10,IF(CFG_UP="Pa",02_Estacao!F970/1000,02_Estacao!F970))))</f>
        <v/>
      </c>
      <c r="G970" s="48" t="str">
        <f aca="false">IF($A970="","",IF(02_Estacao!G970&lt;&gt;"",02_Estacao!G970,IF($D970="","",(1-CFG_ALBEDO)*$D970-CFG_RNL)))</f>
        <v/>
      </c>
      <c r="H970" s="46" t="str">
        <f aca="false">IF($A970="","",IFERROR(IF(ISNUMBER(INDEX(03_Dossel!$F$6:$F$1005,MATCH($A970,03_Dossel!$A$6:$A$1005,0))),INDEX(03_Dossel!$F$6:$F$1005,MATCH($A970,03_Dossel!$A$6:$A$1005,0)),""),""))</f>
        <v/>
      </c>
      <c r="I970" s="49" t="str">
        <f aca="false">IF($A970="","",IF($H970="","SEM PAR","OK"))</f>
        <v/>
      </c>
      <c r="J970" s="50" t="str">
        <f aca="false">IF($B970="","",0.6108*EXP(17.27*$B970/($B970+237.3)))</f>
        <v/>
      </c>
      <c r="K970" s="50" t="str">
        <f aca="false">IF(OR($J970="",$C970=""),"",$J970*$C970/100)</f>
        <v/>
      </c>
      <c r="L970" s="50" t="str">
        <f aca="false">IF(OR($J970="",$K970=""),"",$J970-$K970)</f>
        <v/>
      </c>
      <c r="M970" s="50" t="str">
        <f aca="false">IF($J970="","",4098*$J970/($B970+237.3)^2)</f>
        <v/>
      </c>
      <c r="N970" s="51" t="str">
        <f aca="false">IF($F970="","",0.000665*$F970)</f>
        <v/>
      </c>
      <c r="O970" s="46" t="str">
        <f aca="false">IF($E970="","",IFERROR($E970*4.87/LN(67.8*CFG_ZANEM-5.42),""))</f>
        <v/>
      </c>
      <c r="P970" s="46" t="str">
        <f aca="false">IF(OR($B970="",$H970=""),"",$H970-$B970)</f>
        <v/>
      </c>
      <c r="Q970" s="46" t="str">
        <f aca="false">IF($A970="","",IF(ISNUMBER(CFG_A),CFG_A,""))</f>
        <v/>
      </c>
      <c r="R970" s="46" t="str">
        <f aca="false">IF($A970="","",IF(ISNUMBER(CFG_B),CFG_B,""))</f>
        <v/>
      </c>
      <c r="S970" s="50" t="str">
        <f aca="false">IF(OR($B970="",$Q970=""),"",0.6108*EXP(17.27*$B970/($B970+237.3))-0.6108*EXP(17.27*($B970+$Q970)/($B970+$Q970+237.3)))</f>
        <v/>
      </c>
      <c r="T970" s="46" t="str">
        <f aca="false">IF(OR($Q970="",$R970="",$L970=""),"",$Q970+$R970*$L970)</f>
        <v/>
      </c>
      <c r="U970" s="46" t="str">
        <f aca="false">IF(OR($Q970="",$R970="",$S970=""),"",$Q970+$R970*$S970)</f>
        <v/>
      </c>
      <c r="V970" s="50" t="str">
        <f aca="false">IF(OR($P970="",$T970="",$U970=""),"",IF(ABS($U970-$T970)&lt;CFG_DENOMMIN,"",($P970-$T970)/($U970-$T970)))</f>
        <v/>
      </c>
      <c r="W970" s="47" t="str">
        <f aca="false">IF($E970="","",IFERROR(LN((CFG_ZANEM-0.67*CFG_HDOSSEL)/(0.123*CFG_HDOSSEL))*LN((CFG_ZAR-0.67*CFG_HDOSSEL)/(0.0123*CFG_HDOSSEL))/(CFG_K^2*$E970),""))</f>
        <v/>
      </c>
      <c r="X970" s="50" t="str">
        <f aca="false">IF(OR($N970="",$W970="",$W970=0),"",$N970*(1+CFG_RC/$W970))</f>
        <v/>
      </c>
      <c r="Y970" s="46" t="str">
        <f aca="false">IF(OR($X970="",$M970="",$G970="",$L970=""),"",($W970*$G970/CFG_RHOCP)*($X970/($M970+$X970))-$L970/($M970+$X970))</f>
        <v/>
      </c>
      <c r="Z970" s="46" t="str">
        <f aca="false">IF(OR($W970="",$G970=""),"",$W970*$G970/CFG_RHOCP)</f>
        <v/>
      </c>
      <c r="AA970" s="50" t="str">
        <f aca="false">IF(OR($P970="",$Y970="",$Z970=""),"",IF(ABS($Z970-$Y970)&lt;CFG_DENOMMIN,"",($P970-$Y970)/($Z970-$Y970)))</f>
        <v/>
      </c>
      <c r="AB970" s="48" t="str">
        <f aca="false">IF($A970="","",IF(AND(HOUR($A970)&gt;=CFG_HINI,HOUR($A970)&lt;CFG_HFIM),1,0))</f>
        <v/>
      </c>
      <c r="AC970" s="48" t="str">
        <f aca="false">IF($A970="","",IF($D970="",0,IF($D970&gt;=CFG_RSMIN,1,0)))</f>
        <v/>
      </c>
      <c r="AD970" s="48" t="str">
        <f aca="false">IF($A970="","",IF($E970="",0,IF(AND($E970&gt;=CFG_UMIN,$E970&lt;=CFG_UMAX),1,0)))</f>
        <v/>
      </c>
      <c r="AE970" s="48" t="str">
        <f aca="false">IF($A970="","",IF($L970="",0,IF($L970&gt;=CFG_VPDMIN,1,0)))</f>
        <v/>
      </c>
      <c r="AF970" s="48" t="str">
        <f aca="false">IF($A970="","",IF(CFG_METODO="Teórico (Jackson)",IF(OR($Y970="",$Z970=""),0,IF(ABS($Z970-$Y970)&gt;=CFG_DENOMMIN,1,0)),IF(OR($T970="",$U970=""),0,IF(ABS($U970-$T970)&gt;=CFG_DENOMMIN,1,0))))</f>
        <v/>
      </c>
      <c r="AG970" s="48" t="str">
        <f aca="false">IF($A970="","",IF(AND($B970&lt;&gt;"",$C970&lt;&gt;"",$H970&lt;&gt;""),1,0))</f>
        <v/>
      </c>
      <c r="AH970" s="48" t="str">
        <f aca="false">IF($A970="","",IF(AND($AB970=1,$AC970=1,$AD970=1,$AE970=1,$AF970=1,$AG970=1),1,0))</f>
        <v/>
      </c>
      <c r="AI970" s="50" t="str">
        <f aca="false">IF($A970="","",IF($AH970&lt;&gt;1,"",IF(CFG_METODO="Teórico (Jackson)",$AA970,$V970)))</f>
        <v/>
      </c>
      <c r="AJ970" s="50" t="str">
        <f aca="false">IF($AI970="","",MAX(0,MIN(1,$AI970)))</f>
        <v/>
      </c>
      <c r="AK970" s="52" t="str">
        <f aca="false">IF($A970="","",IF($AG970=0,"Dados incompletos"&amp;IF($I970="SEM PAR"," — sem Tc no mesmo horário",""),IF($AB970=0,"Fora da janela horária",IF($AC970=0,"Radiação abaixo do mínimo",IF($AD970=0,"Vento fora da faixa",IF($AE970=0,"VPD abaixo do mínimo",IF($AF970=0,"Denominador muito pequeno","VÁLIDO")))))))</f>
        <v/>
      </c>
    </row>
    <row r="971" customFormat="false" ht="15" hidden="false" customHeight="false" outlineLevel="0" collapsed="false">
      <c r="A971" s="45" t="str">
        <f aca="false">IF(02_Estacao!A971="","",02_Estacao!A971)</f>
        <v/>
      </c>
      <c r="B971" s="46" t="str">
        <f aca="false">IF(OR($A971="",02_Estacao!B971=""),"",IF(CFG_UT="°F",(02_Estacao!B971-32)*5/9,02_Estacao!B971))</f>
        <v/>
      </c>
      <c r="C971" s="47" t="str">
        <f aca="false">IF(OR($A971="",02_Estacao!C971=""),"",IF(CFG_UUR="fração (0-1)",02_Estacao!C971*100,02_Estacao!C971))</f>
        <v/>
      </c>
      <c r="D971" s="48" t="str">
        <f aca="false">IF(OR($A971="",02_Estacao!D971=""),"",IF(CFG_URS="MJ/m²/h",02_Estacao!D971*277.7778,IF(CFG_URS="kW/m²",02_Estacao!D971*1000,02_Estacao!D971)))</f>
        <v/>
      </c>
      <c r="E971" s="46" t="str">
        <f aca="false">IF(OR($A971="",02_Estacao!E971=""),"",IF(CFG_UVEL="km/h",02_Estacao!E971/3.6,02_Estacao!E971))</f>
        <v/>
      </c>
      <c r="F971" s="46" t="str">
        <f aca="false">IF($A971="","",IF(02_Estacao!F971="",CFG_P,IF(CFG_UP="hPa (mbar)",02_Estacao!F971/10,IF(CFG_UP="Pa",02_Estacao!F971/1000,02_Estacao!F971))))</f>
        <v/>
      </c>
      <c r="G971" s="48" t="str">
        <f aca="false">IF($A971="","",IF(02_Estacao!G971&lt;&gt;"",02_Estacao!G971,IF($D971="","",(1-CFG_ALBEDO)*$D971-CFG_RNL)))</f>
        <v/>
      </c>
      <c r="H971" s="46" t="str">
        <f aca="false">IF($A971="","",IFERROR(IF(ISNUMBER(INDEX(03_Dossel!$F$6:$F$1005,MATCH($A971,03_Dossel!$A$6:$A$1005,0))),INDEX(03_Dossel!$F$6:$F$1005,MATCH($A971,03_Dossel!$A$6:$A$1005,0)),""),""))</f>
        <v/>
      </c>
      <c r="I971" s="49" t="str">
        <f aca="false">IF($A971="","",IF($H971="","SEM PAR","OK"))</f>
        <v/>
      </c>
      <c r="J971" s="50" t="str">
        <f aca="false">IF($B971="","",0.6108*EXP(17.27*$B971/($B971+237.3)))</f>
        <v/>
      </c>
      <c r="K971" s="50" t="str">
        <f aca="false">IF(OR($J971="",$C971=""),"",$J971*$C971/100)</f>
        <v/>
      </c>
      <c r="L971" s="50" t="str">
        <f aca="false">IF(OR($J971="",$K971=""),"",$J971-$K971)</f>
        <v/>
      </c>
      <c r="M971" s="50" t="str">
        <f aca="false">IF($J971="","",4098*$J971/($B971+237.3)^2)</f>
        <v/>
      </c>
      <c r="N971" s="51" t="str">
        <f aca="false">IF($F971="","",0.000665*$F971)</f>
        <v/>
      </c>
      <c r="O971" s="46" t="str">
        <f aca="false">IF($E971="","",IFERROR($E971*4.87/LN(67.8*CFG_ZANEM-5.42),""))</f>
        <v/>
      </c>
      <c r="P971" s="46" t="str">
        <f aca="false">IF(OR($B971="",$H971=""),"",$H971-$B971)</f>
        <v/>
      </c>
      <c r="Q971" s="46" t="str">
        <f aca="false">IF($A971="","",IF(ISNUMBER(CFG_A),CFG_A,""))</f>
        <v/>
      </c>
      <c r="R971" s="46" t="str">
        <f aca="false">IF($A971="","",IF(ISNUMBER(CFG_B),CFG_B,""))</f>
        <v/>
      </c>
      <c r="S971" s="50" t="str">
        <f aca="false">IF(OR($B971="",$Q971=""),"",0.6108*EXP(17.27*$B971/($B971+237.3))-0.6108*EXP(17.27*($B971+$Q971)/($B971+$Q971+237.3)))</f>
        <v/>
      </c>
      <c r="T971" s="46" t="str">
        <f aca="false">IF(OR($Q971="",$R971="",$L971=""),"",$Q971+$R971*$L971)</f>
        <v/>
      </c>
      <c r="U971" s="46" t="str">
        <f aca="false">IF(OR($Q971="",$R971="",$S971=""),"",$Q971+$R971*$S971)</f>
        <v/>
      </c>
      <c r="V971" s="50" t="str">
        <f aca="false">IF(OR($P971="",$T971="",$U971=""),"",IF(ABS($U971-$T971)&lt;CFG_DENOMMIN,"",($P971-$T971)/($U971-$T971)))</f>
        <v/>
      </c>
      <c r="W971" s="47" t="str">
        <f aca="false">IF($E971="","",IFERROR(LN((CFG_ZANEM-0.67*CFG_HDOSSEL)/(0.123*CFG_HDOSSEL))*LN((CFG_ZAR-0.67*CFG_HDOSSEL)/(0.0123*CFG_HDOSSEL))/(CFG_K^2*$E971),""))</f>
        <v/>
      </c>
      <c r="X971" s="50" t="str">
        <f aca="false">IF(OR($N971="",$W971="",$W971=0),"",$N971*(1+CFG_RC/$W971))</f>
        <v/>
      </c>
      <c r="Y971" s="46" t="str">
        <f aca="false">IF(OR($X971="",$M971="",$G971="",$L971=""),"",($W971*$G971/CFG_RHOCP)*($X971/($M971+$X971))-$L971/($M971+$X971))</f>
        <v/>
      </c>
      <c r="Z971" s="46" t="str">
        <f aca="false">IF(OR($W971="",$G971=""),"",$W971*$G971/CFG_RHOCP)</f>
        <v/>
      </c>
      <c r="AA971" s="50" t="str">
        <f aca="false">IF(OR($P971="",$Y971="",$Z971=""),"",IF(ABS($Z971-$Y971)&lt;CFG_DENOMMIN,"",($P971-$Y971)/($Z971-$Y971)))</f>
        <v/>
      </c>
      <c r="AB971" s="48" t="str">
        <f aca="false">IF($A971="","",IF(AND(HOUR($A971)&gt;=CFG_HINI,HOUR($A971)&lt;CFG_HFIM),1,0))</f>
        <v/>
      </c>
      <c r="AC971" s="48" t="str">
        <f aca="false">IF($A971="","",IF($D971="",0,IF($D971&gt;=CFG_RSMIN,1,0)))</f>
        <v/>
      </c>
      <c r="AD971" s="48" t="str">
        <f aca="false">IF($A971="","",IF($E971="",0,IF(AND($E971&gt;=CFG_UMIN,$E971&lt;=CFG_UMAX),1,0)))</f>
        <v/>
      </c>
      <c r="AE971" s="48" t="str">
        <f aca="false">IF($A971="","",IF($L971="",0,IF($L971&gt;=CFG_VPDMIN,1,0)))</f>
        <v/>
      </c>
      <c r="AF971" s="48" t="str">
        <f aca="false">IF($A971="","",IF(CFG_METODO="Teórico (Jackson)",IF(OR($Y971="",$Z971=""),0,IF(ABS($Z971-$Y971)&gt;=CFG_DENOMMIN,1,0)),IF(OR($T971="",$U971=""),0,IF(ABS($U971-$T971)&gt;=CFG_DENOMMIN,1,0))))</f>
        <v/>
      </c>
      <c r="AG971" s="48" t="str">
        <f aca="false">IF($A971="","",IF(AND($B971&lt;&gt;"",$C971&lt;&gt;"",$H971&lt;&gt;""),1,0))</f>
        <v/>
      </c>
      <c r="AH971" s="48" t="str">
        <f aca="false">IF($A971="","",IF(AND($AB971=1,$AC971=1,$AD971=1,$AE971=1,$AF971=1,$AG971=1),1,0))</f>
        <v/>
      </c>
      <c r="AI971" s="50" t="str">
        <f aca="false">IF($A971="","",IF($AH971&lt;&gt;1,"",IF(CFG_METODO="Teórico (Jackson)",$AA971,$V971)))</f>
        <v/>
      </c>
      <c r="AJ971" s="50" t="str">
        <f aca="false">IF($AI971="","",MAX(0,MIN(1,$AI971)))</f>
        <v/>
      </c>
      <c r="AK971" s="52" t="str">
        <f aca="false">IF($A971="","",IF($AG971=0,"Dados incompletos"&amp;IF($I971="SEM PAR"," — sem Tc no mesmo horário",""),IF($AB971=0,"Fora da janela horária",IF($AC971=0,"Radiação abaixo do mínimo",IF($AD971=0,"Vento fora da faixa",IF($AE971=0,"VPD abaixo do mínimo",IF($AF971=0,"Denominador muito pequeno","VÁLIDO")))))))</f>
        <v/>
      </c>
    </row>
    <row r="972" customFormat="false" ht="15" hidden="false" customHeight="false" outlineLevel="0" collapsed="false">
      <c r="A972" s="45" t="str">
        <f aca="false">IF(02_Estacao!A972="","",02_Estacao!A972)</f>
        <v/>
      </c>
      <c r="B972" s="46" t="str">
        <f aca="false">IF(OR($A972="",02_Estacao!B972=""),"",IF(CFG_UT="°F",(02_Estacao!B972-32)*5/9,02_Estacao!B972))</f>
        <v/>
      </c>
      <c r="C972" s="47" t="str">
        <f aca="false">IF(OR($A972="",02_Estacao!C972=""),"",IF(CFG_UUR="fração (0-1)",02_Estacao!C972*100,02_Estacao!C972))</f>
        <v/>
      </c>
      <c r="D972" s="48" t="str">
        <f aca="false">IF(OR($A972="",02_Estacao!D972=""),"",IF(CFG_URS="MJ/m²/h",02_Estacao!D972*277.7778,IF(CFG_URS="kW/m²",02_Estacao!D972*1000,02_Estacao!D972)))</f>
        <v/>
      </c>
      <c r="E972" s="46" t="str">
        <f aca="false">IF(OR($A972="",02_Estacao!E972=""),"",IF(CFG_UVEL="km/h",02_Estacao!E972/3.6,02_Estacao!E972))</f>
        <v/>
      </c>
      <c r="F972" s="46" t="str">
        <f aca="false">IF($A972="","",IF(02_Estacao!F972="",CFG_P,IF(CFG_UP="hPa (mbar)",02_Estacao!F972/10,IF(CFG_UP="Pa",02_Estacao!F972/1000,02_Estacao!F972))))</f>
        <v/>
      </c>
      <c r="G972" s="48" t="str">
        <f aca="false">IF($A972="","",IF(02_Estacao!G972&lt;&gt;"",02_Estacao!G972,IF($D972="","",(1-CFG_ALBEDO)*$D972-CFG_RNL)))</f>
        <v/>
      </c>
      <c r="H972" s="46" t="str">
        <f aca="false">IF($A972="","",IFERROR(IF(ISNUMBER(INDEX(03_Dossel!$F$6:$F$1005,MATCH($A972,03_Dossel!$A$6:$A$1005,0))),INDEX(03_Dossel!$F$6:$F$1005,MATCH($A972,03_Dossel!$A$6:$A$1005,0)),""),""))</f>
        <v/>
      </c>
      <c r="I972" s="49" t="str">
        <f aca="false">IF($A972="","",IF($H972="","SEM PAR","OK"))</f>
        <v/>
      </c>
      <c r="J972" s="50" t="str">
        <f aca="false">IF($B972="","",0.6108*EXP(17.27*$B972/($B972+237.3)))</f>
        <v/>
      </c>
      <c r="K972" s="50" t="str">
        <f aca="false">IF(OR($J972="",$C972=""),"",$J972*$C972/100)</f>
        <v/>
      </c>
      <c r="L972" s="50" t="str">
        <f aca="false">IF(OR($J972="",$K972=""),"",$J972-$K972)</f>
        <v/>
      </c>
      <c r="M972" s="50" t="str">
        <f aca="false">IF($J972="","",4098*$J972/($B972+237.3)^2)</f>
        <v/>
      </c>
      <c r="N972" s="51" t="str">
        <f aca="false">IF($F972="","",0.000665*$F972)</f>
        <v/>
      </c>
      <c r="O972" s="46" t="str">
        <f aca="false">IF($E972="","",IFERROR($E972*4.87/LN(67.8*CFG_ZANEM-5.42),""))</f>
        <v/>
      </c>
      <c r="P972" s="46" t="str">
        <f aca="false">IF(OR($B972="",$H972=""),"",$H972-$B972)</f>
        <v/>
      </c>
      <c r="Q972" s="46" t="str">
        <f aca="false">IF($A972="","",IF(ISNUMBER(CFG_A),CFG_A,""))</f>
        <v/>
      </c>
      <c r="R972" s="46" t="str">
        <f aca="false">IF($A972="","",IF(ISNUMBER(CFG_B),CFG_B,""))</f>
        <v/>
      </c>
      <c r="S972" s="50" t="str">
        <f aca="false">IF(OR($B972="",$Q972=""),"",0.6108*EXP(17.27*$B972/($B972+237.3))-0.6108*EXP(17.27*($B972+$Q972)/($B972+$Q972+237.3)))</f>
        <v/>
      </c>
      <c r="T972" s="46" t="str">
        <f aca="false">IF(OR($Q972="",$R972="",$L972=""),"",$Q972+$R972*$L972)</f>
        <v/>
      </c>
      <c r="U972" s="46" t="str">
        <f aca="false">IF(OR($Q972="",$R972="",$S972=""),"",$Q972+$R972*$S972)</f>
        <v/>
      </c>
      <c r="V972" s="50" t="str">
        <f aca="false">IF(OR($P972="",$T972="",$U972=""),"",IF(ABS($U972-$T972)&lt;CFG_DENOMMIN,"",($P972-$T972)/($U972-$T972)))</f>
        <v/>
      </c>
      <c r="W972" s="47" t="str">
        <f aca="false">IF($E972="","",IFERROR(LN((CFG_ZANEM-0.67*CFG_HDOSSEL)/(0.123*CFG_HDOSSEL))*LN((CFG_ZAR-0.67*CFG_HDOSSEL)/(0.0123*CFG_HDOSSEL))/(CFG_K^2*$E972),""))</f>
        <v/>
      </c>
      <c r="X972" s="50" t="str">
        <f aca="false">IF(OR($N972="",$W972="",$W972=0),"",$N972*(1+CFG_RC/$W972))</f>
        <v/>
      </c>
      <c r="Y972" s="46" t="str">
        <f aca="false">IF(OR($X972="",$M972="",$G972="",$L972=""),"",($W972*$G972/CFG_RHOCP)*($X972/($M972+$X972))-$L972/($M972+$X972))</f>
        <v/>
      </c>
      <c r="Z972" s="46" t="str">
        <f aca="false">IF(OR($W972="",$G972=""),"",$W972*$G972/CFG_RHOCP)</f>
        <v/>
      </c>
      <c r="AA972" s="50" t="str">
        <f aca="false">IF(OR($P972="",$Y972="",$Z972=""),"",IF(ABS($Z972-$Y972)&lt;CFG_DENOMMIN,"",($P972-$Y972)/($Z972-$Y972)))</f>
        <v/>
      </c>
      <c r="AB972" s="48" t="str">
        <f aca="false">IF($A972="","",IF(AND(HOUR($A972)&gt;=CFG_HINI,HOUR($A972)&lt;CFG_HFIM),1,0))</f>
        <v/>
      </c>
      <c r="AC972" s="48" t="str">
        <f aca="false">IF($A972="","",IF($D972="",0,IF($D972&gt;=CFG_RSMIN,1,0)))</f>
        <v/>
      </c>
      <c r="AD972" s="48" t="str">
        <f aca="false">IF($A972="","",IF($E972="",0,IF(AND($E972&gt;=CFG_UMIN,$E972&lt;=CFG_UMAX),1,0)))</f>
        <v/>
      </c>
      <c r="AE972" s="48" t="str">
        <f aca="false">IF($A972="","",IF($L972="",0,IF($L972&gt;=CFG_VPDMIN,1,0)))</f>
        <v/>
      </c>
      <c r="AF972" s="48" t="str">
        <f aca="false">IF($A972="","",IF(CFG_METODO="Teórico (Jackson)",IF(OR($Y972="",$Z972=""),0,IF(ABS($Z972-$Y972)&gt;=CFG_DENOMMIN,1,0)),IF(OR($T972="",$U972=""),0,IF(ABS($U972-$T972)&gt;=CFG_DENOMMIN,1,0))))</f>
        <v/>
      </c>
      <c r="AG972" s="48" t="str">
        <f aca="false">IF($A972="","",IF(AND($B972&lt;&gt;"",$C972&lt;&gt;"",$H972&lt;&gt;""),1,0))</f>
        <v/>
      </c>
      <c r="AH972" s="48" t="str">
        <f aca="false">IF($A972="","",IF(AND($AB972=1,$AC972=1,$AD972=1,$AE972=1,$AF972=1,$AG972=1),1,0))</f>
        <v/>
      </c>
      <c r="AI972" s="50" t="str">
        <f aca="false">IF($A972="","",IF($AH972&lt;&gt;1,"",IF(CFG_METODO="Teórico (Jackson)",$AA972,$V972)))</f>
        <v/>
      </c>
      <c r="AJ972" s="50" t="str">
        <f aca="false">IF($AI972="","",MAX(0,MIN(1,$AI972)))</f>
        <v/>
      </c>
      <c r="AK972" s="52" t="str">
        <f aca="false">IF($A972="","",IF($AG972=0,"Dados incompletos"&amp;IF($I972="SEM PAR"," — sem Tc no mesmo horário",""),IF($AB972=0,"Fora da janela horária",IF($AC972=0,"Radiação abaixo do mínimo",IF($AD972=0,"Vento fora da faixa",IF($AE972=0,"VPD abaixo do mínimo",IF($AF972=0,"Denominador muito pequeno","VÁLIDO")))))))</f>
        <v/>
      </c>
    </row>
    <row r="973" customFormat="false" ht="15" hidden="false" customHeight="false" outlineLevel="0" collapsed="false">
      <c r="A973" s="45" t="str">
        <f aca="false">IF(02_Estacao!A973="","",02_Estacao!A973)</f>
        <v/>
      </c>
      <c r="B973" s="46" t="str">
        <f aca="false">IF(OR($A973="",02_Estacao!B973=""),"",IF(CFG_UT="°F",(02_Estacao!B973-32)*5/9,02_Estacao!B973))</f>
        <v/>
      </c>
      <c r="C973" s="47" t="str">
        <f aca="false">IF(OR($A973="",02_Estacao!C973=""),"",IF(CFG_UUR="fração (0-1)",02_Estacao!C973*100,02_Estacao!C973))</f>
        <v/>
      </c>
      <c r="D973" s="48" t="str">
        <f aca="false">IF(OR($A973="",02_Estacao!D973=""),"",IF(CFG_URS="MJ/m²/h",02_Estacao!D973*277.7778,IF(CFG_URS="kW/m²",02_Estacao!D973*1000,02_Estacao!D973)))</f>
        <v/>
      </c>
      <c r="E973" s="46" t="str">
        <f aca="false">IF(OR($A973="",02_Estacao!E973=""),"",IF(CFG_UVEL="km/h",02_Estacao!E973/3.6,02_Estacao!E973))</f>
        <v/>
      </c>
      <c r="F973" s="46" t="str">
        <f aca="false">IF($A973="","",IF(02_Estacao!F973="",CFG_P,IF(CFG_UP="hPa (mbar)",02_Estacao!F973/10,IF(CFG_UP="Pa",02_Estacao!F973/1000,02_Estacao!F973))))</f>
        <v/>
      </c>
      <c r="G973" s="48" t="str">
        <f aca="false">IF($A973="","",IF(02_Estacao!G973&lt;&gt;"",02_Estacao!G973,IF($D973="","",(1-CFG_ALBEDO)*$D973-CFG_RNL)))</f>
        <v/>
      </c>
      <c r="H973" s="46" t="str">
        <f aca="false">IF($A973="","",IFERROR(IF(ISNUMBER(INDEX(03_Dossel!$F$6:$F$1005,MATCH($A973,03_Dossel!$A$6:$A$1005,0))),INDEX(03_Dossel!$F$6:$F$1005,MATCH($A973,03_Dossel!$A$6:$A$1005,0)),""),""))</f>
        <v/>
      </c>
      <c r="I973" s="49" t="str">
        <f aca="false">IF($A973="","",IF($H973="","SEM PAR","OK"))</f>
        <v/>
      </c>
      <c r="J973" s="50" t="str">
        <f aca="false">IF($B973="","",0.6108*EXP(17.27*$B973/($B973+237.3)))</f>
        <v/>
      </c>
      <c r="K973" s="50" t="str">
        <f aca="false">IF(OR($J973="",$C973=""),"",$J973*$C973/100)</f>
        <v/>
      </c>
      <c r="L973" s="50" t="str">
        <f aca="false">IF(OR($J973="",$K973=""),"",$J973-$K973)</f>
        <v/>
      </c>
      <c r="M973" s="50" t="str">
        <f aca="false">IF($J973="","",4098*$J973/($B973+237.3)^2)</f>
        <v/>
      </c>
      <c r="N973" s="51" t="str">
        <f aca="false">IF($F973="","",0.000665*$F973)</f>
        <v/>
      </c>
      <c r="O973" s="46" t="str">
        <f aca="false">IF($E973="","",IFERROR($E973*4.87/LN(67.8*CFG_ZANEM-5.42),""))</f>
        <v/>
      </c>
      <c r="P973" s="46" t="str">
        <f aca="false">IF(OR($B973="",$H973=""),"",$H973-$B973)</f>
        <v/>
      </c>
      <c r="Q973" s="46" t="str">
        <f aca="false">IF($A973="","",IF(ISNUMBER(CFG_A),CFG_A,""))</f>
        <v/>
      </c>
      <c r="R973" s="46" t="str">
        <f aca="false">IF($A973="","",IF(ISNUMBER(CFG_B),CFG_B,""))</f>
        <v/>
      </c>
      <c r="S973" s="50" t="str">
        <f aca="false">IF(OR($B973="",$Q973=""),"",0.6108*EXP(17.27*$B973/($B973+237.3))-0.6108*EXP(17.27*($B973+$Q973)/($B973+$Q973+237.3)))</f>
        <v/>
      </c>
      <c r="T973" s="46" t="str">
        <f aca="false">IF(OR($Q973="",$R973="",$L973=""),"",$Q973+$R973*$L973)</f>
        <v/>
      </c>
      <c r="U973" s="46" t="str">
        <f aca="false">IF(OR($Q973="",$R973="",$S973=""),"",$Q973+$R973*$S973)</f>
        <v/>
      </c>
      <c r="V973" s="50" t="str">
        <f aca="false">IF(OR($P973="",$T973="",$U973=""),"",IF(ABS($U973-$T973)&lt;CFG_DENOMMIN,"",($P973-$T973)/($U973-$T973)))</f>
        <v/>
      </c>
      <c r="W973" s="47" t="str">
        <f aca="false">IF($E973="","",IFERROR(LN((CFG_ZANEM-0.67*CFG_HDOSSEL)/(0.123*CFG_HDOSSEL))*LN((CFG_ZAR-0.67*CFG_HDOSSEL)/(0.0123*CFG_HDOSSEL))/(CFG_K^2*$E973),""))</f>
        <v/>
      </c>
      <c r="X973" s="50" t="str">
        <f aca="false">IF(OR($N973="",$W973="",$W973=0),"",$N973*(1+CFG_RC/$W973))</f>
        <v/>
      </c>
      <c r="Y973" s="46" t="str">
        <f aca="false">IF(OR($X973="",$M973="",$G973="",$L973=""),"",($W973*$G973/CFG_RHOCP)*($X973/($M973+$X973))-$L973/($M973+$X973))</f>
        <v/>
      </c>
      <c r="Z973" s="46" t="str">
        <f aca="false">IF(OR($W973="",$G973=""),"",$W973*$G973/CFG_RHOCP)</f>
        <v/>
      </c>
      <c r="AA973" s="50" t="str">
        <f aca="false">IF(OR($P973="",$Y973="",$Z973=""),"",IF(ABS($Z973-$Y973)&lt;CFG_DENOMMIN,"",($P973-$Y973)/($Z973-$Y973)))</f>
        <v/>
      </c>
      <c r="AB973" s="48" t="str">
        <f aca="false">IF($A973="","",IF(AND(HOUR($A973)&gt;=CFG_HINI,HOUR($A973)&lt;CFG_HFIM),1,0))</f>
        <v/>
      </c>
      <c r="AC973" s="48" t="str">
        <f aca="false">IF($A973="","",IF($D973="",0,IF($D973&gt;=CFG_RSMIN,1,0)))</f>
        <v/>
      </c>
      <c r="AD973" s="48" t="str">
        <f aca="false">IF($A973="","",IF($E973="",0,IF(AND($E973&gt;=CFG_UMIN,$E973&lt;=CFG_UMAX),1,0)))</f>
        <v/>
      </c>
      <c r="AE973" s="48" t="str">
        <f aca="false">IF($A973="","",IF($L973="",0,IF($L973&gt;=CFG_VPDMIN,1,0)))</f>
        <v/>
      </c>
      <c r="AF973" s="48" t="str">
        <f aca="false">IF($A973="","",IF(CFG_METODO="Teórico (Jackson)",IF(OR($Y973="",$Z973=""),0,IF(ABS($Z973-$Y973)&gt;=CFG_DENOMMIN,1,0)),IF(OR($T973="",$U973=""),0,IF(ABS($U973-$T973)&gt;=CFG_DENOMMIN,1,0))))</f>
        <v/>
      </c>
      <c r="AG973" s="48" t="str">
        <f aca="false">IF($A973="","",IF(AND($B973&lt;&gt;"",$C973&lt;&gt;"",$H973&lt;&gt;""),1,0))</f>
        <v/>
      </c>
      <c r="AH973" s="48" t="str">
        <f aca="false">IF($A973="","",IF(AND($AB973=1,$AC973=1,$AD973=1,$AE973=1,$AF973=1,$AG973=1),1,0))</f>
        <v/>
      </c>
      <c r="AI973" s="50" t="str">
        <f aca="false">IF($A973="","",IF($AH973&lt;&gt;1,"",IF(CFG_METODO="Teórico (Jackson)",$AA973,$V973)))</f>
        <v/>
      </c>
      <c r="AJ973" s="50" t="str">
        <f aca="false">IF($AI973="","",MAX(0,MIN(1,$AI973)))</f>
        <v/>
      </c>
      <c r="AK973" s="52" t="str">
        <f aca="false">IF($A973="","",IF($AG973=0,"Dados incompletos"&amp;IF($I973="SEM PAR"," — sem Tc no mesmo horário",""),IF($AB973=0,"Fora da janela horária",IF($AC973=0,"Radiação abaixo do mínimo",IF($AD973=0,"Vento fora da faixa",IF($AE973=0,"VPD abaixo do mínimo",IF($AF973=0,"Denominador muito pequeno","VÁLIDO")))))))</f>
        <v/>
      </c>
    </row>
    <row r="974" customFormat="false" ht="15" hidden="false" customHeight="false" outlineLevel="0" collapsed="false">
      <c r="A974" s="45" t="str">
        <f aca="false">IF(02_Estacao!A974="","",02_Estacao!A974)</f>
        <v/>
      </c>
      <c r="B974" s="46" t="str">
        <f aca="false">IF(OR($A974="",02_Estacao!B974=""),"",IF(CFG_UT="°F",(02_Estacao!B974-32)*5/9,02_Estacao!B974))</f>
        <v/>
      </c>
      <c r="C974" s="47" t="str">
        <f aca="false">IF(OR($A974="",02_Estacao!C974=""),"",IF(CFG_UUR="fração (0-1)",02_Estacao!C974*100,02_Estacao!C974))</f>
        <v/>
      </c>
      <c r="D974" s="48" t="str">
        <f aca="false">IF(OR($A974="",02_Estacao!D974=""),"",IF(CFG_URS="MJ/m²/h",02_Estacao!D974*277.7778,IF(CFG_URS="kW/m²",02_Estacao!D974*1000,02_Estacao!D974)))</f>
        <v/>
      </c>
      <c r="E974" s="46" t="str">
        <f aca="false">IF(OR($A974="",02_Estacao!E974=""),"",IF(CFG_UVEL="km/h",02_Estacao!E974/3.6,02_Estacao!E974))</f>
        <v/>
      </c>
      <c r="F974" s="46" t="str">
        <f aca="false">IF($A974="","",IF(02_Estacao!F974="",CFG_P,IF(CFG_UP="hPa (mbar)",02_Estacao!F974/10,IF(CFG_UP="Pa",02_Estacao!F974/1000,02_Estacao!F974))))</f>
        <v/>
      </c>
      <c r="G974" s="48" t="str">
        <f aca="false">IF($A974="","",IF(02_Estacao!G974&lt;&gt;"",02_Estacao!G974,IF($D974="","",(1-CFG_ALBEDO)*$D974-CFG_RNL)))</f>
        <v/>
      </c>
      <c r="H974" s="46" t="str">
        <f aca="false">IF($A974="","",IFERROR(IF(ISNUMBER(INDEX(03_Dossel!$F$6:$F$1005,MATCH($A974,03_Dossel!$A$6:$A$1005,0))),INDEX(03_Dossel!$F$6:$F$1005,MATCH($A974,03_Dossel!$A$6:$A$1005,0)),""),""))</f>
        <v/>
      </c>
      <c r="I974" s="49" t="str">
        <f aca="false">IF($A974="","",IF($H974="","SEM PAR","OK"))</f>
        <v/>
      </c>
      <c r="J974" s="50" t="str">
        <f aca="false">IF($B974="","",0.6108*EXP(17.27*$B974/($B974+237.3)))</f>
        <v/>
      </c>
      <c r="K974" s="50" t="str">
        <f aca="false">IF(OR($J974="",$C974=""),"",$J974*$C974/100)</f>
        <v/>
      </c>
      <c r="L974" s="50" t="str">
        <f aca="false">IF(OR($J974="",$K974=""),"",$J974-$K974)</f>
        <v/>
      </c>
      <c r="M974" s="50" t="str">
        <f aca="false">IF($J974="","",4098*$J974/($B974+237.3)^2)</f>
        <v/>
      </c>
      <c r="N974" s="51" t="str">
        <f aca="false">IF($F974="","",0.000665*$F974)</f>
        <v/>
      </c>
      <c r="O974" s="46" t="str">
        <f aca="false">IF($E974="","",IFERROR($E974*4.87/LN(67.8*CFG_ZANEM-5.42),""))</f>
        <v/>
      </c>
      <c r="P974" s="46" t="str">
        <f aca="false">IF(OR($B974="",$H974=""),"",$H974-$B974)</f>
        <v/>
      </c>
      <c r="Q974" s="46" t="str">
        <f aca="false">IF($A974="","",IF(ISNUMBER(CFG_A),CFG_A,""))</f>
        <v/>
      </c>
      <c r="R974" s="46" t="str">
        <f aca="false">IF($A974="","",IF(ISNUMBER(CFG_B),CFG_B,""))</f>
        <v/>
      </c>
      <c r="S974" s="50" t="str">
        <f aca="false">IF(OR($B974="",$Q974=""),"",0.6108*EXP(17.27*$B974/($B974+237.3))-0.6108*EXP(17.27*($B974+$Q974)/($B974+$Q974+237.3)))</f>
        <v/>
      </c>
      <c r="T974" s="46" t="str">
        <f aca="false">IF(OR($Q974="",$R974="",$L974=""),"",$Q974+$R974*$L974)</f>
        <v/>
      </c>
      <c r="U974" s="46" t="str">
        <f aca="false">IF(OR($Q974="",$R974="",$S974=""),"",$Q974+$R974*$S974)</f>
        <v/>
      </c>
      <c r="V974" s="50" t="str">
        <f aca="false">IF(OR($P974="",$T974="",$U974=""),"",IF(ABS($U974-$T974)&lt;CFG_DENOMMIN,"",($P974-$T974)/($U974-$T974)))</f>
        <v/>
      </c>
      <c r="W974" s="47" t="str">
        <f aca="false">IF($E974="","",IFERROR(LN((CFG_ZANEM-0.67*CFG_HDOSSEL)/(0.123*CFG_HDOSSEL))*LN((CFG_ZAR-0.67*CFG_HDOSSEL)/(0.0123*CFG_HDOSSEL))/(CFG_K^2*$E974),""))</f>
        <v/>
      </c>
      <c r="X974" s="50" t="str">
        <f aca="false">IF(OR($N974="",$W974="",$W974=0),"",$N974*(1+CFG_RC/$W974))</f>
        <v/>
      </c>
      <c r="Y974" s="46" t="str">
        <f aca="false">IF(OR($X974="",$M974="",$G974="",$L974=""),"",($W974*$G974/CFG_RHOCP)*($X974/($M974+$X974))-$L974/($M974+$X974))</f>
        <v/>
      </c>
      <c r="Z974" s="46" t="str">
        <f aca="false">IF(OR($W974="",$G974=""),"",$W974*$G974/CFG_RHOCP)</f>
        <v/>
      </c>
      <c r="AA974" s="50" t="str">
        <f aca="false">IF(OR($P974="",$Y974="",$Z974=""),"",IF(ABS($Z974-$Y974)&lt;CFG_DENOMMIN,"",($P974-$Y974)/($Z974-$Y974)))</f>
        <v/>
      </c>
      <c r="AB974" s="48" t="str">
        <f aca="false">IF($A974="","",IF(AND(HOUR($A974)&gt;=CFG_HINI,HOUR($A974)&lt;CFG_HFIM),1,0))</f>
        <v/>
      </c>
      <c r="AC974" s="48" t="str">
        <f aca="false">IF($A974="","",IF($D974="",0,IF($D974&gt;=CFG_RSMIN,1,0)))</f>
        <v/>
      </c>
      <c r="AD974" s="48" t="str">
        <f aca="false">IF($A974="","",IF($E974="",0,IF(AND($E974&gt;=CFG_UMIN,$E974&lt;=CFG_UMAX),1,0)))</f>
        <v/>
      </c>
      <c r="AE974" s="48" t="str">
        <f aca="false">IF($A974="","",IF($L974="",0,IF($L974&gt;=CFG_VPDMIN,1,0)))</f>
        <v/>
      </c>
      <c r="AF974" s="48" t="str">
        <f aca="false">IF($A974="","",IF(CFG_METODO="Teórico (Jackson)",IF(OR($Y974="",$Z974=""),0,IF(ABS($Z974-$Y974)&gt;=CFG_DENOMMIN,1,0)),IF(OR($T974="",$U974=""),0,IF(ABS($U974-$T974)&gt;=CFG_DENOMMIN,1,0))))</f>
        <v/>
      </c>
      <c r="AG974" s="48" t="str">
        <f aca="false">IF($A974="","",IF(AND($B974&lt;&gt;"",$C974&lt;&gt;"",$H974&lt;&gt;""),1,0))</f>
        <v/>
      </c>
      <c r="AH974" s="48" t="str">
        <f aca="false">IF($A974="","",IF(AND($AB974=1,$AC974=1,$AD974=1,$AE974=1,$AF974=1,$AG974=1),1,0))</f>
        <v/>
      </c>
      <c r="AI974" s="50" t="str">
        <f aca="false">IF($A974="","",IF($AH974&lt;&gt;1,"",IF(CFG_METODO="Teórico (Jackson)",$AA974,$V974)))</f>
        <v/>
      </c>
      <c r="AJ974" s="50" t="str">
        <f aca="false">IF($AI974="","",MAX(0,MIN(1,$AI974)))</f>
        <v/>
      </c>
      <c r="AK974" s="52" t="str">
        <f aca="false">IF($A974="","",IF($AG974=0,"Dados incompletos"&amp;IF($I974="SEM PAR"," — sem Tc no mesmo horário",""),IF($AB974=0,"Fora da janela horária",IF($AC974=0,"Radiação abaixo do mínimo",IF($AD974=0,"Vento fora da faixa",IF($AE974=0,"VPD abaixo do mínimo",IF($AF974=0,"Denominador muito pequeno","VÁLIDO")))))))</f>
        <v/>
      </c>
    </row>
    <row r="975" customFormat="false" ht="15" hidden="false" customHeight="false" outlineLevel="0" collapsed="false">
      <c r="A975" s="45" t="str">
        <f aca="false">IF(02_Estacao!A975="","",02_Estacao!A975)</f>
        <v/>
      </c>
      <c r="B975" s="46" t="str">
        <f aca="false">IF(OR($A975="",02_Estacao!B975=""),"",IF(CFG_UT="°F",(02_Estacao!B975-32)*5/9,02_Estacao!B975))</f>
        <v/>
      </c>
      <c r="C975" s="47" t="str">
        <f aca="false">IF(OR($A975="",02_Estacao!C975=""),"",IF(CFG_UUR="fração (0-1)",02_Estacao!C975*100,02_Estacao!C975))</f>
        <v/>
      </c>
      <c r="D975" s="48" t="str">
        <f aca="false">IF(OR($A975="",02_Estacao!D975=""),"",IF(CFG_URS="MJ/m²/h",02_Estacao!D975*277.7778,IF(CFG_URS="kW/m²",02_Estacao!D975*1000,02_Estacao!D975)))</f>
        <v/>
      </c>
      <c r="E975" s="46" t="str">
        <f aca="false">IF(OR($A975="",02_Estacao!E975=""),"",IF(CFG_UVEL="km/h",02_Estacao!E975/3.6,02_Estacao!E975))</f>
        <v/>
      </c>
      <c r="F975" s="46" t="str">
        <f aca="false">IF($A975="","",IF(02_Estacao!F975="",CFG_P,IF(CFG_UP="hPa (mbar)",02_Estacao!F975/10,IF(CFG_UP="Pa",02_Estacao!F975/1000,02_Estacao!F975))))</f>
        <v/>
      </c>
      <c r="G975" s="48" t="str">
        <f aca="false">IF($A975="","",IF(02_Estacao!G975&lt;&gt;"",02_Estacao!G975,IF($D975="","",(1-CFG_ALBEDO)*$D975-CFG_RNL)))</f>
        <v/>
      </c>
      <c r="H975" s="46" t="str">
        <f aca="false">IF($A975="","",IFERROR(IF(ISNUMBER(INDEX(03_Dossel!$F$6:$F$1005,MATCH($A975,03_Dossel!$A$6:$A$1005,0))),INDEX(03_Dossel!$F$6:$F$1005,MATCH($A975,03_Dossel!$A$6:$A$1005,0)),""),""))</f>
        <v/>
      </c>
      <c r="I975" s="49" t="str">
        <f aca="false">IF($A975="","",IF($H975="","SEM PAR","OK"))</f>
        <v/>
      </c>
      <c r="J975" s="50" t="str">
        <f aca="false">IF($B975="","",0.6108*EXP(17.27*$B975/($B975+237.3)))</f>
        <v/>
      </c>
      <c r="K975" s="50" t="str">
        <f aca="false">IF(OR($J975="",$C975=""),"",$J975*$C975/100)</f>
        <v/>
      </c>
      <c r="L975" s="50" t="str">
        <f aca="false">IF(OR($J975="",$K975=""),"",$J975-$K975)</f>
        <v/>
      </c>
      <c r="M975" s="50" t="str">
        <f aca="false">IF($J975="","",4098*$J975/($B975+237.3)^2)</f>
        <v/>
      </c>
      <c r="N975" s="51" t="str">
        <f aca="false">IF($F975="","",0.000665*$F975)</f>
        <v/>
      </c>
      <c r="O975" s="46" t="str">
        <f aca="false">IF($E975="","",IFERROR($E975*4.87/LN(67.8*CFG_ZANEM-5.42),""))</f>
        <v/>
      </c>
      <c r="P975" s="46" t="str">
        <f aca="false">IF(OR($B975="",$H975=""),"",$H975-$B975)</f>
        <v/>
      </c>
      <c r="Q975" s="46" t="str">
        <f aca="false">IF($A975="","",IF(ISNUMBER(CFG_A),CFG_A,""))</f>
        <v/>
      </c>
      <c r="R975" s="46" t="str">
        <f aca="false">IF($A975="","",IF(ISNUMBER(CFG_B),CFG_B,""))</f>
        <v/>
      </c>
      <c r="S975" s="50" t="str">
        <f aca="false">IF(OR($B975="",$Q975=""),"",0.6108*EXP(17.27*$B975/($B975+237.3))-0.6108*EXP(17.27*($B975+$Q975)/($B975+$Q975+237.3)))</f>
        <v/>
      </c>
      <c r="T975" s="46" t="str">
        <f aca="false">IF(OR($Q975="",$R975="",$L975=""),"",$Q975+$R975*$L975)</f>
        <v/>
      </c>
      <c r="U975" s="46" t="str">
        <f aca="false">IF(OR($Q975="",$R975="",$S975=""),"",$Q975+$R975*$S975)</f>
        <v/>
      </c>
      <c r="V975" s="50" t="str">
        <f aca="false">IF(OR($P975="",$T975="",$U975=""),"",IF(ABS($U975-$T975)&lt;CFG_DENOMMIN,"",($P975-$T975)/($U975-$T975)))</f>
        <v/>
      </c>
      <c r="W975" s="47" t="str">
        <f aca="false">IF($E975="","",IFERROR(LN((CFG_ZANEM-0.67*CFG_HDOSSEL)/(0.123*CFG_HDOSSEL))*LN((CFG_ZAR-0.67*CFG_HDOSSEL)/(0.0123*CFG_HDOSSEL))/(CFG_K^2*$E975),""))</f>
        <v/>
      </c>
      <c r="X975" s="50" t="str">
        <f aca="false">IF(OR($N975="",$W975="",$W975=0),"",$N975*(1+CFG_RC/$W975))</f>
        <v/>
      </c>
      <c r="Y975" s="46" t="str">
        <f aca="false">IF(OR($X975="",$M975="",$G975="",$L975=""),"",($W975*$G975/CFG_RHOCP)*($X975/($M975+$X975))-$L975/($M975+$X975))</f>
        <v/>
      </c>
      <c r="Z975" s="46" t="str">
        <f aca="false">IF(OR($W975="",$G975=""),"",$W975*$G975/CFG_RHOCP)</f>
        <v/>
      </c>
      <c r="AA975" s="50" t="str">
        <f aca="false">IF(OR($P975="",$Y975="",$Z975=""),"",IF(ABS($Z975-$Y975)&lt;CFG_DENOMMIN,"",($P975-$Y975)/($Z975-$Y975)))</f>
        <v/>
      </c>
      <c r="AB975" s="48" t="str">
        <f aca="false">IF($A975="","",IF(AND(HOUR($A975)&gt;=CFG_HINI,HOUR($A975)&lt;CFG_HFIM),1,0))</f>
        <v/>
      </c>
      <c r="AC975" s="48" t="str">
        <f aca="false">IF($A975="","",IF($D975="",0,IF($D975&gt;=CFG_RSMIN,1,0)))</f>
        <v/>
      </c>
      <c r="AD975" s="48" t="str">
        <f aca="false">IF($A975="","",IF($E975="",0,IF(AND($E975&gt;=CFG_UMIN,$E975&lt;=CFG_UMAX),1,0)))</f>
        <v/>
      </c>
      <c r="AE975" s="48" t="str">
        <f aca="false">IF($A975="","",IF($L975="",0,IF($L975&gt;=CFG_VPDMIN,1,0)))</f>
        <v/>
      </c>
      <c r="AF975" s="48" t="str">
        <f aca="false">IF($A975="","",IF(CFG_METODO="Teórico (Jackson)",IF(OR($Y975="",$Z975=""),0,IF(ABS($Z975-$Y975)&gt;=CFG_DENOMMIN,1,0)),IF(OR($T975="",$U975=""),0,IF(ABS($U975-$T975)&gt;=CFG_DENOMMIN,1,0))))</f>
        <v/>
      </c>
      <c r="AG975" s="48" t="str">
        <f aca="false">IF($A975="","",IF(AND($B975&lt;&gt;"",$C975&lt;&gt;"",$H975&lt;&gt;""),1,0))</f>
        <v/>
      </c>
      <c r="AH975" s="48" t="str">
        <f aca="false">IF($A975="","",IF(AND($AB975=1,$AC975=1,$AD975=1,$AE975=1,$AF975=1,$AG975=1),1,0))</f>
        <v/>
      </c>
      <c r="AI975" s="50" t="str">
        <f aca="false">IF($A975="","",IF($AH975&lt;&gt;1,"",IF(CFG_METODO="Teórico (Jackson)",$AA975,$V975)))</f>
        <v/>
      </c>
      <c r="AJ975" s="50" t="str">
        <f aca="false">IF($AI975="","",MAX(0,MIN(1,$AI975)))</f>
        <v/>
      </c>
      <c r="AK975" s="52" t="str">
        <f aca="false">IF($A975="","",IF($AG975=0,"Dados incompletos"&amp;IF($I975="SEM PAR"," — sem Tc no mesmo horário",""),IF($AB975=0,"Fora da janela horária",IF($AC975=0,"Radiação abaixo do mínimo",IF($AD975=0,"Vento fora da faixa",IF($AE975=0,"VPD abaixo do mínimo",IF($AF975=0,"Denominador muito pequeno","VÁLIDO")))))))</f>
        <v/>
      </c>
    </row>
    <row r="976" customFormat="false" ht="15" hidden="false" customHeight="false" outlineLevel="0" collapsed="false">
      <c r="A976" s="45" t="str">
        <f aca="false">IF(02_Estacao!A976="","",02_Estacao!A976)</f>
        <v/>
      </c>
      <c r="B976" s="46" t="str">
        <f aca="false">IF(OR($A976="",02_Estacao!B976=""),"",IF(CFG_UT="°F",(02_Estacao!B976-32)*5/9,02_Estacao!B976))</f>
        <v/>
      </c>
      <c r="C976" s="47" t="str">
        <f aca="false">IF(OR($A976="",02_Estacao!C976=""),"",IF(CFG_UUR="fração (0-1)",02_Estacao!C976*100,02_Estacao!C976))</f>
        <v/>
      </c>
      <c r="D976" s="48" t="str">
        <f aca="false">IF(OR($A976="",02_Estacao!D976=""),"",IF(CFG_URS="MJ/m²/h",02_Estacao!D976*277.7778,IF(CFG_URS="kW/m²",02_Estacao!D976*1000,02_Estacao!D976)))</f>
        <v/>
      </c>
      <c r="E976" s="46" t="str">
        <f aca="false">IF(OR($A976="",02_Estacao!E976=""),"",IF(CFG_UVEL="km/h",02_Estacao!E976/3.6,02_Estacao!E976))</f>
        <v/>
      </c>
      <c r="F976" s="46" t="str">
        <f aca="false">IF($A976="","",IF(02_Estacao!F976="",CFG_P,IF(CFG_UP="hPa (mbar)",02_Estacao!F976/10,IF(CFG_UP="Pa",02_Estacao!F976/1000,02_Estacao!F976))))</f>
        <v/>
      </c>
      <c r="G976" s="48" t="str">
        <f aca="false">IF($A976="","",IF(02_Estacao!G976&lt;&gt;"",02_Estacao!G976,IF($D976="","",(1-CFG_ALBEDO)*$D976-CFG_RNL)))</f>
        <v/>
      </c>
      <c r="H976" s="46" t="str">
        <f aca="false">IF($A976="","",IFERROR(IF(ISNUMBER(INDEX(03_Dossel!$F$6:$F$1005,MATCH($A976,03_Dossel!$A$6:$A$1005,0))),INDEX(03_Dossel!$F$6:$F$1005,MATCH($A976,03_Dossel!$A$6:$A$1005,0)),""),""))</f>
        <v/>
      </c>
      <c r="I976" s="49" t="str">
        <f aca="false">IF($A976="","",IF($H976="","SEM PAR","OK"))</f>
        <v/>
      </c>
      <c r="J976" s="50" t="str">
        <f aca="false">IF($B976="","",0.6108*EXP(17.27*$B976/($B976+237.3)))</f>
        <v/>
      </c>
      <c r="K976" s="50" t="str">
        <f aca="false">IF(OR($J976="",$C976=""),"",$J976*$C976/100)</f>
        <v/>
      </c>
      <c r="L976" s="50" t="str">
        <f aca="false">IF(OR($J976="",$K976=""),"",$J976-$K976)</f>
        <v/>
      </c>
      <c r="M976" s="50" t="str">
        <f aca="false">IF($J976="","",4098*$J976/($B976+237.3)^2)</f>
        <v/>
      </c>
      <c r="N976" s="51" t="str">
        <f aca="false">IF($F976="","",0.000665*$F976)</f>
        <v/>
      </c>
      <c r="O976" s="46" t="str">
        <f aca="false">IF($E976="","",IFERROR($E976*4.87/LN(67.8*CFG_ZANEM-5.42),""))</f>
        <v/>
      </c>
      <c r="P976" s="46" t="str">
        <f aca="false">IF(OR($B976="",$H976=""),"",$H976-$B976)</f>
        <v/>
      </c>
      <c r="Q976" s="46" t="str">
        <f aca="false">IF($A976="","",IF(ISNUMBER(CFG_A),CFG_A,""))</f>
        <v/>
      </c>
      <c r="R976" s="46" t="str">
        <f aca="false">IF($A976="","",IF(ISNUMBER(CFG_B),CFG_B,""))</f>
        <v/>
      </c>
      <c r="S976" s="50" t="str">
        <f aca="false">IF(OR($B976="",$Q976=""),"",0.6108*EXP(17.27*$B976/($B976+237.3))-0.6108*EXP(17.27*($B976+$Q976)/($B976+$Q976+237.3)))</f>
        <v/>
      </c>
      <c r="T976" s="46" t="str">
        <f aca="false">IF(OR($Q976="",$R976="",$L976=""),"",$Q976+$R976*$L976)</f>
        <v/>
      </c>
      <c r="U976" s="46" t="str">
        <f aca="false">IF(OR($Q976="",$R976="",$S976=""),"",$Q976+$R976*$S976)</f>
        <v/>
      </c>
      <c r="V976" s="50" t="str">
        <f aca="false">IF(OR($P976="",$T976="",$U976=""),"",IF(ABS($U976-$T976)&lt;CFG_DENOMMIN,"",($P976-$T976)/($U976-$T976)))</f>
        <v/>
      </c>
      <c r="W976" s="47" t="str">
        <f aca="false">IF($E976="","",IFERROR(LN((CFG_ZANEM-0.67*CFG_HDOSSEL)/(0.123*CFG_HDOSSEL))*LN((CFG_ZAR-0.67*CFG_HDOSSEL)/(0.0123*CFG_HDOSSEL))/(CFG_K^2*$E976),""))</f>
        <v/>
      </c>
      <c r="X976" s="50" t="str">
        <f aca="false">IF(OR($N976="",$W976="",$W976=0),"",$N976*(1+CFG_RC/$W976))</f>
        <v/>
      </c>
      <c r="Y976" s="46" t="str">
        <f aca="false">IF(OR($X976="",$M976="",$G976="",$L976=""),"",($W976*$G976/CFG_RHOCP)*($X976/($M976+$X976))-$L976/($M976+$X976))</f>
        <v/>
      </c>
      <c r="Z976" s="46" t="str">
        <f aca="false">IF(OR($W976="",$G976=""),"",$W976*$G976/CFG_RHOCP)</f>
        <v/>
      </c>
      <c r="AA976" s="50" t="str">
        <f aca="false">IF(OR($P976="",$Y976="",$Z976=""),"",IF(ABS($Z976-$Y976)&lt;CFG_DENOMMIN,"",($P976-$Y976)/($Z976-$Y976)))</f>
        <v/>
      </c>
      <c r="AB976" s="48" t="str">
        <f aca="false">IF($A976="","",IF(AND(HOUR($A976)&gt;=CFG_HINI,HOUR($A976)&lt;CFG_HFIM),1,0))</f>
        <v/>
      </c>
      <c r="AC976" s="48" t="str">
        <f aca="false">IF($A976="","",IF($D976="",0,IF($D976&gt;=CFG_RSMIN,1,0)))</f>
        <v/>
      </c>
      <c r="AD976" s="48" t="str">
        <f aca="false">IF($A976="","",IF($E976="",0,IF(AND($E976&gt;=CFG_UMIN,$E976&lt;=CFG_UMAX),1,0)))</f>
        <v/>
      </c>
      <c r="AE976" s="48" t="str">
        <f aca="false">IF($A976="","",IF($L976="",0,IF($L976&gt;=CFG_VPDMIN,1,0)))</f>
        <v/>
      </c>
      <c r="AF976" s="48" t="str">
        <f aca="false">IF($A976="","",IF(CFG_METODO="Teórico (Jackson)",IF(OR($Y976="",$Z976=""),0,IF(ABS($Z976-$Y976)&gt;=CFG_DENOMMIN,1,0)),IF(OR($T976="",$U976=""),0,IF(ABS($U976-$T976)&gt;=CFG_DENOMMIN,1,0))))</f>
        <v/>
      </c>
      <c r="AG976" s="48" t="str">
        <f aca="false">IF($A976="","",IF(AND($B976&lt;&gt;"",$C976&lt;&gt;"",$H976&lt;&gt;""),1,0))</f>
        <v/>
      </c>
      <c r="AH976" s="48" t="str">
        <f aca="false">IF($A976="","",IF(AND($AB976=1,$AC976=1,$AD976=1,$AE976=1,$AF976=1,$AG976=1),1,0))</f>
        <v/>
      </c>
      <c r="AI976" s="50" t="str">
        <f aca="false">IF($A976="","",IF($AH976&lt;&gt;1,"",IF(CFG_METODO="Teórico (Jackson)",$AA976,$V976)))</f>
        <v/>
      </c>
      <c r="AJ976" s="50" t="str">
        <f aca="false">IF($AI976="","",MAX(0,MIN(1,$AI976)))</f>
        <v/>
      </c>
      <c r="AK976" s="52" t="str">
        <f aca="false">IF($A976="","",IF($AG976=0,"Dados incompletos"&amp;IF($I976="SEM PAR"," — sem Tc no mesmo horário",""),IF($AB976=0,"Fora da janela horária",IF($AC976=0,"Radiação abaixo do mínimo",IF($AD976=0,"Vento fora da faixa",IF($AE976=0,"VPD abaixo do mínimo",IF($AF976=0,"Denominador muito pequeno","VÁLIDO")))))))</f>
        <v/>
      </c>
    </row>
    <row r="977" customFormat="false" ht="15" hidden="false" customHeight="false" outlineLevel="0" collapsed="false">
      <c r="A977" s="45" t="str">
        <f aca="false">IF(02_Estacao!A977="","",02_Estacao!A977)</f>
        <v/>
      </c>
      <c r="B977" s="46" t="str">
        <f aca="false">IF(OR($A977="",02_Estacao!B977=""),"",IF(CFG_UT="°F",(02_Estacao!B977-32)*5/9,02_Estacao!B977))</f>
        <v/>
      </c>
      <c r="C977" s="47" t="str">
        <f aca="false">IF(OR($A977="",02_Estacao!C977=""),"",IF(CFG_UUR="fração (0-1)",02_Estacao!C977*100,02_Estacao!C977))</f>
        <v/>
      </c>
      <c r="D977" s="48" t="str">
        <f aca="false">IF(OR($A977="",02_Estacao!D977=""),"",IF(CFG_URS="MJ/m²/h",02_Estacao!D977*277.7778,IF(CFG_URS="kW/m²",02_Estacao!D977*1000,02_Estacao!D977)))</f>
        <v/>
      </c>
      <c r="E977" s="46" t="str">
        <f aca="false">IF(OR($A977="",02_Estacao!E977=""),"",IF(CFG_UVEL="km/h",02_Estacao!E977/3.6,02_Estacao!E977))</f>
        <v/>
      </c>
      <c r="F977" s="46" t="str">
        <f aca="false">IF($A977="","",IF(02_Estacao!F977="",CFG_P,IF(CFG_UP="hPa (mbar)",02_Estacao!F977/10,IF(CFG_UP="Pa",02_Estacao!F977/1000,02_Estacao!F977))))</f>
        <v/>
      </c>
      <c r="G977" s="48" t="str">
        <f aca="false">IF($A977="","",IF(02_Estacao!G977&lt;&gt;"",02_Estacao!G977,IF($D977="","",(1-CFG_ALBEDO)*$D977-CFG_RNL)))</f>
        <v/>
      </c>
      <c r="H977" s="46" t="str">
        <f aca="false">IF($A977="","",IFERROR(IF(ISNUMBER(INDEX(03_Dossel!$F$6:$F$1005,MATCH($A977,03_Dossel!$A$6:$A$1005,0))),INDEX(03_Dossel!$F$6:$F$1005,MATCH($A977,03_Dossel!$A$6:$A$1005,0)),""),""))</f>
        <v/>
      </c>
      <c r="I977" s="49" t="str">
        <f aca="false">IF($A977="","",IF($H977="","SEM PAR","OK"))</f>
        <v/>
      </c>
      <c r="J977" s="50" t="str">
        <f aca="false">IF($B977="","",0.6108*EXP(17.27*$B977/($B977+237.3)))</f>
        <v/>
      </c>
      <c r="K977" s="50" t="str">
        <f aca="false">IF(OR($J977="",$C977=""),"",$J977*$C977/100)</f>
        <v/>
      </c>
      <c r="L977" s="50" t="str">
        <f aca="false">IF(OR($J977="",$K977=""),"",$J977-$K977)</f>
        <v/>
      </c>
      <c r="M977" s="50" t="str">
        <f aca="false">IF($J977="","",4098*$J977/($B977+237.3)^2)</f>
        <v/>
      </c>
      <c r="N977" s="51" t="str">
        <f aca="false">IF($F977="","",0.000665*$F977)</f>
        <v/>
      </c>
      <c r="O977" s="46" t="str">
        <f aca="false">IF($E977="","",IFERROR($E977*4.87/LN(67.8*CFG_ZANEM-5.42),""))</f>
        <v/>
      </c>
      <c r="P977" s="46" t="str">
        <f aca="false">IF(OR($B977="",$H977=""),"",$H977-$B977)</f>
        <v/>
      </c>
      <c r="Q977" s="46" t="str">
        <f aca="false">IF($A977="","",IF(ISNUMBER(CFG_A),CFG_A,""))</f>
        <v/>
      </c>
      <c r="R977" s="46" t="str">
        <f aca="false">IF($A977="","",IF(ISNUMBER(CFG_B),CFG_B,""))</f>
        <v/>
      </c>
      <c r="S977" s="50" t="str">
        <f aca="false">IF(OR($B977="",$Q977=""),"",0.6108*EXP(17.27*$B977/($B977+237.3))-0.6108*EXP(17.27*($B977+$Q977)/($B977+$Q977+237.3)))</f>
        <v/>
      </c>
      <c r="T977" s="46" t="str">
        <f aca="false">IF(OR($Q977="",$R977="",$L977=""),"",$Q977+$R977*$L977)</f>
        <v/>
      </c>
      <c r="U977" s="46" t="str">
        <f aca="false">IF(OR($Q977="",$R977="",$S977=""),"",$Q977+$R977*$S977)</f>
        <v/>
      </c>
      <c r="V977" s="50" t="str">
        <f aca="false">IF(OR($P977="",$T977="",$U977=""),"",IF(ABS($U977-$T977)&lt;CFG_DENOMMIN,"",($P977-$T977)/($U977-$T977)))</f>
        <v/>
      </c>
      <c r="W977" s="47" t="str">
        <f aca="false">IF($E977="","",IFERROR(LN((CFG_ZANEM-0.67*CFG_HDOSSEL)/(0.123*CFG_HDOSSEL))*LN((CFG_ZAR-0.67*CFG_HDOSSEL)/(0.0123*CFG_HDOSSEL))/(CFG_K^2*$E977),""))</f>
        <v/>
      </c>
      <c r="X977" s="50" t="str">
        <f aca="false">IF(OR($N977="",$W977="",$W977=0),"",$N977*(1+CFG_RC/$W977))</f>
        <v/>
      </c>
      <c r="Y977" s="46" t="str">
        <f aca="false">IF(OR($X977="",$M977="",$G977="",$L977=""),"",($W977*$G977/CFG_RHOCP)*($X977/($M977+$X977))-$L977/($M977+$X977))</f>
        <v/>
      </c>
      <c r="Z977" s="46" t="str">
        <f aca="false">IF(OR($W977="",$G977=""),"",$W977*$G977/CFG_RHOCP)</f>
        <v/>
      </c>
      <c r="AA977" s="50" t="str">
        <f aca="false">IF(OR($P977="",$Y977="",$Z977=""),"",IF(ABS($Z977-$Y977)&lt;CFG_DENOMMIN,"",($P977-$Y977)/($Z977-$Y977)))</f>
        <v/>
      </c>
      <c r="AB977" s="48" t="str">
        <f aca="false">IF($A977="","",IF(AND(HOUR($A977)&gt;=CFG_HINI,HOUR($A977)&lt;CFG_HFIM),1,0))</f>
        <v/>
      </c>
      <c r="AC977" s="48" t="str">
        <f aca="false">IF($A977="","",IF($D977="",0,IF($D977&gt;=CFG_RSMIN,1,0)))</f>
        <v/>
      </c>
      <c r="AD977" s="48" t="str">
        <f aca="false">IF($A977="","",IF($E977="",0,IF(AND($E977&gt;=CFG_UMIN,$E977&lt;=CFG_UMAX),1,0)))</f>
        <v/>
      </c>
      <c r="AE977" s="48" t="str">
        <f aca="false">IF($A977="","",IF($L977="",0,IF($L977&gt;=CFG_VPDMIN,1,0)))</f>
        <v/>
      </c>
      <c r="AF977" s="48" t="str">
        <f aca="false">IF($A977="","",IF(CFG_METODO="Teórico (Jackson)",IF(OR($Y977="",$Z977=""),0,IF(ABS($Z977-$Y977)&gt;=CFG_DENOMMIN,1,0)),IF(OR($T977="",$U977=""),0,IF(ABS($U977-$T977)&gt;=CFG_DENOMMIN,1,0))))</f>
        <v/>
      </c>
      <c r="AG977" s="48" t="str">
        <f aca="false">IF($A977="","",IF(AND($B977&lt;&gt;"",$C977&lt;&gt;"",$H977&lt;&gt;""),1,0))</f>
        <v/>
      </c>
      <c r="AH977" s="48" t="str">
        <f aca="false">IF($A977="","",IF(AND($AB977=1,$AC977=1,$AD977=1,$AE977=1,$AF977=1,$AG977=1),1,0))</f>
        <v/>
      </c>
      <c r="AI977" s="50" t="str">
        <f aca="false">IF($A977="","",IF($AH977&lt;&gt;1,"",IF(CFG_METODO="Teórico (Jackson)",$AA977,$V977)))</f>
        <v/>
      </c>
      <c r="AJ977" s="50" t="str">
        <f aca="false">IF($AI977="","",MAX(0,MIN(1,$AI977)))</f>
        <v/>
      </c>
      <c r="AK977" s="52" t="str">
        <f aca="false">IF($A977="","",IF($AG977=0,"Dados incompletos"&amp;IF($I977="SEM PAR"," — sem Tc no mesmo horário",""),IF($AB977=0,"Fora da janela horária",IF($AC977=0,"Radiação abaixo do mínimo",IF($AD977=0,"Vento fora da faixa",IF($AE977=0,"VPD abaixo do mínimo",IF($AF977=0,"Denominador muito pequeno","VÁLIDO")))))))</f>
        <v/>
      </c>
    </row>
    <row r="978" customFormat="false" ht="15" hidden="false" customHeight="false" outlineLevel="0" collapsed="false">
      <c r="A978" s="45" t="str">
        <f aca="false">IF(02_Estacao!A978="","",02_Estacao!A978)</f>
        <v/>
      </c>
      <c r="B978" s="46" t="str">
        <f aca="false">IF(OR($A978="",02_Estacao!B978=""),"",IF(CFG_UT="°F",(02_Estacao!B978-32)*5/9,02_Estacao!B978))</f>
        <v/>
      </c>
      <c r="C978" s="47" t="str">
        <f aca="false">IF(OR($A978="",02_Estacao!C978=""),"",IF(CFG_UUR="fração (0-1)",02_Estacao!C978*100,02_Estacao!C978))</f>
        <v/>
      </c>
      <c r="D978" s="48" t="str">
        <f aca="false">IF(OR($A978="",02_Estacao!D978=""),"",IF(CFG_URS="MJ/m²/h",02_Estacao!D978*277.7778,IF(CFG_URS="kW/m²",02_Estacao!D978*1000,02_Estacao!D978)))</f>
        <v/>
      </c>
      <c r="E978" s="46" t="str">
        <f aca="false">IF(OR($A978="",02_Estacao!E978=""),"",IF(CFG_UVEL="km/h",02_Estacao!E978/3.6,02_Estacao!E978))</f>
        <v/>
      </c>
      <c r="F978" s="46" t="str">
        <f aca="false">IF($A978="","",IF(02_Estacao!F978="",CFG_P,IF(CFG_UP="hPa (mbar)",02_Estacao!F978/10,IF(CFG_UP="Pa",02_Estacao!F978/1000,02_Estacao!F978))))</f>
        <v/>
      </c>
      <c r="G978" s="48" t="str">
        <f aca="false">IF($A978="","",IF(02_Estacao!G978&lt;&gt;"",02_Estacao!G978,IF($D978="","",(1-CFG_ALBEDO)*$D978-CFG_RNL)))</f>
        <v/>
      </c>
      <c r="H978" s="46" t="str">
        <f aca="false">IF($A978="","",IFERROR(IF(ISNUMBER(INDEX(03_Dossel!$F$6:$F$1005,MATCH($A978,03_Dossel!$A$6:$A$1005,0))),INDEX(03_Dossel!$F$6:$F$1005,MATCH($A978,03_Dossel!$A$6:$A$1005,0)),""),""))</f>
        <v/>
      </c>
      <c r="I978" s="49" t="str">
        <f aca="false">IF($A978="","",IF($H978="","SEM PAR","OK"))</f>
        <v/>
      </c>
      <c r="J978" s="50" t="str">
        <f aca="false">IF($B978="","",0.6108*EXP(17.27*$B978/($B978+237.3)))</f>
        <v/>
      </c>
      <c r="K978" s="50" t="str">
        <f aca="false">IF(OR($J978="",$C978=""),"",$J978*$C978/100)</f>
        <v/>
      </c>
      <c r="L978" s="50" t="str">
        <f aca="false">IF(OR($J978="",$K978=""),"",$J978-$K978)</f>
        <v/>
      </c>
      <c r="M978" s="50" t="str">
        <f aca="false">IF($J978="","",4098*$J978/($B978+237.3)^2)</f>
        <v/>
      </c>
      <c r="N978" s="51" t="str">
        <f aca="false">IF($F978="","",0.000665*$F978)</f>
        <v/>
      </c>
      <c r="O978" s="46" t="str">
        <f aca="false">IF($E978="","",IFERROR($E978*4.87/LN(67.8*CFG_ZANEM-5.42),""))</f>
        <v/>
      </c>
      <c r="P978" s="46" t="str">
        <f aca="false">IF(OR($B978="",$H978=""),"",$H978-$B978)</f>
        <v/>
      </c>
      <c r="Q978" s="46" t="str">
        <f aca="false">IF($A978="","",IF(ISNUMBER(CFG_A),CFG_A,""))</f>
        <v/>
      </c>
      <c r="R978" s="46" t="str">
        <f aca="false">IF($A978="","",IF(ISNUMBER(CFG_B),CFG_B,""))</f>
        <v/>
      </c>
      <c r="S978" s="50" t="str">
        <f aca="false">IF(OR($B978="",$Q978=""),"",0.6108*EXP(17.27*$B978/($B978+237.3))-0.6108*EXP(17.27*($B978+$Q978)/($B978+$Q978+237.3)))</f>
        <v/>
      </c>
      <c r="T978" s="46" t="str">
        <f aca="false">IF(OR($Q978="",$R978="",$L978=""),"",$Q978+$R978*$L978)</f>
        <v/>
      </c>
      <c r="U978" s="46" t="str">
        <f aca="false">IF(OR($Q978="",$R978="",$S978=""),"",$Q978+$R978*$S978)</f>
        <v/>
      </c>
      <c r="V978" s="50" t="str">
        <f aca="false">IF(OR($P978="",$T978="",$U978=""),"",IF(ABS($U978-$T978)&lt;CFG_DENOMMIN,"",($P978-$T978)/($U978-$T978)))</f>
        <v/>
      </c>
      <c r="W978" s="47" t="str">
        <f aca="false">IF($E978="","",IFERROR(LN((CFG_ZANEM-0.67*CFG_HDOSSEL)/(0.123*CFG_HDOSSEL))*LN((CFG_ZAR-0.67*CFG_HDOSSEL)/(0.0123*CFG_HDOSSEL))/(CFG_K^2*$E978),""))</f>
        <v/>
      </c>
      <c r="X978" s="50" t="str">
        <f aca="false">IF(OR($N978="",$W978="",$W978=0),"",$N978*(1+CFG_RC/$W978))</f>
        <v/>
      </c>
      <c r="Y978" s="46" t="str">
        <f aca="false">IF(OR($X978="",$M978="",$G978="",$L978=""),"",($W978*$G978/CFG_RHOCP)*($X978/($M978+$X978))-$L978/($M978+$X978))</f>
        <v/>
      </c>
      <c r="Z978" s="46" t="str">
        <f aca="false">IF(OR($W978="",$G978=""),"",$W978*$G978/CFG_RHOCP)</f>
        <v/>
      </c>
      <c r="AA978" s="50" t="str">
        <f aca="false">IF(OR($P978="",$Y978="",$Z978=""),"",IF(ABS($Z978-$Y978)&lt;CFG_DENOMMIN,"",($P978-$Y978)/($Z978-$Y978)))</f>
        <v/>
      </c>
      <c r="AB978" s="48" t="str">
        <f aca="false">IF($A978="","",IF(AND(HOUR($A978)&gt;=CFG_HINI,HOUR($A978)&lt;CFG_HFIM),1,0))</f>
        <v/>
      </c>
      <c r="AC978" s="48" t="str">
        <f aca="false">IF($A978="","",IF($D978="",0,IF($D978&gt;=CFG_RSMIN,1,0)))</f>
        <v/>
      </c>
      <c r="AD978" s="48" t="str">
        <f aca="false">IF($A978="","",IF($E978="",0,IF(AND($E978&gt;=CFG_UMIN,$E978&lt;=CFG_UMAX),1,0)))</f>
        <v/>
      </c>
      <c r="AE978" s="48" t="str">
        <f aca="false">IF($A978="","",IF($L978="",0,IF($L978&gt;=CFG_VPDMIN,1,0)))</f>
        <v/>
      </c>
      <c r="AF978" s="48" t="str">
        <f aca="false">IF($A978="","",IF(CFG_METODO="Teórico (Jackson)",IF(OR($Y978="",$Z978=""),0,IF(ABS($Z978-$Y978)&gt;=CFG_DENOMMIN,1,0)),IF(OR($T978="",$U978=""),0,IF(ABS($U978-$T978)&gt;=CFG_DENOMMIN,1,0))))</f>
        <v/>
      </c>
      <c r="AG978" s="48" t="str">
        <f aca="false">IF($A978="","",IF(AND($B978&lt;&gt;"",$C978&lt;&gt;"",$H978&lt;&gt;""),1,0))</f>
        <v/>
      </c>
      <c r="AH978" s="48" t="str">
        <f aca="false">IF($A978="","",IF(AND($AB978=1,$AC978=1,$AD978=1,$AE978=1,$AF978=1,$AG978=1),1,0))</f>
        <v/>
      </c>
      <c r="AI978" s="50" t="str">
        <f aca="false">IF($A978="","",IF($AH978&lt;&gt;1,"",IF(CFG_METODO="Teórico (Jackson)",$AA978,$V978)))</f>
        <v/>
      </c>
      <c r="AJ978" s="50" t="str">
        <f aca="false">IF($AI978="","",MAX(0,MIN(1,$AI978)))</f>
        <v/>
      </c>
      <c r="AK978" s="52" t="str">
        <f aca="false">IF($A978="","",IF($AG978=0,"Dados incompletos"&amp;IF($I978="SEM PAR"," — sem Tc no mesmo horário",""),IF($AB978=0,"Fora da janela horária",IF($AC978=0,"Radiação abaixo do mínimo",IF($AD978=0,"Vento fora da faixa",IF($AE978=0,"VPD abaixo do mínimo",IF($AF978=0,"Denominador muito pequeno","VÁLIDO")))))))</f>
        <v/>
      </c>
    </row>
    <row r="979" customFormat="false" ht="15" hidden="false" customHeight="false" outlineLevel="0" collapsed="false">
      <c r="A979" s="45" t="str">
        <f aca="false">IF(02_Estacao!A979="","",02_Estacao!A979)</f>
        <v/>
      </c>
      <c r="B979" s="46" t="str">
        <f aca="false">IF(OR($A979="",02_Estacao!B979=""),"",IF(CFG_UT="°F",(02_Estacao!B979-32)*5/9,02_Estacao!B979))</f>
        <v/>
      </c>
      <c r="C979" s="47" t="str">
        <f aca="false">IF(OR($A979="",02_Estacao!C979=""),"",IF(CFG_UUR="fração (0-1)",02_Estacao!C979*100,02_Estacao!C979))</f>
        <v/>
      </c>
      <c r="D979" s="48" t="str">
        <f aca="false">IF(OR($A979="",02_Estacao!D979=""),"",IF(CFG_URS="MJ/m²/h",02_Estacao!D979*277.7778,IF(CFG_URS="kW/m²",02_Estacao!D979*1000,02_Estacao!D979)))</f>
        <v/>
      </c>
      <c r="E979" s="46" t="str">
        <f aca="false">IF(OR($A979="",02_Estacao!E979=""),"",IF(CFG_UVEL="km/h",02_Estacao!E979/3.6,02_Estacao!E979))</f>
        <v/>
      </c>
      <c r="F979" s="46" t="str">
        <f aca="false">IF($A979="","",IF(02_Estacao!F979="",CFG_P,IF(CFG_UP="hPa (mbar)",02_Estacao!F979/10,IF(CFG_UP="Pa",02_Estacao!F979/1000,02_Estacao!F979))))</f>
        <v/>
      </c>
      <c r="G979" s="48" t="str">
        <f aca="false">IF($A979="","",IF(02_Estacao!G979&lt;&gt;"",02_Estacao!G979,IF($D979="","",(1-CFG_ALBEDO)*$D979-CFG_RNL)))</f>
        <v/>
      </c>
      <c r="H979" s="46" t="str">
        <f aca="false">IF($A979="","",IFERROR(IF(ISNUMBER(INDEX(03_Dossel!$F$6:$F$1005,MATCH($A979,03_Dossel!$A$6:$A$1005,0))),INDEX(03_Dossel!$F$6:$F$1005,MATCH($A979,03_Dossel!$A$6:$A$1005,0)),""),""))</f>
        <v/>
      </c>
      <c r="I979" s="49" t="str">
        <f aca="false">IF($A979="","",IF($H979="","SEM PAR","OK"))</f>
        <v/>
      </c>
      <c r="J979" s="50" t="str">
        <f aca="false">IF($B979="","",0.6108*EXP(17.27*$B979/($B979+237.3)))</f>
        <v/>
      </c>
      <c r="K979" s="50" t="str">
        <f aca="false">IF(OR($J979="",$C979=""),"",$J979*$C979/100)</f>
        <v/>
      </c>
      <c r="L979" s="50" t="str">
        <f aca="false">IF(OR($J979="",$K979=""),"",$J979-$K979)</f>
        <v/>
      </c>
      <c r="M979" s="50" t="str">
        <f aca="false">IF($J979="","",4098*$J979/($B979+237.3)^2)</f>
        <v/>
      </c>
      <c r="N979" s="51" t="str">
        <f aca="false">IF($F979="","",0.000665*$F979)</f>
        <v/>
      </c>
      <c r="O979" s="46" t="str">
        <f aca="false">IF($E979="","",IFERROR($E979*4.87/LN(67.8*CFG_ZANEM-5.42),""))</f>
        <v/>
      </c>
      <c r="P979" s="46" t="str">
        <f aca="false">IF(OR($B979="",$H979=""),"",$H979-$B979)</f>
        <v/>
      </c>
      <c r="Q979" s="46" t="str">
        <f aca="false">IF($A979="","",IF(ISNUMBER(CFG_A),CFG_A,""))</f>
        <v/>
      </c>
      <c r="R979" s="46" t="str">
        <f aca="false">IF($A979="","",IF(ISNUMBER(CFG_B),CFG_B,""))</f>
        <v/>
      </c>
      <c r="S979" s="50" t="str">
        <f aca="false">IF(OR($B979="",$Q979=""),"",0.6108*EXP(17.27*$B979/($B979+237.3))-0.6108*EXP(17.27*($B979+$Q979)/($B979+$Q979+237.3)))</f>
        <v/>
      </c>
      <c r="T979" s="46" t="str">
        <f aca="false">IF(OR($Q979="",$R979="",$L979=""),"",$Q979+$R979*$L979)</f>
        <v/>
      </c>
      <c r="U979" s="46" t="str">
        <f aca="false">IF(OR($Q979="",$R979="",$S979=""),"",$Q979+$R979*$S979)</f>
        <v/>
      </c>
      <c r="V979" s="50" t="str">
        <f aca="false">IF(OR($P979="",$T979="",$U979=""),"",IF(ABS($U979-$T979)&lt;CFG_DENOMMIN,"",($P979-$T979)/($U979-$T979)))</f>
        <v/>
      </c>
      <c r="W979" s="47" t="str">
        <f aca="false">IF($E979="","",IFERROR(LN((CFG_ZANEM-0.67*CFG_HDOSSEL)/(0.123*CFG_HDOSSEL))*LN((CFG_ZAR-0.67*CFG_HDOSSEL)/(0.0123*CFG_HDOSSEL))/(CFG_K^2*$E979),""))</f>
        <v/>
      </c>
      <c r="X979" s="50" t="str">
        <f aca="false">IF(OR($N979="",$W979="",$W979=0),"",$N979*(1+CFG_RC/$W979))</f>
        <v/>
      </c>
      <c r="Y979" s="46" t="str">
        <f aca="false">IF(OR($X979="",$M979="",$G979="",$L979=""),"",($W979*$G979/CFG_RHOCP)*($X979/($M979+$X979))-$L979/($M979+$X979))</f>
        <v/>
      </c>
      <c r="Z979" s="46" t="str">
        <f aca="false">IF(OR($W979="",$G979=""),"",$W979*$G979/CFG_RHOCP)</f>
        <v/>
      </c>
      <c r="AA979" s="50" t="str">
        <f aca="false">IF(OR($P979="",$Y979="",$Z979=""),"",IF(ABS($Z979-$Y979)&lt;CFG_DENOMMIN,"",($P979-$Y979)/($Z979-$Y979)))</f>
        <v/>
      </c>
      <c r="AB979" s="48" t="str">
        <f aca="false">IF($A979="","",IF(AND(HOUR($A979)&gt;=CFG_HINI,HOUR($A979)&lt;CFG_HFIM),1,0))</f>
        <v/>
      </c>
      <c r="AC979" s="48" t="str">
        <f aca="false">IF($A979="","",IF($D979="",0,IF($D979&gt;=CFG_RSMIN,1,0)))</f>
        <v/>
      </c>
      <c r="AD979" s="48" t="str">
        <f aca="false">IF($A979="","",IF($E979="",0,IF(AND($E979&gt;=CFG_UMIN,$E979&lt;=CFG_UMAX),1,0)))</f>
        <v/>
      </c>
      <c r="AE979" s="48" t="str">
        <f aca="false">IF($A979="","",IF($L979="",0,IF($L979&gt;=CFG_VPDMIN,1,0)))</f>
        <v/>
      </c>
      <c r="AF979" s="48" t="str">
        <f aca="false">IF($A979="","",IF(CFG_METODO="Teórico (Jackson)",IF(OR($Y979="",$Z979=""),0,IF(ABS($Z979-$Y979)&gt;=CFG_DENOMMIN,1,0)),IF(OR($T979="",$U979=""),0,IF(ABS($U979-$T979)&gt;=CFG_DENOMMIN,1,0))))</f>
        <v/>
      </c>
      <c r="AG979" s="48" t="str">
        <f aca="false">IF($A979="","",IF(AND($B979&lt;&gt;"",$C979&lt;&gt;"",$H979&lt;&gt;""),1,0))</f>
        <v/>
      </c>
      <c r="AH979" s="48" t="str">
        <f aca="false">IF($A979="","",IF(AND($AB979=1,$AC979=1,$AD979=1,$AE979=1,$AF979=1,$AG979=1),1,0))</f>
        <v/>
      </c>
      <c r="AI979" s="50" t="str">
        <f aca="false">IF($A979="","",IF($AH979&lt;&gt;1,"",IF(CFG_METODO="Teórico (Jackson)",$AA979,$V979)))</f>
        <v/>
      </c>
      <c r="AJ979" s="50" t="str">
        <f aca="false">IF($AI979="","",MAX(0,MIN(1,$AI979)))</f>
        <v/>
      </c>
      <c r="AK979" s="52" t="str">
        <f aca="false">IF($A979="","",IF($AG979=0,"Dados incompletos"&amp;IF($I979="SEM PAR"," — sem Tc no mesmo horário",""),IF($AB979=0,"Fora da janela horária",IF($AC979=0,"Radiação abaixo do mínimo",IF($AD979=0,"Vento fora da faixa",IF($AE979=0,"VPD abaixo do mínimo",IF($AF979=0,"Denominador muito pequeno","VÁLIDO")))))))</f>
        <v/>
      </c>
    </row>
    <row r="980" customFormat="false" ht="15" hidden="false" customHeight="false" outlineLevel="0" collapsed="false">
      <c r="A980" s="45" t="str">
        <f aca="false">IF(02_Estacao!A980="","",02_Estacao!A980)</f>
        <v/>
      </c>
      <c r="B980" s="46" t="str">
        <f aca="false">IF(OR($A980="",02_Estacao!B980=""),"",IF(CFG_UT="°F",(02_Estacao!B980-32)*5/9,02_Estacao!B980))</f>
        <v/>
      </c>
      <c r="C980" s="47" t="str">
        <f aca="false">IF(OR($A980="",02_Estacao!C980=""),"",IF(CFG_UUR="fração (0-1)",02_Estacao!C980*100,02_Estacao!C980))</f>
        <v/>
      </c>
      <c r="D980" s="48" t="str">
        <f aca="false">IF(OR($A980="",02_Estacao!D980=""),"",IF(CFG_URS="MJ/m²/h",02_Estacao!D980*277.7778,IF(CFG_URS="kW/m²",02_Estacao!D980*1000,02_Estacao!D980)))</f>
        <v/>
      </c>
      <c r="E980" s="46" t="str">
        <f aca="false">IF(OR($A980="",02_Estacao!E980=""),"",IF(CFG_UVEL="km/h",02_Estacao!E980/3.6,02_Estacao!E980))</f>
        <v/>
      </c>
      <c r="F980" s="46" t="str">
        <f aca="false">IF($A980="","",IF(02_Estacao!F980="",CFG_P,IF(CFG_UP="hPa (mbar)",02_Estacao!F980/10,IF(CFG_UP="Pa",02_Estacao!F980/1000,02_Estacao!F980))))</f>
        <v/>
      </c>
      <c r="G980" s="48" t="str">
        <f aca="false">IF($A980="","",IF(02_Estacao!G980&lt;&gt;"",02_Estacao!G980,IF($D980="","",(1-CFG_ALBEDO)*$D980-CFG_RNL)))</f>
        <v/>
      </c>
      <c r="H980" s="46" t="str">
        <f aca="false">IF($A980="","",IFERROR(IF(ISNUMBER(INDEX(03_Dossel!$F$6:$F$1005,MATCH($A980,03_Dossel!$A$6:$A$1005,0))),INDEX(03_Dossel!$F$6:$F$1005,MATCH($A980,03_Dossel!$A$6:$A$1005,0)),""),""))</f>
        <v/>
      </c>
      <c r="I980" s="49" t="str">
        <f aca="false">IF($A980="","",IF($H980="","SEM PAR","OK"))</f>
        <v/>
      </c>
      <c r="J980" s="50" t="str">
        <f aca="false">IF($B980="","",0.6108*EXP(17.27*$B980/($B980+237.3)))</f>
        <v/>
      </c>
      <c r="K980" s="50" t="str">
        <f aca="false">IF(OR($J980="",$C980=""),"",$J980*$C980/100)</f>
        <v/>
      </c>
      <c r="L980" s="50" t="str">
        <f aca="false">IF(OR($J980="",$K980=""),"",$J980-$K980)</f>
        <v/>
      </c>
      <c r="M980" s="50" t="str">
        <f aca="false">IF($J980="","",4098*$J980/($B980+237.3)^2)</f>
        <v/>
      </c>
      <c r="N980" s="51" t="str">
        <f aca="false">IF($F980="","",0.000665*$F980)</f>
        <v/>
      </c>
      <c r="O980" s="46" t="str">
        <f aca="false">IF($E980="","",IFERROR($E980*4.87/LN(67.8*CFG_ZANEM-5.42),""))</f>
        <v/>
      </c>
      <c r="P980" s="46" t="str">
        <f aca="false">IF(OR($B980="",$H980=""),"",$H980-$B980)</f>
        <v/>
      </c>
      <c r="Q980" s="46" t="str">
        <f aca="false">IF($A980="","",IF(ISNUMBER(CFG_A),CFG_A,""))</f>
        <v/>
      </c>
      <c r="R980" s="46" t="str">
        <f aca="false">IF($A980="","",IF(ISNUMBER(CFG_B),CFG_B,""))</f>
        <v/>
      </c>
      <c r="S980" s="50" t="str">
        <f aca="false">IF(OR($B980="",$Q980=""),"",0.6108*EXP(17.27*$B980/($B980+237.3))-0.6108*EXP(17.27*($B980+$Q980)/($B980+$Q980+237.3)))</f>
        <v/>
      </c>
      <c r="T980" s="46" t="str">
        <f aca="false">IF(OR($Q980="",$R980="",$L980=""),"",$Q980+$R980*$L980)</f>
        <v/>
      </c>
      <c r="U980" s="46" t="str">
        <f aca="false">IF(OR($Q980="",$R980="",$S980=""),"",$Q980+$R980*$S980)</f>
        <v/>
      </c>
      <c r="V980" s="50" t="str">
        <f aca="false">IF(OR($P980="",$T980="",$U980=""),"",IF(ABS($U980-$T980)&lt;CFG_DENOMMIN,"",($P980-$T980)/($U980-$T980)))</f>
        <v/>
      </c>
      <c r="W980" s="47" t="str">
        <f aca="false">IF($E980="","",IFERROR(LN((CFG_ZANEM-0.67*CFG_HDOSSEL)/(0.123*CFG_HDOSSEL))*LN((CFG_ZAR-0.67*CFG_HDOSSEL)/(0.0123*CFG_HDOSSEL))/(CFG_K^2*$E980),""))</f>
        <v/>
      </c>
      <c r="X980" s="50" t="str">
        <f aca="false">IF(OR($N980="",$W980="",$W980=0),"",$N980*(1+CFG_RC/$W980))</f>
        <v/>
      </c>
      <c r="Y980" s="46" t="str">
        <f aca="false">IF(OR($X980="",$M980="",$G980="",$L980=""),"",($W980*$G980/CFG_RHOCP)*($X980/($M980+$X980))-$L980/($M980+$X980))</f>
        <v/>
      </c>
      <c r="Z980" s="46" t="str">
        <f aca="false">IF(OR($W980="",$G980=""),"",$W980*$G980/CFG_RHOCP)</f>
        <v/>
      </c>
      <c r="AA980" s="50" t="str">
        <f aca="false">IF(OR($P980="",$Y980="",$Z980=""),"",IF(ABS($Z980-$Y980)&lt;CFG_DENOMMIN,"",($P980-$Y980)/($Z980-$Y980)))</f>
        <v/>
      </c>
      <c r="AB980" s="48" t="str">
        <f aca="false">IF($A980="","",IF(AND(HOUR($A980)&gt;=CFG_HINI,HOUR($A980)&lt;CFG_HFIM),1,0))</f>
        <v/>
      </c>
      <c r="AC980" s="48" t="str">
        <f aca="false">IF($A980="","",IF($D980="",0,IF($D980&gt;=CFG_RSMIN,1,0)))</f>
        <v/>
      </c>
      <c r="AD980" s="48" t="str">
        <f aca="false">IF($A980="","",IF($E980="",0,IF(AND($E980&gt;=CFG_UMIN,$E980&lt;=CFG_UMAX),1,0)))</f>
        <v/>
      </c>
      <c r="AE980" s="48" t="str">
        <f aca="false">IF($A980="","",IF($L980="",0,IF($L980&gt;=CFG_VPDMIN,1,0)))</f>
        <v/>
      </c>
      <c r="AF980" s="48" t="str">
        <f aca="false">IF($A980="","",IF(CFG_METODO="Teórico (Jackson)",IF(OR($Y980="",$Z980=""),0,IF(ABS($Z980-$Y980)&gt;=CFG_DENOMMIN,1,0)),IF(OR($T980="",$U980=""),0,IF(ABS($U980-$T980)&gt;=CFG_DENOMMIN,1,0))))</f>
        <v/>
      </c>
      <c r="AG980" s="48" t="str">
        <f aca="false">IF($A980="","",IF(AND($B980&lt;&gt;"",$C980&lt;&gt;"",$H980&lt;&gt;""),1,0))</f>
        <v/>
      </c>
      <c r="AH980" s="48" t="str">
        <f aca="false">IF($A980="","",IF(AND($AB980=1,$AC980=1,$AD980=1,$AE980=1,$AF980=1,$AG980=1),1,0))</f>
        <v/>
      </c>
      <c r="AI980" s="50" t="str">
        <f aca="false">IF($A980="","",IF($AH980&lt;&gt;1,"",IF(CFG_METODO="Teórico (Jackson)",$AA980,$V980)))</f>
        <v/>
      </c>
      <c r="AJ980" s="50" t="str">
        <f aca="false">IF($AI980="","",MAX(0,MIN(1,$AI980)))</f>
        <v/>
      </c>
      <c r="AK980" s="52" t="str">
        <f aca="false">IF($A980="","",IF($AG980=0,"Dados incompletos"&amp;IF($I980="SEM PAR"," — sem Tc no mesmo horário",""),IF($AB980=0,"Fora da janela horária",IF($AC980=0,"Radiação abaixo do mínimo",IF($AD980=0,"Vento fora da faixa",IF($AE980=0,"VPD abaixo do mínimo",IF($AF980=0,"Denominador muito pequeno","VÁLIDO")))))))</f>
        <v/>
      </c>
    </row>
    <row r="981" customFormat="false" ht="15" hidden="false" customHeight="false" outlineLevel="0" collapsed="false">
      <c r="A981" s="45" t="str">
        <f aca="false">IF(02_Estacao!A981="","",02_Estacao!A981)</f>
        <v/>
      </c>
      <c r="B981" s="46" t="str">
        <f aca="false">IF(OR($A981="",02_Estacao!B981=""),"",IF(CFG_UT="°F",(02_Estacao!B981-32)*5/9,02_Estacao!B981))</f>
        <v/>
      </c>
      <c r="C981" s="47" t="str">
        <f aca="false">IF(OR($A981="",02_Estacao!C981=""),"",IF(CFG_UUR="fração (0-1)",02_Estacao!C981*100,02_Estacao!C981))</f>
        <v/>
      </c>
      <c r="D981" s="48" t="str">
        <f aca="false">IF(OR($A981="",02_Estacao!D981=""),"",IF(CFG_URS="MJ/m²/h",02_Estacao!D981*277.7778,IF(CFG_URS="kW/m²",02_Estacao!D981*1000,02_Estacao!D981)))</f>
        <v/>
      </c>
      <c r="E981" s="46" t="str">
        <f aca="false">IF(OR($A981="",02_Estacao!E981=""),"",IF(CFG_UVEL="km/h",02_Estacao!E981/3.6,02_Estacao!E981))</f>
        <v/>
      </c>
      <c r="F981" s="46" t="str">
        <f aca="false">IF($A981="","",IF(02_Estacao!F981="",CFG_P,IF(CFG_UP="hPa (mbar)",02_Estacao!F981/10,IF(CFG_UP="Pa",02_Estacao!F981/1000,02_Estacao!F981))))</f>
        <v/>
      </c>
      <c r="G981" s="48" t="str">
        <f aca="false">IF($A981="","",IF(02_Estacao!G981&lt;&gt;"",02_Estacao!G981,IF($D981="","",(1-CFG_ALBEDO)*$D981-CFG_RNL)))</f>
        <v/>
      </c>
      <c r="H981" s="46" t="str">
        <f aca="false">IF($A981="","",IFERROR(IF(ISNUMBER(INDEX(03_Dossel!$F$6:$F$1005,MATCH($A981,03_Dossel!$A$6:$A$1005,0))),INDEX(03_Dossel!$F$6:$F$1005,MATCH($A981,03_Dossel!$A$6:$A$1005,0)),""),""))</f>
        <v/>
      </c>
      <c r="I981" s="49" t="str">
        <f aca="false">IF($A981="","",IF($H981="","SEM PAR","OK"))</f>
        <v/>
      </c>
      <c r="J981" s="50" t="str">
        <f aca="false">IF($B981="","",0.6108*EXP(17.27*$B981/($B981+237.3)))</f>
        <v/>
      </c>
      <c r="K981" s="50" t="str">
        <f aca="false">IF(OR($J981="",$C981=""),"",$J981*$C981/100)</f>
        <v/>
      </c>
      <c r="L981" s="50" t="str">
        <f aca="false">IF(OR($J981="",$K981=""),"",$J981-$K981)</f>
        <v/>
      </c>
      <c r="M981" s="50" t="str">
        <f aca="false">IF($J981="","",4098*$J981/($B981+237.3)^2)</f>
        <v/>
      </c>
      <c r="N981" s="51" t="str">
        <f aca="false">IF($F981="","",0.000665*$F981)</f>
        <v/>
      </c>
      <c r="O981" s="46" t="str">
        <f aca="false">IF($E981="","",IFERROR($E981*4.87/LN(67.8*CFG_ZANEM-5.42),""))</f>
        <v/>
      </c>
      <c r="P981" s="46" t="str">
        <f aca="false">IF(OR($B981="",$H981=""),"",$H981-$B981)</f>
        <v/>
      </c>
      <c r="Q981" s="46" t="str">
        <f aca="false">IF($A981="","",IF(ISNUMBER(CFG_A),CFG_A,""))</f>
        <v/>
      </c>
      <c r="R981" s="46" t="str">
        <f aca="false">IF($A981="","",IF(ISNUMBER(CFG_B),CFG_B,""))</f>
        <v/>
      </c>
      <c r="S981" s="50" t="str">
        <f aca="false">IF(OR($B981="",$Q981=""),"",0.6108*EXP(17.27*$B981/($B981+237.3))-0.6108*EXP(17.27*($B981+$Q981)/($B981+$Q981+237.3)))</f>
        <v/>
      </c>
      <c r="T981" s="46" t="str">
        <f aca="false">IF(OR($Q981="",$R981="",$L981=""),"",$Q981+$R981*$L981)</f>
        <v/>
      </c>
      <c r="U981" s="46" t="str">
        <f aca="false">IF(OR($Q981="",$R981="",$S981=""),"",$Q981+$R981*$S981)</f>
        <v/>
      </c>
      <c r="V981" s="50" t="str">
        <f aca="false">IF(OR($P981="",$T981="",$U981=""),"",IF(ABS($U981-$T981)&lt;CFG_DENOMMIN,"",($P981-$T981)/($U981-$T981)))</f>
        <v/>
      </c>
      <c r="W981" s="47" t="str">
        <f aca="false">IF($E981="","",IFERROR(LN((CFG_ZANEM-0.67*CFG_HDOSSEL)/(0.123*CFG_HDOSSEL))*LN((CFG_ZAR-0.67*CFG_HDOSSEL)/(0.0123*CFG_HDOSSEL))/(CFG_K^2*$E981),""))</f>
        <v/>
      </c>
      <c r="X981" s="50" t="str">
        <f aca="false">IF(OR($N981="",$W981="",$W981=0),"",$N981*(1+CFG_RC/$W981))</f>
        <v/>
      </c>
      <c r="Y981" s="46" t="str">
        <f aca="false">IF(OR($X981="",$M981="",$G981="",$L981=""),"",($W981*$G981/CFG_RHOCP)*($X981/($M981+$X981))-$L981/($M981+$X981))</f>
        <v/>
      </c>
      <c r="Z981" s="46" t="str">
        <f aca="false">IF(OR($W981="",$G981=""),"",$W981*$G981/CFG_RHOCP)</f>
        <v/>
      </c>
      <c r="AA981" s="50" t="str">
        <f aca="false">IF(OR($P981="",$Y981="",$Z981=""),"",IF(ABS($Z981-$Y981)&lt;CFG_DENOMMIN,"",($P981-$Y981)/($Z981-$Y981)))</f>
        <v/>
      </c>
      <c r="AB981" s="48" t="str">
        <f aca="false">IF($A981="","",IF(AND(HOUR($A981)&gt;=CFG_HINI,HOUR($A981)&lt;CFG_HFIM),1,0))</f>
        <v/>
      </c>
      <c r="AC981" s="48" t="str">
        <f aca="false">IF($A981="","",IF($D981="",0,IF($D981&gt;=CFG_RSMIN,1,0)))</f>
        <v/>
      </c>
      <c r="AD981" s="48" t="str">
        <f aca="false">IF($A981="","",IF($E981="",0,IF(AND($E981&gt;=CFG_UMIN,$E981&lt;=CFG_UMAX),1,0)))</f>
        <v/>
      </c>
      <c r="AE981" s="48" t="str">
        <f aca="false">IF($A981="","",IF($L981="",0,IF($L981&gt;=CFG_VPDMIN,1,0)))</f>
        <v/>
      </c>
      <c r="AF981" s="48" t="str">
        <f aca="false">IF($A981="","",IF(CFG_METODO="Teórico (Jackson)",IF(OR($Y981="",$Z981=""),0,IF(ABS($Z981-$Y981)&gt;=CFG_DENOMMIN,1,0)),IF(OR($T981="",$U981=""),0,IF(ABS($U981-$T981)&gt;=CFG_DENOMMIN,1,0))))</f>
        <v/>
      </c>
      <c r="AG981" s="48" t="str">
        <f aca="false">IF($A981="","",IF(AND($B981&lt;&gt;"",$C981&lt;&gt;"",$H981&lt;&gt;""),1,0))</f>
        <v/>
      </c>
      <c r="AH981" s="48" t="str">
        <f aca="false">IF($A981="","",IF(AND($AB981=1,$AC981=1,$AD981=1,$AE981=1,$AF981=1,$AG981=1),1,0))</f>
        <v/>
      </c>
      <c r="AI981" s="50" t="str">
        <f aca="false">IF($A981="","",IF($AH981&lt;&gt;1,"",IF(CFG_METODO="Teórico (Jackson)",$AA981,$V981)))</f>
        <v/>
      </c>
      <c r="AJ981" s="50" t="str">
        <f aca="false">IF($AI981="","",MAX(0,MIN(1,$AI981)))</f>
        <v/>
      </c>
      <c r="AK981" s="52" t="str">
        <f aca="false">IF($A981="","",IF($AG981=0,"Dados incompletos"&amp;IF($I981="SEM PAR"," — sem Tc no mesmo horário",""),IF($AB981=0,"Fora da janela horária",IF($AC981=0,"Radiação abaixo do mínimo",IF($AD981=0,"Vento fora da faixa",IF($AE981=0,"VPD abaixo do mínimo",IF($AF981=0,"Denominador muito pequeno","VÁLIDO")))))))</f>
        <v/>
      </c>
    </row>
    <row r="982" customFormat="false" ht="15" hidden="false" customHeight="false" outlineLevel="0" collapsed="false">
      <c r="A982" s="45" t="str">
        <f aca="false">IF(02_Estacao!A982="","",02_Estacao!A982)</f>
        <v/>
      </c>
      <c r="B982" s="46" t="str">
        <f aca="false">IF(OR($A982="",02_Estacao!B982=""),"",IF(CFG_UT="°F",(02_Estacao!B982-32)*5/9,02_Estacao!B982))</f>
        <v/>
      </c>
      <c r="C982" s="47" t="str">
        <f aca="false">IF(OR($A982="",02_Estacao!C982=""),"",IF(CFG_UUR="fração (0-1)",02_Estacao!C982*100,02_Estacao!C982))</f>
        <v/>
      </c>
      <c r="D982" s="48" t="str">
        <f aca="false">IF(OR($A982="",02_Estacao!D982=""),"",IF(CFG_URS="MJ/m²/h",02_Estacao!D982*277.7778,IF(CFG_URS="kW/m²",02_Estacao!D982*1000,02_Estacao!D982)))</f>
        <v/>
      </c>
      <c r="E982" s="46" t="str">
        <f aca="false">IF(OR($A982="",02_Estacao!E982=""),"",IF(CFG_UVEL="km/h",02_Estacao!E982/3.6,02_Estacao!E982))</f>
        <v/>
      </c>
      <c r="F982" s="46" t="str">
        <f aca="false">IF($A982="","",IF(02_Estacao!F982="",CFG_P,IF(CFG_UP="hPa (mbar)",02_Estacao!F982/10,IF(CFG_UP="Pa",02_Estacao!F982/1000,02_Estacao!F982))))</f>
        <v/>
      </c>
      <c r="G982" s="48" t="str">
        <f aca="false">IF($A982="","",IF(02_Estacao!G982&lt;&gt;"",02_Estacao!G982,IF($D982="","",(1-CFG_ALBEDO)*$D982-CFG_RNL)))</f>
        <v/>
      </c>
      <c r="H982" s="46" t="str">
        <f aca="false">IF($A982="","",IFERROR(IF(ISNUMBER(INDEX(03_Dossel!$F$6:$F$1005,MATCH($A982,03_Dossel!$A$6:$A$1005,0))),INDEX(03_Dossel!$F$6:$F$1005,MATCH($A982,03_Dossel!$A$6:$A$1005,0)),""),""))</f>
        <v/>
      </c>
      <c r="I982" s="49" t="str">
        <f aca="false">IF($A982="","",IF($H982="","SEM PAR","OK"))</f>
        <v/>
      </c>
      <c r="J982" s="50" t="str">
        <f aca="false">IF($B982="","",0.6108*EXP(17.27*$B982/($B982+237.3)))</f>
        <v/>
      </c>
      <c r="K982" s="50" t="str">
        <f aca="false">IF(OR($J982="",$C982=""),"",$J982*$C982/100)</f>
        <v/>
      </c>
      <c r="L982" s="50" t="str">
        <f aca="false">IF(OR($J982="",$K982=""),"",$J982-$K982)</f>
        <v/>
      </c>
      <c r="M982" s="50" t="str">
        <f aca="false">IF($J982="","",4098*$J982/($B982+237.3)^2)</f>
        <v/>
      </c>
      <c r="N982" s="51" t="str">
        <f aca="false">IF($F982="","",0.000665*$F982)</f>
        <v/>
      </c>
      <c r="O982" s="46" t="str">
        <f aca="false">IF($E982="","",IFERROR($E982*4.87/LN(67.8*CFG_ZANEM-5.42),""))</f>
        <v/>
      </c>
      <c r="P982" s="46" t="str">
        <f aca="false">IF(OR($B982="",$H982=""),"",$H982-$B982)</f>
        <v/>
      </c>
      <c r="Q982" s="46" t="str">
        <f aca="false">IF($A982="","",IF(ISNUMBER(CFG_A),CFG_A,""))</f>
        <v/>
      </c>
      <c r="R982" s="46" t="str">
        <f aca="false">IF($A982="","",IF(ISNUMBER(CFG_B),CFG_B,""))</f>
        <v/>
      </c>
      <c r="S982" s="50" t="str">
        <f aca="false">IF(OR($B982="",$Q982=""),"",0.6108*EXP(17.27*$B982/($B982+237.3))-0.6108*EXP(17.27*($B982+$Q982)/($B982+$Q982+237.3)))</f>
        <v/>
      </c>
      <c r="T982" s="46" t="str">
        <f aca="false">IF(OR($Q982="",$R982="",$L982=""),"",$Q982+$R982*$L982)</f>
        <v/>
      </c>
      <c r="U982" s="46" t="str">
        <f aca="false">IF(OR($Q982="",$R982="",$S982=""),"",$Q982+$R982*$S982)</f>
        <v/>
      </c>
      <c r="V982" s="50" t="str">
        <f aca="false">IF(OR($P982="",$T982="",$U982=""),"",IF(ABS($U982-$T982)&lt;CFG_DENOMMIN,"",($P982-$T982)/($U982-$T982)))</f>
        <v/>
      </c>
      <c r="W982" s="47" t="str">
        <f aca="false">IF($E982="","",IFERROR(LN((CFG_ZANEM-0.67*CFG_HDOSSEL)/(0.123*CFG_HDOSSEL))*LN((CFG_ZAR-0.67*CFG_HDOSSEL)/(0.0123*CFG_HDOSSEL))/(CFG_K^2*$E982),""))</f>
        <v/>
      </c>
      <c r="X982" s="50" t="str">
        <f aca="false">IF(OR($N982="",$W982="",$W982=0),"",$N982*(1+CFG_RC/$W982))</f>
        <v/>
      </c>
      <c r="Y982" s="46" t="str">
        <f aca="false">IF(OR($X982="",$M982="",$G982="",$L982=""),"",($W982*$G982/CFG_RHOCP)*($X982/($M982+$X982))-$L982/($M982+$X982))</f>
        <v/>
      </c>
      <c r="Z982" s="46" t="str">
        <f aca="false">IF(OR($W982="",$G982=""),"",$W982*$G982/CFG_RHOCP)</f>
        <v/>
      </c>
      <c r="AA982" s="50" t="str">
        <f aca="false">IF(OR($P982="",$Y982="",$Z982=""),"",IF(ABS($Z982-$Y982)&lt;CFG_DENOMMIN,"",($P982-$Y982)/($Z982-$Y982)))</f>
        <v/>
      </c>
      <c r="AB982" s="48" t="str">
        <f aca="false">IF($A982="","",IF(AND(HOUR($A982)&gt;=CFG_HINI,HOUR($A982)&lt;CFG_HFIM),1,0))</f>
        <v/>
      </c>
      <c r="AC982" s="48" t="str">
        <f aca="false">IF($A982="","",IF($D982="",0,IF($D982&gt;=CFG_RSMIN,1,0)))</f>
        <v/>
      </c>
      <c r="AD982" s="48" t="str">
        <f aca="false">IF($A982="","",IF($E982="",0,IF(AND($E982&gt;=CFG_UMIN,$E982&lt;=CFG_UMAX),1,0)))</f>
        <v/>
      </c>
      <c r="AE982" s="48" t="str">
        <f aca="false">IF($A982="","",IF($L982="",0,IF($L982&gt;=CFG_VPDMIN,1,0)))</f>
        <v/>
      </c>
      <c r="AF982" s="48" t="str">
        <f aca="false">IF($A982="","",IF(CFG_METODO="Teórico (Jackson)",IF(OR($Y982="",$Z982=""),0,IF(ABS($Z982-$Y982)&gt;=CFG_DENOMMIN,1,0)),IF(OR($T982="",$U982=""),0,IF(ABS($U982-$T982)&gt;=CFG_DENOMMIN,1,0))))</f>
        <v/>
      </c>
      <c r="AG982" s="48" t="str">
        <f aca="false">IF($A982="","",IF(AND($B982&lt;&gt;"",$C982&lt;&gt;"",$H982&lt;&gt;""),1,0))</f>
        <v/>
      </c>
      <c r="AH982" s="48" t="str">
        <f aca="false">IF($A982="","",IF(AND($AB982=1,$AC982=1,$AD982=1,$AE982=1,$AF982=1,$AG982=1),1,0))</f>
        <v/>
      </c>
      <c r="AI982" s="50" t="str">
        <f aca="false">IF($A982="","",IF($AH982&lt;&gt;1,"",IF(CFG_METODO="Teórico (Jackson)",$AA982,$V982)))</f>
        <v/>
      </c>
      <c r="AJ982" s="50" t="str">
        <f aca="false">IF($AI982="","",MAX(0,MIN(1,$AI982)))</f>
        <v/>
      </c>
      <c r="AK982" s="52" t="str">
        <f aca="false">IF($A982="","",IF($AG982=0,"Dados incompletos"&amp;IF($I982="SEM PAR"," — sem Tc no mesmo horário",""),IF($AB982=0,"Fora da janela horária",IF($AC982=0,"Radiação abaixo do mínimo",IF($AD982=0,"Vento fora da faixa",IF($AE982=0,"VPD abaixo do mínimo",IF($AF982=0,"Denominador muito pequeno","VÁLIDO")))))))</f>
        <v/>
      </c>
    </row>
    <row r="983" customFormat="false" ht="15" hidden="false" customHeight="false" outlineLevel="0" collapsed="false">
      <c r="A983" s="45" t="str">
        <f aca="false">IF(02_Estacao!A983="","",02_Estacao!A983)</f>
        <v/>
      </c>
      <c r="B983" s="46" t="str">
        <f aca="false">IF(OR($A983="",02_Estacao!B983=""),"",IF(CFG_UT="°F",(02_Estacao!B983-32)*5/9,02_Estacao!B983))</f>
        <v/>
      </c>
      <c r="C983" s="47" t="str">
        <f aca="false">IF(OR($A983="",02_Estacao!C983=""),"",IF(CFG_UUR="fração (0-1)",02_Estacao!C983*100,02_Estacao!C983))</f>
        <v/>
      </c>
      <c r="D983" s="48" t="str">
        <f aca="false">IF(OR($A983="",02_Estacao!D983=""),"",IF(CFG_URS="MJ/m²/h",02_Estacao!D983*277.7778,IF(CFG_URS="kW/m²",02_Estacao!D983*1000,02_Estacao!D983)))</f>
        <v/>
      </c>
      <c r="E983" s="46" t="str">
        <f aca="false">IF(OR($A983="",02_Estacao!E983=""),"",IF(CFG_UVEL="km/h",02_Estacao!E983/3.6,02_Estacao!E983))</f>
        <v/>
      </c>
      <c r="F983" s="46" t="str">
        <f aca="false">IF($A983="","",IF(02_Estacao!F983="",CFG_P,IF(CFG_UP="hPa (mbar)",02_Estacao!F983/10,IF(CFG_UP="Pa",02_Estacao!F983/1000,02_Estacao!F983))))</f>
        <v/>
      </c>
      <c r="G983" s="48" t="str">
        <f aca="false">IF($A983="","",IF(02_Estacao!G983&lt;&gt;"",02_Estacao!G983,IF($D983="","",(1-CFG_ALBEDO)*$D983-CFG_RNL)))</f>
        <v/>
      </c>
      <c r="H983" s="46" t="str">
        <f aca="false">IF($A983="","",IFERROR(IF(ISNUMBER(INDEX(03_Dossel!$F$6:$F$1005,MATCH($A983,03_Dossel!$A$6:$A$1005,0))),INDEX(03_Dossel!$F$6:$F$1005,MATCH($A983,03_Dossel!$A$6:$A$1005,0)),""),""))</f>
        <v/>
      </c>
      <c r="I983" s="49" t="str">
        <f aca="false">IF($A983="","",IF($H983="","SEM PAR","OK"))</f>
        <v/>
      </c>
      <c r="J983" s="50" t="str">
        <f aca="false">IF($B983="","",0.6108*EXP(17.27*$B983/($B983+237.3)))</f>
        <v/>
      </c>
      <c r="K983" s="50" t="str">
        <f aca="false">IF(OR($J983="",$C983=""),"",$J983*$C983/100)</f>
        <v/>
      </c>
      <c r="L983" s="50" t="str">
        <f aca="false">IF(OR($J983="",$K983=""),"",$J983-$K983)</f>
        <v/>
      </c>
      <c r="M983" s="50" t="str">
        <f aca="false">IF($J983="","",4098*$J983/($B983+237.3)^2)</f>
        <v/>
      </c>
      <c r="N983" s="51" t="str">
        <f aca="false">IF($F983="","",0.000665*$F983)</f>
        <v/>
      </c>
      <c r="O983" s="46" t="str">
        <f aca="false">IF($E983="","",IFERROR($E983*4.87/LN(67.8*CFG_ZANEM-5.42),""))</f>
        <v/>
      </c>
      <c r="P983" s="46" t="str">
        <f aca="false">IF(OR($B983="",$H983=""),"",$H983-$B983)</f>
        <v/>
      </c>
      <c r="Q983" s="46" t="str">
        <f aca="false">IF($A983="","",IF(ISNUMBER(CFG_A),CFG_A,""))</f>
        <v/>
      </c>
      <c r="R983" s="46" t="str">
        <f aca="false">IF($A983="","",IF(ISNUMBER(CFG_B),CFG_B,""))</f>
        <v/>
      </c>
      <c r="S983" s="50" t="str">
        <f aca="false">IF(OR($B983="",$Q983=""),"",0.6108*EXP(17.27*$B983/($B983+237.3))-0.6108*EXP(17.27*($B983+$Q983)/($B983+$Q983+237.3)))</f>
        <v/>
      </c>
      <c r="T983" s="46" t="str">
        <f aca="false">IF(OR($Q983="",$R983="",$L983=""),"",$Q983+$R983*$L983)</f>
        <v/>
      </c>
      <c r="U983" s="46" t="str">
        <f aca="false">IF(OR($Q983="",$R983="",$S983=""),"",$Q983+$R983*$S983)</f>
        <v/>
      </c>
      <c r="V983" s="50" t="str">
        <f aca="false">IF(OR($P983="",$T983="",$U983=""),"",IF(ABS($U983-$T983)&lt;CFG_DENOMMIN,"",($P983-$T983)/($U983-$T983)))</f>
        <v/>
      </c>
      <c r="W983" s="47" t="str">
        <f aca="false">IF($E983="","",IFERROR(LN((CFG_ZANEM-0.67*CFG_HDOSSEL)/(0.123*CFG_HDOSSEL))*LN((CFG_ZAR-0.67*CFG_HDOSSEL)/(0.0123*CFG_HDOSSEL))/(CFG_K^2*$E983),""))</f>
        <v/>
      </c>
      <c r="X983" s="50" t="str">
        <f aca="false">IF(OR($N983="",$W983="",$W983=0),"",$N983*(1+CFG_RC/$W983))</f>
        <v/>
      </c>
      <c r="Y983" s="46" t="str">
        <f aca="false">IF(OR($X983="",$M983="",$G983="",$L983=""),"",($W983*$G983/CFG_RHOCP)*($X983/($M983+$X983))-$L983/($M983+$X983))</f>
        <v/>
      </c>
      <c r="Z983" s="46" t="str">
        <f aca="false">IF(OR($W983="",$G983=""),"",$W983*$G983/CFG_RHOCP)</f>
        <v/>
      </c>
      <c r="AA983" s="50" t="str">
        <f aca="false">IF(OR($P983="",$Y983="",$Z983=""),"",IF(ABS($Z983-$Y983)&lt;CFG_DENOMMIN,"",($P983-$Y983)/($Z983-$Y983)))</f>
        <v/>
      </c>
      <c r="AB983" s="48" t="str">
        <f aca="false">IF($A983="","",IF(AND(HOUR($A983)&gt;=CFG_HINI,HOUR($A983)&lt;CFG_HFIM),1,0))</f>
        <v/>
      </c>
      <c r="AC983" s="48" t="str">
        <f aca="false">IF($A983="","",IF($D983="",0,IF($D983&gt;=CFG_RSMIN,1,0)))</f>
        <v/>
      </c>
      <c r="AD983" s="48" t="str">
        <f aca="false">IF($A983="","",IF($E983="",0,IF(AND($E983&gt;=CFG_UMIN,$E983&lt;=CFG_UMAX),1,0)))</f>
        <v/>
      </c>
      <c r="AE983" s="48" t="str">
        <f aca="false">IF($A983="","",IF($L983="",0,IF($L983&gt;=CFG_VPDMIN,1,0)))</f>
        <v/>
      </c>
      <c r="AF983" s="48" t="str">
        <f aca="false">IF($A983="","",IF(CFG_METODO="Teórico (Jackson)",IF(OR($Y983="",$Z983=""),0,IF(ABS($Z983-$Y983)&gt;=CFG_DENOMMIN,1,0)),IF(OR($T983="",$U983=""),0,IF(ABS($U983-$T983)&gt;=CFG_DENOMMIN,1,0))))</f>
        <v/>
      </c>
      <c r="AG983" s="48" t="str">
        <f aca="false">IF($A983="","",IF(AND($B983&lt;&gt;"",$C983&lt;&gt;"",$H983&lt;&gt;""),1,0))</f>
        <v/>
      </c>
      <c r="AH983" s="48" t="str">
        <f aca="false">IF($A983="","",IF(AND($AB983=1,$AC983=1,$AD983=1,$AE983=1,$AF983=1,$AG983=1),1,0))</f>
        <v/>
      </c>
      <c r="AI983" s="50" t="str">
        <f aca="false">IF($A983="","",IF($AH983&lt;&gt;1,"",IF(CFG_METODO="Teórico (Jackson)",$AA983,$V983)))</f>
        <v/>
      </c>
      <c r="AJ983" s="50" t="str">
        <f aca="false">IF($AI983="","",MAX(0,MIN(1,$AI983)))</f>
        <v/>
      </c>
      <c r="AK983" s="52" t="str">
        <f aca="false">IF($A983="","",IF($AG983=0,"Dados incompletos"&amp;IF($I983="SEM PAR"," — sem Tc no mesmo horário",""),IF($AB983=0,"Fora da janela horária",IF($AC983=0,"Radiação abaixo do mínimo",IF($AD983=0,"Vento fora da faixa",IF($AE983=0,"VPD abaixo do mínimo",IF($AF983=0,"Denominador muito pequeno","VÁLIDO")))))))</f>
        <v/>
      </c>
    </row>
    <row r="984" customFormat="false" ht="15" hidden="false" customHeight="false" outlineLevel="0" collapsed="false">
      <c r="A984" s="45" t="str">
        <f aca="false">IF(02_Estacao!A984="","",02_Estacao!A984)</f>
        <v/>
      </c>
      <c r="B984" s="46" t="str">
        <f aca="false">IF(OR($A984="",02_Estacao!B984=""),"",IF(CFG_UT="°F",(02_Estacao!B984-32)*5/9,02_Estacao!B984))</f>
        <v/>
      </c>
      <c r="C984" s="47" t="str">
        <f aca="false">IF(OR($A984="",02_Estacao!C984=""),"",IF(CFG_UUR="fração (0-1)",02_Estacao!C984*100,02_Estacao!C984))</f>
        <v/>
      </c>
      <c r="D984" s="48" t="str">
        <f aca="false">IF(OR($A984="",02_Estacao!D984=""),"",IF(CFG_URS="MJ/m²/h",02_Estacao!D984*277.7778,IF(CFG_URS="kW/m²",02_Estacao!D984*1000,02_Estacao!D984)))</f>
        <v/>
      </c>
      <c r="E984" s="46" t="str">
        <f aca="false">IF(OR($A984="",02_Estacao!E984=""),"",IF(CFG_UVEL="km/h",02_Estacao!E984/3.6,02_Estacao!E984))</f>
        <v/>
      </c>
      <c r="F984" s="46" t="str">
        <f aca="false">IF($A984="","",IF(02_Estacao!F984="",CFG_P,IF(CFG_UP="hPa (mbar)",02_Estacao!F984/10,IF(CFG_UP="Pa",02_Estacao!F984/1000,02_Estacao!F984))))</f>
        <v/>
      </c>
      <c r="G984" s="48" t="str">
        <f aca="false">IF($A984="","",IF(02_Estacao!G984&lt;&gt;"",02_Estacao!G984,IF($D984="","",(1-CFG_ALBEDO)*$D984-CFG_RNL)))</f>
        <v/>
      </c>
      <c r="H984" s="46" t="str">
        <f aca="false">IF($A984="","",IFERROR(IF(ISNUMBER(INDEX(03_Dossel!$F$6:$F$1005,MATCH($A984,03_Dossel!$A$6:$A$1005,0))),INDEX(03_Dossel!$F$6:$F$1005,MATCH($A984,03_Dossel!$A$6:$A$1005,0)),""),""))</f>
        <v/>
      </c>
      <c r="I984" s="49" t="str">
        <f aca="false">IF($A984="","",IF($H984="","SEM PAR","OK"))</f>
        <v/>
      </c>
      <c r="J984" s="50" t="str">
        <f aca="false">IF($B984="","",0.6108*EXP(17.27*$B984/($B984+237.3)))</f>
        <v/>
      </c>
      <c r="K984" s="50" t="str">
        <f aca="false">IF(OR($J984="",$C984=""),"",$J984*$C984/100)</f>
        <v/>
      </c>
      <c r="L984" s="50" t="str">
        <f aca="false">IF(OR($J984="",$K984=""),"",$J984-$K984)</f>
        <v/>
      </c>
      <c r="M984" s="50" t="str">
        <f aca="false">IF($J984="","",4098*$J984/($B984+237.3)^2)</f>
        <v/>
      </c>
      <c r="N984" s="51" t="str">
        <f aca="false">IF($F984="","",0.000665*$F984)</f>
        <v/>
      </c>
      <c r="O984" s="46" t="str">
        <f aca="false">IF($E984="","",IFERROR($E984*4.87/LN(67.8*CFG_ZANEM-5.42),""))</f>
        <v/>
      </c>
      <c r="P984" s="46" t="str">
        <f aca="false">IF(OR($B984="",$H984=""),"",$H984-$B984)</f>
        <v/>
      </c>
      <c r="Q984" s="46" t="str">
        <f aca="false">IF($A984="","",IF(ISNUMBER(CFG_A),CFG_A,""))</f>
        <v/>
      </c>
      <c r="R984" s="46" t="str">
        <f aca="false">IF($A984="","",IF(ISNUMBER(CFG_B),CFG_B,""))</f>
        <v/>
      </c>
      <c r="S984" s="50" t="str">
        <f aca="false">IF(OR($B984="",$Q984=""),"",0.6108*EXP(17.27*$B984/($B984+237.3))-0.6108*EXP(17.27*($B984+$Q984)/($B984+$Q984+237.3)))</f>
        <v/>
      </c>
      <c r="T984" s="46" t="str">
        <f aca="false">IF(OR($Q984="",$R984="",$L984=""),"",$Q984+$R984*$L984)</f>
        <v/>
      </c>
      <c r="U984" s="46" t="str">
        <f aca="false">IF(OR($Q984="",$R984="",$S984=""),"",$Q984+$R984*$S984)</f>
        <v/>
      </c>
      <c r="V984" s="50" t="str">
        <f aca="false">IF(OR($P984="",$T984="",$U984=""),"",IF(ABS($U984-$T984)&lt;CFG_DENOMMIN,"",($P984-$T984)/($U984-$T984)))</f>
        <v/>
      </c>
      <c r="W984" s="47" t="str">
        <f aca="false">IF($E984="","",IFERROR(LN((CFG_ZANEM-0.67*CFG_HDOSSEL)/(0.123*CFG_HDOSSEL))*LN((CFG_ZAR-0.67*CFG_HDOSSEL)/(0.0123*CFG_HDOSSEL))/(CFG_K^2*$E984),""))</f>
        <v/>
      </c>
      <c r="X984" s="50" t="str">
        <f aca="false">IF(OR($N984="",$W984="",$W984=0),"",$N984*(1+CFG_RC/$W984))</f>
        <v/>
      </c>
      <c r="Y984" s="46" t="str">
        <f aca="false">IF(OR($X984="",$M984="",$G984="",$L984=""),"",($W984*$G984/CFG_RHOCP)*($X984/($M984+$X984))-$L984/($M984+$X984))</f>
        <v/>
      </c>
      <c r="Z984" s="46" t="str">
        <f aca="false">IF(OR($W984="",$G984=""),"",$W984*$G984/CFG_RHOCP)</f>
        <v/>
      </c>
      <c r="AA984" s="50" t="str">
        <f aca="false">IF(OR($P984="",$Y984="",$Z984=""),"",IF(ABS($Z984-$Y984)&lt;CFG_DENOMMIN,"",($P984-$Y984)/($Z984-$Y984)))</f>
        <v/>
      </c>
      <c r="AB984" s="48" t="str">
        <f aca="false">IF($A984="","",IF(AND(HOUR($A984)&gt;=CFG_HINI,HOUR($A984)&lt;CFG_HFIM),1,0))</f>
        <v/>
      </c>
      <c r="AC984" s="48" t="str">
        <f aca="false">IF($A984="","",IF($D984="",0,IF($D984&gt;=CFG_RSMIN,1,0)))</f>
        <v/>
      </c>
      <c r="AD984" s="48" t="str">
        <f aca="false">IF($A984="","",IF($E984="",0,IF(AND($E984&gt;=CFG_UMIN,$E984&lt;=CFG_UMAX),1,0)))</f>
        <v/>
      </c>
      <c r="AE984" s="48" t="str">
        <f aca="false">IF($A984="","",IF($L984="",0,IF($L984&gt;=CFG_VPDMIN,1,0)))</f>
        <v/>
      </c>
      <c r="AF984" s="48" t="str">
        <f aca="false">IF($A984="","",IF(CFG_METODO="Teórico (Jackson)",IF(OR($Y984="",$Z984=""),0,IF(ABS($Z984-$Y984)&gt;=CFG_DENOMMIN,1,0)),IF(OR($T984="",$U984=""),0,IF(ABS($U984-$T984)&gt;=CFG_DENOMMIN,1,0))))</f>
        <v/>
      </c>
      <c r="AG984" s="48" t="str">
        <f aca="false">IF($A984="","",IF(AND($B984&lt;&gt;"",$C984&lt;&gt;"",$H984&lt;&gt;""),1,0))</f>
        <v/>
      </c>
      <c r="AH984" s="48" t="str">
        <f aca="false">IF($A984="","",IF(AND($AB984=1,$AC984=1,$AD984=1,$AE984=1,$AF984=1,$AG984=1),1,0))</f>
        <v/>
      </c>
      <c r="AI984" s="50" t="str">
        <f aca="false">IF($A984="","",IF($AH984&lt;&gt;1,"",IF(CFG_METODO="Teórico (Jackson)",$AA984,$V984)))</f>
        <v/>
      </c>
      <c r="AJ984" s="50" t="str">
        <f aca="false">IF($AI984="","",MAX(0,MIN(1,$AI984)))</f>
        <v/>
      </c>
      <c r="AK984" s="52" t="str">
        <f aca="false">IF($A984="","",IF($AG984=0,"Dados incompletos"&amp;IF($I984="SEM PAR"," — sem Tc no mesmo horário",""),IF($AB984=0,"Fora da janela horária",IF($AC984=0,"Radiação abaixo do mínimo",IF($AD984=0,"Vento fora da faixa",IF($AE984=0,"VPD abaixo do mínimo",IF($AF984=0,"Denominador muito pequeno","VÁLIDO")))))))</f>
        <v/>
      </c>
    </row>
    <row r="985" customFormat="false" ht="15" hidden="false" customHeight="false" outlineLevel="0" collapsed="false">
      <c r="A985" s="45" t="str">
        <f aca="false">IF(02_Estacao!A985="","",02_Estacao!A985)</f>
        <v/>
      </c>
      <c r="B985" s="46" t="str">
        <f aca="false">IF(OR($A985="",02_Estacao!B985=""),"",IF(CFG_UT="°F",(02_Estacao!B985-32)*5/9,02_Estacao!B985))</f>
        <v/>
      </c>
      <c r="C985" s="47" t="str">
        <f aca="false">IF(OR($A985="",02_Estacao!C985=""),"",IF(CFG_UUR="fração (0-1)",02_Estacao!C985*100,02_Estacao!C985))</f>
        <v/>
      </c>
      <c r="D985" s="48" t="str">
        <f aca="false">IF(OR($A985="",02_Estacao!D985=""),"",IF(CFG_URS="MJ/m²/h",02_Estacao!D985*277.7778,IF(CFG_URS="kW/m²",02_Estacao!D985*1000,02_Estacao!D985)))</f>
        <v/>
      </c>
      <c r="E985" s="46" t="str">
        <f aca="false">IF(OR($A985="",02_Estacao!E985=""),"",IF(CFG_UVEL="km/h",02_Estacao!E985/3.6,02_Estacao!E985))</f>
        <v/>
      </c>
      <c r="F985" s="46" t="str">
        <f aca="false">IF($A985="","",IF(02_Estacao!F985="",CFG_P,IF(CFG_UP="hPa (mbar)",02_Estacao!F985/10,IF(CFG_UP="Pa",02_Estacao!F985/1000,02_Estacao!F985))))</f>
        <v/>
      </c>
      <c r="G985" s="48" t="str">
        <f aca="false">IF($A985="","",IF(02_Estacao!G985&lt;&gt;"",02_Estacao!G985,IF($D985="","",(1-CFG_ALBEDO)*$D985-CFG_RNL)))</f>
        <v/>
      </c>
      <c r="H985" s="46" t="str">
        <f aca="false">IF($A985="","",IFERROR(IF(ISNUMBER(INDEX(03_Dossel!$F$6:$F$1005,MATCH($A985,03_Dossel!$A$6:$A$1005,0))),INDEX(03_Dossel!$F$6:$F$1005,MATCH($A985,03_Dossel!$A$6:$A$1005,0)),""),""))</f>
        <v/>
      </c>
      <c r="I985" s="49" t="str">
        <f aca="false">IF($A985="","",IF($H985="","SEM PAR","OK"))</f>
        <v/>
      </c>
      <c r="J985" s="50" t="str">
        <f aca="false">IF($B985="","",0.6108*EXP(17.27*$B985/($B985+237.3)))</f>
        <v/>
      </c>
      <c r="K985" s="50" t="str">
        <f aca="false">IF(OR($J985="",$C985=""),"",$J985*$C985/100)</f>
        <v/>
      </c>
      <c r="L985" s="50" t="str">
        <f aca="false">IF(OR($J985="",$K985=""),"",$J985-$K985)</f>
        <v/>
      </c>
      <c r="M985" s="50" t="str">
        <f aca="false">IF($J985="","",4098*$J985/($B985+237.3)^2)</f>
        <v/>
      </c>
      <c r="N985" s="51" t="str">
        <f aca="false">IF($F985="","",0.000665*$F985)</f>
        <v/>
      </c>
      <c r="O985" s="46" t="str">
        <f aca="false">IF($E985="","",IFERROR($E985*4.87/LN(67.8*CFG_ZANEM-5.42),""))</f>
        <v/>
      </c>
      <c r="P985" s="46" t="str">
        <f aca="false">IF(OR($B985="",$H985=""),"",$H985-$B985)</f>
        <v/>
      </c>
      <c r="Q985" s="46" t="str">
        <f aca="false">IF($A985="","",IF(ISNUMBER(CFG_A),CFG_A,""))</f>
        <v/>
      </c>
      <c r="R985" s="46" t="str">
        <f aca="false">IF($A985="","",IF(ISNUMBER(CFG_B),CFG_B,""))</f>
        <v/>
      </c>
      <c r="S985" s="50" t="str">
        <f aca="false">IF(OR($B985="",$Q985=""),"",0.6108*EXP(17.27*$B985/($B985+237.3))-0.6108*EXP(17.27*($B985+$Q985)/($B985+$Q985+237.3)))</f>
        <v/>
      </c>
      <c r="T985" s="46" t="str">
        <f aca="false">IF(OR($Q985="",$R985="",$L985=""),"",$Q985+$R985*$L985)</f>
        <v/>
      </c>
      <c r="U985" s="46" t="str">
        <f aca="false">IF(OR($Q985="",$R985="",$S985=""),"",$Q985+$R985*$S985)</f>
        <v/>
      </c>
      <c r="V985" s="50" t="str">
        <f aca="false">IF(OR($P985="",$T985="",$U985=""),"",IF(ABS($U985-$T985)&lt;CFG_DENOMMIN,"",($P985-$T985)/($U985-$T985)))</f>
        <v/>
      </c>
      <c r="W985" s="47" t="str">
        <f aca="false">IF($E985="","",IFERROR(LN((CFG_ZANEM-0.67*CFG_HDOSSEL)/(0.123*CFG_HDOSSEL))*LN((CFG_ZAR-0.67*CFG_HDOSSEL)/(0.0123*CFG_HDOSSEL))/(CFG_K^2*$E985),""))</f>
        <v/>
      </c>
      <c r="X985" s="50" t="str">
        <f aca="false">IF(OR($N985="",$W985="",$W985=0),"",$N985*(1+CFG_RC/$W985))</f>
        <v/>
      </c>
      <c r="Y985" s="46" t="str">
        <f aca="false">IF(OR($X985="",$M985="",$G985="",$L985=""),"",($W985*$G985/CFG_RHOCP)*($X985/($M985+$X985))-$L985/($M985+$X985))</f>
        <v/>
      </c>
      <c r="Z985" s="46" t="str">
        <f aca="false">IF(OR($W985="",$G985=""),"",$W985*$G985/CFG_RHOCP)</f>
        <v/>
      </c>
      <c r="AA985" s="50" t="str">
        <f aca="false">IF(OR($P985="",$Y985="",$Z985=""),"",IF(ABS($Z985-$Y985)&lt;CFG_DENOMMIN,"",($P985-$Y985)/($Z985-$Y985)))</f>
        <v/>
      </c>
      <c r="AB985" s="48" t="str">
        <f aca="false">IF($A985="","",IF(AND(HOUR($A985)&gt;=CFG_HINI,HOUR($A985)&lt;CFG_HFIM),1,0))</f>
        <v/>
      </c>
      <c r="AC985" s="48" t="str">
        <f aca="false">IF($A985="","",IF($D985="",0,IF($D985&gt;=CFG_RSMIN,1,0)))</f>
        <v/>
      </c>
      <c r="AD985" s="48" t="str">
        <f aca="false">IF($A985="","",IF($E985="",0,IF(AND($E985&gt;=CFG_UMIN,$E985&lt;=CFG_UMAX),1,0)))</f>
        <v/>
      </c>
      <c r="AE985" s="48" t="str">
        <f aca="false">IF($A985="","",IF($L985="",0,IF($L985&gt;=CFG_VPDMIN,1,0)))</f>
        <v/>
      </c>
      <c r="AF985" s="48" t="str">
        <f aca="false">IF($A985="","",IF(CFG_METODO="Teórico (Jackson)",IF(OR($Y985="",$Z985=""),0,IF(ABS($Z985-$Y985)&gt;=CFG_DENOMMIN,1,0)),IF(OR($T985="",$U985=""),0,IF(ABS($U985-$T985)&gt;=CFG_DENOMMIN,1,0))))</f>
        <v/>
      </c>
      <c r="AG985" s="48" t="str">
        <f aca="false">IF($A985="","",IF(AND($B985&lt;&gt;"",$C985&lt;&gt;"",$H985&lt;&gt;""),1,0))</f>
        <v/>
      </c>
      <c r="AH985" s="48" t="str">
        <f aca="false">IF($A985="","",IF(AND($AB985=1,$AC985=1,$AD985=1,$AE985=1,$AF985=1,$AG985=1),1,0))</f>
        <v/>
      </c>
      <c r="AI985" s="50" t="str">
        <f aca="false">IF($A985="","",IF($AH985&lt;&gt;1,"",IF(CFG_METODO="Teórico (Jackson)",$AA985,$V985)))</f>
        <v/>
      </c>
      <c r="AJ985" s="50" t="str">
        <f aca="false">IF($AI985="","",MAX(0,MIN(1,$AI985)))</f>
        <v/>
      </c>
      <c r="AK985" s="52" t="str">
        <f aca="false">IF($A985="","",IF($AG985=0,"Dados incompletos"&amp;IF($I985="SEM PAR"," — sem Tc no mesmo horário",""),IF($AB985=0,"Fora da janela horária",IF($AC985=0,"Radiação abaixo do mínimo",IF($AD985=0,"Vento fora da faixa",IF($AE985=0,"VPD abaixo do mínimo",IF($AF985=0,"Denominador muito pequeno","VÁLIDO")))))))</f>
        <v/>
      </c>
    </row>
    <row r="986" customFormat="false" ht="15" hidden="false" customHeight="false" outlineLevel="0" collapsed="false">
      <c r="A986" s="45" t="str">
        <f aca="false">IF(02_Estacao!A986="","",02_Estacao!A986)</f>
        <v/>
      </c>
      <c r="B986" s="46" t="str">
        <f aca="false">IF(OR($A986="",02_Estacao!B986=""),"",IF(CFG_UT="°F",(02_Estacao!B986-32)*5/9,02_Estacao!B986))</f>
        <v/>
      </c>
      <c r="C986" s="47" t="str">
        <f aca="false">IF(OR($A986="",02_Estacao!C986=""),"",IF(CFG_UUR="fração (0-1)",02_Estacao!C986*100,02_Estacao!C986))</f>
        <v/>
      </c>
      <c r="D986" s="48" t="str">
        <f aca="false">IF(OR($A986="",02_Estacao!D986=""),"",IF(CFG_URS="MJ/m²/h",02_Estacao!D986*277.7778,IF(CFG_URS="kW/m²",02_Estacao!D986*1000,02_Estacao!D986)))</f>
        <v/>
      </c>
      <c r="E986" s="46" t="str">
        <f aca="false">IF(OR($A986="",02_Estacao!E986=""),"",IF(CFG_UVEL="km/h",02_Estacao!E986/3.6,02_Estacao!E986))</f>
        <v/>
      </c>
      <c r="F986" s="46" t="str">
        <f aca="false">IF($A986="","",IF(02_Estacao!F986="",CFG_P,IF(CFG_UP="hPa (mbar)",02_Estacao!F986/10,IF(CFG_UP="Pa",02_Estacao!F986/1000,02_Estacao!F986))))</f>
        <v/>
      </c>
      <c r="G986" s="48" t="str">
        <f aca="false">IF($A986="","",IF(02_Estacao!G986&lt;&gt;"",02_Estacao!G986,IF($D986="","",(1-CFG_ALBEDO)*$D986-CFG_RNL)))</f>
        <v/>
      </c>
      <c r="H986" s="46" t="str">
        <f aca="false">IF($A986="","",IFERROR(IF(ISNUMBER(INDEX(03_Dossel!$F$6:$F$1005,MATCH($A986,03_Dossel!$A$6:$A$1005,0))),INDEX(03_Dossel!$F$6:$F$1005,MATCH($A986,03_Dossel!$A$6:$A$1005,0)),""),""))</f>
        <v/>
      </c>
      <c r="I986" s="49" t="str">
        <f aca="false">IF($A986="","",IF($H986="","SEM PAR","OK"))</f>
        <v/>
      </c>
      <c r="J986" s="50" t="str">
        <f aca="false">IF($B986="","",0.6108*EXP(17.27*$B986/($B986+237.3)))</f>
        <v/>
      </c>
      <c r="K986" s="50" t="str">
        <f aca="false">IF(OR($J986="",$C986=""),"",$J986*$C986/100)</f>
        <v/>
      </c>
      <c r="L986" s="50" t="str">
        <f aca="false">IF(OR($J986="",$K986=""),"",$J986-$K986)</f>
        <v/>
      </c>
      <c r="M986" s="50" t="str">
        <f aca="false">IF($J986="","",4098*$J986/($B986+237.3)^2)</f>
        <v/>
      </c>
      <c r="N986" s="51" t="str">
        <f aca="false">IF($F986="","",0.000665*$F986)</f>
        <v/>
      </c>
      <c r="O986" s="46" t="str">
        <f aca="false">IF($E986="","",IFERROR($E986*4.87/LN(67.8*CFG_ZANEM-5.42),""))</f>
        <v/>
      </c>
      <c r="P986" s="46" t="str">
        <f aca="false">IF(OR($B986="",$H986=""),"",$H986-$B986)</f>
        <v/>
      </c>
      <c r="Q986" s="46" t="str">
        <f aca="false">IF($A986="","",IF(ISNUMBER(CFG_A),CFG_A,""))</f>
        <v/>
      </c>
      <c r="R986" s="46" t="str">
        <f aca="false">IF($A986="","",IF(ISNUMBER(CFG_B),CFG_B,""))</f>
        <v/>
      </c>
      <c r="S986" s="50" t="str">
        <f aca="false">IF(OR($B986="",$Q986=""),"",0.6108*EXP(17.27*$B986/($B986+237.3))-0.6108*EXP(17.27*($B986+$Q986)/($B986+$Q986+237.3)))</f>
        <v/>
      </c>
      <c r="T986" s="46" t="str">
        <f aca="false">IF(OR($Q986="",$R986="",$L986=""),"",$Q986+$R986*$L986)</f>
        <v/>
      </c>
      <c r="U986" s="46" t="str">
        <f aca="false">IF(OR($Q986="",$R986="",$S986=""),"",$Q986+$R986*$S986)</f>
        <v/>
      </c>
      <c r="V986" s="50" t="str">
        <f aca="false">IF(OR($P986="",$T986="",$U986=""),"",IF(ABS($U986-$T986)&lt;CFG_DENOMMIN,"",($P986-$T986)/($U986-$T986)))</f>
        <v/>
      </c>
      <c r="W986" s="47" t="str">
        <f aca="false">IF($E986="","",IFERROR(LN((CFG_ZANEM-0.67*CFG_HDOSSEL)/(0.123*CFG_HDOSSEL))*LN((CFG_ZAR-0.67*CFG_HDOSSEL)/(0.0123*CFG_HDOSSEL))/(CFG_K^2*$E986),""))</f>
        <v/>
      </c>
      <c r="X986" s="50" t="str">
        <f aca="false">IF(OR($N986="",$W986="",$W986=0),"",$N986*(1+CFG_RC/$W986))</f>
        <v/>
      </c>
      <c r="Y986" s="46" t="str">
        <f aca="false">IF(OR($X986="",$M986="",$G986="",$L986=""),"",($W986*$G986/CFG_RHOCP)*($X986/($M986+$X986))-$L986/($M986+$X986))</f>
        <v/>
      </c>
      <c r="Z986" s="46" t="str">
        <f aca="false">IF(OR($W986="",$G986=""),"",$W986*$G986/CFG_RHOCP)</f>
        <v/>
      </c>
      <c r="AA986" s="50" t="str">
        <f aca="false">IF(OR($P986="",$Y986="",$Z986=""),"",IF(ABS($Z986-$Y986)&lt;CFG_DENOMMIN,"",($P986-$Y986)/($Z986-$Y986)))</f>
        <v/>
      </c>
      <c r="AB986" s="48" t="str">
        <f aca="false">IF($A986="","",IF(AND(HOUR($A986)&gt;=CFG_HINI,HOUR($A986)&lt;CFG_HFIM),1,0))</f>
        <v/>
      </c>
      <c r="AC986" s="48" t="str">
        <f aca="false">IF($A986="","",IF($D986="",0,IF($D986&gt;=CFG_RSMIN,1,0)))</f>
        <v/>
      </c>
      <c r="AD986" s="48" t="str">
        <f aca="false">IF($A986="","",IF($E986="",0,IF(AND($E986&gt;=CFG_UMIN,$E986&lt;=CFG_UMAX),1,0)))</f>
        <v/>
      </c>
      <c r="AE986" s="48" t="str">
        <f aca="false">IF($A986="","",IF($L986="",0,IF($L986&gt;=CFG_VPDMIN,1,0)))</f>
        <v/>
      </c>
      <c r="AF986" s="48" t="str">
        <f aca="false">IF($A986="","",IF(CFG_METODO="Teórico (Jackson)",IF(OR($Y986="",$Z986=""),0,IF(ABS($Z986-$Y986)&gt;=CFG_DENOMMIN,1,0)),IF(OR($T986="",$U986=""),0,IF(ABS($U986-$T986)&gt;=CFG_DENOMMIN,1,0))))</f>
        <v/>
      </c>
      <c r="AG986" s="48" t="str">
        <f aca="false">IF($A986="","",IF(AND($B986&lt;&gt;"",$C986&lt;&gt;"",$H986&lt;&gt;""),1,0))</f>
        <v/>
      </c>
      <c r="AH986" s="48" t="str">
        <f aca="false">IF($A986="","",IF(AND($AB986=1,$AC986=1,$AD986=1,$AE986=1,$AF986=1,$AG986=1),1,0))</f>
        <v/>
      </c>
      <c r="AI986" s="50" t="str">
        <f aca="false">IF($A986="","",IF($AH986&lt;&gt;1,"",IF(CFG_METODO="Teórico (Jackson)",$AA986,$V986)))</f>
        <v/>
      </c>
      <c r="AJ986" s="50" t="str">
        <f aca="false">IF($AI986="","",MAX(0,MIN(1,$AI986)))</f>
        <v/>
      </c>
      <c r="AK986" s="52" t="str">
        <f aca="false">IF($A986="","",IF($AG986=0,"Dados incompletos"&amp;IF($I986="SEM PAR"," — sem Tc no mesmo horário",""),IF($AB986=0,"Fora da janela horária",IF($AC986=0,"Radiação abaixo do mínimo",IF($AD986=0,"Vento fora da faixa",IF($AE986=0,"VPD abaixo do mínimo",IF($AF986=0,"Denominador muito pequeno","VÁLIDO")))))))</f>
        <v/>
      </c>
    </row>
    <row r="987" customFormat="false" ht="15" hidden="false" customHeight="false" outlineLevel="0" collapsed="false">
      <c r="A987" s="45" t="str">
        <f aca="false">IF(02_Estacao!A987="","",02_Estacao!A987)</f>
        <v/>
      </c>
      <c r="B987" s="46" t="str">
        <f aca="false">IF(OR($A987="",02_Estacao!B987=""),"",IF(CFG_UT="°F",(02_Estacao!B987-32)*5/9,02_Estacao!B987))</f>
        <v/>
      </c>
      <c r="C987" s="47" t="str">
        <f aca="false">IF(OR($A987="",02_Estacao!C987=""),"",IF(CFG_UUR="fração (0-1)",02_Estacao!C987*100,02_Estacao!C987))</f>
        <v/>
      </c>
      <c r="D987" s="48" t="str">
        <f aca="false">IF(OR($A987="",02_Estacao!D987=""),"",IF(CFG_URS="MJ/m²/h",02_Estacao!D987*277.7778,IF(CFG_URS="kW/m²",02_Estacao!D987*1000,02_Estacao!D987)))</f>
        <v/>
      </c>
      <c r="E987" s="46" t="str">
        <f aca="false">IF(OR($A987="",02_Estacao!E987=""),"",IF(CFG_UVEL="km/h",02_Estacao!E987/3.6,02_Estacao!E987))</f>
        <v/>
      </c>
      <c r="F987" s="46" t="str">
        <f aca="false">IF($A987="","",IF(02_Estacao!F987="",CFG_P,IF(CFG_UP="hPa (mbar)",02_Estacao!F987/10,IF(CFG_UP="Pa",02_Estacao!F987/1000,02_Estacao!F987))))</f>
        <v/>
      </c>
      <c r="G987" s="48" t="str">
        <f aca="false">IF($A987="","",IF(02_Estacao!G987&lt;&gt;"",02_Estacao!G987,IF($D987="","",(1-CFG_ALBEDO)*$D987-CFG_RNL)))</f>
        <v/>
      </c>
      <c r="H987" s="46" t="str">
        <f aca="false">IF($A987="","",IFERROR(IF(ISNUMBER(INDEX(03_Dossel!$F$6:$F$1005,MATCH($A987,03_Dossel!$A$6:$A$1005,0))),INDEX(03_Dossel!$F$6:$F$1005,MATCH($A987,03_Dossel!$A$6:$A$1005,0)),""),""))</f>
        <v/>
      </c>
      <c r="I987" s="49" t="str">
        <f aca="false">IF($A987="","",IF($H987="","SEM PAR","OK"))</f>
        <v/>
      </c>
      <c r="J987" s="50" t="str">
        <f aca="false">IF($B987="","",0.6108*EXP(17.27*$B987/($B987+237.3)))</f>
        <v/>
      </c>
      <c r="K987" s="50" t="str">
        <f aca="false">IF(OR($J987="",$C987=""),"",$J987*$C987/100)</f>
        <v/>
      </c>
      <c r="L987" s="50" t="str">
        <f aca="false">IF(OR($J987="",$K987=""),"",$J987-$K987)</f>
        <v/>
      </c>
      <c r="M987" s="50" t="str">
        <f aca="false">IF($J987="","",4098*$J987/($B987+237.3)^2)</f>
        <v/>
      </c>
      <c r="N987" s="51" t="str">
        <f aca="false">IF($F987="","",0.000665*$F987)</f>
        <v/>
      </c>
      <c r="O987" s="46" t="str">
        <f aca="false">IF($E987="","",IFERROR($E987*4.87/LN(67.8*CFG_ZANEM-5.42),""))</f>
        <v/>
      </c>
      <c r="P987" s="46" t="str">
        <f aca="false">IF(OR($B987="",$H987=""),"",$H987-$B987)</f>
        <v/>
      </c>
      <c r="Q987" s="46" t="str">
        <f aca="false">IF($A987="","",IF(ISNUMBER(CFG_A),CFG_A,""))</f>
        <v/>
      </c>
      <c r="R987" s="46" t="str">
        <f aca="false">IF($A987="","",IF(ISNUMBER(CFG_B),CFG_B,""))</f>
        <v/>
      </c>
      <c r="S987" s="50" t="str">
        <f aca="false">IF(OR($B987="",$Q987=""),"",0.6108*EXP(17.27*$B987/($B987+237.3))-0.6108*EXP(17.27*($B987+$Q987)/($B987+$Q987+237.3)))</f>
        <v/>
      </c>
      <c r="T987" s="46" t="str">
        <f aca="false">IF(OR($Q987="",$R987="",$L987=""),"",$Q987+$R987*$L987)</f>
        <v/>
      </c>
      <c r="U987" s="46" t="str">
        <f aca="false">IF(OR($Q987="",$R987="",$S987=""),"",$Q987+$R987*$S987)</f>
        <v/>
      </c>
      <c r="V987" s="50" t="str">
        <f aca="false">IF(OR($P987="",$T987="",$U987=""),"",IF(ABS($U987-$T987)&lt;CFG_DENOMMIN,"",($P987-$T987)/($U987-$T987)))</f>
        <v/>
      </c>
      <c r="W987" s="47" t="str">
        <f aca="false">IF($E987="","",IFERROR(LN((CFG_ZANEM-0.67*CFG_HDOSSEL)/(0.123*CFG_HDOSSEL))*LN((CFG_ZAR-0.67*CFG_HDOSSEL)/(0.0123*CFG_HDOSSEL))/(CFG_K^2*$E987),""))</f>
        <v/>
      </c>
      <c r="X987" s="50" t="str">
        <f aca="false">IF(OR($N987="",$W987="",$W987=0),"",$N987*(1+CFG_RC/$W987))</f>
        <v/>
      </c>
      <c r="Y987" s="46" t="str">
        <f aca="false">IF(OR($X987="",$M987="",$G987="",$L987=""),"",($W987*$G987/CFG_RHOCP)*($X987/($M987+$X987))-$L987/($M987+$X987))</f>
        <v/>
      </c>
      <c r="Z987" s="46" t="str">
        <f aca="false">IF(OR($W987="",$G987=""),"",$W987*$G987/CFG_RHOCP)</f>
        <v/>
      </c>
      <c r="AA987" s="50" t="str">
        <f aca="false">IF(OR($P987="",$Y987="",$Z987=""),"",IF(ABS($Z987-$Y987)&lt;CFG_DENOMMIN,"",($P987-$Y987)/($Z987-$Y987)))</f>
        <v/>
      </c>
      <c r="AB987" s="48" t="str">
        <f aca="false">IF($A987="","",IF(AND(HOUR($A987)&gt;=CFG_HINI,HOUR($A987)&lt;CFG_HFIM),1,0))</f>
        <v/>
      </c>
      <c r="AC987" s="48" t="str">
        <f aca="false">IF($A987="","",IF($D987="",0,IF($D987&gt;=CFG_RSMIN,1,0)))</f>
        <v/>
      </c>
      <c r="AD987" s="48" t="str">
        <f aca="false">IF($A987="","",IF($E987="",0,IF(AND($E987&gt;=CFG_UMIN,$E987&lt;=CFG_UMAX),1,0)))</f>
        <v/>
      </c>
      <c r="AE987" s="48" t="str">
        <f aca="false">IF($A987="","",IF($L987="",0,IF($L987&gt;=CFG_VPDMIN,1,0)))</f>
        <v/>
      </c>
      <c r="AF987" s="48" t="str">
        <f aca="false">IF($A987="","",IF(CFG_METODO="Teórico (Jackson)",IF(OR($Y987="",$Z987=""),0,IF(ABS($Z987-$Y987)&gt;=CFG_DENOMMIN,1,0)),IF(OR($T987="",$U987=""),0,IF(ABS($U987-$T987)&gt;=CFG_DENOMMIN,1,0))))</f>
        <v/>
      </c>
      <c r="AG987" s="48" t="str">
        <f aca="false">IF($A987="","",IF(AND($B987&lt;&gt;"",$C987&lt;&gt;"",$H987&lt;&gt;""),1,0))</f>
        <v/>
      </c>
      <c r="AH987" s="48" t="str">
        <f aca="false">IF($A987="","",IF(AND($AB987=1,$AC987=1,$AD987=1,$AE987=1,$AF987=1,$AG987=1),1,0))</f>
        <v/>
      </c>
      <c r="AI987" s="50" t="str">
        <f aca="false">IF($A987="","",IF($AH987&lt;&gt;1,"",IF(CFG_METODO="Teórico (Jackson)",$AA987,$V987)))</f>
        <v/>
      </c>
      <c r="AJ987" s="50" t="str">
        <f aca="false">IF($AI987="","",MAX(0,MIN(1,$AI987)))</f>
        <v/>
      </c>
      <c r="AK987" s="52" t="str">
        <f aca="false">IF($A987="","",IF($AG987=0,"Dados incompletos"&amp;IF($I987="SEM PAR"," — sem Tc no mesmo horário",""),IF($AB987=0,"Fora da janela horária",IF($AC987=0,"Radiação abaixo do mínimo",IF($AD987=0,"Vento fora da faixa",IF($AE987=0,"VPD abaixo do mínimo",IF($AF987=0,"Denominador muito pequeno","VÁLIDO")))))))</f>
        <v/>
      </c>
    </row>
    <row r="988" customFormat="false" ht="15" hidden="false" customHeight="false" outlineLevel="0" collapsed="false">
      <c r="A988" s="45" t="str">
        <f aca="false">IF(02_Estacao!A988="","",02_Estacao!A988)</f>
        <v/>
      </c>
      <c r="B988" s="46" t="str">
        <f aca="false">IF(OR($A988="",02_Estacao!B988=""),"",IF(CFG_UT="°F",(02_Estacao!B988-32)*5/9,02_Estacao!B988))</f>
        <v/>
      </c>
      <c r="C988" s="47" t="str">
        <f aca="false">IF(OR($A988="",02_Estacao!C988=""),"",IF(CFG_UUR="fração (0-1)",02_Estacao!C988*100,02_Estacao!C988))</f>
        <v/>
      </c>
      <c r="D988" s="48" t="str">
        <f aca="false">IF(OR($A988="",02_Estacao!D988=""),"",IF(CFG_URS="MJ/m²/h",02_Estacao!D988*277.7778,IF(CFG_URS="kW/m²",02_Estacao!D988*1000,02_Estacao!D988)))</f>
        <v/>
      </c>
      <c r="E988" s="46" t="str">
        <f aca="false">IF(OR($A988="",02_Estacao!E988=""),"",IF(CFG_UVEL="km/h",02_Estacao!E988/3.6,02_Estacao!E988))</f>
        <v/>
      </c>
      <c r="F988" s="46" t="str">
        <f aca="false">IF($A988="","",IF(02_Estacao!F988="",CFG_P,IF(CFG_UP="hPa (mbar)",02_Estacao!F988/10,IF(CFG_UP="Pa",02_Estacao!F988/1000,02_Estacao!F988))))</f>
        <v/>
      </c>
      <c r="G988" s="48" t="str">
        <f aca="false">IF($A988="","",IF(02_Estacao!G988&lt;&gt;"",02_Estacao!G988,IF($D988="","",(1-CFG_ALBEDO)*$D988-CFG_RNL)))</f>
        <v/>
      </c>
      <c r="H988" s="46" t="str">
        <f aca="false">IF($A988="","",IFERROR(IF(ISNUMBER(INDEX(03_Dossel!$F$6:$F$1005,MATCH($A988,03_Dossel!$A$6:$A$1005,0))),INDEX(03_Dossel!$F$6:$F$1005,MATCH($A988,03_Dossel!$A$6:$A$1005,0)),""),""))</f>
        <v/>
      </c>
      <c r="I988" s="49" t="str">
        <f aca="false">IF($A988="","",IF($H988="","SEM PAR","OK"))</f>
        <v/>
      </c>
      <c r="J988" s="50" t="str">
        <f aca="false">IF($B988="","",0.6108*EXP(17.27*$B988/($B988+237.3)))</f>
        <v/>
      </c>
      <c r="K988" s="50" t="str">
        <f aca="false">IF(OR($J988="",$C988=""),"",$J988*$C988/100)</f>
        <v/>
      </c>
      <c r="L988" s="50" t="str">
        <f aca="false">IF(OR($J988="",$K988=""),"",$J988-$K988)</f>
        <v/>
      </c>
      <c r="M988" s="50" t="str">
        <f aca="false">IF($J988="","",4098*$J988/($B988+237.3)^2)</f>
        <v/>
      </c>
      <c r="N988" s="51" t="str">
        <f aca="false">IF($F988="","",0.000665*$F988)</f>
        <v/>
      </c>
      <c r="O988" s="46" t="str">
        <f aca="false">IF($E988="","",IFERROR($E988*4.87/LN(67.8*CFG_ZANEM-5.42),""))</f>
        <v/>
      </c>
      <c r="P988" s="46" t="str">
        <f aca="false">IF(OR($B988="",$H988=""),"",$H988-$B988)</f>
        <v/>
      </c>
      <c r="Q988" s="46" t="str">
        <f aca="false">IF($A988="","",IF(ISNUMBER(CFG_A),CFG_A,""))</f>
        <v/>
      </c>
      <c r="R988" s="46" t="str">
        <f aca="false">IF($A988="","",IF(ISNUMBER(CFG_B),CFG_B,""))</f>
        <v/>
      </c>
      <c r="S988" s="50" t="str">
        <f aca="false">IF(OR($B988="",$Q988=""),"",0.6108*EXP(17.27*$B988/($B988+237.3))-0.6108*EXP(17.27*($B988+$Q988)/($B988+$Q988+237.3)))</f>
        <v/>
      </c>
      <c r="T988" s="46" t="str">
        <f aca="false">IF(OR($Q988="",$R988="",$L988=""),"",$Q988+$R988*$L988)</f>
        <v/>
      </c>
      <c r="U988" s="46" t="str">
        <f aca="false">IF(OR($Q988="",$R988="",$S988=""),"",$Q988+$R988*$S988)</f>
        <v/>
      </c>
      <c r="V988" s="50" t="str">
        <f aca="false">IF(OR($P988="",$T988="",$U988=""),"",IF(ABS($U988-$T988)&lt;CFG_DENOMMIN,"",($P988-$T988)/($U988-$T988)))</f>
        <v/>
      </c>
      <c r="W988" s="47" t="str">
        <f aca="false">IF($E988="","",IFERROR(LN((CFG_ZANEM-0.67*CFG_HDOSSEL)/(0.123*CFG_HDOSSEL))*LN((CFG_ZAR-0.67*CFG_HDOSSEL)/(0.0123*CFG_HDOSSEL))/(CFG_K^2*$E988),""))</f>
        <v/>
      </c>
      <c r="X988" s="50" t="str">
        <f aca="false">IF(OR($N988="",$W988="",$W988=0),"",$N988*(1+CFG_RC/$W988))</f>
        <v/>
      </c>
      <c r="Y988" s="46" t="str">
        <f aca="false">IF(OR($X988="",$M988="",$G988="",$L988=""),"",($W988*$G988/CFG_RHOCP)*($X988/($M988+$X988))-$L988/($M988+$X988))</f>
        <v/>
      </c>
      <c r="Z988" s="46" t="str">
        <f aca="false">IF(OR($W988="",$G988=""),"",$W988*$G988/CFG_RHOCP)</f>
        <v/>
      </c>
      <c r="AA988" s="50" t="str">
        <f aca="false">IF(OR($P988="",$Y988="",$Z988=""),"",IF(ABS($Z988-$Y988)&lt;CFG_DENOMMIN,"",($P988-$Y988)/($Z988-$Y988)))</f>
        <v/>
      </c>
      <c r="AB988" s="48" t="str">
        <f aca="false">IF($A988="","",IF(AND(HOUR($A988)&gt;=CFG_HINI,HOUR($A988)&lt;CFG_HFIM),1,0))</f>
        <v/>
      </c>
      <c r="AC988" s="48" t="str">
        <f aca="false">IF($A988="","",IF($D988="",0,IF($D988&gt;=CFG_RSMIN,1,0)))</f>
        <v/>
      </c>
      <c r="AD988" s="48" t="str">
        <f aca="false">IF($A988="","",IF($E988="",0,IF(AND($E988&gt;=CFG_UMIN,$E988&lt;=CFG_UMAX),1,0)))</f>
        <v/>
      </c>
      <c r="AE988" s="48" t="str">
        <f aca="false">IF($A988="","",IF($L988="",0,IF($L988&gt;=CFG_VPDMIN,1,0)))</f>
        <v/>
      </c>
      <c r="AF988" s="48" t="str">
        <f aca="false">IF($A988="","",IF(CFG_METODO="Teórico (Jackson)",IF(OR($Y988="",$Z988=""),0,IF(ABS($Z988-$Y988)&gt;=CFG_DENOMMIN,1,0)),IF(OR($T988="",$U988=""),0,IF(ABS($U988-$T988)&gt;=CFG_DENOMMIN,1,0))))</f>
        <v/>
      </c>
      <c r="AG988" s="48" t="str">
        <f aca="false">IF($A988="","",IF(AND($B988&lt;&gt;"",$C988&lt;&gt;"",$H988&lt;&gt;""),1,0))</f>
        <v/>
      </c>
      <c r="AH988" s="48" t="str">
        <f aca="false">IF($A988="","",IF(AND($AB988=1,$AC988=1,$AD988=1,$AE988=1,$AF988=1,$AG988=1),1,0))</f>
        <v/>
      </c>
      <c r="AI988" s="50" t="str">
        <f aca="false">IF($A988="","",IF($AH988&lt;&gt;1,"",IF(CFG_METODO="Teórico (Jackson)",$AA988,$V988)))</f>
        <v/>
      </c>
      <c r="AJ988" s="50" t="str">
        <f aca="false">IF($AI988="","",MAX(0,MIN(1,$AI988)))</f>
        <v/>
      </c>
      <c r="AK988" s="52" t="str">
        <f aca="false">IF($A988="","",IF($AG988=0,"Dados incompletos"&amp;IF($I988="SEM PAR"," — sem Tc no mesmo horário",""),IF($AB988=0,"Fora da janela horária",IF($AC988=0,"Radiação abaixo do mínimo",IF($AD988=0,"Vento fora da faixa",IF($AE988=0,"VPD abaixo do mínimo",IF($AF988=0,"Denominador muito pequeno","VÁLIDO")))))))</f>
        <v/>
      </c>
    </row>
    <row r="989" customFormat="false" ht="15" hidden="false" customHeight="false" outlineLevel="0" collapsed="false">
      <c r="A989" s="45" t="str">
        <f aca="false">IF(02_Estacao!A989="","",02_Estacao!A989)</f>
        <v/>
      </c>
      <c r="B989" s="46" t="str">
        <f aca="false">IF(OR($A989="",02_Estacao!B989=""),"",IF(CFG_UT="°F",(02_Estacao!B989-32)*5/9,02_Estacao!B989))</f>
        <v/>
      </c>
      <c r="C989" s="47" t="str">
        <f aca="false">IF(OR($A989="",02_Estacao!C989=""),"",IF(CFG_UUR="fração (0-1)",02_Estacao!C989*100,02_Estacao!C989))</f>
        <v/>
      </c>
      <c r="D989" s="48" t="str">
        <f aca="false">IF(OR($A989="",02_Estacao!D989=""),"",IF(CFG_URS="MJ/m²/h",02_Estacao!D989*277.7778,IF(CFG_URS="kW/m²",02_Estacao!D989*1000,02_Estacao!D989)))</f>
        <v/>
      </c>
      <c r="E989" s="46" t="str">
        <f aca="false">IF(OR($A989="",02_Estacao!E989=""),"",IF(CFG_UVEL="km/h",02_Estacao!E989/3.6,02_Estacao!E989))</f>
        <v/>
      </c>
      <c r="F989" s="46" t="str">
        <f aca="false">IF($A989="","",IF(02_Estacao!F989="",CFG_P,IF(CFG_UP="hPa (mbar)",02_Estacao!F989/10,IF(CFG_UP="Pa",02_Estacao!F989/1000,02_Estacao!F989))))</f>
        <v/>
      </c>
      <c r="G989" s="48" t="str">
        <f aca="false">IF($A989="","",IF(02_Estacao!G989&lt;&gt;"",02_Estacao!G989,IF($D989="","",(1-CFG_ALBEDO)*$D989-CFG_RNL)))</f>
        <v/>
      </c>
      <c r="H989" s="46" t="str">
        <f aca="false">IF($A989="","",IFERROR(IF(ISNUMBER(INDEX(03_Dossel!$F$6:$F$1005,MATCH($A989,03_Dossel!$A$6:$A$1005,0))),INDEX(03_Dossel!$F$6:$F$1005,MATCH($A989,03_Dossel!$A$6:$A$1005,0)),""),""))</f>
        <v/>
      </c>
      <c r="I989" s="49" t="str">
        <f aca="false">IF($A989="","",IF($H989="","SEM PAR","OK"))</f>
        <v/>
      </c>
      <c r="J989" s="50" t="str">
        <f aca="false">IF($B989="","",0.6108*EXP(17.27*$B989/($B989+237.3)))</f>
        <v/>
      </c>
      <c r="K989" s="50" t="str">
        <f aca="false">IF(OR($J989="",$C989=""),"",$J989*$C989/100)</f>
        <v/>
      </c>
      <c r="L989" s="50" t="str">
        <f aca="false">IF(OR($J989="",$K989=""),"",$J989-$K989)</f>
        <v/>
      </c>
      <c r="M989" s="50" t="str">
        <f aca="false">IF($J989="","",4098*$J989/($B989+237.3)^2)</f>
        <v/>
      </c>
      <c r="N989" s="51" t="str">
        <f aca="false">IF($F989="","",0.000665*$F989)</f>
        <v/>
      </c>
      <c r="O989" s="46" t="str">
        <f aca="false">IF($E989="","",IFERROR($E989*4.87/LN(67.8*CFG_ZANEM-5.42),""))</f>
        <v/>
      </c>
      <c r="P989" s="46" t="str">
        <f aca="false">IF(OR($B989="",$H989=""),"",$H989-$B989)</f>
        <v/>
      </c>
      <c r="Q989" s="46" t="str">
        <f aca="false">IF($A989="","",IF(ISNUMBER(CFG_A),CFG_A,""))</f>
        <v/>
      </c>
      <c r="R989" s="46" t="str">
        <f aca="false">IF($A989="","",IF(ISNUMBER(CFG_B),CFG_B,""))</f>
        <v/>
      </c>
      <c r="S989" s="50" t="str">
        <f aca="false">IF(OR($B989="",$Q989=""),"",0.6108*EXP(17.27*$B989/($B989+237.3))-0.6108*EXP(17.27*($B989+$Q989)/($B989+$Q989+237.3)))</f>
        <v/>
      </c>
      <c r="T989" s="46" t="str">
        <f aca="false">IF(OR($Q989="",$R989="",$L989=""),"",$Q989+$R989*$L989)</f>
        <v/>
      </c>
      <c r="U989" s="46" t="str">
        <f aca="false">IF(OR($Q989="",$R989="",$S989=""),"",$Q989+$R989*$S989)</f>
        <v/>
      </c>
      <c r="V989" s="50" t="str">
        <f aca="false">IF(OR($P989="",$T989="",$U989=""),"",IF(ABS($U989-$T989)&lt;CFG_DENOMMIN,"",($P989-$T989)/($U989-$T989)))</f>
        <v/>
      </c>
      <c r="W989" s="47" t="str">
        <f aca="false">IF($E989="","",IFERROR(LN((CFG_ZANEM-0.67*CFG_HDOSSEL)/(0.123*CFG_HDOSSEL))*LN((CFG_ZAR-0.67*CFG_HDOSSEL)/(0.0123*CFG_HDOSSEL))/(CFG_K^2*$E989),""))</f>
        <v/>
      </c>
      <c r="X989" s="50" t="str">
        <f aca="false">IF(OR($N989="",$W989="",$W989=0),"",$N989*(1+CFG_RC/$W989))</f>
        <v/>
      </c>
      <c r="Y989" s="46" t="str">
        <f aca="false">IF(OR($X989="",$M989="",$G989="",$L989=""),"",($W989*$G989/CFG_RHOCP)*($X989/($M989+$X989))-$L989/($M989+$X989))</f>
        <v/>
      </c>
      <c r="Z989" s="46" t="str">
        <f aca="false">IF(OR($W989="",$G989=""),"",$W989*$G989/CFG_RHOCP)</f>
        <v/>
      </c>
      <c r="AA989" s="50" t="str">
        <f aca="false">IF(OR($P989="",$Y989="",$Z989=""),"",IF(ABS($Z989-$Y989)&lt;CFG_DENOMMIN,"",($P989-$Y989)/($Z989-$Y989)))</f>
        <v/>
      </c>
      <c r="AB989" s="48" t="str">
        <f aca="false">IF($A989="","",IF(AND(HOUR($A989)&gt;=CFG_HINI,HOUR($A989)&lt;CFG_HFIM),1,0))</f>
        <v/>
      </c>
      <c r="AC989" s="48" t="str">
        <f aca="false">IF($A989="","",IF($D989="",0,IF($D989&gt;=CFG_RSMIN,1,0)))</f>
        <v/>
      </c>
      <c r="AD989" s="48" t="str">
        <f aca="false">IF($A989="","",IF($E989="",0,IF(AND($E989&gt;=CFG_UMIN,$E989&lt;=CFG_UMAX),1,0)))</f>
        <v/>
      </c>
      <c r="AE989" s="48" t="str">
        <f aca="false">IF($A989="","",IF($L989="",0,IF($L989&gt;=CFG_VPDMIN,1,0)))</f>
        <v/>
      </c>
      <c r="AF989" s="48" t="str">
        <f aca="false">IF($A989="","",IF(CFG_METODO="Teórico (Jackson)",IF(OR($Y989="",$Z989=""),0,IF(ABS($Z989-$Y989)&gt;=CFG_DENOMMIN,1,0)),IF(OR($T989="",$U989=""),0,IF(ABS($U989-$T989)&gt;=CFG_DENOMMIN,1,0))))</f>
        <v/>
      </c>
      <c r="AG989" s="48" t="str">
        <f aca="false">IF($A989="","",IF(AND($B989&lt;&gt;"",$C989&lt;&gt;"",$H989&lt;&gt;""),1,0))</f>
        <v/>
      </c>
      <c r="AH989" s="48" t="str">
        <f aca="false">IF($A989="","",IF(AND($AB989=1,$AC989=1,$AD989=1,$AE989=1,$AF989=1,$AG989=1),1,0))</f>
        <v/>
      </c>
      <c r="AI989" s="50" t="str">
        <f aca="false">IF($A989="","",IF($AH989&lt;&gt;1,"",IF(CFG_METODO="Teórico (Jackson)",$AA989,$V989)))</f>
        <v/>
      </c>
      <c r="AJ989" s="50" t="str">
        <f aca="false">IF($AI989="","",MAX(0,MIN(1,$AI989)))</f>
        <v/>
      </c>
      <c r="AK989" s="52" t="str">
        <f aca="false">IF($A989="","",IF($AG989=0,"Dados incompletos"&amp;IF($I989="SEM PAR"," — sem Tc no mesmo horário",""),IF($AB989=0,"Fora da janela horária",IF($AC989=0,"Radiação abaixo do mínimo",IF($AD989=0,"Vento fora da faixa",IF($AE989=0,"VPD abaixo do mínimo",IF($AF989=0,"Denominador muito pequeno","VÁLIDO")))))))</f>
        <v/>
      </c>
    </row>
    <row r="990" customFormat="false" ht="15" hidden="false" customHeight="false" outlineLevel="0" collapsed="false">
      <c r="A990" s="45" t="str">
        <f aca="false">IF(02_Estacao!A990="","",02_Estacao!A990)</f>
        <v/>
      </c>
      <c r="B990" s="46" t="str">
        <f aca="false">IF(OR($A990="",02_Estacao!B990=""),"",IF(CFG_UT="°F",(02_Estacao!B990-32)*5/9,02_Estacao!B990))</f>
        <v/>
      </c>
      <c r="C990" s="47" t="str">
        <f aca="false">IF(OR($A990="",02_Estacao!C990=""),"",IF(CFG_UUR="fração (0-1)",02_Estacao!C990*100,02_Estacao!C990))</f>
        <v/>
      </c>
      <c r="D990" s="48" t="str">
        <f aca="false">IF(OR($A990="",02_Estacao!D990=""),"",IF(CFG_URS="MJ/m²/h",02_Estacao!D990*277.7778,IF(CFG_URS="kW/m²",02_Estacao!D990*1000,02_Estacao!D990)))</f>
        <v/>
      </c>
      <c r="E990" s="46" t="str">
        <f aca="false">IF(OR($A990="",02_Estacao!E990=""),"",IF(CFG_UVEL="km/h",02_Estacao!E990/3.6,02_Estacao!E990))</f>
        <v/>
      </c>
      <c r="F990" s="46" t="str">
        <f aca="false">IF($A990="","",IF(02_Estacao!F990="",CFG_P,IF(CFG_UP="hPa (mbar)",02_Estacao!F990/10,IF(CFG_UP="Pa",02_Estacao!F990/1000,02_Estacao!F990))))</f>
        <v/>
      </c>
      <c r="G990" s="48" t="str">
        <f aca="false">IF($A990="","",IF(02_Estacao!G990&lt;&gt;"",02_Estacao!G990,IF($D990="","",(1-CFG_ALBEDO)*$D990-CFG_RNL)))</f>
        <v/>
      </c>
      <c r="H990" s="46" t="str">
        <f aca="false">IF($A990="","",IFERROR(IF(ISNUMBER(INDEX(03_Dossel!$F$6:$F$1005,MATCH($A990,03_Dossel!$A$6:$A$1005,0))),INDEX(03_Dossel!$F$6:$F$1005,MATCH($A990,03_Dossel!$A$6:$A$1005,0)),""),""))</f>
        <v/>
      </c>
      <c r="I990" s="49" t="str">
        <f aca="false">IF($A990="","",IF($H990="","SEM PAR","OK"))</f>
        <v/>
      </c>
      <c r="J990" s="50" t="str">
        <f aca="false">IF($B990="","",0.6108*EXP(17.27*$B990/($B990+237.3)))</f>
        <v/>
      </c>
      <c r="K990" s="50" t="str">
        <f aca="false">IF(OR($J990="",$C990=""),"",$J990*$C990/100)</f>
        <v/>
      </c>
      <c r="L990" s="50" t="str">
        <f aca="false">IF(OR($J990="",$K990=""),"",$J990-$K990)</f>
        <v/>
      </c>
      <c r="M990" s="50" t="str">
        <f aca="false">IF($J990="","",4098*$J990/($B990+237.3)^2)</f>
        <v/>
      </c>
      <c r="N990" s="51" t="str">
        <f aca="false">IF($F990="","",0.000665*$F990)</f>
        <v/>
      </c>
      <c r="O990" s="46" t="str">
        <f aca="false">IF($E990="","",IFERROR($E990*4.87/LN(67.8*CFG_ZANEM-5.42),""))</f>
        <v/>
      </c>
      <c r="P990" s="46" t="str">
        <f aca="false">IF(OR($B990="",$H990=""),"",$H990-$B990)</f>
        <v/>
      </c>
      <c r="Q990" s="46" t="str">
        <f aca="false">IF($A990="","",IF(ISNUMBER(CFG_A),CFG_A,""))</f>
        <v/>
      </c>
      <c r="R990" s="46" t="str">
        <f aca="false">IF($A990="","",IF(ISNUMBER(CFG_B),CFG_B,""))</f>
        <v/>
      </c>
      <c r="S990" s="50" t="str">
        <f aca="false">IF(OR($B990="",$Q990=""),"",0.6108*EXP(17.27*$B990/($B990+237.3))-0.6108*EXP(17.27*($B990+$Q990)/($B990+$Q990+237.3)))</f>
        <v/>
      </c>
      <c r="T990" s="46" t="str">
        <f aca="false">IF(OR($Q990="",$R990="",$L990=""),"",$Q990+$R990*$L990)</f>
        <v/>
      </c>
      <c r="U990" s="46" t="str">
        <f aca="false">IF(OR($Q990="",$R990="",$S990=""),"",$Q990+$R990*$S990)</f>
        <v/>
      </c>
      <c r="V990" s="50" t="str">
        <f aca="false">IF(OR($P990="",$T990="",$U990=""),"",IF(ABS($U990-$T990)&lt;CFG_DENOMMIN,"",($P990-$T990)/($U990-$T990)))</f>
        <v/>
      </c>
      <c r="W990" s="47" t="str">
        <f aca="false">IF($E990="","",IFERROR(LN((CFG_ZANEM-0.67*CFG_HDOSSEL)/(0.123*CFG_HDOSSEL))*LN((CFG_ZAR-0.67*CFG_HDOSSEL)/(0.0123*CFG_HDOSSEL))/(CFG_K^2*$E990),""))</f>
        <v/>
      </c>
      <c r="X990" s="50" t="str">
        <f aca="false">IF(OR($N990="",$W990="",$W990=0),"",$N990*(1+CFG_RC/$W990))</f>
        <v/>
      </c>
      <c r="Y990" s="46" t="str">
        <f aca="false">IF(OR($X990="",$M990="",$G990="",$L990=""),"",($W990*$G990/CFG_RHOCP)*($X990/($M990+$X990))-$L990/($M990+$X990))</f>
        <v/>
      </c>
      <c r="Z990" s="46" t="str">
        <f aca="false">IF(OR($W990="",$G990=""),"",$W990*$G990/CFG_RHOCP)</f>
        <v/>
      </c>
      <c r="AA990" s="50" t="str">
        <f aca="false">IF(OR($P990="",$Y990="",$Z990=""),"",IF(ABS($Z990-$Y990)&lt;CFG_DENOMMIN,"",($P990-$Y990)/($Z990-$Y990)))</f>
        <v/>
      </c>
      <c r="AB990" s="48" t="str">
        <f aca="false">IF($A990="","",IF(AND(HOUR($A990)&gt;=CFG_HINI,HOUR($A990)&lt;CFG_HFIM),1,0))</f>
        <v/>
      </c>
      <c r="AC990" s="48" t="str">
        <f aca="false">IF($A990="","",IF($D990="",0,IF($D990&gt;=CFG_RSMIN,1,0)))</f>
        <v/>
      </c>
      <c r="AD990" s="48" t="str">
        <f aca="false">IF($A990="","",IF($E990="",0,IF(AND($E990&gt;=CFG_UMIN,$E990&lt;=CFG_UMAX),1,0)))</f>
        <v/>
      </c>
      <c r="AE990" s="48" t="str">
        <f aca="false">IF($A990="","",IF($L990="",0,IF($L990&gt;=CFG_VPDMIN,1,0)))</f>
        <v/>
      </c>
      <c r="AF990" s="48" t="str">
        <f aca="false">IF($A990="","",IF(CFG_METODO="Teórico (Jackson)",IF(OR($Y990="",$Z990=""),0,IF(ABS($Z990-$Y990)&gt;=CFG_DENOMMIN,1,0)),IF(OR($T990="",$U990=""),0,IF(ABS($U990-$T990)&gt;=CFG_DENOMMIN,1,0))))</f>
        <v/>
      </c>
      <c r="AG990" s="48" t="str">
        <f aca="false">IF($A990="","",IF(AND($B990&lt;&gt;"",$C990&lt;&gt;"",$H990&lt;&gt;""),1,0))</f>
        <v/>
      </c>
      <c r="AH990" s="48" t="str">
        <f aca="false">IF($A990="","",IF(AND($AB990=1,$AC990=1,$AD990=1,$AE990=1,$AF990=1,$AG990=1),1,0))</f>
        <v/>
      </c>
      <c r="AI990" s="50" t="str">
        <f aca="false">IF($A990="","",IF($AH990&lt;&gt;1,"",IF(CFG_METODO="Teórico (Jackson)",$AA990,$V990)))</f>
        <v/>
      </c>
      <c r="AJ990" s="50" t="str">
        <f aca="false">IF($AI990="","",MAX(0,MIN(1,$AI990)))</f>
        <v/>
      </c>
      <c r="AK990" s="52" t="str">
        <f aca="false">IF($A990="","",IF($AG990=0,"Dados incompletos"&amp;IF($I990="SEM PAR"," — sem Tc no mesmo horário",""),IF($AB990=0,"Fora da janela horária",IF($AC990=0,"Radiação abaixo do mínimo",IF($AD990=0,"Vento fora da faixa",IF($AE990=0,"VPD abaixo do mínimo",IF($AF990=0,"Denominador muito pequeno","VÁLIDO")))))))</f>
        <v/>
      </c>
    </row>
    <row r="991" customFormat="false" ht="15" hidden="false" customHeight="false" outlineLevel="0" collapsed="false">
      <c r="A991" s="45" t="str">
        <f aca="false">IF(02_Estacao!A991="","",02_Estacao!A991)</f>
        <v/>
      </c>
      <c r="B991" s="46" t="str">
        <f aca="false">IF(OR($A991="",02_Estacao!B991=""),"",IF(CFG_UT="°F",(02_Estacao!B991-32)*5/9,02_Estacao!B991))</f>
        <v/>
      </c>
      <c r="C991" s="47" t="str">
        <f aca="false">IF(OR($A991="",02_Estacao!C991=""),"",IF(CFG_UUR="fração (0-1)",02_Estacao!C991*100,02_Estacao!C991))</f>
        <v/>
      </c>
      <c r="D991" s="48" t="str">
        <f aca="false">IF(OR($A991="",02_Estacao!D991=""),"",IF(CFG_URS="MJ/m²/h",02_Estacao!D991*277.7778,IF(CFG_URS="kW/m²",02_Estacao!D991*1000,02_Estacao!D991)))</f>
        <v/>
      </c>
      <c r="E991" s="46" t="str">
        <f aca="false">IF(OR($A991="",02_Estacao!E991=""),"",IF(CFG_UVEL="km/h",02_Estacao!E991/3.6,02_Estacao!E991))</f>
        <v/>
      </c>
      <c r="F991" s="46" t="str">
        <f aca="false">IF($A991="","",IF(02_Estacao!F991="",CFG_P,IF(CFG_UP="hPa (mbar)",02_Estacao!F991/10,IF(CFG_UP="Pa",02_Estacao!F991/1000,02_Estacao!F991))))</f>
        <v/>
      </c>
      <c r="G991" s="48" t="str">
        <f aca="false">IF($A991="","",IF(02_Estacao!G991&lt;&gt;"",02_Estacao!G991,IF($D991="","",(1-CFG_ALBEDO)*$D991-CFG_RNL)))</f>
        <v/>
      </c>
      <c r="H991" s="46" t="str">
        <f aca="false">IF($A991="","",IFERROR(IF(ISNUMBER(INDEX(03_Dossel!$F$6:$F$1005,MATCH($A991,03_Dossel!$A$6:$A$1005,0))),INDEX(03_Dossel!$F$6:$F$1005,MATCH($A991,03_Dossel!$A$6:$A$1005,0)),""),""))</f>
        <v/>
      </c>
      <c r="I991" s="49" t="str">
        <f aca="false">IF($A991="","",IF($H991="","SEM PAR","OK"))</f>
        <v/>
      </c>
      <c r="J991" s="50" t="str">
        <f aca="false">IF($B991="","",0.6108*EXP(17.27*$B991/($B991+237.3)))</f>
        <v/>
      </c>
      <c r="K991" s="50" t="str">
        <f aca="false">IF(OR($J991="",$C991=""),"",$J991*$C991/100)</f>
        <v/>
      </c>
      <c r="L991" s="50" t="str">
        <f aca="false">IF(OR($J991="",$K991=""),"",$J991-$K991)</f>
        <v/>
      </c>
      <c r="M991" s="50" t="str">
        <f aca="false">IF($J991="","",4098*$J991/($B991+237.3)^2)</f>
        <v/>
      </c>
      <c r="N991" s="51" t="str">
        <f aca="false">IF($F991="","",0.000665*$F991)</f>
        <v/>
      </c>
      <c r="O991" s="46" t="str">
        <f aca="false">IF($E991="","",IFERROR($E991*4.87/LN(67.8*CFG_ZANEM-5.42),""))</f>
        <v/>
      </c>
      <c r="P991" s="46" t="str">
        <f aca="false">IF(OR($B991="",$H991=""),"",$H991-$B991)</f>
        <v/>
      </c>
      <c r="Q991" s="46" t="str">
        <f aca="false">IF($A991="","",IF(ISNUMBER(CFG_A),CFG_A,""))</f>
        <v/>
      </c>
      <c r="R991" s="46" t="str">
        <f aca="false">IF($A991="","",IF(ISNUMBER(CFG_B),CFG_B,""))</f>
        <v/>
      </c>
      <c r="S991" s="50" t="str">
        <f aca="false">IF(OR($B991="",$Q991=""),"",0.6108*EXP(17.27*$B991/($B991+237.3))-0.6108*EXP(17.27*($B991+$Q991)/($B991+$Q991+237.3)))</f>
        <v/>
      </c>
      <c r="T991" s="46" t="str">
        <f aca="false">IF(OR($Q991="",$R991="",$L991=""),"",$Q991+$R991*$L991)</f>
        <v/>
      </c>
      <c r="U991" s="46" t="str">
        <f aca="false">IF(OR($Q991="",$R991="",$S991=""),"",$Q991+$R991*$S991)</f>
        <v/>
      </c>
      <c r="V991" s="50" t="str">
        <f aca="false">IF(OR($P991="",$T991="",$U991=""),"",IF(ABS($U991-$T991)&lt;CFG_DENOMMIN,"",($P991-$T991)/($U991-$T991)))</f>
        <v/>
      </c>
      <c r="W991" s="47" t="str">
        <f aca="false">IF($E991="","",IFERROR(LN((CFG_ZANEM-0.67*CFG_HDOSSEL)/(0.123*CFG_HDOSSEL))*LN((CFG_ZAR-0.67*CFG_HDOSSEL)/(0.0123*CFG_HDOSSEL))/(CFG_K^2*$E991),""))</f>
        <v/>
      </c>
      <c r="X991" s="50" t="str">
        <f aca="false">IF(OR($N991="",$W991="",$W991=0),"",$N991*(1+CFG_RC/$W991))</f>
        <v/>
      </c>
      <c r="Y991" s="46" t="str">
        <f aca="false">IF(OR($X991="",$M991="",$G991="",$L991=""),"",($W991*$G991/CFG_RHOCP)*($X991/($M991+$X991))-$L991/($M991+$X991))</f>
        <v/>
      </c>
      <c r="Z991" s="46" t="str">
        <f aca="false">IF(OR($W991="",$G991=""),"",$W991*$G991/CFG_RHOCP)</f>
        <v/>
      </c>
      <c r="AA991" s="50" t="str">
        <f aca="false">IF(OR($P991="",$Y991="",$Z991=""),"",IF(ABS($Z991-$Y991)&lt;CFG_DENOMMIN,"",($P991-$Y991)/($Z991-$Y991)))</f>
        <v/>
      </c>
      <c r="AB991" s="48" t="str">
        <f aca="false">IF($A991="","",IF(AND(HOUR($A991)&gt;=CFG_HINI,HOUR($A991)&lt;CFG_HFIM),1,0))</f>
        <v/>
      </c>
      <c r="AC991" s="48" t="str">
        <f aca="false">IF($A991="","",IF($D991="",0,IF($D991&gt;=CFG_RSMIN,1,0)))</f>
        <v/>
      </c>
      <c r="AD991" s="48" t="str">
        <f aca="false">IF($A991="","",IF($E991="",0,IF(AND($E991&gt;=CFG_UMIN,$E991&lt;=CFG_UMAX),1,0)))</f>
        <v/>
      </c>
      <c r="AE991" s="48" t="str">
        <f aca="false">IF($A991="","",IF($L991="",0,IF($L991&gt;=CFG_VPDMIN,1,0)))</f>
        <v/>
      </c>
      <c r="AF991" s="48" t="str">
        <f aca="false">IF($A991="","",IF(CFG_METODO="Teórico (Jackson)",IF(OR($Y991="",$Z991=""),0,IF(ABS($Z991-$Y991)&gt;=CFG_DENOMMIN,1,0)),IF(OR($T991="",$U991=""),0,IF(ABS($U991-$T991)&gt;=CFG_DENOMMIN,1,0))))</f>
        <v/>
      </c>
      <c r="AG991" s="48" t="str">
        <f aca="false">IF($A991="","",IF(AND($B991&lt;&gt;"",$C991&lt;&gt;"",$H991&lt;&gt;""),1,0))</f>
        <v/>
      </c>
      <c r="AH991" s="48" t="str">
        <f aca="false">IF($A991="","",IF(AND($AB991=1,$AC991=1,$AD991=1,$AE991=1,$AF991=1,$AG991=1),1,0))</f>
        <v/>
      </c>
      <c r="AI991" s="50" t="str">
        <f aca="false">IF($A991="","",IF($AH991&lt;&gt;1,"",IF(CFG_METODO="Teórico (Jackson)",$AA991,$V991)))</f>
        <v/>
      </c>
      <c r="AJ991" s="50" t="str">
        <f aca="false">IF($AI991="","",MAX(0,MIN(1,$AI991)))</f>
        <v/>
      </c>
      <c r="AK991" s="52" t="str">
        <f aca="false">IF($A991="","",IF($AG991=0,"Dados incompletos"&amp;IF($I991="SEM PAR"," — sem Tc no mesmo horário",""),IF($AB991=0,"Fora da janela horária",IF($AC991=0,"Radiação abaixo do mínimo",IF($AD991=0,"Vento fora da faixa",IF($AE991=0,"VPD abaixo do mínimo",IF($AF991=0,"Denominador muito pequeno","VÁLIDO")))))))</f>
        <v/>
      </c>
    </row>
    <row r="992" customFormat="false" ht="15" hidden="false" customHeight="false" outlineLevel="0" collapsed="false">
      <c r="A992" s="45" t="str">
        <f aca="false">IF(02_Estacao!A992="","",02_Estacao!A992)</f>
        <v/>
      </c>
      <c r="B992" s="46" t="str">
        <f aca="false">IF(OR($A992="",02_Estacao!B992=""),"",IF(CFG_UT="°F",(02_Estacao!B992-32)*5/9,02_Estacao!B992))</f>
        <v/>
      </c>
      <c r="C992" s="47" t="str">
        <f aca="false">IF(OR($A992="",02_Estacao!C992=""),"",IF(CFG_UUR="fração (0-1)",02_Estacao!C992*100,02_Estacao!C992))</f>
        <v/>
      </c>
      <c r="D992" s="48" t="str">
        <f aca="false">IF(OR($A992="",02_Estacao!D992=""),"",IF(CFG_URS="MJ/m²/h",02_Estacao!D992*277.7778,IF(CFG_URS="kW/m²",02_Estacao!D992*1000,02_Estacao!D992)))</f>
        <v/>
      </c>
      <c r="E992" s="46" t="str">
        <f aca="false">IF(OR($A992="",02_Estacao!E992=""),"",IF(CFG_UVEL="km/h",02_Estacao!E992/3.6,02_Estacao!E992))</f>
        <v/>
      </c>
      <c r="F992" s="46" t="str">
        <f aca="false">IF($A992="","",IF(02_Estacao!F992="",CFG_P,IF(CFG_UP="hPa (mbar)",02_Estacao!F992/10,IF(CFG_UP="Pa",02_Estacao!F992/1000,02_Estacao!F992))))</f>
        <v/>
      </c>
      <c r="G992" s="48" t="str">
        <f aca="false">IF($A992="","",IF(02_Estacao!G992&lt;&gt;"",02_Estacao!G992,IF($D992="","",(1-CFG_ALBEDO)*$D992-CFG_RNL)))</f>
        <v/>
      </c>
      <c r="H992" s="46" t="str">
        <f aca="false">IF($A992="","",IFERROR(IF(ISNUMBER(INDEX(03_Dossel!$F$6:$F$1005,MATCH($A992,03_Dossel!$A$6:$A$1005,0))),INDEX(03_Dossel!$F$6:$F$1005,MATCH($A992,03_Dossel!$A$6:$A$1005,0)),""),""))</f>
        <v/>
      </c>
      <c r="I992" s="49" t="str">
        <f aca="false">IF($A992="","",IF($H992="","SEM PAR","OK"))</f>
        <v/>
      </c>
      <c r="J992" s="50" t="str">
        <f aca="false">IF($B992="","",0.6108*EXP(17.27*$B992/($B992+237.3)))</f>
        <v/>
      </c>
      <c r="K992" s="50" t="str">
        <f aca="false">IF(OR($J992="",$C992=""),"",$J992*$C992/100)</f>
        <v/>
      </c>
      <c r="L992" s="50" t="str">
        <f aca="false">IF(OR($J992="",$K992=""),"",$J992-$K992)</f>
        <v/>
      </c>
      <c r="M992" s="50" t="str">
        <f aca="false">IF($J992="","",4098*$J992/($B992+237.3)^2)</f>
        <v/>
      </c>
      <c r="N992" s="51" t="str">
        <f aca="false">IF($F992="","",0.000665*$F992)</f>
        <v/>
      </c>
      <c r="O992" s="46" t="str">
        <f aca="false">IF($E992="","",IFERROR($E992*4.87/LN(67.8*CFG_ZANEM-5.42),""))</f>
        <v/>
      </c>
      <c r="P992" s="46" t="str">
        <f aca="false">IF(OR($B992="",$H992=""),"",$H992-$B992)</f>
        <v/>
      </c>
      <c r="Q992" s="46" t="str">
        <f aca="false">IF($A992="","",IF(ISNUMBER(CFG_A),CFG_A,""))</f>
        <v/>
      </c>
      <c r="R992" s="46" t="str">
        <f aca="false">IF($A992="","",IF(ISNUMBER(CFG_B),CFG_B,""))</f>
        <v/>
      </c>
      <c r="S992" s="50" t="str">
        <f aca="false">IF(OR($B992="",$Q992=""),"",0.6108*EXP(17.27*$B992/($B992+237.3))-0.6108*EXP(17.27*($B992+$Q992)/($B992+$Q992+237.3)))</f>
        <v/>
      </c>
      <c r="T992" s="46" t="str">
        <f aca="false">IF(OR($Q992="",$R992="",$L992=""),"",$Q992+$R992*$L992)</f>
        <v/>
      </c>
      <c r="U992" s="46" t="str">
        <f aca="false">IF(OR($Q992="",$R992="",$S992=""),"",$Q992+$R992*$S992)</f>
        <v/>
      </c>
      <c r="V992" s="50" t="str">
        <f aca="false">IF(OR($P992="",$T992="",$U992=""),"",IF(ABS($U992-$T992)&lt;CFG_DENOMMIN,"",($P992-$T992)/($U992-$T992)))</f>
        <v/>
      </c>
      <c r="W992" s="47" t="str">
        <f aca="false">IF($E992="","",IFERROR(LN((CFG_ZANEM-0.67*CFG_HDOSSEL)/(0.123*CFG_HDOSSEL))*LN((CFG_ZAR-0.67*CFG_HDOSSEL)/(0.0123*CFG_HDOSSEL))/(CFG_K^2*$E992),""))</f>
        <v/>
      </c>
      <c r="X992" s="50" t="str">
        <f aca="false">IF(OR($N992="",$W992="",$W992=0),"",$N992*(1+CFG_RC/$W992))</f>
        <v/>
      </c>
      <c r="Y992" s="46" t="str">
        <f aca="false">IF(OR($X992="",$M992="",$G992="",$L992=""),"",($W992*$G992/CFG_RHOCP)*($X992/($M992+$X992))-$L992/($M992+$X992))</f>
        <v/>
      </c>
      <c r="Z992" s="46" t="str">
        <f aca="false">IF(OR($W992="",$G992=""),"",$W992*$G992/CFG_RHOCP)</f>
        <v/>
      </c>
      <c r="AA992" s="50" t="str">
        <f aca="false">IF(OR($P992="",$Y992="",$Z992=""),"",IF(ABS($Z992-$Y992)&lt;CFG_DENOMMIN,"",($P992-$Y992)/($Z992-$Y992)))</f>
        <v/>
      </c>
      <c r="AB992" s="48" t="str">
        <f aca="false">IF($A992="","",IF(AND(HOUR($A992)&gt;=CFG_HINI,HOUR($A992)&lt;CFG_HFIM),1,0))</f>
        <v/>
      </c>
      <c r="AC992" s="48" t="str">
        <f aca="false">IF($A992="","",IF($D992="",0,IF($D992&gt;=CFG_RSMIN,1,0)))</f>
        <v/>
      </c>
      <c r="AD992" s="48" t="str">
        <f aca="false">IF($A992="","",IF($E992="",0,IF(AND($E992&gt;=CFG_UMIN,$E992&lt;=CFG_UMAX),1,0)))</f>
        <v/>
      </c>
      <c r="AE992" s="48" t="str">
        <f aca="false">IF($A992="","",IF($L992="",0,IF($L992&gt;=CFG_VPDMIN,1,0)))</f>
        <v/>
      </c>
      <c r="AF992" s="48" t="str">
        <f aca="false">IF($A992="","",IF(CFG_METODO="Teórico (Jackson)",IF(OR($Y992="",$Z992=""),0,IF(ABS($Z992-$Y992)&gt;=CFG_DENOMMIN,1,0)),IF(OR($T992="",$U992=""),0,IF(ABS($U992-$T992)&gt;=CFG_DENOMMIN,1,0))))</f>
        <v/>
      </c>
      <c r="AG992" s="48" t="str">
        <f aca="false">IF($A992="","",IF(AND($B992&lt;&gt;"",$C992&lt;&gt;"",$H992&lt;&gt;""),1,0))</f>
        <v/>
      </c>
      <c r="AH992" s="48" t="str">
        <f aca="false">IF($A992="","",IF(AND($AB992=1,$AC992=1,$AD992=1,$AE992=1,$AF992=1,$AG992=1),1,0))</f>
        <v/>
      </c>
      <c r="AI992" s="50" t="str">
        <f aca="false">IF($A992="","",IF($AH992&lt;&gt;1,"",IF(CFG_METODO="Teórico (Jackson)",$AA992,$V992)))</f>
        <v/>
      </c>
      <c r="AJ992" s="50" t="str">
        <f aca="false">IF($AI992="","",MAX(0,MIN(1,$AI992)))</f>
        <v/>
      </c>
      <c r="AK992" s="52" t="str">
        <f aca="false">IF($A992="","",IF($AG992=0,"Dados incompletos"&amp;IF($I992="SEM PAR"," — sem Tc no mesmo horário",""),IF($AB992=0,"Fora da janela horária",IF($AC992=0,"Radiação abaixo do mínimo",IF($AD992=0,"Vento fora da faixa",IF($AE992=0,"VPD abaixo do mínimo",IF($AF992=0,"Denominador muito pequeno","VÁLIDO")))))))</f>
        <v/>
      </c>
    </row>
    <row r="993" customFormat="false" ht="15" hidden="false" customHeight="false" outlineLevel="0" collapsed="false">
      <c r="A993" s="45" t="str">
        <f aca="false">IF(02_Estacao!A993="","",02_Estacao!A993)</f>
        <v/>
      </c>
      <c r="B993" s="46" t="str">
        <f aca="false">IF(OR($A993="",02_Estacao!B993=""),"",IF(CFG_UT="°F",(02_Estacao!B993-32)*5/9,02_Estacao!B993))</f>
        <v/>
      </c>
      <c r="C993" s="47" t="str">
        <f aca="false">IF(OR($A993="",02_Estacao!C993=""),"",IF(CFG_UUR="fração (0-1)",02_Estacao!C993*100,02_Estacao!C993))</f>
        <v/>
      </c>
      <c r="D993" s="48" t="str">
        <f aca="false">IF(OR($A993="",02_Estacao!D993=""),"",IF(CFG_URS="MJ/m²/h",02_Estacao!D993*277.7778,IF(CFG_URS="kW/m²",02_Estacao!D993*1000,02_Estacao!D993)))</f>
        <v/>
      </c>
      <c r="E993" s="46" t="str">
        <f aca="false">IF(OR($A993="",02_Estacao!E993=""),"",IF(CFG_UVEL="km/h",02_Estacao!E993/3.6,02_Estacao!E993))</f>
        <v/>
      </c>
      <c r="F993" s="46" t="str">
        <f aca="false">IF($A993="","",IF(02_Estacao!F993="",CFG_P,IF(CFG_UP="hPa (mbar)",02_Estacao!F993/10,IF(CFG_UP="Pa",02_Estacao!F993/1000,02_Estacao!F993))))</f>
        <v/>
      </c>
      <c r="G993" s="48" t="str">
        <f aca="false">IF($A993="","",IF(02_Estacao!G993&lt;&gt;"",02_Estacao!G993,IF($D993="","",(1-CFG_ALBEDO)*$D993-CFG_RNL)))</f>
        <v/>
      </c>
      <c r="H993" s="46" t="str">
        <f aca="false">IF($A993="","",IFERROR(IF(ISNUMBER(INDEX(03_Dossel!$F$6:$F$1005,MATCH($A993,03_Dossel!$A$6:$A$1005,0))),INDEX(03_Dossel!$F$6:$F$1005,MATCH($A993,03_Dossel!$A$6:$A$1005,0)),""),""))</f>
        <v/>
      </c>
      <c r="I993" s="49" t="str">
        <f aca="false">IF($A993="","",IF($H993="","SEM PAR","OK"))</f>
        <v/>
      </c>
      <c r="J993" s="50" t="str">
        <f aca="false">IF($B993="","",0.6108*EXP(17.27*$B993/($B993+237.3)))</f>
        <v/>
      </c>
      <c r="K993" s="50" t="str">
        <f aca="false">IF(OR($J993="",$C993=""),"",$J993*$C993/100)</f>
        <v/>
      </c>
      <c r="L993" s="50" t="str">
        <f aca="false">IF(OR($J993="",$K993=""),"",$J993-$K993)</f>
        <v/>
      </c>
      <c r="M993" s="50" t="str">
        <f aca="false">IF($J993="","",4098*$J993/($B993+237.3)^2)</f>
        <v/>
      </c>
      <c r="N993" s="51" t="str">
        <f aca="false">IF($F993="","",0.000665*$F993)</f>
        <v/>
      </c>
      <c r="O993" s="46" t="str">
        <f aca="false">IF($E993="","",IFERROR($E993*4.87/LN(67.8*CFG_ZANEM-5.42),""))</f>
        <v/>
      </c>
      <c r="P993" s="46" t="str">
        <f aca="false">IF(OR($B993="",$H993=""),"",$H993-$B993)</f>
        <v/>
      </c>
      <c r="Q993" s="46" t="str">
        <f aca="false">IF($A993="","",IF(ISNUMBER(CFG_A),CFG_A,""))</f>
        <v/>
      </c>
      <c r="R993" s="46" t="str">
        <f aca="false">IF($A993="","",IF(ISNUMBER(CFG_B),CFG_B,""))</f>
        <v/>
      </c>
      <c r="S993" s="50" t="str">
        <f aca="false">IF(OR($B993="",$Q993=""),"",0.6108*EXP(17.27*$B993/($B993+237.3))-0.6108*EXP(17.27*($B993+$Q993)/($B993+$Q993+237.3)))</f>
        <v/>
      </c>
      <c r="T993" s="46" t="str">
        <f aca="false">IF(OR($Q993="",$R993="",$L993=""),"",$Q993+$R993*$L993)</f>
        <v/>
      </c>
      <c r="U993" s="46" t="str">
        <f aca="false">IF(OR($Q993="",$R993="",$S993=""),"",$Q993+$R993*$S993)</f>
        <v/>
      </c>
      <c r="V993" s="50" t="str">
        <f aca="false">IF(OR($P993="",$T993="",$U993=""),"",IF(ABS($U993-$T993)&lt;CFG_DENOMMIN,"",($P993-$T993)/($U993-$T993)))</f>
        <v/>
      </c>
      <c r="W993" s="47" t="str">
        <f aca="false">IF($E993="","",IFERROR(LN((CFG_ZANEM-0.67*CFG_HDOSSEL)/(0.123*CFG_HDOSSEL))*LN((CFG_ZAR-0.67*CFG_HDOSSEL)/(0.0123*CFG_HDOSSEL))/(CFG_K^2*$E993),""))</f>
        <v/>
      </c>
      <c r="X993" s="50" t="str">
        <f aca="false">IF(OR($N993="",$W993="",$W993=0),"",$N993*(1+CFG_RC/$W993))</f>
        <v/>
      </c>
      <c r="Y993" s="46" t="str">
        <f aca="false">IF(OR($X993="",$M993="",$G993="",$L993=""),"",($W993*$G993/CFG_RHOCP)*($X993/($M993+$X993))-$L993/($M993+$X993))</f>
        <v/>
      </c>
      <c r="Z993" s="46" t="str">
        <f aca="false">IF(OR($W993="",$G993=""),"",$W993*$G993/CFG_RHOCP)</f>
        <v/>
      </c>
      <c r="AA993" s="50" t="str">
        <f aca="false">IF(OR($P993="",$Y993="",$Z993=""),"",IF(ABS($Z993-$Y993)&lt;CFG_DENOMMIN,"",($P993-$Y993)/($Z993-$Y993)))</f>
        <v/>
      </c>
      <c r="AB993" s="48" t="str">
        <f aca="false">IF($A993="","",IF(AND(HOUR($A993)&gt;=CFG_HINI,HOUR($A993)&lt;CFG_HFIM),1,0))</f>
        <v/>
      </c>
      <c r="AC993" s="48" t="str">
        <f aca="false">IF($A993="","",IF($D993="",0,IF($D993&gt;=CFG_RSMIN,1,0)))</f>
        <v/>
      </c>
      <c r="AD993" s="48" t="str">
        <f aca="false">IF($A993="","",IF($E993="",0,IF(AND($E993&gt;=CFG_UMIN,$E993&lt;=CFG_UMAX),1,0)))</f>
        <v/>
      </c>
      <c r="AE993" s="48" t="str">
        <f aca="false">IF($A993="","",IF($L993="",0,IF($L993&gt;=CFG_VPDMIN,1,0)))</f>
        <v/>
      </c>
      <c r="AF993" s="48" t="str">
        <f aca="false">IF($A993="","",IF(CFG_METODO="Teórico (Jackson)",IF(OR($Y993="",$Z993=""),0,IF(ABS($Z993-$Y993)&gt;=CFG_DENOMMIN,1,0)),IF(OR($T993="",$U993=""),0,IF(ABS($U993-$T993)&gt;=CFG_DENOMMIN,1,0))))</f>
        <v/>
      </c>
      <c r="AG993" s="48" t="str">
        <f aca="false">IF($A993="","",IF(AND($B993&lt;&gt;"",$C993&lt;&gt;"",$H993&lt;&gt;""),1,0))</f>
        <v/>
      </c>
      <c r="AH993" s="48" t="str">
        <f aca="false">IF($A993="","",IF(AND($AB993=1,$AC993=1,$AD993=1,$AE993=1,$AF993=1,$AG993=1),1,0))</f>
        <v/>
      </c>
      <c r="AI993" s="50" t="str">
        <f aca="false">IF($A993="","",IF($AH993&lt;&gt;1,"",IF(CFG_METODO="Teórico (Jackson)",$AA993,$V993)))</f>
        <v/>
      </c>
      <c r="AJ993" s="50" t="str">
        <f aca="false">IF($AI993="","",MAX(0,MIN(1,$AI993)))</f>
        <v/>
      </c>
      <c r="AK993" s="52" t="str">
        <f aca="false">IF($A993="","",IF($AG993=0,"Dados incompletos"&amp;IF($I993="SEM PAR"," — sem Tc no mesmo horário",""),IF($AB993=0,"Fora da janela horária",IF($AC993=0,"Radiação abaixo do mínimo",IF($AD993=0,"Vento fora da faixa",IF($AE993=0,"VPD abaixo do mínimo",IF($AF993=0,"Denominador muito pequeno","VÁLIDO")))))))</f>
        <v/>
      </c>
    </row>
    <row r="994" customFormat="false" ht="15" hidden="false" customHeight="false" outlineLevel="0" collapsed="false">
      <c r="A994" s="45" t="str">
        <f aca="false">IF(02_Estacao!A994="","",02_Estacao!A994)</f>
        <v/>
      </c>
      <c r="B994" s="46" t="str">
        <f aca="false">IF(OR($A994="",02_Estacao!B994=""),"",IF(CFG_UT="°F",(02_Estacao!B994-32)*5/9,02_Estacao!B994))</f>
        <v/>
      </c>
      <c r="C994" s="47" t="str">
        <f aca="false">IF(OR($A994="",02_Estacao!C994=""),"",IF(CFG_UUR="fração (0-1)",02_Estacao!C994*100,02_Estacao!C994))</f>
        <v/>
      </c>
      <c r="D994" s="48" t="str">
        <f aca="false">IF(OR($A994="",02_Estacao!D994=""),"",IF(CFG_URS="MJ/m²/h",02_Estacao!D994*277.7778,IF(CFG_URS="kW/m²",02_Estacao!D994*1000,02_Estacao!D994)))</f>
        <v/>
      </c>
      <c r="E994" s="46" t="str">
        <f aca="false">IF(OR($A994="",02_Estacao!E994=""),"",IF(CFG_UVEL="km/h",02_Estacao!E994/3.6,02_Estacao!E994))</f>
        <v/>
      </c>
      <c r="F994" s="46" t="str">
        <f aca="false">IF($A994="","",IF(02_Estacao!F994="",CFG_P,IF(CFG_UP="hPa (mbar)",02_Estacao!F994/10,IF(CFG_UP="Pa",02_Estacao!F994/1000,02_Estacao!F994))))</f>
        <v/>
      </c>
      <c r="G994" s="48" t="str">
        <f aca="false">IF($A994="","",IF(02_Estacao!G994&lt;&gt;"",02_Estacao!G994,IF($D994="","",(1-CFG_ALBEDO)*$D994-CFG_RNL)))</f>
        <v/>
      </c>
      <c r="H994" s="46" t="str">
        <f aca="false">IF($A994="","",IFERROR(IF(ISNUMBER(INDEX(03_Dossel!$F$6:$F$1005,MATCH($A994,03_Dossel!$A$6:$A$1005,0))),INDEX(03_Dossel!$F$6:$F$1005,MATCH($A994,03_Dossel!$A$6:$A$1005,0)),""),""))</f>
        <v/>
      </c>
      <c r="I994" s="49" t="str">
        <f aca="false">IF($A994="","",IF($H994="","SEM PAR","OK"))</f>
        <v/>
      </c>
      <c r="J994" s="50" t="str">
        <f aca="false">IF($B994="","",0.6108*EXP(17.27*$B994/($B994+237.3)))</f>
        <v/>
      </c>
      <c r="K994" s="50" t="str">
        <f aca="false">IF(OR($J994="",$C994=""),"",$J994*$C994/100)</f>
        <v/>
      </c>
      <c r="L994" s="50" t="str">
        <f aca="false">IF(OR($J994="",$K994=""),"",$J994-$K994)</f>
        <v/>
      </c>
      <c r="M994" s="50" t="str">
        <f aca="false">IF($J994="","",4098*$J994/($B994+237.3)^2)</f>
        <v/>
      </c>
      <c r="N994" s="51" t="str">
        <f aca="false">IF($F994="","",0.000665*$F994)</f>
        <v/>
      </c>
      <c r="O994" s="46" t="str">
        <f aca="false">IF($E994="","",IFERROR($E994*4.87/LN(67.8*CFG_ZANEM-5.42),""))</f>
        <v/>
      </c>
      <c r="P994" s="46" t="str">
        <f aca="false">IF(OR($B994="",$H994=""),"",$H994-$B994)</f>
        <v/>
      </c>
      <c r="Q994" s="46" t="str">
        <f aca="false">IF($A994="","",IF(ISNUMBER(CFG_A),CFG_A,""))</f>
        <v/>
      </c>
      <c r="R994" s="46" t="str">
        <f aca="false">IF($A994="","",IF(ISNUMBER(CFG_B),CFG_B,""))</f>
        <v/>
      </c>
      <c r="S994" s="50" t="str">
        <f aca="false">IF(OR($B994="",$Q994=""),"",0.6108*EXP(17.27*$B994/($B994+237.3))-0.6108*EXP(17.27*($B994+$Q994)/($B994+$Q994+237.3)))</f>
        <v/>
      </c>
      <c r="T994" s="46" t="str">
        <f aca="false">IF(OR($Q994="",$R994="",$L994=""),"",$Q994+$R994*$L994)</f>
        <v/>
      </c>
      <c r="U994" s="46" t="str">
        <f aca="false">IF(OR($Q994="",$R994="",$S994=""),"",$Q994+$R994*$S994)</f>
        <v/>
      </c>
      <c r="V994" s="50" t="str">
        <f aca="false">IF(OR($P994="",$T994="",$U994=""),"",IF(ABS($U994-$T994)&lt;CFG_DENOMMIN,"",($P994-$T994)/($U994-$T994)))</f>
        <v/>
      </c>
      <c r="W994" s="47" t="str">
        <f aca="false">IF($E994="","",IFERROR(LN((CFG_ZANEM-0.67*CFG_HDOSSEL)/(0.123*CFG_HDOSSEL))*LN((CFG_ZAR-0.67*CFG_HDOSSEL)/(0.0123*CFG_HDOSSEL))/(CFG_K^2*$E994),""))</f>
        <v/>
      </c>
      <c r="X994" s="50" t="str">
        <f aca="false">IF(OR($N994="",$W994="",$W994=0),"",$N994*(1+CFG_RC/$W994))</f>
        <v/>
      </c>
      <c r="Y994" s="46" t="str">
        <f aca="false">IF(OR($X994="",$M994="",$G994="",$L994=""),"",($W994*$G994/CFG_RHOCP)*($X994/($M994+$X994))-$L994/($M994+$X994))</f>
        <v/>
      </c>
      <c r="Z994" s="46" t="str">
        <f aca="false">IF(OR($W994="",$G994=""),"",$W994*$G994/CFG_RHOCP)</f>
        <v/>
      </c>
      <c r="AA994" s="50" t="str">
        <f aca="false">IF(OR($P994="",$Y994="",$Z994=""),"",IF(ABS($Z994-$Y994)&lt;CFG_DENOMMIN,"",($P994-$Y994)/($Z994-$Y994)))</f>
        <v/>
      </c>
      <c r="AB994" s="48" t="str">
        <f aca="false">IF($A994="","",IF(AND(HOUR($A994)&gt;=CFG_HINI,HOUR($A994)&lt;CFG_HFIM),1,0))</f>
        <v/>
      </c>
      <c r="AC994" s="48" t="str">
        <f aca="false">IF($A994="","",IF($D994="",0,IF($D994&gt;=CFG_RSMIN,1,0)))</f>
        <v/>
      </c>
      <c r="AD994" s="48" t="str">
        <f aca="false">IF($A994="","",IF($E994="",0,IF(AND($E994&gt;=CFG_UMIN,$E994&lt;=CFG_UMAX),1,0)))</f>
        <v/>
      </c>
      <c r="AE994" s="48" t="str">
        <f aca="false">IF($A994="","",IF($L994="",0,IF($L994&gt;=CFG_VPDMIN,1,0)))</f>
        <v/>
      </c>
      <c r="AF994" s="48" t="str">
        <f aca="false">IF($A994="","",IF(CFG_METODO="Teórico (Jackson)",IF(OR($Y994="",$Z994=""),0,IF(ABS($Z994-$Y994)&gt;=CFG_DENOMMIN,1,0)),IF(OR($T994="",$U994=""),0,IF(ABS($U994-$T994)&gt;=CFG_DENOMMIN,1,0))))</f>
        <v/>
      </c>
      <c r="AG994" s="48" t="str">
        <f aca="false">IF($A994="","",IF(AND($B994&lt;&gt;"",$C994&lt;&gt;"",$H994&lt;&gt;""),1,0))</f>
        <v/>
      </c>
      <c r="AH994" s="48" t="str">
        <f aca="false">IF($A994="","",IF(AND($AB994=1,$AC994=1,$AD994=1,$AE994=1,$AF994=1,$AG994=1),1,0))</f>
        <v/>
      </c>
      <c r="AI994" s="50" t="str">
        <f aca="false">IF($A994="","",IF($AH994&lt;&gt;1,"",IF(CFG_METODO="Teórico (Jackson)",$AA994,$V994)))</f>
        <v/>
      </c>
      <c r="AJ994" s="50" t="str">
        <f aca="false">IF($AI994="","",MAX(0,MIN(1,$AI994)))</f>
        <v/>
      </c>
      <c r="AK994" s="52" t="str">
        <f aca="false">IF($A994="","",IF($AG994=0,"Dados incompletos"&amp;IF($I994="SEM PAR"," — sem Tc no mesmo horário",""),IF($AB994=0,"Fora da janela horária",IF($AC994=0,"Radiação abaixo do mínimo",IF($AD994=0,"Vento fora da faixa",IF($AE994=0,"VPD abaixo do mínimo",IF($AF994=0,"Denominador muito pequeno","VÁLIDO")))))))</f>
        <v/>
      </c>
    </row>
    <row r="995" customFormat="false" ht="15" hidden="false" customHeight="false" outlineLevel="0" collapsed="false">
      <c r="A995" s="45" t="str">
        <f aca="false">IF(02_Estacao!A995="","",02_Estacao!A995)</f>
        <v/>
      </c>
      <c r="B995" s="46" t="str">
        <f aca="false">IF(OR($A995="",02_Estacao!B995=""),"",IF(CFG_UT="°F",(02_Estacao!B995-32)*5/9,02_Estacao!B995))</f>
        <v/>
      </c>
      <c r="C995" s="47" t="str">
        <f aca="false">IF(OR($A995="",02_Estacao!C995=""),"",IF(CFG_UUR="fração (0-1)",02_Estacao!C995*100,02_Estacao!C995))</f>
        <v/>
      </c>
      <c r="D995" s="48" t="str">
        <f aca="false">IF(OR($A995="",02_Estacao!D995=""),"",IF(CFG_URS="MJ/m²/h",02_Estacao!D995*277.7778,IF(CFG_URS="kW/m²",02_Estacao!D995*1000,02_Estacao!D995)))</f>
        <v/>
      </c>
      <c r="E995" s="46" t="str">
        <f aca="false">IF(OR($A995="",02_Estacao!E995=""),"",IF(CFG_UVEL="km/h",02_Estacao!E995/3.6,02_Estacao!E995))</f>
        <v/>
      </c>
      <c r="F995" s="46" t="str">
        <f aca="false">IF($A995="","",IF(02_Estacao!F995="",CFG_P,IF(CFG_UP="hPa (mbar)",02_Estacao!F995/10,IF(CFG_UP="Pa",02_Estacao!F995/1000,02_Estacao!F995))))</f>
        <v/>
      </c>
      <c r="G995" s="48" t="str">
        <f aca="false">IF($A995="","",IF(02_Estacao!G995&lt;&gt;"",02_Estacao!G995,IF($D995="","",(1-CFG_ALBEDO)*$D995-CFG_RNL)))</f>
        <v/>
      </c>
      <c r="H995" s="46" t="str">
        <f aca="false">IF($A995="","",IFERROR(IF(ISNUMBER(INDEX(03_Dossel!$F$6:$F$1005,MATCH($A995,03_Dossel!$A$6:$A$1005,0))),INDEX(03_Dossel!$F$6:$F$1005,MATCH($A995,03_Dossel!$A$6:$A$1005,0)),""),""))</f>
        <v/>
      </c>
      <c r="I995" s="49" t="str">
        <f aca="false">IF($A995="","",IF($H995="","SEM PAR","OK"))</f>
        <v/>
      </c>
      <c r="J995" s="50" t="str">
        <f aca="false">IF($B995="","",0.6108*EXP(17.27*$B995/($B995+237.3)))</f>
        <v/>
      </c>
      <c r="K995" s="50" t="str">
        <f aca="false">IF(OR($J995="",$C995=""),"",$J995*$C995/100)</f>
        <v/>
      </c>
      <c r="L995" s="50" t="str">
        <f aca="false">IF(OR($J995="",$K995=""),"",$J995-$K995)</f>
        <v/>
      </c>
      <c r="M995" s="50" t="str">
        <f aca="false">IF($J995="","",4098*$J995/($B995+237.3)^2)</f>
        <v/>
      </c>
      <c r="N995" s="51" t="str">
        <f aca="false">IF($F995="","",0.000665*$F995)</f>
        <v/>
      </c>
      <c r="O995" s="46" t="str">
        <f aca="false">IF($E995="","",IFERROR($E995*4.87/LN(67.8*CFG_ZANEM-5.42),""))</f>
        <v/>
      </c>
      <c r="P995" s="46" t="str">
        <f aca="false">IF(OR($B995="",$H995=""),"",$H995-$B995)</f>
        <v/>
      </c>
      <c r="Q995" s="46" t="str">
        <f aca="false">IF($A995="","",IF(ISNUMBER(CFG_A),CFG_A,""))</f>
        <v/>
      </c>
      <c r="R995" s="46" t="str">
        <f aca="false">IF($A995="","",IF(ISNUMBER(CFG_B),CFG_B,""))</f>
        <v/>
      </c>
      <c r="S995" s="50" t="str">
        <f aca="false">IF(OR($B995="",$Q995=""),"",0.6108*EXP(17.27*$B995/($B995+237.3))-0.6108*EXP(17.27*($B995+$Q995)/($B995+$Q995+237.3)))</f>
        <v/>
      </c>
      <c r="T995" s="46" t="str">
        <f aca="false">IF(OR($Q995="",$R995="",$L995=""),"",$Q995+$R995*$L995)</f>
        <v/>
      </c>
      <c r="U995" s="46" t="str">
        <f aca="false">IF(OR($Q995="",$R995="",$S995=""),"",$Q995+$R995*$S995)</f>
        <v/>
      </c>
      <c r="V995" s="50" t="str">
        <f aca="false">IF(OR($P995="",$T995="",$U995=""),"",IF(ABS($U995-$T995)&lt;CFG_DENOMMIN,"",($P995-$T995)/($U995-$T995)))</f>
        <v/>
      </c>
      <c r="W995" s="47" t="str">
        <f aca="false">IF($E995="","",IFERROR(LN((CFG_ZANEM-0.67*CFG_HDOSSEL)/(0.123*CFG_HDOSSEL))*LN((CFG_ZAR-0.67*CFG_HDOSSEL)/(0.0123*CFG_HDOSSEL))/(CFG_K^2*$E995),""))</f>
        <v/>
      </c>
      <c r="X995" s="50" t="str">
        <f aca="false">IF(OR($N995="",$W995="",$W995=0),"",$N995*(1+CFG_RC/$W995))</f>
        <v/>
      </c>
      <c r="Y995" s="46" t="str">
        <f aca="false">IF(OR($X995="",$M995="",$G995="",$L995=""),"",($W995*$G995/CFG_RHOCP)*($X995/($M995+$X995))-$L995/($M995+$X995))</f>
        <v/>
      </c>
      <c r="Z995" s="46" t="str">
        <f aca="false">IF(OR($W995="",$G995=""),"",$W995*$G995/CFG_RHOCP)</f>
        <v/>
      </c>
      <c r="AA995" s="50" t="str">
        <f aca="false">IF(OR($P995="",$Y995="",$Z995=""),"",IF(ABS($Z995-$Y995)&lt;CFG_DENOMMIN,"",($P995-$Y995)/($Z995-$Y995)))</f>
        <v/>
      </c>
      <c r="AB995" s="48" t="str">
        <f aca="false">IF($A995="","",IF(AND(HOUR($A995)&gt;=CFG_HINI,HOUR($A995)&lt;CFG_HFIM),1,0))</f>
        <v/>
      </c>
      <c r="AC995" s="48" t="str">
        <f aca="false">IF($A995="","",IF($D995="",0,IF($D995&gt;=CFG_RSMIN,1,0)))</f>
        <v/>
      </c>
      <c r="AD995" s="48" t="str">
        <f aca="false">IF($A995="","",IF($E995="",0,IF(AND($E995&gt;=CFG_UMIN,$E995&lt;=CFG_UMAX),1,0)))</f>
        <v/>
      </c>
      <c r="AE995" s="48" t="str">
        <f aca="false">IF($A995="","",IF($L995="",0,IF($L995&gt;=CFG_VPDMIN,1,0)))</f>
        <v/>
      </c>
      <c r="AF995" s="48" t="str">
        <f aca="false">IF($A995="","",IF(CFG_METODO="Teórico (Jackson)",IF(OR($Y995="",$Z995=""),0,IF(ABS($Z995-$Y995)&gt;=CFG_DENOMMIN,1,0)),IF(OR($T995="",$U995=""),0,IF(ABS($U995-$T995)&gt;=CFG_DENOMMIN,1,0))))</f>
        <v/>
      </c>
      <c r="AG995" s="48" t="str">
        <f aca="false">IF($A995="","",IF(AND($B995&lt;&gt;"",$C995&lt;&gt;"",$H995&lt;&gt;""),1,0))</f>
        <v/>
      </c>
      <c r="AH995" s="48" t="str">
        <f aca="false">IF($A995="","",IF(AND($AB995=1,$AC995=1,$AD995=1,$AE995=1,$AF995=1,$AG995=1),1,0))</f>
        <v/>
      </c>
      <c r="AI995" s="50" t="str">
        <f aca="false">IF($A995="","",IF($AH995&lt;&gt;1,"",IF(CFG_METODO="Teórico (Jackson)",$AA995,$V995)))</f>
        <v/>
      </c>
      <c r="AJ995" s="50" t="str">
        <f aca="false">IF($AI995="","",MAX(0,MIN(1,$AI995)))</f>
        <v/>
      </c>
      <c r="AK995" s="52" t="str">
        <f aca="false">IF($A995="","",IF($AG995=0,"Dados incompletos"&amp;IF($I995="SEM PAR"," — sem Tc no mesmo horário",""),IF($AB995=0,"Fora da janela horária",IF($AC995=0,"Radiação abaixo do mínimo",IF($AD995=0,"Vento fora da faixa",IF($AE995=0,"VPD abaixo do mínimo",IF($AF995=0,"Denominador muito pequeno","VÁLIDO")))))))</f>
        <v/>
      </c>
    </row>
    <row r="996" customFormat="false" ht="15" hidden="false" customHeight="false" outlineLevel="0" collapsed="false">
      <c r="A996" s="45" t="str">
        <f aca="false">IF(02_Estacao!A996="","",02_Estacao!A996)</f>
        <v/>
      </c>
      <c r="B996" s="46" t="str">
        <f aca="false">IF(OR($A996="",02_Estacao!B996=""),"",IF(CFG_UT="°F",(02_Estacao!B996-32)*5/9,02_Estacao!B996))</f>
        <v/>
      </c>
      <c r="C996" s="47" t="str">
        <f aca="false">IF(OR($A996="",02_Estacao!C996=""),"",IF(CFG_UUR="fração (0-1)",02_Estacao!C996*100,02_Estacao!C996))</f>
        <v/>
      </c>
      <c r="D996" s="48" t="str">
        <f aca="false">IF(OR($A996="",02_Estacao!D996=""),"",IF(CFG_URS="MJ/m²/h",02_Estacao!D996*277.7778,IF(CFG_URS="kW/m²",02_Estacao!D996*1000,02_Estacao!D996)))</f>
        <v/>
      </c>
      <c r="E996" s="46" t="str">
        <f aca="false">IF(OR($A996="",02_Estacao!E996=""),"",IF(CFG_UVEL="km/h",02_Estacao!E996/3.6,02_Estacao!E996))</f>
        <v/>
      </c>
      <c r="F996" s="46" t="str">
        <f aca="false">IF($A996="","",IF(02_Estacao!F996="",CFG_P,IF(CFG_UP="hPa (mbar)",02_Estacao!F996/10,IF(CFG_UP="Pa",02_Estacao!F996/1000,02_Estacao!F996))))</f>
        <v/>
      </c>
      <c r="G996" s="48" t="str">
        <f aca="false">IF($A996="","",IF(02_Estacao!G996&lt;&gt;"",02_Estacao!G996,IF($D996="","",(1-CFG_ALBEDO)*$D996-CFG_RNL)))</f>
        <v/>
      </c>
      <c r="H996" s="46" t="str">
        <f aca="false">IF($A996="","",IFERROR(IF(ISNUMBER(INDEX(03_Dossel!$F$6:$F$1005,MATCH($A996,03_Dossel!$A$6:$A$1005,0))),INDEX(03_Dossel!$F$6:$F$1005,MATCH($A996,03_Dossel!$A$6:$A$1005,0)),""),""))</f>
        <v/>
      </c>
      <c r="I996" s="49" t="str">
        <f aca="false">IF($A996="","",IF($H996="","SEM PAR","OK"))</f>
        <v/>
      </c>
      <c r="J996" s="50" t="str">
        <f aca="false">IF($B996="","",0.6108*EXP(17.27*$B996/($B996+237.3)))</f>
        <v/>
      </c>
      <c r="K996" s="50" t="str">
        <f aca="false">IF(OR($J996="",$C996=""),"",$J996*$C996/100)</f>
        <v/>
      </c>
      <c r="L996" s="50" t="str">
        <f aca="false">IF(OR($J996="",$K996=""),"",$J996-$K996)</f>
        <v/>
      </c>
      <c r="M996" s="50" t="str">
        <f aca="false">IF($J996="","",4098*$J996/($B996+237.3)^2)</f>
        <v/>
      </c>
      <c r="N996" s="51" t="str">
        <f aca="false">IF($F996="","",0.000665*$F996)</f>
        <v/>
      </c>
      <c r="O996" s="46" t="str">
        <f aca="false">IF($E996="","",IFERROR($E996*4.87/LN(67.8*CFG_ZANEM-5.42),""))</f>
        <v/>
      </c>
      <c r="P996" s="46" t="str">
        <f aca="false">IF(OR($B996="",$H996=""),"",$H996-$B996)</f>
        <v/>
      </c>
      <c r="Q996" s="46" t="str">
        <f aca="false">IF($A996="","",IF(ISNUMBER(CFG_A),CFG_A,""))</f>
        <v/>
      </c>
      <c r="R996" s="46" t="str">
        <f aca="false">IF($A996="","",IF(ISNUMBER(CFG_B),CFG_B,""))</f>
        <v/>
      </c>
      <c r="S996" s="50" t="str">
        <f aca="false">IF(OR($B996="",$Q996=""),"",0.6108*EXP(17.27*$B996/($B996+237.3))-0.6108*EXP(17.27*($B996+$Q996)/($B996+$Q996+237.3)))</f>
        <v/>
      </c>
      <c r="T996" s="46" t="str">
        <f aca="false">IF(OR($Q996="",$R996="",$L996=""),"",$Q996+$R996*$L996)</f>
        <v/>
      </c>
      <c r="U996" s="46" t="str">
        <f aca="false">IF(OR($Q996="",$R996="",$S996=""),"",$Q996+$R996*$S996)</f>
        <v/>
      </c>
      <c r="V996" s="50" t="str">
        <f aca="false">IF(OR($P996="",$T996="",$U996=""),"",IF(ABS($U996-$T996)&lt;CFG_DENOMMIN,"",($P996-$T996)/($U996-$T996)))</f>
        <v/>
      </c>
      <c r="W996" s="47" t="str">
        <f aca="false">IF($E996="","",IFERROR(LN((CFG_ZANEM-0.67*CFG_HDOSSEL)/(0.123*CFG_HDOSSEL))*LN((CFG_ZAR-0.67*CFG_HDOSSEL)/(0.0123*CFG_HDOSSEL))/(CFG_K^2*$E996),""))</f>
        <v/>
      </c>
      <c r="X996" s="50" t="str">
        <f aca="false">IF(OR($N996="",$W996="",$W996=0),"",$N996*(1+CFG_RC/$W996))</f>
        <v/>
      </c>
      <c r="Y996" s="46" t="str">
        <f aca="false">IF(OR($X996="",$M996="",$G996="",$L996=""),"",($W996*$G996/CFG_RHOCP)*($X996/($M996+$X996))-$L996/($M996+$X996))</f>
        <v/>
      </c>
      <c r="Z996" s="46" t="str">
        <f aca="false">IF(OR($W996="",$G996=""),"",$W996*$G996/CFG_RHOCP)</f>
        <v/>
      </c>
      <c r="AA996" s="50" t="str">
        <f aca="false">IF(OR($P996="",$Y996="",$Z996=""),"",IF(ABS($Z996-$Y996)&lt;CFG_DENOMMIN,"",($P996-$Y996)/($Z996-$Y996)))</f>
        <v/>
      </c>
      <c r="AB996" s="48" t="str">
        <f aca="false">IF($A996="","",IF(AND(HOUR($A996)&gt;=CFG_HINI,HOUR($A996)&lt;CFG_HFIM),1,0))</f>
        <v/>
      </c>
      <c r="AC996" s="48" t="str">
        <f aca="false">IF($A996="","",IF($D996="",0,IF($D996&gt;=CFG_RSMIN,1,0)))</f>
        <v/>
      </c>
      <c r="AD996" s="48" t="str">
        <f aca="false">IF($A996="","",IF($E996="",0,IF(AND($E996&gt;=CFG_UMIN,$E996&lt;=CFG_UMAX),1,0)))</f>
        <v/>
      </c>
      <c r="AE996" s="48" t="str">
        <f aca="false">IF($A996="","",IF($L996="",0,IF($L996&gt;=CFG_VPDMIN,1,0)))</f>
        <v/>
      </c>
      <c r="AF996" s="48" t="str">
        <f aca="false">IF($A996="","",IF(CFG_METODO="Teórico (Jackson)",IF(OR($Y996="",$Z996=""),0,IF(ABS($Z996-$Y996)&gt;=CFG_DENOMMIN,1,0)),IF(OR($T996="",$U996=""),0,IF(ABS($U996-$T996)&gt;=CFG_DENOMMIN,1,0))))</f>
        <v/>
      </c>
      <c r="AG996" s="48" t="str">
        <f aca="false">IF($A996="","",IF(AND($B996&lt;&gt;"",$C996&lt;&gt;"",$H996&lt;&gt;""),1,0))</f>
        <v/>
      </c>
      <c r="AH996" s="48" t="str">
        <f aca="false">IF($A996="","",IF(AND($AB996=1,$AC996=1,$AD996=1,$AE996=1,$AF996=1,$AG996=1),1,0))</f>
        <v/>
      </c>
      <c r="AI996" s="50" t="str">
        <f aca="false">IF($A996="","",IF($AH996&lt;&gt;1,"",IF(CFG_METODO="Teórico (Jackson)",$AA996,$V996)))</f>
        <v/>
      </c>
      <c r="AJ996" s="50" t="str">
        <f aca="false">IF($AI996="","",MAX(0,MIN(1,$AI996)))</f>
        <v/>
      </c>
      <c r="AK996" s="52" t="str">
        <f aca="false">IF($A996="","",IF($AG996=0,"Dados incompletos"&amp;IF($I996="SEM PAR"," — sem Tc no mesmo horário",""),IF($AB996=0,"Fora da janela horária",IF($AC996=0,"Radiação abaixo do mínimo",IF($AD996=0,"Vento fora da faixa",IF($AE996=0,"VPD abaixo do mínimo",IF($AF996=0,"Denominador muito pequeno","VÁLIDO")))))))</f>
        <v/>
      </c>
    </row>
    <row r="997" customFormat="false" ht="15" hidden="false" customHeight="false" outlineLevel="0" collapsed="false">
      <c r="A997" s="45" t="str">
        <f aca="false">IF(02_Estacao!A997="","",02_Estacao!A997)</f>
        <v/>
      </c>
      <c r="B997" s="46" t="str">
        <f aca="false">IF(OR($A997="",02_Estacao!B997=""),"",IF(CFG_UT="°F",(02_Estacao!B997-32)*5/9,02_Estacao!B997))</f>
        <v/>
      </c>
      <c r="C997" s="47" t="str">
        <f aca="false">IF(OR($A997="",02_Estacao!C997=""),"",IF(CFG_UUR="fração (0-1)",02_Estacao!C997*100,02_Estacao!C997))</f>
        <v/>
      </c>
      <c r="D997" s="48" t="str">
        <f aca="false">IF(OR($A997="",02_Estacao!D997=""),"",IF(CFG_URS="MJ/m²/h",02_Estacao!D997*277.7778,IF(CFG_URS="kW/m²",02_Estacao!D997*1000,02_Estacao!D997)))</f>
        <v/>
      </c>
      <c r="E997" s="46" t="str">
        <f aca="false">IF(OR($A997="",02_Estacao!E997=""),"",IF(CFG_UVEL="km/h",02_Estacao!E997/3.6,02_Estacao!E997))</f>
        <v/>
      </c>
      <c r="F997" s="46" t="str">
        <f aca="false">IF($A997="","",IF(02_Estacao!F997="",CFG_P,IF(CFG_UP="hPa (mbar)",02_Estacao!F997/10,IF(CFG_UP="Pa",02_Estacao!F997/1000,02_Estacao!F997))))</f>
        <v/>
      </c>
      <c r="G997" s="48" t="str">
        <f aca="false">IF($A997="","",IF(02_Estacao!G997&lt;&gt;"",02_Estacao!G997,IF($D997="","",(1-CFG_ALBEDO)*$D997-CFG_RNL)))</f>
        <v/>
      </c>
      <c r="H997" s="46" t="str">
        <f aca="false">IF($A997="","",IFERROR(IF(ISNUMBER(INDEX(03_Dossel!$F$6:$F$1005,MATCH($A997,03_Dossel!$A$6:$A$1005,0))),INDEX(03_Dossel!$F$6:$F$1005,MATCH($A997,03_Dossel!$A$6:$A$1005,0)),""),""))</f>
        <v/>
      </c>
      <c r="I997" s="49" t="str">
        <f aca="false">IF($A997="","",IF($H997="","SEM PAR","OK"))</f>
        <v/>
      </c>
      <c r="J997" s="50" t="str">
        <f aca="false">IF($B997="","",0.6108*EXP(17.27*$B997/($B997+237.3)))</f>
        <v/>
      </c>
      <c r="K997" s="50" t="str">
        <f aca="false">IF(OR($J997="",$C997=""),"",$J997*$C997/100)</f>
        <v/>
      </c>
      <c r="L997" s="50" t="str">
        <f aca="false">IF(OR($J997="",$K997=""),"",$J997-$K997)</f>
        <v/>
      </c>
      <c r="M997" s="50" t="str">
        <f aca="false">IF($J997="","",4098*$J997/($B997+237.3)^2)</f>
        <v/>
      </c>
      <c r="N997" s="51" t="str">
        <f aca="false">IF($F997="","",0.000665*$F997)</f>
        <v/>
      </c>
      <c r="O997" s="46" t="str">
        <f aca="false">IF($E997="","",IFERROR($E997*4.87/LN(67.8*CFG_ZANEM-5.42),""))</f>
        <v/>
      </c>
      <c r="P997" s="46" t="str">
        <f aca="false">IF(OR($B997="",$H997=""),"",$H997-$B997)</f>
        <v/>
      </c>
      <c r="Q997" s="46" t="str">
        <f aca="false">IF($A997="","",IF(ISNUMBER(CFG_A),CFG_A,""))</f>
        <v/>
      </c>
      <c r="R997" s="46" t="str">
        <f aca="false">IF($A997="","",IF(ISNUMBER(CFG_B),CFG_B,""))</f>
        <v/>
      </c>
      <c r="S997" s="50" t="str">
        <f aca="false">IF(OR($B997="",$Q997=""),"",0.6108*EXP(17.27*$B997/($B997+237.3))-0.6108*EXP(17.27*($B997+$Q997)/($B997+$Q997+237.3)))</f>
        <v/>
      </c>
      <c r="T997" s="46" t="str">
        <f aca="false">IF(OR($Q997="",$R997="",$L997=""),"",$Q997+$R997*$L997)</f>
        <v/>
      </c>
      <c r="U997" s="46" t="str">
        <f aca="false">IF(OR($Q997="",$R997="",$S997=""),"",$Q997+$R997*$S997)</f>
        <v/>
      </c>
      <c r="V997" s="50" t="str">
        <f aca="false">IF(OR($P997="",$T997="",$U997=""),"",IF(ABS($U997-$T997)&lt;CFG_DENOMMIN,"",($P997-$T997)/($U997-$T997)))</f>
        <v/>
      </c>
      <c r="W997" s="47" t="str">
        <f aca="false">IF($E997="","",IFERROR(LN((CFG_ZANEM-0.67*CFG_HDOSSEL)/(0.123*CFG_HDOSSEL))*LN((CFG_ZAR-0.67*CFG_HDOSSEL)/(0.0123*CFG_HDOSSEL))/(CFG_K^2*$E997),""))</f>
        <v/>
      </c>
      <c r="X997" s="50" t="str">
        <f aca="false">IF(OR($N997="",$W997="",$W997=0),"",$N997*(1+CFG_RC/$W997))</f>
        <v/>
      </c>
      <c r="Y997" s="46" t="str">
        <f aca="false">IF(OR($X997="",$M997="",$G997="",$L997=""),"",($W997*$G997/CFG_RHOCP)*($X997/($M997+$X997))-$L997/($M997+$X997))</f>
        <v/>
      </c>
      <c r="Z997" s="46" t="str">
        <f aca="false">IF(OR($W997="",$G997=""),"",$W997*$G997/CFG_RHOCP)</f>
        <v/>
      </c>
      <c r="AA997" s="50" t="str">
        <f aca="false">IF(OR($P997="",$Y997="",$Z997=""),"",IF(ABS($Z997-$Y997)&lt;CFG_DENOMMIN,"",($P997-$Y997)/($Z997-$Y997)))</f>
        <v/>
      </c>
      <c r="AB997" s="48" t="str">
        <f aca="false">IF($A997="","",IF(AND(HOUR($A997)&gt;=CFG_HINI,HOUR($A997)&lt;CFG_HFIM),1,0))</f>
        <v/>
      </c>
      <c r="AC997" s="48" t="str">
        <f aca="false">IF($A997="","",IF($D997="",0,IF($D997&gt;=CFG_RSMIN,1,0)))</f>
        <v/>
      </c>
      <c r="AD997" s="48" t="str">
        <f aca="false">IF($A997="","",IF($E997="",0,IF(AND($E997&gt;=CFG_UMIN,$E997&lt;=CFG_UMAX),1,0)))</f>
        <v/>
      </c>
      <c r="AE997" s="48" t="str">
        <f aca="false">IF($A997="","",IF($L997="",0,IF($L997&gt;=CFG_VPDMIN,1,0)))</f>
        <v/>
      </c>
      <c r="AF997" s="48" t="str">
        <f aca="false">IF($A997="","",IF(CFG_METODO="Teórico (Jackson)",IF(OR($Y997="",$Z997=""),0,IF(ABS($Z997-$Y997)&gt;=CFG_DENOMMIN,1,0)),IF(OR($T997="",$U997=""),0,IF(ABS($U997-$T997)&gt;=CFG_DENOMMIN,1,0))))</f>
        <v/>
      </c>
      <c r="AG997" s="48" t="str">
        <f aca="false">IF($A997="","",IF(AND($B997&lt;&gt;"",$C997&lt;&gt;"",$H997&lt;&gt;""),1,0))</f>
        <v/>
      </c>
      <c r="AH997" s="48" t="str">
        <f aca="false">IF($A997="","",IF(AND($AB997=1,$AC997=1,$AD997=1,$AE997=1,$AF997=1,$AG997=1),1,0))</f>
        <v/>
      </c>
      <c r="AI997" s="50" t="str">
        <f aca="false">IF($A997="","",IF($AH997&lt;&gt;1,"",IF(CFG_METODO="Teórico (Jackson)",$AA997,$V997)))</f>
        <v/>
      </c>
      <c r="AJ997" s="50" t="str">
        <f aca="false">IF($AI997="","",MAX(0,MIN(1,$AI997)))</f>
        <v/>
      </c>
      <c r="AK997" s="52" t="str">
        <f aca="false">IF($A997="","",IF($AG997=0,"Dados incompletos"&amp;IF($I997="SEM PAR"," — sem Tc no mesmo horário",""),IF($AB997=0,"Fora da janela horária",IF($AC997=0,"Radiação abaixo do mínimo",IF($AD997=0,"Vento fora da faixa",IF($AE997=0,"VPD abaixo do mínimo",IF($AF997=0,"Denominador muito pequeno","VÁLIDO")))))))</f>
        <v/>
      </c>
    </row>
    <row r="998" customFormat="false" ht="15" hidden="false" customHeight="false" outlineLevel="0" collapsed="false">
      <c r="A998" s="45" t="str">
        <f aca="false">IF(02_Estacao!A998="","",02_Estacao!A998)</f>
        <v/>
      </c>
      <c r="B998" s="46" t="str">
        <f aca="false">IF(OR($A998="",02_Estacao!B998=""),"",IF(CFG_UT="°F",(02_Estacao!B998-32)*5/9,02_Estacao!B998))</f>
        <v/>
      </c>
      <c r="C998" s="47" t="str">
        <f aca="false">IF(OR($A998="",02_Estacao!C998=""),"",IF(CFG_UUR="fração (0-1)",02_Estacao!C998*100,02_Estacao!C998))</f>
        <v/>
      </c>
      <c r="D998" s="48" t="str">
        <f aca="false">IF(OR($A998="",02_Estacao!D998=""),"",IF(CFG_URS="MJ/m²/h",02_Estacao!D998*277.7778,IF(CFG_URS="kW/m²",02_Estacao!D998*1000,02_Estacao!D998)))</f>
        <v/>
      </c>
      <c r="E998" s="46" t="str">
        <f aca="false">IF(OR($A998="",02_Estacao!E998=""),"",IF(CFG_UVEL="km/h",02_Estacao!E998/3.6,02_Estacao!E998))</f>
        <v/>
      </c>
      <c r="F998" s="46" t="str">
        <f aca="false">IF($A998="","",IF(02_Estacao!F998="",CFG_P,IF(CFG_UP="hPa (mbar)",02_Estacao!F998/10,IF(CFG_UP="Pa",02_Estacao!F998/1000,02_Estacao!F998))))</f>
        <v/>
      </c>
      <c r="G998" s="48" t="str">
        <f aca="false">IF($A998="","",IF(02_Estacao!G998&lt;&gt;"",02_Estacao!G998,IF($D998="","",(1-CFG_ALBEDO)*$D998-CFG_RNL)))</f>
        <v/>
      </c>
      <c r="H998" s="46" t="str">
        <f aca="false">IF($A998="","",IFERROR(IF(ISNUMBER(INDEX(03_Dossel!$F$6:$F$1005,MATCH($A998,03_Dossel!$A$6:$A$1005,0))),INDEX(03_Dossel!$F$6:$F$1005,MATCH($A998,03_Dossel!$A$6:$A$1005,0)),""),""))</f>
        <v/>
      </c>
      <c r="I998" s="49" t="str">
        <f aca="false">IF($A998="","",IF($H998="","SEM PAR","OK"))</f>
        <v/>
      </c>
      <c r="J998" s="50" t="str">
        <f aca="false">IF($B998="","",0.6108*EXP(17.27*$B998/($B998+237.3)))</f>
        <v/>
      </c>
      <c r="K998" s="50" t="str">
        <f aca="false">IF(OR($J998="",$C998=""),"",$J998*$C998/100)</f>
        <v/>
      </c>
      <c r="L998" s="50" t="str">
        <f aca="false">IF(OR($J998="",$K998=""),"",$J998-$K998)</f>
        <v/>
      </c>
      <c r="M998" s="50" t="str">
        <f aca="false">IF($J998="","",4098*$J998/($B998+237.3)^2)</f>
        <v/>
      </c>
      <c r="N998" s="51" t="str">
        <f aca="false">IF($F998="","",0.000665*$F998)</f>
        <v/>
      </c>
      <c r="O998" s="46" t="str">
        <f aca="false">IF($E998="","",IFERROR($E998*4.87/LN(67.8*CFG_ZANEM-5.42),""))</f>
        <v/>
      </c>
      <c r="P998" s="46" t="str">
        <f aca="false">IF(OR($B998="",$H998=""),"",$H998-$B998)</f>
        <v/>
      </c>
      <c r="Q998" s="46" t="str">
        <f aca="false">IF($A998="","",IF(ISNUMBER(CFG_A),CFG_A,""))</f>
        <v/>
      </c>
      <c r="R998" s="46" t="str">
        <f aca="false">IF($A998="","",IF(ISNUMBER(CFG_B),CFG_B,""))</f>
        <v/>
      </c>
      <c r="S998" s="50" t="str">
        <f aca="false">IF(OR($B998="",$Q998=""),"",0.6108*EXP(17.27*$B998/($B998+237.3))-0.6108*EXP(17.27*($B998+$Q998)/($B998+$Q998+237.3)))</f>
        <v/>
      </c>
      <c r="T998" s="46" t="str">
        <f aca="false">IF(OR($Q998="",$R998="",$L998=""),"",$Q998+$R998*$L998)</f>
        <v/>
      </c>
      <c r="U998" s="46" t="str">
        <f aca="false">IF(OR($Q998="",$R998="",$S998=""),"",$Q998+$R998*$S998)</f>
        <v/>
      </c>
      <c r="V998" s="50" t="str">
        <f aca="false">IF(OR($P998="",$T998="",$U998=""),"",IF(ABS($U998-$T998)&lt;CFG_DENOMMIN,"",($P998-$T998)/($U998-$T998)))</f>
        <v/>
      </c>
      <c r="W998" s="47" t="str">
        <f aca="false">IF($E998="","",IFERROR(LN((CFG_ZANEM-0.67*CFG_HDOSSEL)/(0.123*CFG_HDOSSEL))*LN((CFG_ZAR-0.67*CFG_HDOSSEL)/(0.0123*CFG_HDOSSEL))/(CFG_K^2*$E998),""))</f>
        <v/>
      </c>
      <c r="X998" s="50" t="str">
        <f aca="false">IF(OR($N998="",$W998="",$W998=0),"",$N998*(1+CFG_RC/$W998))</f>
        <v/>
      </c>
      <c r="Y998" s="46" t="str">
        <f aca="false">IF(OR($X998="",$M998="",$G998="",$L998=""),"",($W998*$G998/CFG_RHOCP)*($X998/($M998+$X998))-$L998/($M998+$X998))</f>
        <v/>
      </c>
      <c r="Z998" s="46" t="str">
        <f aca="false">IF(OR($W998="",$G998=""),"",$W998*$G998/CFG_RHOCP)</f>
        <v/>
      </c>
      <c r="AA998" s="50" t="str">
        <f aca="false">IF(OR($P998="",$Y998="",$Z998=""),"",IF(ABS($Z998-$Y998)&lt;CFG_DENOMMIN,"",($P998-$Y998)/($Z998-$Y998)))</f>
        <v/>
      </c>
      <c r="AB998" s="48" t="str">
        <f aca="false">IF($A998="","",IF(AND(HOUR($A998)&gt;=CFG_HINI,HOUR($A998)&lt;CFG_HFIM),1,0))</f>
        <v/>
      </c>
      <c r="AC998" s="48" t="str">
        <f aca="false">IF($A998="","",IF($D998="",0,IF($D998&gt;=CFG_RSMIN,1,0)))</f>
        <v/>
      </c>
      <c r="AD998" s="48" t="str">
        <f aca="false">IF($A998="","",IF($E998="",0,IF(AND($E998&gt;=CFG_UMIN,$E998&lt;=CFG_UMAX),1,0)))</f>
        <v/>
      </c>
      <c r="AE998" s="48" t="str">
        <f aca="false">IF($A998="","",IF($L998="",0,IF($L998&gt;=CFG_VPDMIN,1,0)))</f>
        <v/>
      </c>
      <c r="AF998" s="48" t="str">
        <f aca="false">IF($A998="","",IF(CFG_METODO="Teórico (Jackson)",IF(OR($Y998="",$Z998=""),0,IF(ABS($Z998-$Y998)&gt;=CFG_DENOMMIN,1,0)),IF(OR($T998="",$U998=""),0,IF(ABS($U998-$T998)&gt;=CFG_DENOMMIN,1,0))))</f>
        <v/>
      </c>
      <c r="AG998" s="48" t="str">
        <f aca="false">IF($A998="","",IF(AND($B998&lt;&gt;"",$C998&lt;&gt;"",$H998&lt;&gt;""),1,0))</f>
        <v/>
      </c>
      <c r="AH998" s="48" t="str">
        <f aca="false">IF($A998="","",IF(AND($AB998=1,$AC998=1,$AD998=1,$AE998=1,$AF998=1,$AG998=1),1,0))</f>
        <v/>
      </c>
      <c r="AI998" s="50" t="str">
        <f aca="false">IF($A998="","",IF($AH998&lt;&gt;1,"",IF(CFG_METODO="Teórico (Jackson)",$AA998,$V998)))</f>
        <v/>
      </c>
      <c r="AJ998" s="50" t="str">
        <f aca="false">IF($AI998="","",MAX(0,MIN(1,$AI998)))</f>
        <v/>
      </c>
      <c r="AK998" s="52" t="str">
        <f aca="false">IF($A998="","",IF($AG998=0,"Dados incompletos"&amp;IF($I998="SEM PAR"," — sem Tc no mesmo horário",""),IF($AB998=0,"Fora da janela horária",IF($AC998=0,"Radiação abaixo do mínimo",IF($AD998=0,"Vento fora da faixa",IF($AE998=0,"VPD abaixo do mínimo",IF($AF998=0,"Denominador muito pequeno","VÁLIDO")))))))</f>
        <v/>
      </c>
    </row>
    <row r="999" customFormat="false" ht="15" hidden="false" customHeight="false" outlineLevel="0" collapsed="false">
      <c r="A999" s="45" t="str">
        <f aca="false">IF(02_Estacao!A999="","",02_Estacao!A999)</f>
        <v/>
      </c>
      <c r="B999" s="46" t="str">
        <f aca="false">IF(OR($A999="",02_Estacao!B999=""),"",IF(CFG_UT="°F",(02_Estacao!B999-32)*5/9,02_Estacao!B999))</f>
        <v/>
      </c>
      <c r="C999" s="47" t="str">
        <f aca="false">IF(OR($A999="",02_Estacao!C999=""),"",IF(CFG_UUR="fração (0-1)",02_Estacao!C999*100,02_Estacao!C999))</f>
        <v/>
      </c>
      <c r="D999" s="48" t="str">
        <f aca="false">IF(OR($A999="",02_Estacao!D999=""),"",IF(CFG_URS="MJ/m²/h",02_Estacao!D999*277.7778,IF(CFG_URS="kW/m²",02_Estacao!D999*1000,02_Estacao!D999)))</f>
        <v/>
      </c>
      <c r="E999" s="46" t="str">
        <f aca="false">IF(OR($A999="",02_Estacao!E999=""),"",IF(CFG_UVEL="km/h",02_Estacao!E999/3.6,02_Estacao!E999))</f>
        <v/>
      </c>
      <c r="F999" s="46" t="str">
        <f aca="false">IF($A999="","",IF(02_Estacao!F999="",CFG_P,IF(CFG_UP="hPa (mbar)",02_Estacao!F999/10,IF(CFG_UP="Pa",02_Estacao!F999/1000,02_Estacao!F999))))</f>
        <v/>
      </c>
      <c r="G999" s="48" t="str">
        <f aca="false">IF($A999="","",IF(02_Estacao!G999&lt;&gt;"",02_Estacao!G999,IF($D999="","",(1-CFG_ALBEDO)*$D999-CFG_RNL)))</f>
        <v/>
      </c>
      <c r="H999" s="46" t="str">
        <f aca="false">IF($A999="","",IFERROR(IF(ISNUMBER(INDEX(03_Dossel!$F$6:$F$1005,MATCH($A999,03_Dossel!$A$6:$A$1005,0))),INDEX(03_Dossel!$F$6:$F$1005,MATCH($A999,03_Dossel!$A$6:$A$1005,0)),""),""))</f>
        <v/>
      </c>
      <c r="I999" s="49" t="str">
        <f aca="false">IF($A999="","",IF($H999="","SEM PAR","OK"))</f>
        <v/>
      </c>
      <c r="J999" s="50" t="str">
        <f aca="false">IF($B999="","",0.6108*EXP(17.27*$B999/($B999+237.3)))</f>
        <v/>
      </c>
      <c r="K999" s="50" t="str">
        <f aca="false">IF(OR($J999="",$C999=""),"",$J999*$C999/100)</f>
        <v/>
      </c>
      <c r="L999" s="50" t="str">
        <f aca="false">IF(OR($J999="",$K999=""),"",$J999-$K999)</f>
        <v/>
      </c>
      <c r="M999" s="50" t="str">
        <f aca="false">IF($J999="","",4098*$J999/($B999+237.3)^2)</f>
        <v/>
      </c>
      <c r="N999" s="51" t="str">
        <f aca="false">IF($F999="","",0.000665*$F999)</f>
        <v/>
      </c>
      <c r="O999" s="46" t="str">
        <f aca="false">IF($E999="","",IFERROR($E999*4.87/LN(67.8*CFG_ZANEM-5.42),""))</f>
        <v/>
      </c>
      <c r="P999" s="46" t="str">
        <f aca="false">IF(OR($B999="",$H999=""),"",$H999-$B999)</f>
        <v/>
      </c>
      <c r="Q999" s="46" t="str">
        <f aca="false">IF($A999="","",IF(ISNUMBER(CFG_A),CFG_A,""))</f>
        <v/>
      </c>
      <c r="R999" s="46" t="str">
        <f aca="false">IF($A999="","",IF(ISNUMBER(CFG_B),CFG_B,""))</f>
        <v/>
      </c>
      <c r="S999" s="50" t="str">
        <f aca="false">IF(OR($B999="",$Q999=""),"",0.6108*EXP(17.27*$B999/($B999+237.3))-0.6108*EXP(17.27*($B999+$Q999)/($B999+$Q999+237.3)))</f>
        <v/>
      </c>
      <c r="T999" s="46" t="str">
        <f aca="false">IF(OR($Q999="",$R999="",$L999=""),"",$Q999+$R999*$L999)</f>
        <v/>
      </c>
      <c r="U999" s="46" t="str">
        <f aca="false">IF(OR($Q999="",$R999="",$S999=""),"",$Q999+$R999*$S999)</f>
        <v/>
      </c>
      <c r="V999" s="50" t="str">
        <f aca="false">IF(OR($P999="",$T999="",$U999=""),"",IF(ABS($U999-$T999)&lt;CFG_DENOMMIN,"",($P999-$T999)/($U999-$T999)))</f>
        <v/>
      </c>
      <c r="W999" s="47" t="str">
        <f aca="false">IF($E999="","",IFERROR(LN((CFG_ZANEM-0.67*CFG_HDOSSEL)/(0.123*CFG_HDOSSEL))*LN((CFG_ZAR-0.67*CFG_HDOSSEL)/(0.0123*CFG_HDOSSEL))/(CFG_K^2*$E999),""))</f>
        <v/>
      </c>
      <c r="X999" s="50" t="str">
        <f aca="false">IF(OR($N999="",$W999="",$W999=0),"",$N999*(1+CFG_RC/$W999))</f>
        <v/>
      </c>
      <c r="Y999" s="46" t="str">
        <f aca="false">IF(OR($X999="",$M999="",$G999="",$L999=""),"",($W999*$G999/CFG_RHOCP)*($X999/($M999+$X999))-$L999/($M999+$X999))</f>
        <v/>
      </c>
      <c r="Z999" s="46" t="str">
        <f aca="false">IF(OR($W999="",$G999=""),"",$W999*$G999/CFG_RHOCP)</f>
        <v/>
      </c>
      <c r="AA999" s="50" t="str">
        <f aca="false">IF(OR($P999="",$Y999="",$Z999=""),"",IF(ABS($Z999-$Y999)&lt;CFG_DENOMMIN,"",($P999-$Y999)/($Z999-$Y999)))</f>
        <v/>
      </c>
      <c r="AB999" s="48" t="str">
        <f aca="false">IF($A999="","",IF(AND(HOUR($A999)&gt;=CFG_HINI,HOUR($A999)&lt;CFG_HFIM),1,0))</f>
        <v/>
      </c>
      <c r="AC999" s="48" t="str">
        <f aca="false">IF($A999="","",IF($D999="",0,IF($D999&gt;=CFG_RSMIN,1,0)))</f>
        <v/>
      </c>
      <c r="AD999" s="48" t="str">
        <f aca="false">IF($A999="","",IF($E999="",0,IF(AND($E999&gt;=CFG_UMIN,$E999&lt;=CFG_UMAX),1,0)))</f>
        <v/>
      </c>
      <c r="AE999" s="48" t="str">
        <f aca="false">IF($A999="","",IF($L999="",0,IF($L999&gt;=CFG_VPDMIN,1,0)))</f>
        <v/>
      </c>
      <c r="AF999" s="48" t="str">
        <f aca="false">IF($A999="","",IF(CFG_METODO="Teórico (Jackson)",IF(OR($Y999="",$Z999=""),0,IF(ABS($Z999-$Y999)&gt;=CFG_DENOMMIN,1,0)),IF(OR($T999="",$U999=""),0,IF(ABS($U999-$T999)&gt;=CFG_DENOMMIN,1,0))))</f>
        <v/>
      </c>
      <c r="AG999" s="48" t="str">
        <f aca="false">IF($A999="","",IF(AND($B999&lt;&gt;"",$C999&lt;&gt;"",$H999&lt;&gt;""),1,0))</f>
        <v/>
      </c>
      <c r="AH999" s="48" t="str">
        <f aca="false">IF($A999="","",IF(AND($AB999=1,$AC999=1,$AD999=1,$AE999=1,$AF999=1,$AG999=1),1,0))</f>
        <v/>
      </c>
      <c r="AI999" s="50" t="str">
        <f aca="false">IF($A999="","",IF($AH999&lt;&gt;1,"",IF(CFG_METODO="Teórico (Jackson)",$AA999,$V999)))</f>
        <v/>
      </c>
      <c r="AJ999" s="50" t="str">
        <f aca="false">IF($AI999="","",MAX(0,MIN(1,$AI999)))</f>
        <v/>
      </c>
      <c r="AK999" s="52" t="str">
        <f aca="false">IF($A999="","",IF($AG999=0,"Dados incompletos"&amp;IF($I999="SEM PAR"," — sem Tc no mesmo horário",""),IF($AB999=0,"Fora da janela horária",IF($AC999=0,"Radiação abaixo do mínimo",IF($AD999=0,"Vento fora da faixa",IF($AE999=0,"VPD abaixo do mínimo",IF($AF999=0,"Denominador muito pequeno","VÁLIDO")))))))</f>
        <v/>
      </c>
    </row>
    <row r="1000" customFormat="false" ht="15" hidden="false" customHeight="false" outlineLevel="0" collapsed="false">
      <c r="A1000" s="45" t="str">
        <f aca="false">IF(02_Estacao!A1000="","",02_Estacao!A1000)</f>
        <v/>
      </c>
      <c r="B1000" s="46" t="str">
        <f aca="false">IF(OR($A1000="",02_Estacao!B1000=""),"",IF(CFG_UT="°F",(02_Estacao!B1000-32)*5/9,02_Estacao!B1000))</f>
        <v/>
      </c>
      <c r="C1000" s="47" t="str">
        <f aca="false">IF(OR($A1000="",02_Estacao!C1000=""),"",IF(CFG_UUR="fração (0-1)",02_Estacao!C1000*100,02_Estacao!C1000))</f>
        <v/>
      </c>
      <c r="D1000" s="48" t="str">
        <f aca="false">IF(OR($A1000="",02_Estacao!D1000=""),"",IF(CFG_URS="MJ/m²/h",02_Estacao!D1000*277.7778,IF(CFG_URS="kW/m²",02_Estacao!D1000*1000,02_Estacao!D1000)))</f>
        <v/>
      </c>
      <c r="E1000" s="46" t="str">
        <f aca="false">IF(OR($A1000="",02_Estacao!E1000=""),"",IF(CFG_UVEL="km/h",02_Estacao!E1000/3.6,02_Estacao!E1000))</f>
        <v/>
      </c>
      <c r="F1000" s="46" t="str">
        <f aca="false">IF($A1000="","",IF(02_Estacao!F1000="",CFG_P,IF(CFG_UP="hPa (mbar)",02_Estacao!F1000/10,IF(CFG_UP="Pa",02_Estacao!F1000/1000,02_Estacao!F1000))))</f>
        <v/>
      </c>
      <c r="G1000" s="48" t="str">
        <f aca="false">IF($A1000="","",IF(02_Estacao!G1000&lt;&gt;"",02_Estacao!G1000,IF($D1000="","",(1-CFG_ALBEDO)*$D1000-CFG_RNL)))</f>
        <v/>
      </c>
      <c r="H1000" s="46" t="str">
        <f aca="false">IF($A1000="","",IFERROR(IF(ISNUMBER(INDEX(03_Dossel!$F$6:$F$1005,MATCH($A1000,03_Dossel!$A$6:$A$1005,0))),INDEX(03_Dossel!$F$6:$F$1005,MATCH($A1000,03_Dossel!$A$6:$A$1005,0)),""),""))</f>
        <v/>
      </c>
      <c r="I1000" s="49" t="str">
        <f aca="false">IF($A1000="","",IF($H1000="","SEM PAR","OK"))</f>
        <v/>
      </c>
      <c r="J1000" s="50" t="str">
        <f aca="false">IF($B1000="","",0.6108*EXP(17.27*$B1000/($B1000+237.3)))</f>
        <v/>
      </c>
      <c r="K1000" s="50" t="str">
        <f aca="false">IF(OR($J1000="",$C1000=""),"",$J1000*$C1000/100)</f>
        <v/>
      </c>
      <c r="L1000" s="50" t="str">
        <f aca="false">IF(OR($J1000="",$K1000=""),"",$J1000-$K1000)</f>
        <v/>
      </c>
      <c r="M1000" s="50" t="str">
        <f aca="false">IF($J1000="","",4098*$J1000/($B1000+237.3)^2)</f>
        <v/>
      </c>
      <c r="N1000" s="51" t="str">
        <f aca="false">IF($F1000="","",0.000665*$F1000)</f>
        <v/>
      </c>
      <c r="O1000" s="46" t="str">
        <f aca="false">IF($E1000="","",IFERROR($E1000*4.87/LN(67.8*CFG_ZANEM-5.42),""))</f>
        <v/>
      </c>
      <c r="P1000" s="46" t="str">
        <f aca="false">IF(OR($B1000="",$H1000=""),"",$H1000-$B1000)</f>
        <v/>
      </c>
      <c r="Q1000" s="46" t="str">
        <f aca="false">IF($A1000="","",IF(ISNUMBER(CFG_A),CFG_A,""))</f>
        <v/>
      </c>
      <c r="R1000" s="46" t="str">
        <f aca="false">IF($A1000="","",IF(ISNUMBER(CFG_B),CFG_B,""))</f>
        <v/>
      </c>
      <c r="S1000" s="50" t="str">
        <f aca="false">IF(OR($B1000="",$Q1000=""),"",0.6108*EXP(17.27*$B1000/($B1000+237.3))-0.6108*EXP(17.27*($B1000+$Q1000)/($B1000+$Q1000+237.3)))</f>
        <v/>
      </c>
      <c r="T1000" s="46" t="str">
        <f aca="false">IF(OR($Q1000="",$R1000="",$L1000=""),"",$Q1000+$R1000*$L1000)</f>
        <v/>
      </c>
      <c r="U1000" s="46" t="str">
        <f aca="false">IF(OR($Q1000="",$R1000="",$S1000=""),"",$Q1000+$R1000*$S1000)</f>
        <v/>
      </c>
      <c r="V1000" s="50" t="str">
        <f aca="false">IF(OR($P1000="",$T1000="",$U1000=""),"",IF(ABS($U1000-$T1000)&lt;CFG_DENOMMIN,"",($P1000-$T1000)/($U1000-$T1000)))</f>
        <v/>
      </c>
      <c r="W1000" s="47" t="str">
        <f aca="false">IF($E1000="","",IFERROR(LN((CFG_ZANEM-0.67*CFG_HDOSSEL)/(0.123*CFG_HDOSSEL))*LN((CFG_ZAR-0.67*CFG_HDOSSEL)/(0.0123*CFG_HDOSSEL))/(CFG_K^2*$E1000),""))</f>
        <v/>
      </c>
      <c r="X1000" s="50" t="str">
        <f aca="false">IF(OR($N1000="",$W1000="",$W1000=0),"",$N1000*(1+CFG_RC/$W1000))</f>
        <v/>
      </c>
      <c r="Y1000" s="46" t="str">
        <f aca="false">IF(OR($X1000="",$M1000="",$G1000="",$L1000=""),"",($W1000*$G1000/CFG_RHOCP)*($X1000/($M1000+$X1000))-$L1000/($M1000+$X1000))</f>
        <v/>
      </c>
      <c r="Z1000" s="46" t="str">
        <f aca="false">IF(OR($W1000="",$G1000=""),"",$W1000*$G1000/CFG_RHOCP)</f>
        <v/>
      </c>
      <c r="AA1000" s="50" t="str">
        <f aca="false">IF(OR($P1000="",$Y1000="",$Z1000=""),"",IF(ABS($Z1000-$Y1000)&lt;CFG_DENOMMIN,"",($P1000-$Y1000)/($Z1000-$Y1000)))</f>
        <v/>
      </c>
      <c r="AB1000" s="48" t="str">
        <f aca="false">IF($A1000="","",IF(AND(HOUR($A1000)&gt;=CFG_HINI,HOUR($A1000)&lt;CFG_HFIM),1,0))</f>
        <v/>
      </c>
      <c r="AC1000" s="48" t="str">
        <f aca="false">IF($A1000="","",IF($D1000="",0,IF($D1000&gt;=CFG_RSMIN,1,0)))</f>
        <v/>
      </c>
      <c r="AD1000" s="48" t="str">
        <f aca="false">IF($A1000="","",IF($E1000="",0,IF(AND($E1000&gt;=CFG_UMIN,$E1000&lt;=CFG_UMAX),1,0)))</f>
        <v/>
      </c>
      <c r="AE1000" s="48" t="str">
        <f aca="false">IF($A1000="","",IF($L1000="",0,IF($L1000&gt;=CFG_VPDMIN,1,0)))</f>
        <v/>
      </c>
      <c r="AF1000" s="48" t="str">
        <f aca="false">IF($A1000="","",IF(CFG_METODO="Teórico (Jackson)",IF(OR($Y1000="",$Z1000=""),0,IF(ABS($Z1000-$Y1000)&gt;=CFG_DENOMMIN,1,0)),IF(OR($T1000="",$U1000=""),0,IF(ABS($U1000-$T1000)&gt;=CFG_DENOMMIN,1,0))))</f>
        <v/>
      </c>
      <c r="AG1000" s="48" t="str">
        <f aca="false">IF($A1000="","",IF(AND($B1000&lt;&gt;"",$C1000&lt;&gt;"",$H1000&lt;&gt;""),1,0))</f>
        <v/>
      </c>
      <c r="AH1000" s="48" t="str">
        <f aca="false">IF($A1000="","",IF(AND($AB1000=1,$AC1000=1,$AD1000=1,$AE1000=1,$AF1000=1,$AG1000=1),1,0))</f>
        <v/>
      </c>
      <c r="AI1000" s="50" t="str">
        <f aca="false">IF($A1000="","",IF($AH1000&lt;&gt;1,"",IF(CFG_METODO="Teórico (Jackson)",$AA1000,$V1000)))</f>
        <v/>
      </c>
      <c r="AJ1000" s="50" t="str">
        <f aca="false">IF($AI1000="","",MAX(0,MIN(1,$AI1000)))</f>
        <v/>
      </c>
      <c r="AK1000" s="52" t="str">
        <f aca="false">IF($A1000="","",IF($AG1000=0,"Dados incompletos"&amp;IF($I1000="SEM PAR"," — sem Tc no mesmo horário",""),IF($AB1000=0,"Fora da janela horária",IF($AC1000=0,"Radiação abaixo do mínimo",IF($AD1000=0,"Vento fora da faixa",IF($AE1000=0,"VPD abaixo do mínimo",IF($AF1000=0,"Denominador muito pequeno","VÁLIDO")))))))</f>
        <v/>
      </c>
    </row>
    <row r="1001" customFormat="false" ht="15" hidden="false" customHeight="false" outlineLevel="0" collapsed="false">
      <c r="A1001" s="45" t="str">
        <f aca="false">IF(02_Estacao!A1001="","",02_Estacao!A1001)</f>
        <v/>
      </c>
      <c r="B1001" s="46" t="str">
        <f aca="false">IF(OR($A1001="",02_Estacao!B1001=""),"",IF(CFG_UT="°F",(02_Estacao!B1001-32)*5/9,02_Estacao!B1001))</f>
        <v/>
      </c>
      <c r="C1001" s="47" t="str">
        <f aca="false">IF(OR($A1001="",02_Estacao!C1001=""),"",IF(CFG_UUR="fração (0-1)",02_Estacao!C1001*100,02_Estacao!C1001))</f>
        <v/>
      </c>
      <c r="D1001" s="48" t="str">
        <f aca="false">IF(OR($A1001="",02_Estacao!D1001=""),"",IF(CFG_URS="MJ/m²/h",02_Estacao!D1001*277.7778,IF(CFG_URS="kW/m²",02_Estacao!D1001*1000,02_Estacao!D1001)))</f>
        <v/>
      </c>
      <c r="E1001" s="46" t="str">
        <f aca="false">IF(OR($A1001="",02_Estacao!E1001=""),"",IF(CFG_UVEL="km/h",02_Estacao!E1001/3.6,02_Estacao!E1001))</f>
        <v/>
      </c>
      <c r="F1001" s="46" t="str">
        <f aca="false">IF($A1001="","",IF(02_Estacao!F1001="",CFG_P,IF(CFG_UP="hPa (mbar)",02_Estacao!F1001/10,IF(CFG_UP="Pa",02_Estacao!F1001/1000,02_Estacao!F1001))))</f>
        <v/>
      </c>
      <c r="G1001" s="48" t="str">
        <f aca="false">IF($A1001="","",IF(02_Estacao!G1001&lt;&gt;"",02_Estacao!G1001,IF($D1001="","",(1-CFG_ALBEDO)*$D1001-CFG_RNL)))</f>
        <v/>
      </c>
      <c r="H1001" s="46" t="str">
        <f aca="false">IF($A1001="","",IFERROR(IF(ISNUMBER(INDEX(03_Dossel!$F$6:$F$1005,MATCH($A1001,03_Dossel!$A$6:$A$1005,0))),INDEX(03_Dossel!$F$6:$F$1005,MATCH($A1001,03_Dossel!$A$6:$A$1005,0)),""),""))</f>
        <v/>
      </c>
      <c r="I1001" s="49" t="str">
        <f aca="false">IF($A1001="","",IF($H1001="","SEM PAR","OK"))</f>
        <v/>
      </c>
      <c r="J1001" s="50" t="str">
        <f aca="false">IF($B1001="","",0.6108*EXP(17.27*$B1001/($B1001+237.3)))</f>
        <v/>
      </c>
      <c r="K1001" s="50" t="str">
        <f aca="false">IF(OR($J1001="",$C1001=""),"",$J1001*$C1001/100)</f>
        <v/>
      </c>
      <c r="L1001" s="50" t="str">
        <f aca="false">IF(OR($J1001="",$K1001=""),"",$J1001-$K1001)</f>
        <v/>
      </c>
      <c r="M1001" s="50" t="str">
        <f aca="false">IF($J1001="","",4098*$J1001/($B1001+237.3)^2)</f>
        <v/>
      </c>
      <c r="N1001" s="51" t="str">
        <f aca="false">IF($F1001="","",0.000665*$F1001)</f>
        <v/>
      </c>
      <c r="O1001" s="46" t="str">
        <f aca="false">IF($E1001="","",IFERROR($E1001*4.87/LN(67.8*CFG_ZANEM-5.42),""))</f>
        <v/>
      </c>
      <c r="P1001" s="46" t="str">
        <f aca="false">IF(OR($B1001="",$H1001=""),"",$H1001-$B1001)</f>
        <v/>
      </c>
      <c r="Q1001" s="46" t="str">
        <f aca="false">IF($A1001="","",IF(ISNUMBER(CFG_A),CFG_A,""))</f>
        <v/>
      </c>
      <c r="R1001" s="46" t="str">
        <f aca="false">IF($A1001="","",IF(ISNUMBER(CFG_B),CFG_B,""))</f>
        <v/>
      </c>
      <c r="S1001" s="50" t="str">
        <f aca="false">IF(OR($B1001="",$Q1001=""),"",0.6108*EXP(17.27*$B1001/($B1001+237.3))-0.6108*EXP(17.27*($B1001+$Q1001)/($B1001+$Q1001+237.3)))</f>
        <v/>
      </c>
      <c r="T1001" s="46" t="str">
        <f aca="false">IF(OR($Q1001="",$R1001="",$L1001=""),"",$Q1001+$R1001*$L1001)</f>
        <v/>
      </c>
      <c r="U1001" s="46" t="str">
        <f aca="false">IF(OR($Q1001="",$R1001="",$S1001=""),"",$Q1001+$R1001*$S1001)</f>
        <v/>
      </c>
      <c r="V1001" s="50" t="str">
        <f aca="false">IF(OR($P1001="",$T1001="",$U1001=""),"",IF(ABS($U1001-$T1001)&lt;CFG_DENOMMIN,"",($P1001-$T1001)/($U1001-$T1001)))</f>
        <v/>
      </c>
      <c r="W1001" s="47" t="str">
        <f aca="false">IF($E1001="","",IFERROR(LN((CFG_ZANEM-0.67*CFG_HDOSSEL)/(0.123*CFG_HDOSSEL))*LN((CFG_ZAR-0.67*CFG_HDOSSEL)/(0.0123*CFG_HDOSSEL))/(CFG_K^2*$E1001),""))</f>
        <v/>
      </c>
      <c r="X1001" s="50" t="str">
        <f aca="false">IF(OR($N1001="",$W1001="",$W1001=0),"",$N1001*(1+CFG_RC/$W1001))</f>
        <v/>
      </c>
      <c r="Y1001" s="46" t="str">
        <f aca="false">IF(OR($X1001="",$M1001="",$G1001="",$L1001=""),"",($W1001*$G1001/CFG_RHOCP)*($X1001/($M1001+$X1001))-$L1001/($M1001+$X1001))</f>
        <v/>
      </c>
      <c r="Z1001" s="46" t="str">
        <f aca="false">IF(OR($W1001="",$G1001=""),"",$W1001*$G1001/CFG_RHOCP)</f>
        <v/>
      </c>
      <c r="AA1001" s="50" t="str">
        <f aca="false">IF(OR($P1001="",$Y1001="",$Z1001=""),"",IF(ABS($Z1001-$Y1001)&lt;CFG_DENOMMIN,"",($P1001-$Y1001)/($Z1001-$Y1001)))</f>
        <v/>
      </c>
      <c r="AB1001" s="48" t="str">
        <f aca="false">IF($A1001="","",IF(AND(HOUR($A1001)&gt;=CFG_HINI,HOUR($A1001)&lt;CFG_HFIM),1,0))</f>
        <v/>
      </c>
      <c r="AC1001" s="48" t="str">
        <f aca="false">IF($A1001="","",IF($D1001="",0,IF($D1001&gt;=CFG_RSMIN,1,0)))</f>
        <v/>
      </c>
      <c r="AD1001" s="48" t="str">
        <f aca="false">IF($A1001="","",IF($E1001="",0,IF(AND($E1001&gt;=CFG_UMIN,$E1001&lt;=CFG_UMAX),1,0)))</f>
        <v/>
      </c>
      <c r="AE1001" s="48" t="str">
        <f aca="false">IF($A1001="","",IF($L1001="",0,IF($L1001&gt;=CFG_VPDMIN,1,0)))</f>
        <v/>
      </c>
      <c r="AF1001" s="48" t="str">
        <f aca="false">IF($A1001="","",IF(CFG_METODO="Teórico (Jackson)",IF(OR($Y1001="",$Z1001=""),0,IF(ABS($Z1001-$Y1001)&gt;=CFG_DENOMMIN,1,0)),IF(OR($T1001="",$U1001=""),0,IF(ABS($U1001-$T1001)&gt;=CFG_DENOMMIN,1,0))))</f>
        <v/>
      </c>
      <c r="AG1001" s="48" t="str">
        <f aca="false">IF($A1001="","",IF(AND($B1001&lt;&gt;"",$C1001&lt;&gt;"",$H1001&lt;&gt;""),1,0))</f>
        <v/>
      </c>
      <c r="AH1001" s="48" t="str">
        <f aca="false">IF($A1001="","",IF(AND($AB1001=1,$AC1001=1,$AD1001=1,$AE1001=1,$AF1001=1,$AG1001=1),1,0))</f>
        <v/>
      </c>
      <c r="AI1001" s="50" t="str">
        <f aca="false">IF($A1001="","",IF($AH1001&lt;&gt;1,"",IF(CFG_METODO="Teórico (Jackson)",$AA1001,$V1001)))</f>
        <v/>
      </c>
      <c r="AJ1001" s="50" t="str">
        <f aca="false">IF($AI1001="","",MAX(0,MIN(1,$AI1001)))</f>
        <v/>
      </c>
      <c r="AK1001" s="52" t="str">
        <f aca="false">IF($A1001="","",IF($AG1001=0,"Dados incompletos"&amp;IF($I1001="SEM PAR"," — sem Tc no mesmo horário",""),IF($AB1001=0,"Fora da janela horária",IF($AC1001=0,"Radiação abaixo do mínimo",IF($AD1001=0,"Vento fora da faixa",IF($AE1001=0,"VPD abaixo do mínimo",IF($AF1001=0,"Denominador muito pequeno","VÁLIDO")))))))</f>
        <v/>
      </c>
    </row>
    <row r="1002" customFormat="false" ht="15" hidden="false" customHeight="false" outlineLevel="0" collapsed="false">
      <c r="A1002" s="45" t="str">
        <f aca="false">IF(02_Estacao!A1002="","",02_Estacao!A1002)</f>
        <v/>
      </c>
      <c r="B1002" s="46" t="str">
        <f aca="false">IF(OR($A1002="",02_Estacao!B1002=""),"",IF(CFG_UT="°F",(02_Estacao!B1002-32)*5/9,02_Estacao!B1002))</f>
        <v/>
      </c>
      <c r="C1002" s="47" t="str">
        <f aca="false">IF(OR($A1002="",02_Estacao!C1002=""),"",IF(CFG_UUR="fração (0-1)",02_Estacao!C1002*100,02_Estacao!C1002))</f>
        <v/>
      </c>
      <c r="D1002" s="48" t="str">
        <f aca="false">IF(OR($A1002="",02_Estacao!D1002=""),"",IF(CFG_URS="MJ/m²/h",02_Estacao!D1002*277.7778,IF(CFG_URS="kW/m²",02_Estacao!D1002*1000,02_Estacao!D1002)))</f>
        <v/>
      </c>
      <c r="E1002" s="46" t="str">
        <f aca="false">IF(OR($A1002="",02_Estacao!E1002=""),"",IF(CFG_UVEL="km/h",02_Estacao!E1002/3.6,02_Estacao!E1002))</f>
        <v/>
      </c>
      <c r="F1002" s="46" t="str">
        <f aca="false">IF($A1002="","",IF(02_Estacao!F1002="",CFG_P,IF(CFG_UP="hPa (mbar)",02_Estacao!F1002/10,IF(CFG_UP="Pa",02_Estacao!F1002/1000,02_Estacao!F1002))))</f>
        <v/>
      </c>
      <c r="G1002" s="48" t="str">
        <f aca="false">IF($A1002="","",IF(02_Estacao!G1002&lt;&gt;"",02_Estacao!G1002,IF($D1002="","",(1-CFG_ALBEDO)*$D1002-CFG_RNL)))</f>
        <v/>
      </c>
      <c r="H1002" s="46" t="str">
        <f aca="false">IF($A1002="","",IFERROR(IF(ISNUMBER(INDEX(03_Dossel!$F$6:$F$1005,MATCH($A1002,03_Dossel!$A$6:$A$1005,0))),INDEX(03_Dossel!$F$6:$F$1005,MATCH($A1002,03_Dossel!$A$6:$A$1005,0)),""),""))</f>
        <v/>
      </c>
      <c r="I1002" s="49" t="str">
        <f aca="false">IF($A1002="","",IF($H1002="","SEM PAR","OK"))</f>
        <v/>
      </c>
      <c r="J1002" s="50" t="str">
        <f aca="false">IF($B1002="","",0.6108*EXP(17.27*$B1002/($B1002+237.3)))</f>
        <v/>
      </c>
      <c r="K1002" s="50" t="str">
        <f aca="false">IF(OR($J1002="",$C1002=""),"",$J1002*$C1002/100)</f>
        <v/>
      </c>
      <c r="L1002" s="50" t="str">
        <f aca="false">IF(OR($J1002="",$K1002=""),"",$J1002-$K1002)</f>
        <v/>
      </c>
      <c r="M1002" s="50" t="str">
        <f aca="false">IF($J1002="","",4098*$J1002/($B1002+237.3)^2)</f>
        <v/>
      </c>
      <c r="N1002" s="51" t="str">
        <f aca="false">IF($F1002="","",0.000665*$F1002)</f>
        <v/>
      </c>
      <c r="O1002" s="46" t="str">
        <f aca="false">IF($E1002="","",IFERROR($E1002*4.87/LN(67.8*CFG_ZANEM-5.42),""))</f>
        <v/>
      </c>
      <c r="P1002" s="46" t="str">
        <f aca="false">IF(OR($B1002="",$H1002=""),"",$H1002-$B1002)</f>
        <v/>
      </c>
      <c r="Q1002" s="46" t="str">
        <f aca="false">IF($A1002="","",IF(ISNUMBER(CFG_A),CFG_A,""))</f>
        <v/>
      </c>
      <c r="R1002" s="46" t="str">
        <f aca="false">IF($A1002="","",IF(ISNUMBER(CFG_B),CFG_B,""))</f>
        <v/>
      </c>
      <c r="S1002" s="50" t="str">
        <f aca="false">IF(OR($B1002="",$Q1002=""),"",0.6108*EXP(17.27*$B1002/($B1002+237.3))-0.6108*EXP(17.27*($B1002+$Q1002)/($B1002+$Q1002+237.3)))</f>
        <v/>
      </c>
      <c r="T1002" s="46" t="str">
        <f aca="false">IF(OR($Q1002="",$R1002="",$L1002=""),"",$Q1002+$R1002*$L1002)</f>
        <v/>
      </c>
      <c r="U1002" s="46" t="str">
        <f aca="false">IF(OR($Q1002="",$R1002="",$S1002=""),"",$Q1002+$R1002*$S1002)</f>
        <v/>
      </c>
      <c r="V1002" s="50" t="str">
        <f aca="false">IF(OR($P1002="",$T1002="",$U1002=""),"",IF(ABS($U1002-$T1002)&lt;CFG_DENOMMIN,"",($P1002-$T1002)/($U1002-$T1002)))</f>
        <v/>
      </c>
      <c r="W1002" s="47" t="str">
        <f aca="false">IF($E1002="","",IFERROR(LN((CFG_ZANEM-0.67*CFG_HDOSSEL)/(0.123*CFG_HDOSSEL))*LN((CFG_ZAR-0.67*CFG_HDOSSEL)/(0.0123*CFG_HDOSSEL))/(CFG_K^2*$E1002),""))</f>
        <v/>
      </c>
      <c r="X1002" s="50" t="str">
        <f aca="false">IF(OR($N1002="",$W1002="",$W1002=0),"",$N1002*(1+CFG_RC/$W1002))</f>
        <v/>
      </c>
      <c r="Y1002" s="46" t="str">
        <f aca="false">IF(OR($X1002="",$M1002="",$G1002="",$L1002=""),"",($W1002*$G1002/CFG_RHOCP)*($X1002/($M1002+$X1002))-$L1002/($M1002+$X1002))</f>
        <v/>
      </c>
      <c r="Z1002" s="46" t="str">
        <f aca="false">IF(OR($W1002="",$G1002=""),"",$W1002*$G1002/CFG_RHOCP)</f>
        <v/>
      </c>
      <c r="AA1002" s="50" t="str">
        <f aca="false">IF(OR($P1002="",$Y1002="",$Z1002=""),"",IF(ABS($Z1002-$Y1002)&lt;CFG_DENOMMIN,"",($P1002-$Y1002)/($Z1002-$Y1002)))</f>
        <v/>
      </c>
      <c r="AB1002" s="48" t="str">
        <f aca="false">IF($A1002="","",IF(AND(HOUR($A1002)&gt;=CFG_HINI,HOUR($A1002)&lt;CFG_HFIM),1,0))</f>
        <v/>
      </c>
      <c r="AC1002" s="48" t="str">
        <f aca="false">IF($A1002="","",IF($D1002="",0,IF($D1002&gt;=CFG_RSMIN,1,0)))</f>
        <v/>
      </c>
      <c r="AD1002" s="48" t="str">
        <f aca="false">IF($A1002="","",IF($E1002="",0,IF(AND($E1002&gt;=CFG_UMIN,$E1002&lt;=CFG_UMAX),1,0)))</f>
        <v/>
      </c>
      <c r="AE1002" s="48" t="str">
        <f aca="false">IF($A1002="","",IF($L1002="",0,IF($L1002&gt;=CFG_VPDMIN,1,0)))</f>
        <v/>
      </c>
      <c r="AF1002" s="48" t="str">
        <f aca="false">IF($A1002="","",IF(CFG_METODO="Teórico (Jackson)",IF(OR($Y1002="",$Z1002=""),0,IF(ABS($Z1002-$Y1002)&gt;=CFG_DENOMMIN,1,0)),IF(OR($T1002="",$U1002=""),0,IF(ABS($U1002-$T1002)&gt;=CFG_DENOMMIN,1,0))))</f>
        <v/>
      </c>
      <c r="AG1002" s="48" t="str">
        <f aca="false">IF($A1002="","",IF(AND($B1002&lt;&gt;"",$C1002&lt;&gt;"",$H1002&lt;&gt;""),1,0))</f>
        <v/>
      </c>
      <c r="AH1002" s="48" t="str">
        <f aca="false">IF($A1002="","",IF(AND($AB1002=1,$AC1002=1,$AD1002=1,$AE1002=1,$AF1002=1,$AG1002=1),1,0))</f>
        <v/>
      </c>
      <c r="AI1002" s="50" t="str">
        <f aca="false">IF($A1002="","",IF($AH1002&lt;&gt;1,"",IF(CFG_METODO="Teórico (Jackson)",$AA1002,$V1002)))</f>
        <v/>
      </c>
      <c r="AJ1002" s="50" t="str">
        <f aca="false">IF($AI1002="","",MAX(0,MIN(1,$AI1002)))</f>
        <v/>
      </c>
      <c r="AK1002" s="52" t="str">
        <f aca="false">IF($A1002="","",IF($AG1002=0,"Dados incompletos"&amp;IF($I1002="SEM PAR"," — sem Tc no mesmo horário",""),IF($AB1002=0,"Fora da janela horária",IF($AC1002=0,"Radiação abaixo do mínimo",IF($AD1002=0,"Vento fora da faixa",IF($AE1002=0,"VPD abaixo do mínimo",IF($AF1002=0,"Denominador muito pequeno","VÁLIDO")))))))</f>
        <v/>
      </c>
    </row>
    <row r="1003" customFormat="false" ht="15" hidden="false" customHeight="false" outlineLevel="0" collapsed="false">
      <c r="A1003" s="45" t="str">
        <f aca="false">IF(02_Estacao!A1003="","",02_Estacao!A1003)</f>
        <v/>
      </c>
      <c r="B1003" s="46" t="str">
        <f aca="false">IF(OR($A1003="",02_Estacao!B1003=""),"",IF(CFG_UT="°F",(02_Estacao!B1003-32)*5/9,02_Estacao!B1003))</f>
        <v/>
      </c>
      <c r="C1003" s="47" t="str">
        <f aca="false">IF(OR($A1003="",02_Estacao!C1003=""),"",IF(CFG_UUR="fração (0-1)",02_Estacao!C1003*100,02_Estacao!C1003))</f>
        <v/>
      </c>
      <c r="D1003" s="48" t="str">
        <f aca="false">IF(OR($A1003="",02_Estacao!D1003=""),"",IF(CFG_URS="MJ/m²/h",02_Estacao!D1003*277.7778,IF(CFG_URS="kW/m²",02_Estacao!D1003*1000,02_Estacao!D1003)))</f>
        <v/>
      </c>
      <c r="E1003" s="46" t="str">
        <f aca="false">IF(OR($A1003="",02_Estacao!E1003=""),"",IF(CFG_UVEL="km/h",02_Estacao!E1003/3.6,02_Estacao!E1003))</f>
        <v/>
      </c>
      <c r="F1003" s="46" t="str">
        <f aca="false">IF($A1003="","",IF(02_Estacao!F1003="",CFG_P,IF(CFG_UP="hPa (mbar)",02_Estacao!F1003/10,IF(CFG_UP="Pa",02_Estacao!F1003/1000,02_Estacao!F1003))))</f>
        <v/>
      </c>
      <c r="G1003" s="48" t="str">
        <f aca="false">IF($A1003="","",IF(02_Estacao!G1003&lt;&gt;"",02_Estacao!G1003,IF($D1003="","",(1-CFG_ALBEDO)*$D1003-CFG_RNL)))</f>
        <v/>
      </c>
      <c r="H1003" s="46" t="str">
        <f aca="false">IF($A1003="","",IFERROR(IF(ISNUMBER(INDEX(03_Dossel!$F$6:$F$1005,MATCH($A1003,03_Dossel!$A$6:$A$1005,0))),INDEX(03_Dossel!$F$6:$F$1005,MATCH($A1003,03_Dossel!$A$6:$A$1005,0)),""),""))</f>
        <v/>
      </c>
      <c r="I1003" s="49" t="str">
        <f aca="false">IF($A1003="","",IF($H1003="","SEM PAR","OK"))</f>
        <v/>
      </c>
      <c r="J1003" s="50" t="str">
        <f aca="false">IF($B1003="","",0.6108*EXP(17.27*$B1003/($B1003+237.3)))</f>
        <v/>
      </c>
      <c r="K1003" s="50" t="str">
        <f aca="false">IF(OR($J1003="",$C1003=""),"",$J1003*$C1003/100)</f>
        <v/>
      </c>
      <c r="L1003" s="50" t="str">
        <f aca="false">IF(OR($J1003="",$K1003=""),"",$J1003-$K1003)</f>
        <v/>
      </c>
      <c r="M1003" s="50" t="str">
        <f aca="false">IF($J1003="","",4098*$J1003/($B1003+237.3)^2)</f>
        <v/>
      </c>
      <c r="N1003" s="51" t="str">
        <f aca="false">IF($F1003="","",0.000665*$F1003)</f>
        <v/>
      </c>
      <c r="O1003" s="46" t="str">
        <f aca="false">IF($E1003="","",IFERROR($E1003*4.87/LN(67.8*CFG_ZANEM-5.42),""))</f>
        <v/>
      </c>
      <c r="P1003" s="46" t="str">
        <f aca="false">IF(OR($B1003="",$H1003=""),"",$H1003-$B1003)</f>
        <v/>
      </c>
      <c r="Q1003" s="46" t="str">
        <f aca="false">IF($A1003="","",IF(ISNUMBER(CFG_A),CFG_A,""))</f>
        <v/>
      </c>
      <c r="R1003" s="46" t="str">
        <f aca="false">IF($A1003="","",IF(ISNUMBER(CFG_B),CFG_B,""))</f>
        <v/>
      </c>
      <c r="S1003" s="50" t="str">
        <f aca="false">IF(OR($B1003="",$Q1003=""),"",0.6108*EXP(17.27*$B1003/($B1003+237.3))-0.6108*EXP(17.27*($B1003+$Q1003)/($B1003+$Q1003+237.3)))</f>
        <v/>
      </c>
      <c r="T1003" s="46" t="str">
        <f aca="false">IF(OR($Q1003="",$R1003="",$L1003=""),"",$Q1003+$R1003*$L1003)</f>
        <v/>
      </c>
      <c r="U1003" s="46" t="str">
        <f aca="false">IF(OR($Q1003="",$R1003="",$S1003=""),"",$Q1003+$R1003*$S1003)</f>
        <v/>
      </c>
      <c r="V1003" s="50" t="str">
        <f aca="false">IF(OR($P1003="",$T1003="",$U1003=""),"",IF(ABS($U1003-$T1003)&lt;CFG_DENOMMIN,"",($P1003-$T1003)/($U1003-$T1003)))</f>
        <v/>
      </c>
      <c r="W1003" s="47" t="str">
        <f aca="false">IF($E1003="","",IFERROR(LN((CFG_ZANEM-0.67*CFG_HDOSSEL)/(0.123*CFG_HDOSSEL))*LN((CFG_ZAR-0.67*CFG_HDOSSEL)/(0.0123*CFG_HDOSSEL))/(CFG_K^2*$E1003),""))</f>
        <v/>
      </c>
      <c r="X1003" s="50" t="str">
        <f aca="false">IF(OR($N1003="",$W1003="",$W1003=0),"",$N1003*(1+CFG_RC/$W1003))</f>
        <v/>
      </c>
      <c r="Y1003" s="46" t="str">
        <f aca="false">IF(OR($X1003="",$M1003="",$G1003="",$L1003=""),"",($W1003*$G1003/CFG_RHOCP)*($X1003/($M1003+$X1003))-$L1003/($M1003+$X1003))</f>
        <v/>
      </c>
      <c r="Z1003" s="46" t="str">
        <f aca="false">IF(OR($W1003="",$G1003=""),"",$W1003*$G1003/CFG_RHOCP)</f>
        <v/>
      </c>
      <c r="AA1003" s="50" t="str">
        <f aca="false">IF(OR($P1003="",$Y1003="",$Z1003=""),"",IF(ABS($Z1003-$Y1003)&lt;CFG_DENOMMIN,"",($P1003-$Y1003)/($Z1003-$Y1003)))</f>
        <v/>
      </c>
      <c r="AB1003" s="48" t="str">
        <f aca="false">IF($A1003="","",IF(AND(HOUR($A1003)&gt;=CFG_HINI,HOUR($A1003)&lt;CFG_HFIM),1,0))</f>
        <v/>
      </c>
      <c r="AC1003" s="48" t="str">
        <f aca="false">IF($A1003="","",IF($D1003="",0,IF($D1003&gt;=CFG_RSMIN,1,0)))</f>
        <v/>
      </c>
      <c r="AD1003" s="48" t="str">
        <f aca="false">IF($A1003="","",IF($E1003="",0,IF(AND($E1003&gt;=CFG_UMIN,$E1003&lt;=CFG_UMAX),1,0)))</f>
        <v/>
      </c>
      <c r="AE1003" s="48" t="str">
        <f aca="false">IF($A1003="","",IF($L1003="",0,IF($L1003&gt;=CFG_VPDMIN,1,0)))</f>
        <v/>
      </c>
      <c r="AF1003" s="48" t="str">
        <f aca="false">IF($A1003="","",IF(CFG_METODO="Teórico (Jackson)",IF(OR($Y1003="",$Z1003=""),0,IF(ABS($Z1003-$Y1003)&gt;=CFG_DENOMMIN,1,0)),IF(OR($T1003="",$U1003=""),0,IF(ABS($U1003-$T1003)&gt;=CFG_DENOMMIN,1,0))))</f>
        <v/>
      </c>
      <c r="AG1003" s="48" t="str">
        <f aca="false">IF($A1003="","",IF(AND($B1003&lt;&gt;"",$C1003&lt;&gt;"",$H1003&lt;&gt;""),1,0))</f>
        <v/>
      </c>
      <c r="AH1003" s="48" t="str">
        <f aca="false">IF($A1003="","",IF(AND($AB1003=1,$AC1003=1,$AD1003=1,$AE1003=1,$AF1003=1,$AG1003=1),1,0))</f>
        <v/>
      </c>
      <c r="AI1003" s="50" t="str">
        <f aca="false">IF($A1003="","",IF($AH1003&lt;&gt;1,"",IF(CFG_METODO="Teórico (Jackson)",$AA1003,$V1003)))</f>
        <v/>
      </c>
      <c r="AJ1003" s="50" t="str">
        <f aca="false">IF($AI1003="","",MAX(0,MIN(1,$AI1003)))</f>
        <v/>
      </c>
      <c r="AK1003" s="52" t="str">
        <f aca="false">IF($A1003="","",IF($AG1003=0,"Dados incompletos"&amp;IF($I1003="SEM PAR"," — sem Tc no mesmo horário",""),IF($AB1003=0,"Fora da janela horária",IF($AC1003=0,"Radiação abaixo do mínimo",IF($AD1003=0,"Vento fora da faixa",IF($AE1003=0,"VPD abaixo do mínimo",IF($AF1003=0,"Denominador muito pequeno","VÁLIDO")))))))</f>
        <v/>
      </c>
    </row>
    <row r="1004" customFormat="false" ht="15" hidden="false" customHeight="false" outlineLevel="0" collapsed="false">
      <c r="A1004" s="45" t="str">
        <f aca="false">IF(02_Estacao!A1004="","",02_Estacao!A1004)</f>
        <v/>
      </c>
      <c r="B1004" s="46" t="str">
        <f aca="false">IF(OR($A1004="",02_Estacao!B1004=""),"",IF(CFG_UT="°F",(02_Estacao!B1004-32)*5/9,02_Estacao!B1004))</f>
        <v/>
      </c>
      <c r="C1004" s="47" t="str">
        <f aca="false">IF(OR($A1004="",02_Estacao!C1004=""),"",IF(CFG_UUR="fração (0-1)",02_Estacao!C1004*100,02_Estacao!C1004))</f>
        <v/>
      </c>
      <c r="D1004" s="48" t="str">
        <f aca="false">IF(OR($A1004="",02_Estacao!D1004=""),"",IF(CFG_URS="MJ/m²/h",02_Estacao!D1004*277.7778,IF(CFG_URS="kW/m²",02_Estacao!D1004*1000,02_Estacao!D1004)))</f>
        <v/>
      </c>
      <c r="E1004" s="46" t="str">
        <f aca="false">IF(OR($A1004="",02_Estacao!E1004=""),"",IF(CFG_UVEL="km/h",02_Estacao!E1004/3.6,02_Estacao!E1004))</f>
        <v/>
      </c>
      <c r="F1004" s="46" t="str">
        <f aca="false">IF($A1004="","",IF(02_Estacao!F1004="",CFG_P,IF(CFG_UP="hPa (mbar)",02_Estacao!F1004/10,IF(CFG_UP="Pa",02_Estacao!F1004/1000,02_Estacao!F1004))))</f>
        <v/>
      </c>
      <c r="G1004" s="48" t="str">
        <f aca="false">IF($A1004="","",IF(02_Estacao!G1004&lt;&gt;"",02_Estacao!G1004,IF($D1004="","",(1-CFG_ALBEDO)*$D1004-CFG_RNL)))</f>
        <v/>
      </c>
      <c r="H1004" s="46" t="str">
        <f aca="false">IF($A1004="","",IFERROR(IF(ISNUMBER(INDEX(03_Dossel!$F$6:$F$1005,MATCH($A1004,03_Dossel!$A$6:$A$1005,0))),INDEX(03_Dossel!$F$6:$F$1005,MATCH($A1004,03_Dossel!$A$6:$A$1005,0)),""),""))</f>
        <v/>
      </c>
      <c r="I1004" s="49" t="str">
        <f aca="false">IF($A1004="","",IF($H1004="","SEM PAR","OK"))</f>
        <v/>
      </c>
      <c r="J1004" s="50" t="str">
        <f aca="false">IF($B1004="","",0.6108*EXP(17.27*$B1004/($B1004+237.3)))</f>
        <v/>
      </c>
      <c r="K1004" s="50" t="str">
        <f aca="false">IF(OR($J1004="",$C1004=""),"",$J1004*$C1004/100)</f>
        <v/>
      </c>
      <c r="L1004" s="50" t="str">
        <f aca="false">IF(OR($J1004="",$K1004=""),"",$J1004-$K1004)</f>
        <v/>
      </c>
      <c r="M1004" s="50" t="str">
        <f aca="false">IF($J1004="","",4098*$J1004/($B1004+237.3)^2)</f>
        <v/>
      </c>
      <c r="N1004" s="51" t="str">
        <f aca="false">IF($F1004="","",0.000665*$F1004)</f>
        <v/>
      </c>
      <c r="O1004" s="46" t="str">
        <f aca="false">IF($E1004="","",IFERROR($E1004*4.87/LN(67.8*CFG_ZANEM-5.42),""))</f>
        <v/>
      </c>
      <c r="P1004" s="46" t="str">
        <f aca="false">IF(OR($B1004="",$H1004=""),"",$H1004-$B1004)</f>
        <v/>
      </c>
      <c r="Q1004" s="46" t="str">
        <f aca="false">IF($A1004="","",IF(ISNUMBER(CFG_A),CFG_A,""))</f>
        <v/>
      </c>
      <c r="R1004" s="46" t="str">
        <f aca="false">IF($A1004="","",IF(ISNUMBER(CFG_B),CFG_B,""))</f>
        <v/>
      </c>
      <c r="S1004" s="50" t="str">
        <f aca="false">IF(OR($B1004="",$Q1004=""),"",0.6108*EXP(17.27*$B1004/($B1004+237.3))-0.6108*EXP(17.27*($B1004+$Q1004)/($B1004+$Q1004+237.3)))</f>
        <v/>
      </c>
      <c r="T1004" s="46" t="str">
        <f aca="false">IF(OR($Q1004="",$R1004="",$L1004=""),"",$Q1004+$R1004*$L1004)</f>
        <v/>
      </c>
      <c r="U1004" s="46" t="str">
        <f aca="false">IF(OR($Q1004="",$R1004="",$S1004=""),"",$Q1004+$R1004*$S1004)</f>
        <v/>
      </c>
      <c r="V1004" s="50" t="str">
        <f aca="false">IF(OR($P1004="",$T1004="",$U1004=""),"",IF(ABS($U1004-$T1004)&lt;CFG_DENOMMIN,"",($P1004-$T1004)/($U1004-$T1004)))</f>
        <v/>
      </c>
      <c r="W1004" s="47" t="str">
        <f aca="false">IF($E1004="","",IFERROR(LN((CFG_ZANEM-0.67*CFG_HDOSSEL)/(0.123*CFG_HDOSSEL))*LN((CFG_ZAR-0.67*CFG_HDOSSEL)/(0.0123*CFG_HDOSSEL))/(CFG_K^2*$E1004),""))</f>
        <v/>
      </c>
      <c r="X1004" s="50" t="str">
        <f aca="false">IF(OR($N1004="",$W1004="",$W1004=0),"",$N1004*(1+CFG_RC/$W1004))</f>
        <v/>
      </c>
      <c r="Y1004" s="46" t="str">
        <f aca="false">IF(OR($X1004="",$M1004="",$G1004="",$L1004=""),"",($W1004*$G1004/CFG_RHOCP)*($X1004/($M1004+$X1004))-$L1004/($M1004+$X1004))</f>
        <v/>
      </c>
      <c r="Z1004" s="46" t="str">
        <f aca="false">IF(OR($W1004="",$G1004=""),"",$W1004*$G1004/CFG_RHOCP)</f>
        <v/>
      </c>
      <c r="AA1004" s="50" t="str">
        <f aca="false">IF(OR($P1004="",$Y1004="",$Z1004=""),"",IF(ABS($Z1004-$Y1004)&lt;CFG_DENOMMIN,"",($P1004-$Y1004)/($Z1004-$Y1004)))</f>
        <v/>
      </c>
      <c r="AB1004" s="48" t="str">
        <f aca="false">IF($A1004="","",IF(AND(HOUR($A1004)&gt;=CFG_HINI,HOUR($A1004)&lt;CFG_HFIM),1,0))</f>
        <v/>
      </c>
      <c r="AC1004" s="48" t="str">
        <f aca="false">IF($A1004="","",IF($D1004="",0,IF($D1004&gt;=CFG_RSMIN,1,0)))</f>
        <v/>
      </c>
      <c r="AD1004" s="48" t="str">
        <f aca="false">IF($A1004="","",IF($E1004="",0,IF(AND($E1004&gt;=CFG_UMIN,$E1004&lt;=CFG_UMAX),1,0)))</f>
        <v/>
      </c>
      <c r="AE1004" s="48" t="str">
        <f aca="false">IF($A1004="","",IF($L1004="",0,IF($L1004&gt;=CFG_VPDMIN,1,0)))</f>
        <v/>
      </c>
      <c r="AF1004" s="48" t="str">
        <f aca="false">IF($A1004="","",IF(CFG_METODO="Teórico (Jackson)",IF(OR($Y1004="",$Z1004=""),0,IF(ABS($Z1004-$Y1004)&gt;=CFG_DENOMMIN,1,0)),IF(OR($T1004="",$U1004=""),0,IF(ABS($U1004-$T1004)&gt;=CFG_DENOMMIN,1,0))))</f>
        <v/>
      </c>
      <c r="AG1004" s="48" t="str">
        <f aca="false">IF($A1004="","",IF(AND($B1004&lt;&gt;"",$C1004&lt;&gt;"",$H1004&lt;&gt;""),1,0))</f>
        <v/>
      </c>
      <c r="AH1004" s="48" t="str">
        <f aca="false">IF($A1004="","",IF(AND($AB1004=1,$AC1004=1,$AD1004=1,$AE1004=1,$AF1004=1,$AG1004=1),1,0))</f>
        <v/>
      </c>
      <c r="AI1004" s="50" t="str">
        <f aca="false">IF($A1004="","",IF($AH1004&lt;&gt;1,"",IF(CFG_METODO="Teórico (Jackson)",$AA1004,$V1004)))</f>
        <v/>
      </c>
      <c r="AJ1004" s="50" t="str">
        <f aca="false">IF($AI1004="","",MAX(0,MIN(1,$AI1004)))</f>
        <v/>
      </c>
      <c r="AK1004" s="52" t="str">
        <f aca="false">IF($A1004="","",IF($AG1004=0,"Dados incompletos"&amp;IF($I1004="SEM PAR"," — sem Tc no mesmo horário",""),IF($AB1004=0,"Fora da janela horária",IF($AC1004=0,"Radiação abaixo do mínimo",IF($AD1004=0,"Vento fora da faixa",IF($AE1004=0,"VPD abaixo do mínimo",IF($AF1004=0,"Denominador muito pequeno","VÁLIDO")))))))</f>
        <v/>
      </c>
    </row>
    <row r="1005" customFormat="false" ht="15" hidden="false" customHeight="false" outlineLevel="0" collapsed="false">
      <c r="A1005" s="45" t="str">
        <f aca="false">IF(02_Estacao!A1005="","",02_Estacao!A1005)</f>
        <v/>
      </c>
      <c r="B1005" s="46" t="str">
        <f aca="false">IF(OR($A1005="",02_Estacao!B1005=""),"",IF(CFG_UT="°F",(02_Estacao!B1005-32)*5/9,02_Estacao!B1005))</f>
        <v/>
      </c>
      <c r="C1005" s="47" t="str">
        <f aca="false">IF(OR($A1005="",02_Estacao!C1005=""),"",IF(CFG_UUR="fração (0-1)",02_Estacao!C1005*100,02_Estacao!C1005))</f>
        <v/>
      </c>
      <c r="D1005" s="48" t="str">
        <f aca="false">IF(OR($A1005="",02_Estacao!D1005=""),"",IF(CFG_URS="MJ/m²/h",02_Estacao!D1005*277.7778,IF(CFG_URS="kW/m²",02_Estacao!D1005*1000,02_Estacao!D1005)))</f>
        <v/>
      </c>
      <c r="E1005" s="46" t="str">
        <f aca="false">IF(OR($A1005="",02_Estacao!E1005=""),"",IF(CFG_UVEL="km/h",02_Estacao!E1005/3.6,02_Estacao!E1005))</f>
        <v/>
      </c>
      <c r="F1005" s="46" t="str">
        <f aca="false">IF($A1005="","",IF(02_Estacao!F1005="",CFG_P,IF(CFG_UP="hPa (mbar)",02_Estacao!F1005/10,IF(CFG_UP="Pa",02_Estacao!F1005/1000,02_Estacao!F1005))))</f>
        <v/>
      </c>
      <c r="G1005" s="48" t="str">
        <f aca="false">IF($A1005="","",IF(02_Estacao!G1005&lt;&gt;"",02_Estacao!G1005,IF($D1005="","",(1-CFG_ALBEDO)*$D1005-CFG_RNL)))</f>
        <v/>
      </c>
      <c r="H1005" s="46" t="str">
        <f aca="false">IF($A1005="","",IFERROR(IF(ISNUMBER(INDEX(03_Dossel!$F$6:$F$1005,MATCH($A1005,03_Dossel!$A$6:$A$1005,0))),INDEX(03_Dossel!$F$6:$F$1005,MATCH($A1005,03_Dossel!$A$6:$A$1005,0)),""),""))</f>
        <v/>
      </c>
      <c r="I1005" s="49" t="str">
        <f aca="false">IF($A1005="","",IF($H1005="","SEM PAR","OK"))</f>
        <v/>
      </c>
      <c r="J1005" s="50" t="str">
        <f aca="false">IF($B1005="","",0.6108*EXP(17.27*$B1005/($B1005+237.3)))</f>
        <v/>
      </c>
      <c r="K1005" s="50" t="str">
        <f aca="false">IF(OR($J1005="",$C1005=""),"",$J1005*$C1005/100)</f>
        <v/>
      </c>
      <c r="L1005" s="50" t="str">
        <f aca="false">IF(OR($J1005="",$K1005=""),"",$J1005-$K1005)</f>
        <v/>
      </c>
      <c r="M1005" s="50" t="str">
        <f aca="false">IF($J1005="","",4098*$J1005/($B1005+237.3)^2)</f>
        <v/>
      </c>
      <c r="N1005" s="51" t="str">
        <f aca="false">IF($F1005="","",0.000665*$F1005)</f>
        <v/>
      </c>
      <c r="O1005" s="46" t="str">
        <f aca="false">IF($E1005="","",IFERROR($E1005*4.87/LN(67.8*CFG_ZANEM-5.42),""))</f>
        <v/>
      </c>
      <c r="P1005" s="46" t="str">
        <f aca="false">IF(OR($B1005="",$H1005=""),"",$H1005-$B1005)</f>
        <v/>
      </c>
      <c r="Q1005" s="46" t="str">
        <f aca="false">IF($A1005="","",IF(ISNUMBER(CFG_A),CFG_A,""))</f>
        <v/>
      </c>
      <c r="R1005" s="46" t="str">
        <f aca="false">IF($A1005="","",IF(ISNUMBER(CFG_B),CFG_B,""))</f>
        <v/>
      </c>
      <c r="S1005" s="50" t="str">
        <f aca="false">IF(OR($B1005="",$Q1005=""),"",0.6108*EXP(17.27*$B1005/($B1005+237.3))-0.6108*EXP(17.27*($B1005+$Q1005)/($B1005+$Q1005+237.3)))</f>
        <v/>
      </c>
      <c r="T1005" s="46" t="str">
        <f aca="false">IF(OR($Q1005="",$R1005="",$L1005=""),"",$Q1005+$R1005*$L1005)</f>
        <v/>
      </c>
      <c r="U1005" s="46" t="str">
        <f aca="false">IF(OR($Q1005="",$R1005="",$S1005=""),"",$Q1005+$R1005*$S1005)</f>
        <v/>
      </c>
      <c r="V1005" s="50" t="str">
        <f aca="false">IF(OR($P1005="",$T1005="",$U1005=""),"",IF(ABS($U1005-$T1005)&lt;CFG_DENOMMIN,"",($P1005-$T1005)/($U1005-$T1005)))</f>
        <v/>
      </c>
      <c r="W1005" s="47" t="str">
        <f aca="false">IF($E1005="","",IFERROR(LN((CFG_ZANEM-0.67*CFG_HDOSSEL)/(0.123*CFG_HDOSSEL))*LN((CFG_ZAR-0.67*CFG_HDOSSEL)/(0.0123*CFG_HDOSSEL))/(CFG_K^2*$E1005),""))</f>
        <v/>
      </c>
      <c r="X1005" s="50" t="str">
        <f aca="false">IF(OR($N1005="",$W1005="",$W1005=0),"",$N1005*(1+CFG_RC/$W1005))</f>
        <v/>
      </c>
      <c r="Y1005" s="46" t="str">
        <f aca="false">IF(OR($X1005="",$M1005="",$G1005="",$L1005=""),"",($W1005*$G1005/CFG_RHOCP)*($X1005/($M1005+$X1005))-$L1005/($M1005+$X1005))</f>
        <v/>
      </c>
      <c r="Z1005" s="46" t="str">
        <f aca="false">IF(OR($W1005="",$G1005=""),"",$W1005*$G1005/CFG_RHOCP)</f>
        <v/>
      </c>
      <c r="AA1005" s="50" t="str">
        <f aca="false">IF(OR($P1005="",$Y1005="",$Z1005=""),"",IF(ABS($Z1005-$Y1005)&lt;CFG_DENOMMIN,"",($P1005-$Y1005)/($Z1005-$Y1005)))</f>
        <v/>
      </c>
      <c r="AB1005" s="48" t="str">
        <f aca="false">IF($A1005="","",IF(AND(HOUR($A1005)&gt;=CFG_HINI,HOUR($A1005)&lt;CFG_HFIM),1,0))</f>
        <v/>
      </c>
      <c r="AC1005" s="48" t="str">
        <f aca="false">IF($A1005="","",IF($D1005="",0,IF($D1005&gt;=CFG_RSMIN,1,0)))</f>
        <v/>
      </c>
      <c r="AD1005" s="48" t="str">
        <f aca="false">IF($A1005="","",IF($E1005="",0,IF(AND($E1005&gt;=CFG_UMIN,$E1005&lt;=CFG_UMAX),1,0)))</f>
        <v/>
      </c>
      <c r="AE1005" s="48" t="str">
        <f aca="false">IF($A1005="","",IF($L1005="",0,IF($L1005&gt;=CFG_VPDMIN,1,0)))</f>
        <v/>
      </c>
      <c r="AF1005" s="48" t="str">
        <f aca="false">IF($A1005="","",IF(CFG_METODO="Teórico (Jackson)",IF(OR($Y1005="",$Z1005=""),0,IF(ABS($Z1005-$Y1005)&gt;=CFG_DENOMMIN,1,0)),IF(OR($T1005="",$U1005=""),0,IF(ABS($U1005-$T1005)&gt;=CFG_DENOMMIN,1,0))))</f>
        <v/>
      </c>
      <c r="AG1005" s="48" t="str">
        <f aca="false">IF($A1005="","",IF(AND($B1005&lt;&gt;"",$C1005&lt;&gt;"",$H1005&lt;&gt;""),1,0))</f>
        <v/>
      </c>
      <c r="AH1005" s="48" t="str">
        <f aca="false">IF($A1005="","",IF(AND($AB1005=1,$AC1005=1,$AD1005=1,$AE1005=1,$AF1005=1,$AG1005=1),1,0))</f>
        <v/>
      </c>
      <c r="AI1005" s="50" t="str">
        <f aca="false">IF($A1005="","",IF($AH1005&lt;&gt;1,"",IF(CFG_METODO="Teórico (Jackson)",$AA1005,$V1005)))</f>
        <v/>
      </c>
      <c r="AJ1005" s="50" t="str">
        <f aca="false">IF($AI1005="","",MAX(0,MIN(1,$AI1005)))</f>
        <v/>
      </c>
      <c r="AK1005" s="52" t="str">
        <f aca="false">IF($A1005="","",IF($AG1005=0,"Dados incompletos"&amp;IF($I1005="SEM PAR"," — sem Tc no mesmo horário",""),IF($AB1005=0,"Fora da janela horária",IF($AC1005=0,"Radiação abaixo do mínimo",IF($AD1005=0,"Vento fora da faixa",IF($AE1005=0,"VPD abaixo do mínimo",IF($AF1005=0,"Denominador muito pequeno","VÁLIDO")))))))</f>
        <v/>
      </c>
    </row>
  </sheetData>
  <mergeCells count="8">
    <mergeCell ref="A1:L1"/>
    <mergeCell ref="A2:L2"/>
    <mergeCell ref="B3:I3"/>
    <mergeCell ref="J3:O3"/>
    <mergeCell ref="P3:V3"/>
    <mergeCell ref="W3:AA3"/>
    <mergeCell ref="AB3:AH3"/>
    <mergeCell ref="AI3:AK3"/>
  </mergeCells>
  <conditionalFormatting sqref="AJ6:AJ1005"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conditionalFormatting sqref="AK6:AK1005">
    <cfRule type="expression" priority="3" aboveAverage="0" equalAverage="0" bottom="0" percent="0" rank="0" text="" dxfId="0">
      <formula>$AK6="VÁLIDO"</formula>
    </cfRule>
  </conditionalFormatting>
  <conditionalFormatting sqref="AI6:AI1005">
    <cfRule type="expression" priority="4" aboveAverage="0" equalAverage="0" bottom="0" percent="0" rank="0" text="" dxfId="1">
      <formula>AND($AI6&lt;&gt;"",OR($AI6&lt;0,$AI6&gt;1))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7"/>
    <col collapsed="false" customWidth="true" hidden="false" outlineLevel="0" max="4" min="4" style="0" width="58"/>
    <col collapsed="false" customWidth="true" hidden="false" outlineLevel="0" max="5" min="5" style="0" width="17"/>
    <col collapsed="false" customWidth="true" hidden="false" outlineLevel="0" max="6" min="6" style="0" width="30"/>
  </cols>
  <sheetData>
    <row r="1" customFormat="false" ht="21.75" hidden="false" customHeight="true" outlineLevel="0" collapsed="false">
      <c r="A1" s="11" t="s">
        <v>260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2" t="s">
        <v>261</v>
      </c>
      <c r="B2" s="2"/>
      <c r="C2" s="2"/>
      <c r="D2" s="2"/>
      <c r="E2" s="2"/>
      <c r="F2" s="2"/>
    </row>
    <row r="4" customFormat="false" ht="18.75" hidden="false" customHeight="true" outlineLevel="0" collapsed="false">
      <c r="A4" s="3" t="s">
        <v>262</v>
      </c>
      <c r="B4" s="3"/>
      <c r="C4" s="3"/>
      <c r="D4" s="3"/>
      <c r="E4" s="3"/>
      <c r="F4" s="3"/>
    </row>
    <row r="5" customFormat="false" ht="27.75" hidden="false" customHeight="true" outlineLevel="0" collapsed="false">
      <c r="B5" s="53" t="s">
        <v>263</v>
      </c>
      <c r="C5" s="54" t="n">
        <f aca="false">COUNT(04_Calculo!$A$6:$A$1005)</f>
        <v>1</v>
      </c>
      <c r="D5" s="14" t="s">
        <v>264</v>
      </c>
    </row>
    <row r="6" customFormat="false" ht="27.75" hidden="false" customHeight="true" outlineLevel="0" collapsed="false">
      <c r="B6" s="53" t="s">
        <v>265</v>
      </c>
      <c r="C6" s="54" t="n">
        <f aca="false">COUNTIF(04_Calculo!$I$6:$I$1005,"OK")</f>
        <v>1</v>
      </c>
      <c r="D6" s="14" t="s">
        <v>266</v>
      </c>
    </row>
    <row r="7" customFormat="false" ht="27.75" hidden="false" customHeight="true" outlineLevel="0" collapsed="false">
      <c r="B7" s="53" t="s">
        <v>267</v>
      </c>
      <c r="C7" s="54" t="n">
        <f aca="false">COUNTIF(04_Calculo!$I$6:$I$1005,"SEM PAR")</f>
        <v>0</v>
      </c>
      <c r="D7" s="14" t="s">
        <v>268</v>
      </c>
    </row>
    <row r="8" customFormat="false" ht="27.75" hidden="false" customHeight="true" outlineLevel="0" collapsed="false">
      <c r="B8" s="53" t="s">
        <v>269</v>
      </c>
      <c r="C8" s="54" t="n">
        <f aca="false">COUNTIF(04_Calculo!$AH$6:$AH$1005,1)</f>
        <v>1</v>
      </c>
      <c r="D8" s="14" t="s">
        <v>270</v>
      </c>
    </row>
    <row r="9" customFormat="false" ht="27.75" hidden="false" customHeight="true" outlineLevel="0" collapsed="false">
      <c r="B9" s="53" t="s">
        <v>271</v>
      </c>
      <c r="C9" s="55" t="n">
        <f aca="false">IFERROR(COUNTIF(04_Calculo!$AH$6:$AH$1005,1)/COUNT(04_Calculo!$A$6:$A$1005),"")</f>
        <v>1</v>
      </c>
      <c r="D9" s="14" t="s">
        <v>272</v>
      </c>
    </row>
    <row r="10" customFormat="false" ht="27.75" hidden="false" customHeight="true" outlineLevel="0" collapsed="false">
      <c r="B10" s="53" t="s">
        <v>273</v>
      </c>
      <c r="C10" s="54" t="n">
        <f aca="false">COUNTIF(04_Calculo!$AI$6:$AI$1005,"&lt;0")+COUNTIF(04_Calculo!$AI$6:$AI$1005,"&gt;1")</f>
        <v>0</v>
      </c>
      <c r="D10" s="14" t="s">
        <v>274</v>
      </c>
    </row>
    <row r="11" customFormat="false" ht="27.75" hidden="false" customHeight="true" outlineLevel="0" collapsed="false">
      <c r="B11" s="53" t="s">
        <v>275</v>
      </c>
      <c r="C11" s="56" t="n">
        <f aca="false">IFERROR(AVERAGE(04_Calculo!$AJ$6:$AJ$1005),"")</f>
        <v>0.498468617333802</v>
      </c>
      <c r="D11" s="14" t="s">
        <v>276</v>
      </c>
    </row>
    <row r="12" customFormat="false" ht="27.75" hidden="false" customHeight="true" outlineLevel="0" collapsed="false">
      <c r="B12" s="53" t="s">
        <v>277</v>
      </c>
      <c r="C12" s="56" t="n">
        <f aca="false">IFERROR(AVERAGEIF(04_Calculo!$AH$6:$AH$1005,1,04_Calculo!$L$6:$L$1005),"")</f>
        <v>2.40347582957326</v>
      </c>
      <c r="D12" s="14" t="s">
        <v>278</v>
      </c>
    </row>
    <row r="13" customFormat="false" ht="27.75" hidden="false" customHeight="true" outlineLevel="0" collapsed="false">
      <c r="B13" s="53" t="s">
        <v>279</v>
      </c>
      <c r="C13" s="36" t="n">
        <f aca="false">IFERROR(AVERAGEIF(04_Calculo!$AH$6:$AH$1005,1,04_Calculo!$P$6:$P$1005),"")</f>
        <v>1.6</v>
      </c>
      <c r="D13" s="14" t="s">
        <v>280</v>
      </c>
    </row>
    <row r="14" customFormat="false" ht="27.75" hidden="false" customHeight="true" outlineLevel="0" collapsed="false">
      <c r="B14" s="53" t="s">
        <v>281</v>
      </c>
      <c r="C14" s="36" t="n">
        <f aca="false">CFG_A</f>
        <v>3.11</v>
      </c>
      <c r="D14" s="14" t="s">
        <v>282</v>
      </c>
    </row>
    <row r="15" customFormat="false" ht="27.75" hidden="false" customHeight="true" outlineLevel="0" collapsed="false">
      <c r="B15" s="53" t="s">
        <v>283</v>
      </c>
      <c r="C15" s="36" t="n">
        <f aca="false">CFG_B</f>
        <v>-1.97</v>
      </c>
      <c r="D15" s="14" t="s">
        <v>284</v>
      </c>
    </row>
    <row r="17" customFormat="false" ht="15" hidden="false" customHeight="false" outlineLevel="0" collapsed="false">
      <c r="B17" s="57" t="s">
        <v>285</v>
      </c>
      <c r="C17" s="58" t="str">
        <f aca="false">IF(COUNT(04_Calculo!$A$6:$A$1005)=0,"SEM DADOS",IF(COUNTIF(04_Calculo!$AH$6:$AH$1005,1)=0,"NENHUM REGISTRO VÁLIDO",IF(COUNTIF(04_Calculo!$AI$6:$AI$1005,"&lt;0")+COUNTIF(04_Calculo!$AI$6:$AI$1005,"&gt;1")&gt;COUNTIF(04_Calculo!$AH$6:$AH$1005,1)*0.2,"REVISAR — muitos CWSI fora da faixa","OK")))</f>
        <v>OK</v>
      </c>
    </row>
    <row r="20" customFormat="false" ht="18.75" hidden="false" customHeight="true" outlineLevel="0" collapsed="false">
      <c r="A20" s="3" t="s">
        <v>286</v>
      </c>
      <c r="B20" s="3"/>
      <c r="C20" s="3"/>
      <c r="D20" s="3"/>
      <c r="E20" s="3"/>
      <c r="F20" s="3"/>
    </row>
    <row r="21" customFormat="false" ht="30" hidden="false" customHeight="true" outlineLevel="0" collapsed="false">
      <c r="A21" s="30" t="s">
        <v>287</v>
      </c>
      <c r="B21" s="30" t="s">
        <v>288</v>
      </c>
      <c r="C21" s="30" t="s">
        <v>289</v>
      </c>
      <c r="D21" s="30" t="s">
        <v>290</v>
      </c>
      <c r="E21" s="30" t="s">
        <v>291</v>
      </c>
      <c r="F21" s="30" t="s">
        <v>292</v>
      </c>
    </row>
    <row r="22" customFormat="false" ht="43.5" hidden="false" customHeight="true" outlineLevel="0" collapsed="false">
      <c r="A22" s="59" t="n">
        <v>1</v>
      </c>
      <c r="B22" s="60" t="s">
        <v>293</v>
      </c>
      <c r="C22" s="61" t="str">
        <f aca="false">IF(COUNTIF(04_Calculo!$I$6:$I$1005,"SEM PAR")=0,"OK",COUNTIF(04_Calculo!$I$6:$I$1005,"SEM PAR")&amp;" sem par")</f>
        <v>OK</v>
      </c>
      <c r="D22" s="6" t="s">
        <v>294</v>
      </c>
      <c r="E22" s="13" t="s">
        <v>295</v>
      </c>
      <c r="F22" s="62"/>
    </row>
    <row r="23" customFormat="false" ht="43.5" hidden="false" customHeight="true" outlineLevel="0" collapsed="false">
      <c r="A23" s="59" t="n">
        <v>2</v>
      </c>
      <c r="B23" s="60" t="s">
        <v>296</v>
      </c>
      <c r="C23" s="61" t="str">
        <f aca="false">IF(CFG_UUR="fração (0-1)","Convertendo","Verificar origem")</f>
        <v>Verificar origem</v>
      </c>
      <c r="D23" s="6" t="s">
        <v>297</v>
      </c>
      <c r="E23" s="13" t="s">
        <v>295</v>
      </c>
      <c r="F23" s="62"/>
    </row>
    <row r="24" customFormat="false" ht="43.5" hidden="false" customHeight="true" outlineLevel="0" collapsed="false">
      <c r="A24" s="59" t="n">
        <v>3</v>
      </c>
      <c r="B24" s="60" t="s">
        <v>298</v>
      </c>
      <c r="C24" s="61" t="str">
        <f aca="false">IF(CFG_UP="kPa","Verificar origem","Convertendo")</f>
        <v>Verificar origem</v>
      </c>
      <c r="D24" s="6" t="s">
        <v>299</v>
      </c>
      <c r="E24" s="13" t="s">
        <v>295</v>
      </c>
      <c r="F24" s="62"/>
    </row>
    <row r="25" customFormat="false" ht="43.5" hidden="false" customHeight="true" outlineLevel="0" collapsed="false">
      <c r="A25" s="59" t="n">
        <v>4</v>
      </c>
      <c r="B25" s="60" t="s">
        <v>300</v>
      </c>
      <c r="C25" s="61" t="str">
        <f aca="false">IF(CFG_URS="W/m²","Verificar origem","Convertendo")</f>
        <v>Verificar origem</v>
      </c>
      <c r="D25" s="6" t="s">
        <v>301</v>
      </c>
      <c r="E25" s="13" t="s">
        <v>295</v>
      </c>
      <c r="F25" s="62"/>
    </row>
    <row r="26" customFormat="false" ht="43.5" hidden="false" customHeight="true" outlineLevel="0" collapsed="false">
      <c r="A26" s="59" t="n">
        <v>5</v>
      </c>
      <c r="B26" s="60" t="s">
        <v>302</v>
      </c>
      <c r="C26" s="61" t="str">
        <f aca="false">IF(CFG_ZANEM=2,"Altura = 2 m","Corrigindo p/ 2 m")</f>
        <v>Altura = 2 m</v>
      </c>
      <c r="D26" s="6" t="s">
        <v>303</v>
      </c>
      <c r="E26" s="13" t="s">
        <v>295</v>
      </c>
      <c r="F26" s="62"/>
    </row>
    <row r="27" customFormat="false" ht="43.5" hidden="false" customHeight="true" outlineLevel="0" collapsed="false">
      <c r="A27" s="59" t="n">
        <v>6</v>
      </c>
      <c r="B27" s="60" t="s">
        <v>304</v>
      </c>
      <c r="C27" s="61" t="str">
        <f aca="false">"Janela: "&amp;CFG_HINI&amp;"h–"&amp;CFG_HFIM&amp;"h"</f>
        <v>Janela: 13h–15h</v>
      </c>
      <c r="D27" s="6" t="s">
        <v>305</v>
      </c>
      <c r="E27" s="13" t="s">
        <v>295</v>
      </c>
      <c r="F27" s="62"/>
    </row>
    <row r="28" customFormat="false" ht="43.5" hidden="false" customHeight="true" outlineLevel="0" collapsed="false">
      <c r="A28" s="59" t="n">
        <v>7</v>
      </c>
      <c r="B28" s="60" t="s">
        <v>306</v>
      </c>
      <c r="C28" s="61" t="str">
        <f aca="false">"Rs mínima: "&amp;CFG_RSMIN&amp;" W/m²"</f>
        <v>Rs mínima: 400 W/m²</v>
      </c>
      <c r="D28" s="6" t="s">
        <v>307</v>
      </c>
      <c r="E28" s="13" t="s">
        <v>295</v>
      </c>
      <c r="F28" s="62"/>
    </row>
    <row r="29" customFormat="false" ht="43.5" hidden="false" customHeight="true" outlineLevel="0" collapsed="false">
      <c r="A29" s="59" t="n">
        <v>8</v>
      </c>
      <c r="B29" s="60" t="s">
        <v>308</v>
      </c>
      <c r="C29" s="61" t="str">
        <f aca="false">IF(CFG_A_MAN&lt;&gt;"","Calibração local","Literatura — calibrar!")</f>
        <v>Literatura — calibrar!</v>
      </c>
      <c r="D29" s="6" t="s">
        <v>309</v>
      </c>
      <c r="E29" s="13" t="s">
        <v>295</v>
      </c>
      <c r="F29" s="62"/>
    </row>
    <row r="30" customFormat="false" ht="43.5" hidden="false" customHeight="true" outlineLevel="0" collapsed="false">
      <c r="A30" s="59" t="n">
        <v>9</v>
      </c>
      <c r="B30" s="60" t="s">
        <v>310</v>
      </c>
      <c r="C30" s="61" t="str">
        <f aca="false">IF(CFG_B="","Sem valor",IF(CFG_B&lt;0,"OK (negativo)","ERRO: b positivo"))</f>
        <v>OK (negativo)</v>
      </c>
      <c r="D30" s="6" t="s">
        <v>311</v>
      </c>
      <c r="E30" s="13" t="s">
        <v>295</v>
      </c>
      <c r="F30" s="62"/>
    </row>
    <row r="31" customFormat="false" ht="43.5" hidden="false" customHeight="true" outlineLevel="0" collapsed="false">
      <c r="A31" s="59" t="n">
        <v>10</v>
      </c>
      <c r="B31" s="60" t="s">
        <v>312</v>
      </c>
      <c r="C31" s="61" t="str">
        <f aca="false">"Fórmula fixa na coluna U"</f>
        <v>Fórmula fixa na coluna U</v>
      </c>
      <c r="D31" s="6" t="s">
        <v>313</v>
      </c>
      <c r="E31" s="13" t="s">
        <v>295</v>
      </c>
      <c r="F31" s="62"/>
    </row>
    <row r="32" customFormat="false" ht="43.5" hidden="false" customHeight="true" outlineLevel="0" collapsed="false">
      <c r="A32" s="59" t="n">
        <v>11</v>
      </c>
      <c r="B32" s="60" t="s">
        <v>314</v>
      </c>
      <c r="C32" s="61" t="str">
        <f aca="false">IF(COUNTIF(04_Calculo!$AI$6:$AI$1005,"&lt;0")+COUNTIF(04_Calculo!$AI$6:$AI$1005,"&gt;1")=0,"OK",COUNTIF(04_Calculo!$AI$6:$AI$1005,"&lt;0")+COUNTIF(04_Calculo!$AI$6:$AI$1005,"&gt;1")&amp;" fora de [0;1]")</f>
        <v>OK</v>
      </c>
      <c r="D32" s="6" t="s">
        <v>315</v>
      </c>
      <c r="E32" s="13" t="s">
        <v>295</v>
      </c>
      <c r="F32" s="62"/>
    </row>
    <row r="33" customFormat="false" ht="43.5" hidden="false" customHeight="true" outlineLevel="0" collapsed="false">
      <c r="A33" s="59" t="n">
        <v>12</v>
      </c>
      <c r="B33" s="60" t="s">
        <v>316</v>
      </c>
      <c r="C33" s="61" t="str">
        <f aca="false">"Coluna AI mostra o valor bruto"</f>
        <v>Coluna AI mostra o valor bruto</v>
      </c>
      <c r="D33" s="6" t="s">
        <v>317</v>
      </c>
      <c r="E33" s="13" t="s">
        <v>295</v>
      </c>
      <c r="F33" s="62"/>
    </row>
    <row r="34" customFormat="false" ht="43.5" hidden="false" customHeight="true" outlineLevel="0" collapsed="false">
      <c r="A34" s="59" t="n">
        <v>13</v>
      </c>
      <c r="B34" s="60" t="s">
        <v>318</v>
      </c>
      <c r="C34" s="61" t="str">
        <f aca="false">"Fórmula fixa na coluna J"</f>
        <v>Fórmula fixa na coluna J</v>
      </c>
      <c r="D34" s="6" t="s">
        <v>319</v>
      </c>
      <c r="E34" s="13" t="s">
        <v>295</v>
      </c>
      <c r="F34" s="62"/>
    </row>
    <row r="35" customFormat="false" ht="43.5" hidden="false" customHeight="true" outlineLevel="0" collapsed="false">
      <c r="A35" s="59" t="n">
        <v>14</v>
      </c>
      <c r="B35" s="60" t="s">
        <v>320</v>
      </c>
      <c r="C35" s="63" t="n">
        <f aca="false">IF(01_Config!$C$29="","Não informada",01_Config!$C$29)</f>
        <v>0.98</v>
      </c>
      <c r="D35" s="6" t="s">
        <v>321</v>
      </c>
      <c r="E35" s="13" t="s">
        <v>295</v>
      </c>
      <c r="F35" s="62"/>
    </row>
    <row r="36" customFormat="false" ht="43.5" hidden="false" customHeight="true" outlineLevel="0" collapsed="false">
      <c r="A36" s="59" t="n">
        <v>15</v>
      </c>
      <c r="B36" s="60" t="s">
        <v>322</v>
      </c>
      <c r="C36" s="61" t="str">
        <f aca="false">IF(01_Config!$C$33="","Informar cobertura",IF(01_Config!$C$33&gt;=60,"OK","Cobertura baixa"))</f>
        <v>Informar cobertura</v>
      </c>
      <c r="D36" s="6" t="s">
        <v>323</v>
      </c>
      <c r="E36" s="13" t="s">
        <v>295</v>
      </c>
      <c r="F36" s="62"/>
    </row>
    <row r="37" customFormat="false" ht="43.5" hidden="false" customHeight="true" outlineLevel="0" collapsed="false">
      <c r="A37" s="59" t="n">
        <v>16</v>
      </c>
      <c r="B37" s="60" t="s">
        <v>324</v>
      </c>
      <c r="C37" s="61" t="str">
        <f aca="false">IF(01_Config!$C$25="","Informar distância",IF(01_Config!$C$25&lt;=1000,"OK","Estação distante"))</f>
        <v>Informar distância</v>
      </c>
      <c r="D37" s="6" t="s">
        <v>325</v>
      </c>
      <c r="E37" s="13" t="s">
        <v>295</v>
      </c>
      <c r="F37" s="62"/>
    </row>
    <row r="38" customFormat="false" ht="43.5" hidden="false" customHeight="true" outlineLevel="0" collapsed="false">
      <c r="A38" s="59" t="n">
        <v>17</v>
      </c>
      <c r="B38" s="60" t="s">
        <v>326</v>
      </c>
      <c r="C38" s="61" t="str">
        <f aca="false">"Faixa: "&amp;CFG_UMIN&amp;"–"&amp;CFG_UMAX&amp;" m/s"</f>
        <v>Faixa: 0.5–6 m/s</v>
      </c>
      <c r="D38" s="6" t="s">
        <v>327</v>
      </c>
      <c r="E38" s="13" t="s">
        <v>295</v>
      </c>
      <c r="F38" s="62"/>
    </row>
    <row r="39" customFormat="false" ht="43.5" hidden="false" customHeight="true" outlineLevel="0" collapsed="false">
      <c r="A39" s="59" t="n">
        <v>18</v>
      </c>
      <c r="B39" s="60" t="s">
        <v>328</v>
      </c>
      <c r="C39" s="61" t="str">
        <f aca="false">"VPD mínimo: "&amp;CFG_VPDMIN&amp;" kPa"</f>
        <v>VPD mínimo: 0.5 kPa</v>
      </c>
      <c r="D39" s="6" t="s">
        <v>329</v>
      </c>
      <c r="E39" s="13" t="s">
        <v>295</v>
      </c>
      <c r="F39" s="62"/>
    </row>
    <row r="40" customFormat="false" ht="43.5" hidden="false" customHeight="true" outlineLevel="0" collapsed="false">
      <c r="A40" s="59" t="n">
        <v>19</v>
      </c>
      <c r="B40" s="60" t="s">
        <v>330</v>
      </c>
      <c r="C40" s="61" t="str">
        <f aca="false">IF(COUNT(02_Estacao!$G$6:$G$1005)&gt;0,"Rn medido em uso","Rn estimado")</f>
        <v>Rn estimado</v>
      </c>
      <c r="D40" s="6" t="s">
        <v>331</v>
      </c>
      <c r="E40" s="13" t="s">
        <v>295</v>
      </c>
      <c r="F40" s="62"/>
    </row>
    <row r="41" customFormat="false" ht="43.5" hidden="false" customHeight="true" outlineLevel="0" collapsed="false">
      <c r="A41" s="59" t="n">
        <v>20</v>
      </c>
      <c r="B41" s="60" t="s">
        <v>332</v>
      </c>
      <c r="C41" s="61" t="str">
        <f aca="false">IF(CFG_HDOSSEL*0.67&gt;=CFG_ZANEM,"ERRO: h muito alto","OK")</f>
        <v>OK</v>
      </c>
      <c r="D41" s="6" t="s">
        <v>333</v>
      </c>
      <c r="E41" s="13" t="s">
        <v>295</v>
      </c>
      <c r="F41" s="62"/>
    </row>
    <row r="42" customFormat="false" ht="43.5" hidden="false" customHeight="true" outlineLevel="0" collapsed="false">
      <c r="A42" s="59" t="n">
        <v>21</v>
      </c>
      <c r="B42" s="60" t="s">
        <v>334</v>
      </c>
      <c r="C42" s="61" t="str">
        <f aca="false">IF(COUNT(04_Calculo!$A$6:$A$1005)=0,"Sem dados","Conferir manualmente")</f>
        <v>Conferir manualmente</v>
      </c>
      <c r="D42" s="6" t="s">
        <v>335</v>
      </c>
      <c r="E42" s="13" t="s">
        <v>295</v>
      </c>
      <c r="F42" s="62"/>
    </row>
    <row r="43" customFormat="false" ht="43.5" hidden="false" customHeight="true" outlineLevel="0" collapsed="false">
      <c r="A43" s="59" t="n">
        <v>22</v>
      </c>
      <c r="B43" s="60" t="s">
        <v>336</v>
      </c>
      <c r="C43" s="61" t="str">
        <f aca="false">"Janela em hora LOCAL"</f>
        <v>Janela em hora LOCAL</v>
      </c>
      <c r="D43" s="6" t="s">
        <v>337</v>
      </c>
      <c r="E43" s="13" t="s">
        <v>295</v>
      </c>
      <c r="F43" s="62"/>
    </row>
  </sheetData>
  <mergeCells count="4">
    <mergeCell ref="A1:F1"/>
    <mergeCell ref="A2:F2"/>
    <mergeCell ref="A4:F4"/>
    <mergeCell ref="A20:F20"/>
  </mergeCells>
  <conditionalFormatting sqref="C17">
    <cfRule type="expression" priority="2" aboveAverage="0" equalAverage="0" bottom="0" percent="0" rank="0" text="" dxfId="2">
      <formula>$C$17="OK"</formula>
    </cfRule>
    <cfRule type="expression" priority="3" aboveAverage="0" equalAverage="0" bottom="0" percent="0" rank="0" text="" dxfId="1">
      <formula>$C$17&lt;&gt;"OK"</formula>
    </cfRule>
  </conditionalFormatting>
  <conditionalFormatting sqref="C22:C43">
    <cfRule type="expression" priority="4" aboveAverage="0" equalAverage="0" bottom="0" percent="0" rank="0" text="" dxfId="1">
      <formula>ISNUMBER(SEARCH("ERRO",$C22))</formula>
    </cfRule>
    <cfRule type="expression" priority="5" aboveAverage="0" equalAverage="0" bottom="0" percent="0" rank="0" text="" dxfId="2">
      <formula>$C22="OK"</formula>
    </cfRule>
  </conditionalFormatting>
  <conditionalFormatting sqref="E22:E43">
    <cfRule type="expression" priority="6" aboveAverage="0" equalAverage="0" bottom="0" percent="0" rank="0" text="" dxfId="1">
      <formula>$E22="Corrigir"</formula>
    </cfRule>
    <cfRule type="expression" priority="7" aboveAverage="0" equalAverage="0" bottom="0" percent="0" rank="0" text="" dxfId="2">
      <formula>$E22="OK"</formula>
    </cfRule>
  </conditionalFormatting>
  <dataValidations count="1">
    <dataValidation allowBlank="true" errorStyle="stop" operator="between" showDropDown="false" showErrorMessage="false" showInputMessage="false" sqref="E22:E43" type="list">
      <formula1>LST_STATUS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1" t="s">
        <v>338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2" t="s">
        <v>339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53" t="s">
        <v>340</v>
      </c>
      <c r="C4" s="64" t="n">
        <f aca="false">IFERROR(INT(SMALL(04_Calculo!$A$6:$A$1005,1)),"")</f>
        <v>46037</v>
      </c>
    </row>
    <row r="5" customFormat="false" ht="15" hidden="false" customHeight="false" outlineLevel="0" collapsed="false">
      <c r="A5" s="53" t="s">
        <v>341</v>
      </c>
      <c r="C5" s="64" t="n">
        <f aca="false">IFERROR(INT(LARGE(04_Calculo!$A$6:$A$1005,1)),"")</f>
        <v>46037</v>
      </c>
    </row>
    <row r="7" customFormat="false" ht="33.75" hidden="false" customHeight="true" outlineLevel="0" collapsed="false">
      <c r="A7" s="30" t="s">
        <v>342</v>
      </c>
      <c r="B7" s="30" t="s">
        <v>343</v>
      </c>
      <c r="C7" s="30" t="s">
        <v>344</v>
      </c>
      <c r="D7" s="30" t="s">
        <v>345</v>
      </c>
      <c r="E7" s="30" t="s">
        <v>346</v>
      </c>
      <c r="F7" s="30" t="s">
        <v>347</v>
      </c>
      <c r="G7" s="30" t="s">
        <v>348</v>
      </c>
      <c r="H7" s="30" t="s">
        <v>349</v>
      </c>
      <c r="I7" s="30" t="s">
        <v>350</v>
      </c>
    </row>
    <row r="8" customFormat="false" ht="15" hidden="false" customHeight="false" outlineLevel="0" collapsed="false">
      <c r="A8" s="65" t="n">
        <f aca="false">IF($C$4="","",$C$4)</f>
        <v>46037</v>
      </c>
      <c r="B8" s="48" t="n">
        <f aca="false">IF($A8="","",COUNTIFS(04_Calculo!$A$6:$A$1005,"&gt;="&amp;$A8,04_Calculo!$A$6:$A$1005,"&lt;"&amp;$A8+1))</f>
        <v>1</v>
      </c>
      <c r="C8" s="48" t="n">
        <f aca="false">IF($A8="","",COUNTIFS(04_Calculo!$A$6:$A$1005,"&gt;="&amp;$A8,04_Calculo!$A$6:$A$1005,"&lt;"&amp;$A8+1,04_Calculo!$AH$6:$AH$1005,1))</f>
        <v>1</v>
      </c>
      <c r="D8" s="50" t="n">
        <f aca="false">IF(OR($A8="",$C8=0),"",AVERAGEIFS(04_Calculo!$AJ$6:$AJ$1005,04_Calculo!$A$6:$A$1005,"&gt;="&amp;$A8,04_Calculo!$A$6:$A$1005,"&lt;"&amp;$A8+1,04_Calculo!$AH$6:$AH$1005,1))</f>
        <v>0.498468617333802</v>
      </c>
      <c r="E8" s="50" t="n">
        <f aca="false">IF(OR($A8="",$C8=0),"",_xlfn.MINIFS(04_Calculo!$AJ$6:$AJ$1005,04_Calculo!$A$6:$A$1005,"&gt;="&amp;$A8,04_Calculo!$A$6:$A$1005,"&lt;"&amp;$A8+1,04_Calculo!$AH$6:$AH$1005,1))</f>
        <v>0.498468617333802</v>
      </c>
      <c r="F8" s="50" t="n">
        <f aca="false">IF(OR($A8="",$C8=0),"",_xlfn.MAXIFS(04_Calculo!$AJ$6:$AJ$1005,04_Calculo!$A$6:$A$1005,"&gt;="&amp;$A8,04_Calculo!$A$6:$A$1005,"&lt;"&amp;$A8+1,04_Calculo!$AH$6:$AH$1005,1))</f>
        <v>0.498468617333802</v>
      </c>
      <c r="G8" s="46" t="n">
        <f aca="false">IF(OR($A8="",$C8=0),"",AVERAGEIFS(04_Calculo!$P$6:$P$1005,04_Calculo!$A$6:$A$1005,"&gt;="&amp;$A8,04_Calculo!$A$6:$A$1005,"&lt;"&amp;$A8+1,04_Calculo!$AH$6:$AH$1005,1))</f>
        <v>1.6</v>
      </c>
      <c r="H8" s="50" t="n">
        <f aca="false">IF(OR($A8="",$C8=0),"",AVERAGEIFS(04_Calculo!$L$6:$L$1005,04_Calculo!$A$6:$A$1005,"&gt;="&amp;$A8,04_Calculo!$A$6:$A$1005,"&lt;"&amp;$A8+1,04_Calculo!$AH$6:$AH$1005,1))</f>
        <v>2.40347582957326</v>
      </c>
      <c r="I8" s="49" t="str">
        <f aca="false">IF($D8="","",IF($D8&gt;=CFG_LIMIAR,"IRRIGAR",IF($D8&gt;=CFG_LIMIAR_AT,"ATENÇÃO","SEM ESTRESSE")))</f>
        <v>IRRIGAR</v>
      </c>
    </row>
    <row r="9" customFormat="false" ht="15" hidden="false" customHeight="false" outlineLevel="0" collapsed="false">
      <c r="A9" s="65" t="str">
        <f aca="false">IF($A8="","",IF($A8+1&gt;$C$5,"",$A8+1))</f>
        <v/>
      </c>
      <c r="B9" s="48" t="str">
        <f aca="false">IF($A9="","",COUNTIFS(04_Calculo!$A$6:$A$1005,"&gt;="&amp;$A9,04_Calculo!$A$6:$A$1005,"&lt;"&amp;$A9+1))</f>
        <v/>
      </c>
      <c r="C9" s="48" t="str">
        <f aca="false">IF($A9="","",COUNTIFS(04_Calculo!$A$6:$A$1005,"&gt;="&amp;$A9,04_Calculo!$A$6:$A$1005,"&lt;"&amp;$A9+1,04_Calculo!$AH$6:$AH$1005,1))</f>
        <v/>
      </c>
      <c r="D9" s="50" t="str">
        <f aca="false">IF(OR($A9="",$C9=0),"",AVERAGEIFS(04_Calculo!$AJ$6:$AJ$1005,04_Calculo!$A$6:$A$1005,"&gt;="&amp;$A9,04_Calculo!$A$6:$A$1005,"&lt;"&amp;$A9+1,04_Calculo!$AH$6:$AH$1005,1))</f>
        <v/>
      </c>
      <c r="E9" s="50" t="str">
        <f aca="false">IF(OR($A9="",$C9=0),"",_xlfn.MINIFS(04_Calculo!$AJ$6:$AJ$1005,04_Calculo!$A$6:$A$1005,"&gt;="&amp;$A9,04_Calculo!$A$6:$A$1005,"&lt;"&amp;$A9+1,04_Calculo!$AH$6:$AH$1005,1))</f>
        <v/>
      </c>
      <c r="F9" s="50" t="str">
        <f aca="false">IF(OR($A9="",$C9=0),"",_xlfn.MAXIFS(04_Calculo!$AJ$6:$AJ$1005,04_Calculo!$A$6:$A$1005,"&gt;="&amp;$A9,04_Calculo!$A$6:$A$1005,"&lt;"&amp;$A9+1,04_Calculo!$AH$6:$AH$1005,1))</f>
        <v/>
      </c>
      <c r="G9" s="46" t="str">
        <f aca="false">IF(OR($A9="",$C9=0),"",AVERAGEIFS(04_Calculo!$P$6:$P$1005,04_Calculo!$A$6:$A$1005,"&gt;="&amp;$A9,04_Calculo!$A$6:$A$1005,"&lt;"&amp;$A9+1,04_Calculo!$AH$6:$AH$1005,1))</f>
        <v/>
      </c>
      <c r="H9" s="50" t="str">
        <f aca="false">IF(OR($A9="",$C9=0),"",AVERAGEIFS(04_Calculo!$L$6:$L$1005,04_Calculo!$A$6:$A$1005,"&gt;="&amp;$A9,04_Calculo!$A$6:$A$1005,"&lt;"&amp;$A9+1,04_Calculo!$AH$6:$AH$1005,1))</f>
        <v/>
      </c>
      <c r="I9" s="49" t="str">
        <f aca="false">IF($D9="","",IF($D9&gt;=CFG_LIMIAR,"IRRIGAR",IF($D9&gt;=CFG_LIMIAR_AT,"ATENÇÃO","SEM ESTRESSE")))</f>
        <v/>
      </c>
    </row>
    <row r="10" customFormat="false" ht="15" hidden="false" customHeight="false" outlineLevel="0" collapsed="false">
      <c r="A10" s="65" t="str">
        <f aca="false">IF($A9="","",IF($A9+1&gt;$C$5,"",$A9+1))</f>
        <v/>
      </c>
      <c r="B10" s="48" t="str">
        <f aca="false">IF($A10="","",COUNTIFS(04_Calculo!$A$6:$A$1005,"&gt;="&amp;$A10,04_Calculo!$A$6:$A$1005,"&lt;"&amp;$A10+1))</f>
        <v/>
      </c>
      <c r="C10" s="48" t="str">
        <f aca="false">IF($A10="","",COUNTIFS(04_Calculo!$A$6:$A$1005,"&gt;="&amp;$A10,04_Calculo!$A$6:$A$1005,"&lt;"&amp;$A10+1,04_Calculo!$AH$6:$AH$1005,1))</f>
        <v/>
      </c>
      <c r="D10" s="50" t="str">
        <f aca="false">IF(OR($A10="",$C10=0),"",AVERAGEIFS(04_Calculo!$AJ$6:$AJ$1005,04_Calculo!$A$6:$A$1005,"&gt;="&amp;$A10,04_Calculo!$A$6:$A$1005,"&lt;"&amp;$A10+1,04_Calculo!$AH$6:$AH$1005,1))</f>
        <v/>
      </c>
      <c r="E10" s="50" t="str">
        <f aca="false">IF(OR($A10="",$C10=0),"",_xlfn.MINIFS(04_Calculo!$AJ$6:$AJ$1005,04_Calculo!$A$6:$A$1005,"&gt;="&amp;$A10,04_Calculo!$A$6:$A$1005,"&lt;"&amp;$A10+1,04_Calculo!$AH$6:$AH$1005,1))</f>
        <v/>
      </c>
      <c r="F10" s="50" t="str">
        <f aca="false">IF(OR($A10="",$C10=0),"",_xlfn.MAXIFS(04_Calculo!$AJ$6:$AJ$1005,04_Calculo!$A$6:$A$1005,"&gt;="&amp;$A10,04_Calculo!$A$6:$A$1005,"&lt;"&amp;$A10+1,04_Calculo!$AH$6:$AH$1005,1))</f>
        <v/>
      </c>
      <c r="G10" s="46" t="str">
        <f aca="false">IF(OR($A10="",$C10=0),"",AVERAGEIFS(04_Calculo!$P$6:$P$1005,04_Calculo!$A$6:$A$1005,"&gt;="&amp;$A10,04_Calculo!$A$6:$A$1005,"&lt;"&amp;$A10+1,04_Calculo!$AH$6:$AH$1005,1))</f>
        <v/>
      </c>
      <c r="H10" s="50" t="str">
        <f aca="false">IF(OR($A10="",$C10=0),"",AVERAGEIFS(04_Calculo!$L$6:$L$1005,04_Calculo!$A$6:$A$1005,"&gt;="&amp;$A10,04_Calculo!$A$6:$A$1005,"&lt;"&amp;$A10+1,04_Calculo!$AH$6:$AH$1005,1))</f>
        <v/>
      </c>
      <c r="I10" s="49" t="str">
        <f aca="false">IF($D10="","",IF($D10&gt;=CFG_LIMIAR,"IRRIGAR",IF($D10&gt;=CFG_LIMIAR_AT,"ATENÇÃO","SEM ESTRESSE")))</f>
        <v/>
      </c>
    </row>
    <row r="11" customFormat="false" ht="15" hidden="false" customHeight="false" outlineLevel="0" collapsed="false">
      <c r="A11" s="65" t="str">
        <f aca="false">IF($A10="","",IF($A10+1&gt;$C$5,"",$A10+1))</f>
        <v/>
      </c>
      <c r="B11" s="48" t="str">
        <f aca="false">IF($A11="","",COUNTIFS(04_Calculo!$A$6:$A$1005,"&gt;="&amp;$A11,04_Calculo!$A$6:$A$1005,"&lt;"&amp;$A11+1))</f>
        <v/>
      </c>
      <c r="C11" s="48" t="str">
        <f aca="false">IF($A11="","",COUNTIFS(04_Calculo!$A$6:$A$1005,"&gt;="&amp;$A11,04_Calculo!$A$6:$A$1005,"&lt;"&amp;$A11+1,04_Calculo!$AH$6:$AH$1005,1))</f>
        <v/>
      </c>
      <c r="D11" s="50" t="str">
        <f aca="false">IF(OR($A11="",$C11=0),"",AVERAGEIFS(04_Calculo!$AJ$6:$AJ$1005,04_Calculo!$A$6:$A$1005,"&gt;="&amp;$A11,04_Calculo!$A$6:$A$1005,"&lt;"&amp;$A11+1,04_Calculo!$AH$6:$AH$1005,1))</f>
        <v/>
      </c>
      <c r="E11" s="50" t="str">
        <f aca="false">IF(OR($A11="",$C11=0),"",_xlfn.MINIFS(04_Calculo!$AJ$6:$AJ$1005,04_Calculo!$A$6:$A$1005,"&gt;="&amp;$A11,04_Calculo!$A$6:$A$1005,"&lt;"&amp;$A11+1,04_Calculo!$AH$6:$AH$1005,1))</f>
        <v/>
      </c>
      <c r="F11" s="50" t="str">
        <f aca="false">IF(OR($A11="",$C11=0),"",_xlfn.MAXIFS(04_Calculo!$AJ$6:$AJ$1005,04_Calculo!$A$6:$A$1005,"&gt;="&amp;$A11,04_Calculo!$A$6:$A$1005,"&lt;"&amp;$A11+1,04_Calculo!$AH$6:$AH$1005,1))</f>
        <v/>
      </c>
      <c r="G11" s="46" t="str">
        <f aca="false">IF(OR($A11="",$C11=0),"",AVERAGEIFS(04_Calculo!$P$6:$P$1005,04_Calculo!$A$6:$A$1005,"&gt;="&amp;$A11,04_Calculo!$A$6:$A$1005,"&lt;"&amp;$A11+1,04_Calculo!$AH$6:$AH$1005,1))</f>
        <v/>
      </c>
      <c r="H11" s="50" t="str">
        <f aca="false">IF(OR($A11="",$C11=0),"",AVERAGEIFS(04_Calculo!$L$6:$L$1005,04_Calculo!$A$6:$A$1005,"&gt;="&amp;$A11,04_Calculo!$A$6:$A$1005,"&lt;"&amp;$A11+1,04_Calculo!$AH$6:$AH$1005,1))</f>
        <v/>
      </c>
      <c r="I11" s="49" t="str">
        <f aca="false">IF($D11="","",IF($D11&gt;=CFG_LIMIAR,"IRRIGAR",IF($D11&gt;=CFG_LIMIAR_AT,"ATENÇÃO","SEM ESTRESSE")))</f>
        <v/>
      </c>
    </row>
    <row r="12" customFormat="false" ht="15" hidden="false" customHeight="false" outlineLevel="0" collapsed="false">
      <c r="A12" s="65" t="str">
        <f aca="false">IF($A11="","",IF($A11+1&gt;$C$5,"",$A11+1))</f>
        <v/>
      </c>
      <c r="B12" s="48" t="str">
        <f aca="false">IF($A12="","",COUNTIFS(04_Calculo!$A$6:$A$1005,"&gt;="&amp;$A12,04_Calculo!$A$6:$A$1005,"&lt;"&amp;$A12+1))</f>
        <v/>
      </c>
      <c r="C12" s="48" t="str">
        <f aca="false">IF($A12="","",COUNTIFS(04_Calculo!$A$6:$A$1005,"&gt;="&amp;$A12,04_Calculo!$A$6:$A$1005,"&lt;"&amp;$A12+1,04_Calculo!$AH$6:$AH$1005,1))</f>
        <v/>
      </c>
      <c r="D12" s="50" t="str">
        <f aca="false">IF(OR($A12="",$C12=0),"",AVERAGEIFS(04_Calculo!$AJ$6:$AJ$1005,04_Calculo!$A$6:$A$1005,"&gt;="&amp;$A12,04_Calculo!$A$6:$A$1005,"&lt;"&amp;$A12+1,04_Calculo!$AH$6:$AH$1005,1))</f>
        <v/>
      </c>
      <c r="E12" s="50" t="str">
        <f aca="false">IF(OR($A12="",$C12=0),"",_xlfn.MINIFS(04_Calculo!$AJ$6:$AJ$1005,04_Calculo!$A$6:$A$1005,"&gt;="&amp;$A12,04_Calculo!$A$6:$A$1005,"&lt;"&amp;$A12+1,04_Calculo!$AH$6:$AH$1005,1))</f>
        <v/>
      </c>
      <c r="F12" s="50" t="str">
        <f aca="false">IF(OR($A12="",$C12=0),"",_xlfn.MAXIFS(04_Calculo!$AJ$6:$AJ$1005,04_Calculo!$A$6:$A$1005,"&gt;="&amp;$A12,04_Calculo!$A$6:$A$1005,"&lt;"&amp;$A12+1,04_Calculo!$AH$6:$AH$1005,1))</f>
        <v/>
      </c>
      <c r="G12" s="46" t="str">
        <f aca="false">IF(OR($A12="",$C12=0),"",AVERAGEIFS(04_Calculo!$P$6:$P$1005,04_Calculo!$A$6:$A$1005,"&gt;="&amp;$A12,04_Calculo!$A$6:$A$1005,"&lt;"&amp;$A12+1,04_Calculo!$AH$6:$AH$1005,1))</f>
        <v/>
      </c>
      <c r="H12" s="50" t="str">
        <f aca="false">IF(OR($A12="",$C12=0),"",AVERAGEIFS(04_Calculo!$L$6:$L$1005,04_Calculo!$A$6:$A$1005,"&gt;="&amp;$A12,04_Calculo!$A$6:$A$1005,"&lt;"&amp;$A12+1,04_Calculo!$AH$6:$AH$1005,1))</f>
        <v/>
      </c>
      <c r="I12" s="49" t="str">
        <f aca="false">IF($D12="","",IF($D12&gt;=CFG_LIMIAR,"IRRIGAR",IF($D12&gt;=CFG_LIMIAR_AT,"ATENÇÃO","SEM ESTRESSE")))</f>
        <v/>
      </c>
    </row>
    <row r="13" customFormat="false" ht="15" hidden="false" customHeight="false" outlineLevel="0" collapsed="false">
      <c r="A13" s="65" t="str">
        <f aca="false">IF($A12="","",IF($A12+1&gt;$C$5,"",$A12+1))</f>
        <v/>
      </c>
      <c r="B13" s="48" t="str">
        <f aca="false">IF($A13="","",COUNTIFS(04_Calculo!$A$6:$A$1005,"&gt;="&amp;$A13,04_Calculo!$A$6:$A$1005,"&lt;"&amp;$A13+1))</f>
        <v/>
      </c>
      <c r="C13" s="48" t="str">
        <f aca="false">IF($A13="","",COUNTIFS(04_Calculo!$A$6:$A$1005,"&gt;="&amp;$A13,04_Calculo!$A$6:$A$1005,"&lt;"&amp;$A13+1,04_Calculo!$AH$6:$AH$1005,1))</f>
        <v/>
      </c>
      <c r="D13" s="50" t="str">
        <f aca="false">IF(OR($A13="",$C13=0),"",AVERAGEIFS(04_Calculo!$AJ$6:$AJ$1005,04_Calculo!$A$6:$A$1005,"&gt;="&amp;$A13,04_Calculo!$A$6:$A$1005,"&lt;"&amp;$A13+1,04_Calculo!$AH$6:$AH$1005,1))</f>
        <v/>
      </c>
      <c r="E13" s="50" t="str">
        <f aca="false">IF(OR($A13="",$C13=0),"",_xlfn.MINIFS(04_Calculo!$AJ$6:$AJ$1005,04_Calculo!$A$6:$A$1005,"&gt;="&amp;$A13,04_Calculo!$A$6:$A$1005,"&lt;"&amp;$A13+1,04_Calculo!$AH$6:$AH$1005,1))</f>
        <v/>
      </c>
      <c r="F13" s="50" t="str">
        <f aca="false">IF(OR($A13="",$C13=0),"",_xlfn.MAXIFS(04_Calculo!$AJ$6:$AJ$1005,04_Calculo!$A$6:$A$1005,"&gt;="&amp;$A13,04_Calculo!$A$6:$A$1005,"&lt;"&amp;$A13+1,04_Calculo!$AH$6:$AH$1005,1))</f>
        <v/>
      </c>
      <c r="G13" s="46" t="str">
        <f aca="false">IF(OR($A13="",$C13=0),"",AVERAGEIFS(04_Calculo!$P$6:$P$1005,04_Calculo!$A$6:$A$1005,"&gt;="&amp;$A13,04_Calculo!$A$6:$A$1005,"&lt;"&amp;$A13+1,04_Calculo!$AH$6:$AH$1005,1))</f>
        <v/>
      </c>
      <c r="H13" s="50" t="str">
        <f aca="false">IF(OR($A13="",$C13=0),"",AVERAGEIFS(04_Calculo!$L$6:$L$1005,04_Calculo!$A$6:$A$1005,"&gt;="&amp;$A13,04_Calculo!$A$6:$A$1005,"&lt;"&amp;$A13+1,04_Calculo!$AH$6:$AH$1005,1))</f>
        <v/>
      </c>
      <c r="I13" s="49" t="str">
        <f aca="false">IF($D13="","",IF($D13&gt;=CFG_LIMIAR,"IRRIGAR",IF($D13&gt;=CFG_LIMIAR_AT,"ATENÇÃO","SEM ESTRESSE")))</f>
        <v/>
      </c>
    </row>
    <row r="14" customFormat="false" ht="15" hidden="false" customHeight="false" outlineLevel="0" collapsed="false">
      <c r="A14" s="65" t="str">
        <f aca="false">IF($A13="","",IF($A13+1&gt;$C$5,"",$A13+1))</f>
        <v/>
      </c>
      <c r="B14" s="48" t="str">
        <f aca="false">IF($A14="","",COUNTIFS(04_Calculo!$A$6:$A$1005,"&gt;="&amp;$A14,04_Calculo!$A$6:$A$1005,"&lt;"&amp;$A14+1))</f>
        <v/>
      </c>
      <c r="C14" s="48" t="str">
        <f aca="false">IF($A14="","",COUNTIFS(04_Calculo!$A$6:$A$1005,"&gt;="&amp;$A14,04_Calculo!$A$6:$A$1005,"&lt;"&amp;$A14+1,04_Calculo!$AH$6:$AH$1005,1))</f>
        <v/>
      </c>
      <c r="D14" s="50" t="str">
        <f aca="false">IF(OR($A14="",$C14=0),"",AVERAGEIFS(04_Calculo!$AJ$6:$AJ$1005,04_Calculo!$A$6:$A$1005,"&gt;="&amp;$A14,04_Calculo!$A$6:$A$1005,"&lt;"&amp;$A14+1,04_Calculo!$AH$6:$AH$1005,1))</f>
        <v/>
      </c>
      <c r="E14" s="50" t="str">
        <f aca="false">IF(OR($A14="",$C14=0),"",_xlfn.MINIFS(04_Calculo!$AJ$6:$AJ$1005,04_Calculo!$A$6:$A$1005,"&gt;="&amp;$A14,04_Calculo!$A$6:$A$1005,"&lt;"&amp;$A14+1,04_Calculo!$AH$6:$AH$1005,1))</f>
        <v/>
      </c>
      <c r="F14" s="50" t="str">
        <f aca="false">IF(OR($A14="",$C14=0),"",_xlfn.MAXIFS(04_Calculo!$AJ$6:$AJ$1005,04_Calculo!$A$6:$A$1005,"&gt;="&amp;$A14,04_Calculo!$A$6:$A$1005,"&lt;"&amp;$A14+1,04_Calculo!$AH$6:$AH$1005,1))</f>
        <v/>
      </c>
      <c r="G14" s="46" t="str">
        <f aca="false">IF(OR($A14="",$C14=0),"",AVERAGEIFS(04_Calculo!$P$6:$P$1005,04_Calculo!$A$6:$A$1005,"&gt;="&amp;$A14,04_Calculo!$A$6:$A$1005,"&lt;"&amp;$A14+1,04_Calculo!$AH$6:$AH$1005,1))</f>
        <v/>
      </c>
      <c r="H14" s="50" t="str">
        <f aca="false">IF(OR($A14="",$C14=0),"",AVERAGEIFS(04_Calculo!$L$6:$L$1005,04_Calculo!$A$6:$A$1005,"&gt;="&amp;$A14,04_Calculo!$A$6:$A$1005,"&lt;"&amp;$A14+1,04_Calculo!$AH$6:$AH$1005,1))</f>
        <v/>
      </c>
      <c r="I14" s="49" t="str">
        <f aca="false">IF($D14="","",IF($D14&gt;=CFG_LIMIAR,"IRRIGAR",IF($D14&gt;=CFG_LIMIAR_AT,"ATENÇÃO","SEM ESTRESSE")))</f>
        <v/>
      </c>
    </row>
    <row r="15" customFormat="false" ht="15" hidden="false" customHeight="false" outlineLevel="0" collapsed="false">
      <c r="A15" s="65" t="str">
        <f aca="false">IF($A14="","",IF($A14+1&gt;$C$5,"",$A14+1))</f>
        <v/>
      </c>
      <c r="B15" s="48" t="str">
        <f aca="false">IF($A15="","",COUNTIFS(04_Calculo!$A$6:$A$1005,"&gt;="&amp;$A15,04_Calculo!$A$6:$A$1005,"&lt;"&amp;$A15+1))</f>
        <v/>
      </c>
      <c r="C15" s="48" t="str">
        <f aca="false">IF($A15="","",COUNTIFS(04_Calculo!$A$6:$A$1005,"&gt;="&amp;$A15,04_Calculo!$A$6:$A$1005,"&lt;"&amp;$A15+1,04_Calculo!$AH$6:$AH$1005,1))</f>
        <v/>
      </c>
      <c r="D15" s="50" t="str">
        <f aca="false">IF(OR($A15="",$C15=0),"",AVERAGEIFS(04_Calculo!$AJ$6:$AJ$1005,04_Calculo!$A$6:$A$1005,"&gt;="&amp;$A15,04_Calculo!$A$6:$A$1005,"&lt;"&amp;$A15+1,04_Calculo!$AH$6:$AH$1005,1))</f>
        <v/>
      </c>
      <c r="E15" s="50" t="str">
        <f aca="false">IF(OR($A15="",$C15=0),"",_xlfn.MINIFS(04_Calculo!$AJ$6:$AJ$1005,04_Calculo!$A$6:$A$1005,"&gt;="&amp;$A15,04_Calculo!$A$6:$A$1005,"&lt;"&amp;$A15+1,04_Calculo!$AH$6:$AH$1005,1))</f>
        <v/>
      </c>
      <c r="F15" s="50" t="str">
        <f aca="false">IF(OR($A15="",$C15=0),"",_xlfn.MAXIFS(04_Calculo!$AJ$6:$AJ$1005,04_Calculo!$A$6:$A$1005,"&gt;="&amp;$A15,04_Calculo!$A$6:$A$1005,"&lt;"&amp;$A15+1,04_Calculo!$AH$6:$AH$1005,1))</f>
        <v/>
      </c>
      <c r="G15" s="46" t="str">
        <f aca="false">IF(OR($A15="",$C15=0),"",AVERAGEIFS(04_Calculo!$P$6:$P$1005,04_Calculo!$A$6:$A$1005,"&gt;="&amp;$A15,04_Calculo!$A$6:$A$1005,"&lt;"&amp;$A15+1,04_Calculo!$AH$6:$AH$1005,1))</f>
        <v/>
      </c>
      <c r="H15" s="50" t="str">
        <f aca="false">IF(OR($A15="",$C15=0),"",AVERAGEIFS(04_Calculo!$L$6:$L$1005,04_Calculo!$A$6:$A$1005,"&gt;="&amp;$A15,04_Calculo!$A$6:$A$1005,"&lt;"&amp;$A15+1,04_Calculo!$AH$6:$AH$1005,1))</f>
        <v/>
      </c>
      <c r="I15" s="49" t="str">
        <f aca="false">IF($D15="","",IF($D15&gt;=CFG_LIMIAR,"IRRIGAR",IF($D15&gt;=CFG_LIMIAR_AT,"ATENÇÃO","SEM ESTRESSE")))</f>
        <v/>
      </c>
    </row>
    <row r="16" customFormat="false" ht="15" hidden="false" customHeight="false" outlineLevel="0" collapsed="false">
      <c r="A16" s="65" t="str">
        <f aca="false">IF($A15="","",IF($A15+1&gt;$C$5,"",$A15+1))</f>
        <v/>
      </c>
      <c r="B16" s="48" t="str">
        <f aca="false">IF($A16="","",COUNTIFS(04_Calculo!$A$6:$A$1005,"&gt;="&amp;$A16,04_Calculo!$A$6:$A$1005,"&lt;"&amp;$A16+1))</f>
        <v/>
      </c>
      <c r="C16" s="48" t="str">
        <f aca="false">IF($A16="","",COUNTIFS(04_Calculo!$A$6:$A$1005,"&gt;="&amp;$A16,04_Calculo!$A$6:$A$1005,"&lt;"&amp;$A16+1,04_Calculo!$AH$6:$AH$1005,1))</f>
        <v/>
      </c>
      <c r="D16" s="50" t="str">
        <f aca="false">IF(OR($A16="",$C16=0),"",AVERAGEIFS(04_Calculo!$AJ$6:$AJ$1005,04_Calculo!$A$6:$A$1005,"&gt;="&amp;$A16,04_Calculo!$A$6:$A$1005,"&lt;"&amp;$A16+1,04_Calculo!$AH$6:$AH$1005,1))</f>
        <v/>
      </c>
      <c r="E16" s="50" t="str">
        <f aca="false">IF(OR($A16="",$C16=0),"",_xlfn.MINIFS(04_Calculo!$AJ$6:$AJ$1005,04_Calculo!$A$6:$A$1005,"&gt;="&amp;$A16,04_Calculo!$A$6:$A$1005,"&lt;"&amp;$A16+1,04_Calculo!$AH$6:$AH$1005,1))</f>
        <v/>
      </c>
      <c r="F16" s="50" t="str">
        <f aca="false">IF(OR($A16="",$C16=0),"",_xlfn.MAXIFS(04_Calculo!$AJ$6:$AJ$1005,04_Calculo!$A$6:$A$1005,"&gt;="&amp;$A16,04_Calculo!$A$6:$A$1005,"&lt;"&amp;$A16+1,04_Calculo!$AH$6:$AH$1005,1))</f>
        <v/>
      </c>
      <c r="G16" s="46" t="str">
        <f aca="false">IF(OR($A16="",$C16=0),"",AVERAGEIFS(04_Calculo!$P$6:$P$1005,04_Calculo!$A$6:$A$1005,"&gt;="&amp;$A16,04_Calculo!$A$6:$A$1005,"&lt;"&amp;$A16+1,04_Calculo!$AH$6:$AH$1005,1))</f>
        <v/>
      </c>
      <c r="H16" s="50" t="str">
        <f aca="false">IF(OR($A16="",$C16=0),"",AVERAGEIFS(04_Calculo!$L$6:$L$1005,04_Calculo!$A$6:$A$1005,"&gt;="&amp;$A16,04_Calculo!$A$6:$A$1005,"&lt;"&amp;$A16+1,04_Calculo!$AH$6:$AH$1005,1))</f>
        <v/>
      </c>
      <c r="I16" s="49" t="str">
        <f aca="false">IF($D16="","",IF($D16&gt;=CFG_LIMIAR,"IRRIGAR",IF($D16&gt;=CFG_LIMIAR_AT,"ATENÇÃO","SEM ESTRESSE")))</f>
        <v/>
      </c>
    </row>
    <row r="17" customFormat="false" ht="15" hidden="false" customHeight="false" outlineLevel="0" collapsed="false">
      <c r="A17" s="65" t="str">
        <f aca="false">IF($A16="","",IF($A16+1&gt;$C$5,"",$A16+1))</f>
        <v/>
      </c>
      <c r="B17" s="48" t="str">
        <f aca="false">IF($A17="","",COUNTIFS(04_Calculo!$A$6:$A$1005,"&gt;="&amp;$A17,04_Calculo!$A$6:$A$1005,"&lt;"&amp;$A17+1))</f>
        <v/>
      </c>
      <c r="C17" s="48" t="str">
        <f aca="false">IF($A17="","",COUNTIFS(04_Calculo!$A$6:$A$1005,"&gt;="&amp;$A17,04_Calculo!$A$6:$A$1005,"&lt;"&amp;$A17+1,04_Calculo!$AH$6:$AH$1005,1))</f>
        <v/>
      </c>
      <c r="D17" s="50" t="str">
        <f aca="false">IF(OR($A17="",$C17=0),"",AVERAGEIFS(04_Calculo!$AJ$6:$AJ$1005,04_Calculo!$A$6:$A$1005,"&gt;="&amp;$A17,04_Calculo!$A$6:$A$1005,"&lt;"&amp;$A17+1,04_Calculo!$AH$6:$AH$1005,1))</f>
        <v/>
      </c>
      <c r="E17" s="50" t="str">
        <f aca="false">IF(OR($A17="",$C17=0),"",_xlfn.MINIFS(04_Calculo!$AJ$6:$AJ$1005,04_Calculo!$A$6:$A$1005,"&gt;="&amp;$A17,04_Calculo!$A$6:$A$1005,"&lt;"&amp;$A17+1,04_Calculo!$AH$6:$AH$1005,1))</f>
        <v/>
      </c>
      <c r="F17" s="50" t="str">
        <f aca="false">IF(OR($A17="",$C17=0),"",_xlfn.MAXIFS(04_Calculo!$AJ$6:$AJ$1005,04_Calculo!$A$6:$A$1005,"&gt;="&amp;$A17,04_Calculo!$A$6:$A$1005,"&lt;"&amp;$A17+1,04_Calculo!$AH$6:$AH$1005,1))</f>
        <v/>
      </c>
      <c r="G17" s="46" t="str">
        <f aca="false">IF(OR($A17="",$C17=0),"",AVERAGEIFS(04_Calculo!$P$6:$P$1005,04_Calculo!$A$6:$A$1005,"&gt;="&amp;$A17,04_Calculo!$A$6:$A$1005,"&lt;"&amp;$A17+1,04_Calculo!$AH$6:$AH$1005,1))</f>
        <v/>
      </c>
      <c r="H17" s="50" t="str">
        <f aca="false">IF(OR($A17="",$C17=0),"",AVERAGEIFS(04_Calculo!$L$6:$L$1005,04_Calculo!$A$6:$A$1005,"&gt;="&amp;$A17,04_Calculo!$A$6:$A$1005,"&lt;"&amp;$A17+1,04_Calculo!$AH$6:$AH$1005,1))</f>
        <v/>
      </c>
      <c r="I17" s="49" t="str">
        <f aca="false">IF($D17="","",IF($D17&gt;=CFG_LIMIAR,"IRRIGAR",IF($D17&gt;=CFG_LIMIAR_AT,"ATENÇÃO","SEM ESTRESSE")))</f>
        <v/>
      </c>
    </row>
    <row r="18" customFormat="false" ht="15" hidden="false" customHeight="false" outlineLevel="0" collapsed="false">
      <c r="A18" s="65" t="str">
        <f aca="false">IF($A17="","",IF($A17+1&gt;$C$5,"",$A17+1))</f>
        <v/>
      </c>
      <c r="B18" s="48" t="str">
        <f aca="false">IF($A18="","",COUNTIFS(04_Calculo!$A$6:$A$1005,"&gt;="&amp;$A18,04_Calculo!$A$6:$A$1005,"&lt;"&amp;$A18+1))</f>
        <v/>
      </c>
      <c r="C18" s="48" t="str">
        <f aca="false">IF($A18="","",COUNTIFS(04_Calculo!$A$6:$A$1005,"&gt;="&amp;$A18,04_Calculo!$A$6:$A$1005,"&lt;"&amp;$A18+1,04_Calculo!$AH$6:$AH$1005,1))</f>
        <v/>
      </c>
      <c r="D18" s="50" t="str">
        <f aca="false">IF(OR($A18="",$C18=0),"",AVERAGEIFS(04_Calculo!$AJ$6:$AJ$1005,04_Calculo!$A$6:$A$1005,"&gt;="&amp;$A18,04_Calculo!$A$6:$A$1005,"&lt;"&amp;$A18+1,04_Calculo!$AH$6:$AH$1005,1))</f>
        <v/>
      </c>
      <c r="E18" s="50" t="str">
        <f aca="false">IF(OR($A18="",$C18=0),"",_xlfn.MINIFS(04_Calculo!$AJ$6:$AJ$1005,04_Calculo!$A$6:$A$1005,"&gt;="&amp;$A18,04_Calculo!$A$6:$A$1005,"&lt;"&amp;$A18+1,04_Calculo!$AH$6:$AH$1005,1))</f>
        <v/>
      </c>
      <c r="F18" s="50" t="str">
        <f aca="false">IF(OR($A18="",$C18=0),"",_xlfn.MAXIFS(04_Calculo!$AJ$6:$AJ$1005,04_Calculo!$A$6:$A$1005,"&gt;="&amp;$A18,04_Calculo!$A$6:$A$1005,"&lt;"&amp;$A18+1,04_Calculo!$AH$6:$AH$1005,1))</f>
        <v/>
      </c>
      <c r="G18" s="46" t="str">
        <f aca="false">IF(OR($A18="",$C18=0),"",AVERAGEIFS(04_Calculo!$P$6:$P$1005,04_Calculo!$A$6:$A$1005,"&gt;="&amp;$A18,04_Calculo!$A$6:$A$1005,"&lt;"&amp;$A18+1,04_Calculo!$AH$6:$AH$1005,1))</f>
        <v/>
      </c>
      <c r="H18" s="50" t="str">
        <f aca="false">IF(OR($A18="",$C18=0),"",AVERAGEIFS(04_Calculo!$L$6:$L$1005,04_Calculo!$A$6:$A$1005,"&gt;="&amp;$A18,04_Calculo!$A$6:$A$1005,"&lt;"&amp;$A18+1,04_Calculo!$AH$6:$AH$1005,1))</f>
        <v/>
      </c>
      <c r="I18" s="49" t="str">
        <f aca="false">IF($D18="","",IF($D18&gt;=CFG_LIMIAR,"IRRIGAR",IF($D18&gt;=CFG_LIMIAR_AT,"ATENÇÃO","SEM ESTRESSE")))</f>
        <v/>
      </c>
    </row>
    <row r="19" customFormat="false" ht="15" hidden="false" customHeight="false" outlineLevel="0" collapsed="false">
      <c r="A19" s="65" t="str">
        <f aca="false">IF($A18="","",IF($A18+1&gt;$C$5,"",$A18+1))</f>
        <v/>
      </c>
      <c r="B19" s="48" t="str">
        <f aca="false">IF($A19="","",COUNTIFS(04_Calculo!$A$6:$A$1005,"&gt;="&amp;$A19,04_Calculo!$A$6:$A$1005,"&lt;"&amp;$A19+1))</f>
        <v/>
      </c>
      <c r="C19" s="48" t="str">
        <f aca="false">IF($A19="","",COUNTIFS(04_Calculo!$A$6:$A$1005,"&gt;="&amp;$A19,04_Calculo!$A$6:$A$1005,"&lt;"&amp;$A19+1,04_Calculo!$AH$6:$AH$1005,1))</f>
        <v/>
      </c>
      <c r="D19" s="50" t="str">
        <f aca="false">IF(OR($A19="",$C19=0),"",AVERAGEIFS(04_Calculo!$AJ$6:$AJ$1005,04_Calculo!$A$6:$A$1005,"&gt;="&amp;$A19,04_Calculo!$A$6:$A$1005,"&lt;"&amp;$A19+1,04_Calculo!$AH$6:$AH$1005,1))</f>
        <v/>
      </c>
      <c r="E19" s="50" t="str">
        <f aca="false">IF(OR($A19="",$C19=0),"",_xlfn.MINIFS(04_Calculo!$AJ$6:$AJ$1005,04_Calculo!$A$6:$A$1005,"&gt;="&amp;$A19,04_Calculo!$A$6:$A$1005,"&lt;"&amp;$A19+1,04_Calculo!$AH$6:$AH$1005,1))</f>
        <v/>
      </c>
      <c r="F19" s="50" t="str">
        <f aca="false">IF(OR($A19="",$C19=0),"",_xlfn.MAXIFS(04_Calculo!$AJ$6:$AJ$1005,04_Calculo!$A$6:$A$1005,"&gt;="&amp;$A19,04_Calculo!$A$6:$A$1005,"&lt;"&amp;$A19+1,04_Calculo!$AH$6:$AH$1005,1))</f>
        <v/>
      </c>
      <c r="G19" s="46" t="str">
        <f aca="false">IF(OR($A19="",$C19=0),"",AVERAGEIFS(04_Calculo!$P$6:$P$1005,04_Calculo!$A$6:$A$1005,"&gt;="&amp;$A19,04_Calculo!$A$6:$A$1005,"&lt;"&amp;$A19+1,04_Calculo!$AH$6:$AH$1005,1))</f>
        <v/>
      </c>
      <c r="H19" s="50" t="str">
        <f aca="false">IF(OR($A19="",$C19=0),"",AVERAGEIFS(04_Calculo!$L$6:$L$1005,04_Calculo!$A$6:$A$1005,"&gt;="&amp;$A19,04_Calculo!$A$6:$A$1005,"&lt;"&amp;$A19+1,04_Calculo!$AH$6:$AH$1005,1))</f>
        <v/>
      </c>
      <c r="I19" s="49" t="str">
        <f aca="false">IF($D19="","",IF($D19&gt;=CFG_LIMIAR,"IRRIGAR",IF($D19&gt;=CFG_LIMIAR_AT,"ATENÇÃO","SEM ESTRESSE")))</f>
        <v/>
      </c>
    </row>
    <row r="20" customFormat="false" ht="15" hidden="false" customHeight="false" outlineLevel="0" collapsed="false">
      <c r="A20" s="65" t="str">
        <f aca="false">IF($A19="","",IF($A19+1&gt;$C$5,"",$A19+1))</f>
        <v/>
      </c>
      <c r="B20" s="48" t="str">
        <f aca="false">IF($A20="","",COUNTIFS(04_Calculo!$A$6:$A$1005,"&gt;="&amp;$A20,04_Calculo!$A$6:$A$1005,"&lt;"&amp;$A20+1))</f>
        <v/>
      </c>
      <c r="C20" s="48" t="str">
        <f aca="false">IF($A20="","",COUNTIFS(04_Calculo!$A$6:$A$1005,"&gt;="&amp;$A20,04_Calculo!$A$6:$A$1005,"&lt;"&amp;$A20+1,04_Calculo!$AH$6:$AH$1005,1))</f>
        <v/>
      </c>
      <c r="D20" s="50" t="str">
        <f aca="false">IF(OR($A20="",$C20=0),"",AVERAGEIFS(04_Calculo!$AJ$6:$AJ$1005,04_Calculo!$A$6:$A$1005,"&gt;="&amp;$A20,04_Calculo!$A$6:$A$1005,"&lt;"&amp;$A20+1,04_Calculo!$AH$6:$AH$1005,1))</f>
        <v/>
      </c>
      <c r="E20" s="50" t="str">
        <f aca="false">IF(OR($A20="",$C20=0),"",_xlfn.MINIFS(04_Calculo!$AJ$6:$AJ$1005,04_Calculo!$A$6:$A$1005,"&gt;="&amp;$A20,04_Calculo!$A$6:$A$1005,"&lt;"&amp;$A20+1,04_Calculo!$AH$6:$AH$1005,1))</f>
        <v/>
      </c>
      <c r="F20" s="50" t="str">
        <f aca="false">IF(OR($A20="",$C20=0),"",_xlfn.MAXIFS(04_Calculo!$AJ$6:$AJ$1005,04_Calculo!$A$6:$A$1005,"&gt;="&amp;$A20,04_Calculo!$A$6:$A$1005,"&lt;"&amp;$A20+1,04_Calculo!$AH$6:$AH$1005,1))</f>
        <v/>
      </c>
      <c r="G20" s="46" t="str">
        <f aca="false">IF(OR($A20="",$C20=0),"",AVERAGEIFS(04_Calculo!$P$6:$P$1005,04_Calculo!$A$6:$A$1005,"&gt;="&amp;$A20,04_Calculo!$A$6:$A$1005,"&lt;"&amp;$A20+1,04_Calculo!$AH$6:$AH$1005,1))</f>
        <v/>
      </c>
      <c r="H20" s="50" t="str">
        <f aca="false">IF(OR($A20="",$C20=0),"",AVERAGEIFS(04_Calculo!$L$6:$L$1005,04_Calculo!$A$6:$A$1005,"&gt;="&amp;$A20,04_Calculo!$A$6:$A$1005,"&lt;"&amp;$A20+1,04_Calculo!$AH$6:$AH$1005,1))</f>
        <v/>
      </c>
      <c r="I20" s="49" t="str">
        <f aca="false">IF($D20="","",IF($D20&gt;=CFG_LIMIAR,"IRRIGAR",IF($D20&gt;=CFG_LIMIAR_AT,"ATENÇÃO","SEM ESTRESSE")))</f>
        <v/>
      </c>
    </row>
    <row r="21" customFormat="false" ht="15" hidden="false" customHeight="false" outlineLevel="0" collapsed="false">
      <c r="A21" s="65" t="str">
        <f aca="false">IF($A20="","",IF($A20+1&gt;$C$5,"",$A20+1))</f>
        <v/>
      </c>
      <c r="B21" s="48" t="str">
        <f aca="false">IF($A21="","",COUNTIFS(04_Calculo!$A$6:$A$1005,"&gt;="&amp;$A21,04_Calculo!$A$6:$A$1005,"&lt;"&amp;$A21+1))</f>
        <v/>
      </c>
      <c r="C21" s="48" t="str">
        <f aca="false">IF($A21="","",COUNTIFS(04_Calculo!$A$6:$A$1005,"&gt;="&amp;$A21,04_Calculo!$A$6:$A$1005,"&lt;"&amp;$A21+1,04_Calculo!$AH$6:$AH$1005,1))</f>
        <v/>
      </c>
      <c r="D21" s="50" t="str">
        <f aca="false">IF(OR($A21="",$C21=0),"",AVERAGEIFS(04_Calculo!$AJ$6:$AJ$1005,04_Calculo!$A$6:$A$1005,"&gt;="&amp;$A21,04_Calculo!$A$6:$A$1005,"&lt;"&amp;$A21+1,04_Calculo!$AH$6:$AH$1005,1))</f>
        <v/>
      </c>
      <c r="E21" s="50" t="str">
        <f aca="false">IF(OR($A21="",$C21=0),"",_xlfn.MINIFS(04_Calculo!$AJ$6:$AJ$1005,04_Calculo!$A$6:$A$1005,"&gt;="&amp;$A21,04_Calculo!$A$6:$A$1005,"&lt;"&amp;$A21+1,04_Calculo!$AH$6:$AH$1005,1))</f>
        <v/>
      </c>
      <c r="F21" s="50" t="str">
        <f aca="false">IF(OR($A21="",$C21=0),"",_xlfn.MAXIFS(04_Calculo!$AJ$6:$AJ$1005,04_Calculo!$A$6:$A$1005,"&gt;="&amp;$A21,04_Calculo!$A$6:$A$1005,"&lt;"&amp;$A21+1,04_Calculo!$AH$6:$AH$1005,1))</f>
        <v/>
      </c>
      <c r="G21" s="46" t="str">
        <f aca="false">IF(OR($A21="",$C21=0),"",AVERAGEIFS(04_Calculo!$P$6:$P$1005,04_Calculo!$A$6:$A$1005,"&gt;="&amp;$A21,04_Calculo!$A$6:$A$1005,"&lt;"&amp;$A21+1,04_Calculo!$AH$6:$AH$1005,1))</f>
        <v/>
      </c>
      <c r="H21" s="50" t="str">
        <f aca="false">IF(OR($A21="",$C21=0),"",AVERAGEIFS(04_Calculo!$L$6:$L$1005,04_Calculo!$A$6:$A$1005,"&gt;="&amp;$A21,04_Calculo!$A$6:$A$1005,"&lt;"&amp;$A21+1,04_Calculo!$AH$6:$AH$1005,1))</f>
        <v/>
      </c>
      <c r="I21" s="49" t="str">
        <f aca="false">IF($D21="","",IF($D21&gt;=CFG_LIMIAR,"IRRIGAR",IF($D21&gt;=CFG_LIMIAR_AT,"ATENÇÃO","SEM ESTRESSE")))</f>
        <v/>
      </c>
    </row>
    <row r="22" customFormat="false" ht="15" hidden="false" customHeight="false" outlineLevel="0" collapsed="false">
      <c r="A22" s="65" t="str">
        <f aca="false">IF($A21="","",IF($A21+1&gt;$C$5,"",$A21+1))</f>
        <v/>
      </c>
      <c r="B22" s="48" t="str">
        <f aca="false">IF($A22="","",COUNTIFS(04_Calculo!$A$6:$A$1005,"&gt;="&amp;$A22,04_Calculo!$A$6:$A$1005,"&lt;"&amp;$A22+1))</f>
        <v/>
      </c>
      <c r="C22" s="48" t="str">
        <f aca="false">IF($A22="","",COUNTIFS(04_Calculo!$A$6:$A$1005,"&gt;="&amp;$A22,04_Calculo!$A$6:$A$1005,"&lt;"&amp;$A22+1,04_Calculo!$AH$6:$AH$1005,1))</f>
        <v/>
      </c>
      <c r="D22" s="50" t="str">
        <f aca="false">IF(OR($A22="",$C22=0),"",AVERAGEIFS(04_Calculo!$AJ$6:$AJ$1005,04_Calculo!$A$6:$A$1005,"&gt;="&amp;$A22,04_Calculo!$A$6:$A$1005,"&lt;"&amp;$A22+1,04_Calculo!$AH$6:$AH$1005,1))</f>
        <v/>
      </c>
      <c r="E22" s="50" t="str">
        <f aca="false">IF(OR($A22="",$C22=0),"",_xlfn.MINIFS(04_Calculo!$AJ$6:$AJ$1005,04_Calculo!$A$6:$A$1005,"&gt;="&amp;$A22,04_Calculo!$A$6:$A$1005,"&lt;"&amp;$A22+1,04_Calculo!$AH$6:$AH$1005,1))</f>
        <v/>
      </c>
      <c r="F22" s="50" t="str">
        <f aca="false">IF(OR($A22="",$C22=0),"",_xlfn.MAXIFS(04_Calculo!$AJ$6:$AJ$1005,04_Calculo!$A$6:$A$1005,"&gt;="&amp;$A22,04_Calculo!$A$6:$A$1005,"&lt;"&amp;$A22+1,04_Calculo!$AH$6:$AH$1005,1))</f>
        <v/>
      </c>
      <c r="G22" s="46" t="str">
        <f aca="false">IF(OR($A22="",$C22=0),"",AVERAGEIFS(04_Calculo!$P$6:$P$1005,04_Calculo!$A$6:$A$1005,"&gt;="&amp;$A22,04_Calculo!$A$6:$A$1005,"&lt;"&amp;$A22+1,04_Calculo!$AH$6:$AH$1005,1))</f>
        <v/>
      </c>
      <c r="H22" s="50" t="str">
        <f aca="false">IF(OR($A22="",$C22=0),"",AVERAGEIFS(04_Calculo!$L$6:$L$1005,04_Calculo!$A$6:$A$1005,"&gt;="&amp;$A22,04_Calculo!$A$6:$A$1005,"&lt;"&amp;$A22+1,04_Calculo!$AH$6:$AH$1005,1))</f>
        <v/>
      </c>
      <c r="I22" s="49" t="str">
        <f aca="false">IF($D22="","",IF($D22&gt;=CFG_LIMIAR,"IRRIGAR",IF($D22&gt;=CFG_LIMIAR_AT,"ATENÇÃO","SEM ESTRESSE")))</f>
        <v/>
      </c>
    </row>
    <row r="23" customFormat="false" ht="15" hidden="false" customHeight="false" outlineLevel="0" collapsed="false">
      <c r="A23" s="65" t="str">
        <f aca="false">IF($A22="","",IF($A22+1&gt;$C$5,"",$A22+1))</f>
        <v/>
      </c>
      <c r="B23" s="48" t="str">
        <f aca="false">IF($A23="","",COUNTIFS(04_Calculo!$A$6:$A$1005,"&gt;="&amp;$A23,04_Calculo!$A$6:$A$1005,"&lt;"&amp;$A23+1))</f>
        <v/>
      </c>
      <c r="C23" s="48" t="str">
        <f aca="false">IF($A23="","",COUNTIFS(04_Calculo!$A$6:$A$1005,"&gt;="&amp;$A23,04_Calculo!$A$6:$A$1005,"&lt;"&amp;$A23+1,04_Calculo!$AH$6:$AH$1005,1))</f>
        <v/>
      </c>
      <c r="D23" s="50" t="str">
        <f aca="false">IF(OR($A23="",$C23=0),"",AVERAGEIFS(04_Calculo!$AJ$6:$AJ$1005,04_Calculo!$A$6:$A$1005,"&gt;="&amp;$A23,04_Calculo!$A$6:$A$1005,"&lt;"&amp;$A23+1,04_Calculo!$AH$6:$AH$1005,1))</f>
        <v/>
      </c>
      <c r="E23" s="50" t="str">
        <f aca="false">IF(OR($A23="",$C23=0),"",_xlfn.MINIFS(04_Calculo!$AJ$6:$AJ$1005,04_Calculo!$A$6:$A$1005,"&gt;="&amp;$A23,04_Calculo!$A$6:$A$1005,"&lt;"&amp;$A23+1,04_Calculo!$AH$6:$AH$1005,1))</f>
        <v/>
      </c>
      <c r="F23" s="50" t="str">
        <f aca="false">IF(OR($A23="",$C23=0),"",_xlfn.MAXIFS(04_Calculo!$AJ$6:$AJ$1005,04_Calculo!$A$6:$A$1005,"&gt;="&amp;$A23,04_Calculo!$A$6:$A$1005,"&lt;"&amp;$A23+1,04_Calculo!$AH$6:$AH$1005,1))</f>
        <v/>
      </c>
      <c r="G23" s="46" t="str">
        <f aca="false">IF(OR($A23="",$C23=0),"",AVERAGEIFS(04_Calculo!$P$6:$P$1005,04_Calculo!$A$6:$A$1005,"&gt;="&amp;$A23,04_Calculo!$A$6:$A$1005,"&lt;"&amp;$A23+1,04_Calculo!$AH$6:$AH$1005,1))</f>
        <v/>
      </c>
      <c r="H23" s="50" t="str">
        <f aca="false">IF(OR($A23="",$C23=0),"",AVERAGEIFS(04_Calculo!$L$6:$L$1005,04_Calculo!$A$6:$A$1005,"&gt;="&amp;$A23,04_Calculo!$A$6:$A$1005,"&lt;"&amp;$A23+1,04_Calculo!$AH$6:$AH$1005,1))</f>
        <v/>
      </c>
      <c r="I23" s="49" t="str">
        <f aca="false">IF($D23="","",IF($D23&gt;=CFG_LIMIAR,"IRRIGAR",IF($D23&gt;=CFG_LIMIAR_AT,"ATENÇÃO","SEM ESTRESSE")))</f>
        <v/>
      </c>
    </row>
    <row r="24" customFormat="false" ht="15" hidden="false" customHeight="false" outlineLevel="0" collapsed="false">
      <c r="A24" s="65" t="str">
        <f aca="false">IF($A23="","",IF($A23+1&gt;$C$5,"",$A23+1))</f>
        <v/>
      </c>
      <c r="B24" s="48" t="str">
        <f aca="false">IF($A24="","",COUNTIFS(04_Calculo!$A$6:$A$1005,"&gt;="&amp;$A24,04_Calculo!$A$6:$A$1005,"&lt;"&amp;$A24+1))</f>
        <v/>
      </c>
      <c r="C24" s="48" t="str">
        <f aca="false">IF($A24="","",COUNTIFS(04_Calculo!$A$6:$A$1005,"&gt;="&amp;$A24,04_Calculo!$A$6:$A$1005,"&lt;"&amp;$A24+1,04_Calculo!$AH$6:$AH$1005,1))</f>
        <v/>
      </c>
      <c r="D24" s="50" t="str">
        <f aca="false">IF(OR($A24="",$C24=0),"",AVERAGEIFS(04_Calculo!$AJ$6:$AJ$1005,04_Calculo!$A$6:$A$1005,"&gt;="&amp;$A24,04_Calculo!$A$6:$A$1005,"&lt;"&amp;$A24+1,04_Calculo!$AH$6:$AH$1005,1))</f>
        <v/>
      </c>
      <c r="E24" s="50" t="str">
        <f aca="false">IF(OR($A24="",$C24=0),"",_xlfn.MINIFS(04_Calculo!$AJ$6:$AJ$1005,04_Calculo!$A$6:$A$1005,"&gt;="&amp;$A24,04_Calculo!$A$6:$A$1005,"&lt;"&amp;$A24+1,04_Calculo!$AH$6:$AH$1005,1))</f>
        <v/>
      </c>
      <c r="F24" s="50" t="str">
        <f aca="false">IF(OR($A24="",$C24=0),"",_xlfn.MAXIFS(04_Calculo!$AJ$6:$AJ$1005,04_Calculo!$A$6:$A$1005,"&gt;="&amp;$A24,04_Calculo!$A$6:$A$1005,"&lt;"&amp;$A24+1,04_Calculo!$AH$6:$AH$1005,1))</f>
        <v/>
      </c>
      <c r="G24" s="46" t="str">
        <f aca="false">IF(OR($A24="",$C24=0),"",AVERAGEIFS(04_Calculo!$P$6:$P$1005,04_Calculo!$A$6:$A$1005,"&gt;="&amp;$A24,04_Calculo!$A$6:$A$1005,"&lt;"&amp;$A24+1,04_Calculo!$AH$6:$AH$1005,1))</f>
        <v/>
      </c>
      <c r="H24" s="50" t="str">
        <f aca="false">IF(OR($A24="",$C24=0),"",AVERAGEIFS(04_Calculo!$L$6:$L$1005,04_Calculo!$A$6:$A$1005,"&gt;="&amp;$A24,04_Calculo!$A$6:$A$1005,"&lt;"&amp;$A24+1,04_Calculo!$AH$6:$AH$1005,1))</f>
        <v/>
      </c>
      <c r="I24" s="49" t="str">
        <f aca="false">IF($D24="","",IF($D24&gt;=CFG_LIMIAR,"IRRIGAR",IF($D24&gt;=CFG_LIMIAR_AT,"ATENÇÃO","SEM ESTRESSE")))</f>
        <v/>
      </c>
    </row>
    <row r="25" customFormat="false" ht="15" hidden="false" customHeight="false" outlineLevel="0" collapsed="false">
      <c r="A25" s="65" t="str">
        <f aca="false">IF($A24="","",IF($A24+1&gt;$C$5,"",$A24+1))</f>
        <v/>
      </c>
      <c r="B25" s="48" t="str">
        <f aca="false">IF($A25="","",COUNTIFS(04_Calculo!$A$6:$A$1005,"&gt;="&amp;$A25,04_Calculo!$A$6:$A$1005,"&lt;"&amp;$A25+1))</f>
        <v/>
      </c>
      <c r="C25" s="48" t="str">
        <f aca="false">IF($A25="","",COUNTIFS(04_Calculo!$A$6:$A$1005,"&gt;="&amp;$A25,04_Calculo!$A$6:$A$1005,"&lt;"&amp;$A25+1,04_Calculo!$AH$6:$AH$1005,1))</f>
        <v/>
      </c>
      <c r="D25" s="50" t="str">
        <f aca="false">IF(OR($A25="",$C25=0),"",AVERAGEIFS(04_Calculo!$AJ$6:$AJ$1005,04_Calculo!$A$6:$A$1005,"&gt;="&amp;$A25,04_Calculo!$A$6:$A$1005,"&lt;"&amp;$A25+1,04_Calculo!$AH$6:$AH$1005,1))</f>
        <v/>
      </c>
      <c r="E25" s="50" t="str">
        <f aca="false">IF(OR($A25="",$C25=0),"",_xlfn.MINIFS(04_Calculo!$AJ$6:$AJ$1005,04_Calculo!$A$6:$A$1005,"&gt;="&amp;$A25,04_Calculo!$A$6:$A$1005,"&lt;"&amp;$A25+1,04_Calculo!$AH$6:$AH$1005,1))</f>
        <v/>
      </c>
      <c r="F25" s="50" t="str">
        <f aca="false">IF(OR($A25="",$C25=0),"",_xlfn.MAXIFS(04_Calculo!$AJ$6:$AJ$1005,04_Calculo!$A$6:$A$1005,"&gt;="&amp;$A25,04_Calculo!$A$6:$A$1005,"&lt;"&amp;$A25+1,04_Calculo!$AH$6:$AH$1005,1))</f>
        <v/>
      </c>
      <c r="G25" s="46" t="str">
        <f aca="false">IF(OR($A25="",$C25=0),"",AVERAGEIFS(04_Calculo!$P$6:$P$1005,04_Calculo!$A$6:$A$1005,"&gt;="&amp;$A25,04_Calculo!$A$6:$A$1005,"&lt;"&amp;$A25+1,04_Calculo!$AH$6:$AH$1005,1))</f>
        <v/>
      </c>
      <c r="H25" s="50" t="str">
        <f aca="false">IF(OR($A25="",$C25=0),"",AVERAGEIFS(04_Calculo!$L$6:$L$1005,04_Calculo!$A$6:$A$1005,"&gt;="&amp;$A25,04_Calculo!$A$6:$A$1005,"&lt;"&amp;$A25+1,04_Calculo!$AH$6:$AH$1005,1))</f>
        <v/>
      </c>
      <c r="I25" s="49" t="str">
        <f aca="false">IF($D25="","",IF($D25&gt;=CFG_LIMIAR,"IRRIGAR",IF($D25&gt;=CFG_LIMIAR_AT,"ATENÇÃO","SEM ESTRESSE")))</f>
        <v/>
      </c>
    </row>
    <row r="26" customFormat="false" ht="15" hidden="false" customHeight="false" outlineLevel="0" collapsed="false">
      <c r="A26" s="65" t="str">
        <f aca="false">IF($A25="","",IF($A25+1&gt;$C$5,"",$A25+1))</f>
        <v/>
      </c>
      <c r="B26" s="48" t="str">
        <f aca="false">IF($A26="","",COUNTIFS(04_Calculo!$A$6:$A$1005,"&gt;="&amp;$A26,04_Calculo!$A$6:$A$1005,"&lt;"&amp;$A26+1))</f>
        <v/>
      </c>
      <c r="C26" s="48" t="str">
        <f aca="false">IF($A26="","",COUNTIFS(04_Calculo!$A$6:$A$1005,"&gt;="&amp;$A26,04_Calculo!$A$6:$A$1005,"&lt;"&amp;$A26+1,04_Calculo!$AH$6:$AH$1005,1))</f>
        <v/>
      </c>
      <c r="D26" s="50" t="str">
        <f aca="false">IF(OR($A26="",$C26=0),"",AVERAGEIFS(04_Calculo!$AJ$6:$AJ$1005,04_Calculo!$A$6:$A$1005,"&gt;="&amp;$A26,04_Calculo!$A$6:$A$1005,"&lt;"&amp;$A26+1,04_Calculo!$AH$6:$AH$1005,1))</f>
        <v/>
      </c>
      <c r="E26" s="50" t="str">
        <f aca="false">IF(OR($A26="",$C26=0),"",_xlfn.MINIFS(04_Calculo!$AJ$6:$AJ$1005,04_Calculo!$A$6:$A$1005,"&gt;="&amp;$A26,04_Calculo!$A$6:$A$1005,"&lt;"&amp;$A26+1,04_Calculo!$AH$6:$AH$1005,1))</f>
        <v/>
      </c>
      <c r="F26" s="50" t="str">
        <f aca="false">IF(OR($A26="",$C26=0),"",_xlfn.MAXIFS(04_Calculo!$AJ$6:$AJ$1005,04_Calculo!$A$6:$A$1005,"&gt;="&amp;$A26,04_Calculo!$A$6:$A$1005,"&lt;"&amp;$A26+1,04_Calculo!$AH$6:$AH$1005,1))</f>
        <v/>
      </c>
      <c r="G26" s="46" t="str">
        <f aca="false">IF(OR($A26="",$C26=0),"",AVERAGEIFS(04_Calculo!$P$6:$P$1005,04_Calculo!$A$6:$A$1005,"&gt;="&amp;$A26,04_Calculo!$A$6:$A$1005,"&lt;"&amp;$A26+1,04_Calculo!$AH$6:$AH$1005,1))</f>
        <v/>
      </c>
      <c r="H26" s="50" t="str">
        <f aca="false">IF(OR($A26="",$C26=0),"",AVERAGEIFS(04_Calculo!$L$6:$L$1005,04_Calculo!$A$6:$A$1005,"&gt;="&amp;$A26,04_Calculo!$A$6:$A$1005,"&lt;"&amp;$A26+1,04_Calculo!$AH$6:$AH$1005,1))</f>
        <v/>
      </c>
      <c r="I26" s="49" t="str">
        <f aca="false">IF($D26="","",IF($D26&gt;=CFG_LIMIAR,"IRRIGAR",IF($D26&gt;=CFG_LIMIAR_AT,"ATENÇÃO","SEM ESTRESSE")))</f>
        <v/>
      </c>
    </row>
    <row r="27" customFormat="false" ht="15" hidden="false" customHeight="false" outlineLevel="0" collapsed="false">
      <c r="A27" s="65" t="str">
        <f aca="false">IF($A26="","",IF($A26+1&gt;$C$5,"",$A26+1))</f>
        <v/>
      </c>
      <c r="B27" s="48" t="str">
        <f aca="false">IF($A27="","",COUNTIFS(04_Calculo!$A$6:$A$1005,"&gt;="&amp;$A27,04_Calculo!$A$6:$A$1005,"&lt;"&amp;$A27+1))</f>
        <v/>
      </c>
      <c r="C27" s="48" t="str">
        <f aca="false">IF($A27="","",COUNTIFS(04_Calculo!$A$6:$A$1005,"&gt;="&amp;$A27,04_Calculo!$A$6:$A$1005,"&lt;"&amp;$A27+1,04_Calculo!$AH$6:$AH$1005,1))</f>
        <v/>
      </c>
      <c r="D27" s="50" t="str">
        <f aca="false">IF(OR($A27="",$C27=0),"",AVERAGEIFS(04_Calculo!$AJ$6:$AJ$1005,04_Calculo!$A$6:$A$1005,"&gt;="&amp;$A27,04_Calculo!$A$6:$A$1005,"&lt;"&amp;$A27+1,04_Calculo!$AH$6:$AH$1005,1))</f>
        <v/>
      </c>
      <c r="E27" s="50" t="str">
        <f aca="false">IF(OR($A27="",$C27=0),"",_xlfn.MINIFS(04_Calculo!$AJ$6:$AJ$1005,04_Calculo!$A$6:$A$1005,"&gt;="&amp;$A27,04_Calculo!$A$6:$A$1005,"&lt;"&amp;$A27+1,04_Calculo!$AH$6:$AH$1005,1))</f>
        <v/>
      </c>
      <c r="F27" s="50" t="str">
        <f aca="false">IF(OR($A27="",$C27=0),"",_xlfn.MAXIFS(04_Calculo!$AJ$6:$AJ$1005,04_Calculo!$A$6:$A$1005,"&gt;="&amp;$A27,04_Calculo!$A$6:$A$1005,"&lt;"&amp;$A27+1,04_Calculo!$AH$6:$AH$1005,1))</f>
        <v/>
      </c>
      <c r="G27" s="46" t="str">
        <f aca="false">IF(OR($A27="",$C27=0),"",AVERAGEIFS(04_Calculo!$P$6:$P$1005,04_Calculo!$A$6:$A$1005,"&gt;="&amp;$A27,04_Calculo!$A$6:$A$1005,"&lt;"&amp;$A27+1,04_Calculo!$AH$6:$AH$1005,1))</f>
        <v/>
      </c>
      <c r="H27" s="50" t="str">
        <f aca="false">IF(OR($A27="",$C27=0),"",AVERAGEIFS(04_Calculo!$L$6:$L$1005,04_Calculo!$A$6:$A$1005,"&gt;="&amp;$A27,04_Calculo!$A$6:$A$1005,"&lt;"&amp;$A27+1,04_Calculo!$AH$6:$AH$1005,1))</f>
        <v/>
      </c>
      <c r="I27" s="49" t="str">
        <f aca="false">IF($D27="","",IF($D27&gt;=CFG_LIMIAR,"IRRIGAR",IF($D27&gt;=CFG_LIMIAR_AT,"ATENÇÃO","SEM ESTRESSE")))</f>
        <v/>
      </c>
    </row>
    <row r="28" customFormat="false" ht="15" hidden="false" customHeight="false" outlineLevel="0" collapsed="false">
      <c r="A28" s="65" t="str">
        <f aca="false">IF($A27="","",IF($A27+1&gt;$C$5,"",$A27+1))</f>
        <v/>
      </c>
      <c r="B28" s="48" t="str">
        <f aca="false">IF($A28="","",COUNTIFS(04_Calculo!$A$6:$A$1005,"&gt;="&amp;$A28,04_Calculo!$A$6:$A$1005,"&lt;"&amp;$A28+1))</f>
        <v/>
      </c>
      <c r="C28" s="48" t="str">
        <f aca="false">IF($A28="","",COUNTIFS(04_Calculo!$A$6:$A$1005,"&gt;="&amp;$A28,04_Calculo!$A$6:$A$1005,"&lt;"&amp;$A28+1,04_Calculo!$AH$6:$AH$1005,1))</f>
        <v/>
      </c>
      <c r="D28" s="50" t="str">
        <f aca="false">IF(OR($A28="",$C28=0),"",AVERAGEIFS(04_Calculo!$AJ$6:$AJ$1005,04_Calculo!$A$6:$A$1005,"&gt;="&amp;$A28,04_Calculo!$A$6:$A$1005,"&lt;"&amp;$A28+1,04_Calculo!$AH$6:$AH$1005,1))</f>
        <v/>
      </c>
      <c r="E28" s="50" t="str">
        <f aca="false">IF(OR($A28="",$C28=0),"",_xlfn.MINIFS(04_Calculo!$AJ$6:$AJ$1005,04_Calculo!$A$6:$A$1005,"&gt;="&amp;$A28,04_Calculo!$A$6:$A$1005,"&lt;"&amp;$A28+1,04_Calculo!$AH$6:$AH$1005,1))</f>
        <v/>
      </c>
      <c r="F28" s="50" t="str">
        <f aca="false">IF(OR($A28="",$C28=0),"",_xlfn.MAXIFS(04_Calculo!$AJ$6:$AJ$1005,04_Calculo!$A$6:$A$1005,"&gt;="&amp;$A28,04_Calculo!$A$6:$A$1005,"&lt;"&amp;$A28+1,04_Calculo!$AH$6:$AH$1005,1))</f>
        <v/>
      </c>
      <c r="G28" s="46" t="str">
        <f aca="false">IF(OR($A28="",$C28=0),"",AVERAGEIFS(04_Calculo!$P$6:$P$1005,04_Calculo!$A$6:$A$1005,"&gt;="&amp;$A28,04_Calculo!$A$6:$A$1005,"&lt;"&amp;$A28+1,04_Calculo!$AH$6:$AH$1005,1))</f>
        <v/>
      </c>
      <c r="H28" s="50" t="str">
        <f aca="false">IF(OR($A28="",$C28=0),"",AVERAGEIFS(04_Calculo!$L$6:$L$1005,04_Calculo!$A$6:$A$1005,"&gt;="&amp;$A28,04_Calculo!$A$6:$A$1005,"&lt;"&amp;$A28+1,04_Calculo!$AH$6:$AH$1005,1))</f>
        <v/>
      </c>
      <c r="I28" s="49" t="str">
        <f aca="false">IF($D28="","",IF($D28&gt;=CFG_LIMIAR,"IRRIGAR",IF($D28&gt;=CFG_LIMIAR_AT,"ATENÇÃO","SEM ESTRESSE")))</f>
        <v/>
      </c>
    </row>
    <row r="29" customFormat="false" ht="15" hidden="false" customHeight="false" outlineLevel="0" collapsed="false">
      <c r="A29" s="65" t="str">
        <f aca="false">IF($A28="","",IF($A28+1&gt;$C$5,"",$A28+1))</f>
        <v/>
      </c>
      <c r="B29" s="48" t="str">
        <f aca="false">IF($A29="","",COUNTIFS(04_Calculo!$A$6:$A$1005,"&gt;="&amp;$A29,04_Calculo!$A$6:$A$1005,"&lt;"&amp;$A29+1))</f>
        <v/>
      </c>
      <c r="C29" s="48" t="str">
        <f aca="false">IF($A29="","",COUNTIFS(04_Calculo!$A$6:$A$1005,"&gt;="&amp;$A29,04_Calculo!$A$6:$A$1005,"&lt;"&amp;$A29+1,04_Calculo!$AH$6:$AH$1005,1))</f>
        <v/>
      </c>
      <c r="D29" s="50" t="str">
        <f aca="false">IF(OR($A29="",$C29=0),"",AVERAGEIFS(04_Calculo!$AJ$6:$AJ$1005,04_Calculo!$A$6:$A$1005,"&gt;="&amp;$A29,04_Calculo!$A$6:$A$1005,"&lt;"&amp;$A29+1,04_Calculo!$AH$6:$AH$1005,1))</f>
        <v/>
      </c>
      <c r="E29" s="50" t="str">
        <f aca="false">IF(OR($A29="",$C29=0),"",_xlfn.MINIFS(04_Calculo!$AJ$6:$AJ$1005,04_Calculo!$A$6:$A$1005,"&gt;="&amp;$A29,04_Calculo!$A$6:$A$1005,"&lt;"&amp;$A29+1,04_Calculo!$AH$6:$AH$1005,1))</f>
        <v/>
      </c>
      <c r="F29" s="50" t="str">
        <f aca="false">IF(OR($A29="",$C29=0),"",_xlfn.MAXIFS(04_Calculo!$AJ$6:$AJ$1005,04_Calculo!$A$6:$A$1005,"&gt;="&amp;$A29,04_Calculo!$A$6:$A$1005,"&lt;"&amp;$A29+1,04_Calculo!$AH$6:$AH$1005,1))</f>
        <v/>
      </c>
      <c r="G29" s="46" t="str">
        <f aca="false">IF(OR($A29="",$C29=0),"",AVERAGEIFS(04_Calculo!$P$6:$P$1005,04_Calculo!$A$6:$A$1005,"&gt;="&amp;$A29,04_Calculo!$A$6:$A$1005,"&lt;"&amp;$A29+1,04_Calculo!$AH$6:$AH$1005,1))</f>
        <v/>
      </c>
      <c r="H29" s="50" t="str">
        <f aca="false">IF(OR($A29="",$C29=0),"",AVERAGEIFS(04_Calculo!$L$6:$L$1005,04_Calculo!$A$6:$A$1005,"&gt;="&amp;$A29,04_Calculo!$A$6:$A$1005,"&lt;"&amp;$A29+1,04_Calculo!$AH$6:$AH$1005,1))</f>
        <v/>
      </c>
      <c r="I29" s="49" t="str">
        <f aca="false">IF($D29="","",IF($D29&gt;=CFG_LIMIAR,"IRRIGAR",IF($D29&gt;=CFG_LIMIAR_AT,"ATENÇÃO","SEM ESTRESSE")))</f>
        <v/>
      </c>
    </row>
    <row r="30" customFormat="false" ht="15" hidden="false" customHeight="false" outlineLevel="0" collapsed="false">
      <c r="A30" s="65" t="str">
        <f aca="false">IF($A29="","",IF($A29+1&gt;$C$5,"",$A29+1))</f>
        <v/>
      </c>
      <c r="B30" s="48" t="str">
        <f aca="false">IF($A30="","",COUNTIFS(04_Calculo!$A$6:$A$1005,"&gt;="&amp;$A30,04_Calculo!$A$6:$A$1005,"&lt;"&amp;$A30+1))</f>
        <v/>
      </c>
      <c r="C30" s="48" t="str">
        <f aca="false">IF($A30="","",COUNTIFS(04_Calculo!$A$6:$A$1005,"&gt;="&amp;$A30,04_Calculo!$A$6:$A$1005,"&lt;"&amp;$A30+1,04_Calculo!$AH$6:$AH$1005,1))</f>
        <v/>
      </c>
      <c r="D30" s="50" t="str">
        <f aca="false">IF(OR($A30="",$C30=0),"",AVERAGEIFS(04_Calculo!$AJ$6:$AJ$1005,04_Calculo!$A$6:$A$1005,"&gt;="&amp;$A30,04_Calculo!$A$6:$A$1005,"&lt;"&amp;$A30+1,04_Calculo!$AH$6:$AH$1005,1))</f>
        <v/>
      </c>
      <c r="E30" s="50" t="str">
        <f aca="false">IF(OR($A30="",$C30=0),"",_xlfn.MINIFS(04_Calculo!$AJ$6:$AJ$1005,04_Calculo!$A$6:$A$1005,"&gt;="&amp;$A30,04_Calculo!$A$6:$A$1005,"&lt;"&amp;$A30+1,04_Calculo!$AH$6:$AH$1005,1))</f>
        <v/>
      </c>
      <c r="F30" s="50" t="str">
        <f aca="false">IF(OR($A30="",$C30=0),"",_xlfn.MAXIFS(04_Calculo!$AJ$6:$AJ$1005,04_Calculo!$A$6:$A$1005,"&gt;="&amp;$A30,04_Calculo!$A$6:$A$1005,"&lt;"&amp;$A30+1,04_Calculo!$AH$6:$AH$1005,1))</f>
        <v/>
      </c>
      <c r="G30" s="46" t="str">
        <f aca="false">IF(OR($A30="",$C30=0),"",AVERAGEIFS(04_Calculo!$P$6:$P$1005,04_Calculo!$A$6:$A$1005,"&gt;="&amp;$A30,04_Calculo!$A$6:$A$1005,"&lt;"&amp;$A30+1,04_Calculo!$AH$6:$AH$1005,1))</f>
        <v/>
      </c>
      <c r="H30" s="50" t="str">
        <f aca="false">IF(OR($A30="",$C30=0),"",AVERAGEIFS(04_Calculo!$L$6:$L$1005,04_Calculo!$A$6:$A$1005,"&gt;="&amp;$A30,04_Calculo!$A$6:$A$1005,"&lt;"&amp;$A30+1,04_Calculo!$AH$6:$AH$1005,1))</f>
        <v/>
      </c>
      <c r="I30" s="49" t="str">
        <f aca="false">IF($D30="","",IF($D30&gt;=CFG_LIMIAR,"IRRIGAR",IF($D30&gt;=CFG_LIMIAR_AT,"ATENÇÃO","SEM ESTRESSE")))</f>
        <v/>
      </c>
    </row>
    <row r="31" customFormat="false" ht="15" hidden="false" customHeight="false" outlineLevel="0" collapsed="false">
      <c r="A31" s="65" t="str">
        <f aca="false">IF($A30="","",IF($A30+1&gt;$C$5,"",$A30+1))</f>
        <v/>
      </c>
      <c r="B31" s="48" t="str">
        <f aca="false">IF($A31="","",COUNTIFS(04_Calculo!$A$6:$A$1005,"&gt;="&amp;$A31,04_Calculo!$A$6:$A$1005,"&lt;"&amp;$A31+1))</f>
        <v/>
      </c>
      <c r="C31" s="48" t="str">
        <f aca="false">IF($A31="","",COUNTIFS(04_Calculo!$A$6:$A$1005,"&gt;="&amp;$A31,04_Calculo!$A$6:$A$1005,"&lt;"&amp;$A31+1,04_Calculo!$AH$6:$AH$1005,1))</f>
        <v/>
      </c>
      <c r="D31" s="50" t="str">
        <f aca="false">IF(OR($A31="",$C31=0),"",AVERAGEIFS(04_Calculo!$AJ$6:$AJ$1005,04_Calculo!$A$6:$A$1005,"&gt;="&amp;$A31,04_Calculo!$A$6:$A$1005,"&lt;"&amp;$A31+1,04_Calculo!$AH$6:$AH$1005,1))</f>
        <v/>
      </c>
      <c r="E31" s="50" t="str">
        <f aca="false">IF(OR($A31="",$C31=0),"",_xlfn.MINIFS(04_Calculo!$AJ$6:$AJ$1005,04_Calculo!$A$6:$A$1005,"&gt;="&amp;$A31,04_Calculo!$A$6:$A$1005,"&lt;"&amp;$A31+1,04_Calculo!$AH$6:$AH$1005,1))</f>
        <v/>
      </c>
      <c r="F31" s="50" t="str">
        <f aca="false">IF(OR($A31="",$C31=0),"",_xlfn.MAXIFS(04_Calculo!$AJ$6:$AJ$1005,04_Calculo!$A$6:$A$1005,"&gt;="&amp;$A31,04_Calculo!$A$6:$A$1005,"&lt;"&amp;$A31+1,04_Calculo!$AH$6:$AH$1005,1))</f>
        <v/>
      </c>
      <c r="G31" s="46" t="str">
        <f aca="false">IF(OR($A31="",$C31=0),"",AVERAGEIFS(04_Calculo!$P$6:$P$1005,04_Calculo!$A$6:$A$1005,"&gt;="&amp;$A31,04_Calculo!$A$6:$A$1005,"&lt;"&amp;$A31+1,04_Calculo!$AH$6:$AH$1005,1))</f>
        <v/>
      </c>
      <c r="H31" s="50" t="str">
        <f aca="false">IF(OR($A31="",$C31=0),"",AVERAGEIFS(04_Calculo!$L$6:$L$1005,04_Calculo!$A$6:$A$1005,"&gt;="&amp;$A31,04_Calculo!$A$6:$A$1005,"&lt;"&amp;$A31+1,04_Calculo!$AH$6:$AH$1005,1))</f>
        <v/>
      </c>
      <c r="I31" s="49" t="str">
        <f aca="false">IF($D31="","",IF($D31&gt;=CFG_LIMIAR,"IRRIGAR",IF($D31&gt;=CFG_LIMIAR_AT,"ATENÇÃO","SEM ESTRESSE")))</f>
        <v/>
      </c>
    </row>
    <row r="32" customFormat="false" ht="15" hidden="false" customHeight="false" outlineLevel="0" collapsed="false">
      <c r="A32" s="65" t="str">
        <f aca="false">IF($A31="","",IF($A31+1&gt;$C$5,"",$A31+1))</f>
        <v/>
      </c>
      <c r="B32" s="48" t="str">
        <f aca="false">IF($A32="","",COUNTIFS(04_Calculo!$A$6:$A$1005,"&gt;="&amp;$A32,04_Calculo!$A$6:$A$1005,"&lt;"&amp;$A32+1))</f>
        <v/>
      </c>
      <c r="C32" s="48" t="str">
        <f aca="false">IF($A32="","",COUNTIFS(04_Calculo!$A$6:$A$1005,"&gt;="&amp;$A32,04_Calculo!$A$6:$A$1005,"&lt;"&amp;$A32+1,04_Calculo!$AH$6:$AH$1005,1))</f>
        <v/>
      </c>
      <c r="D32" s="50" t="str">
        <f aca="false">IF(OR($A32="",$C32=0),"",AVERAGEIFS(04_Calculo!$AJ$6:$AJ$1005,04_Calculo!$A$6:$A$1005,"&gt;="&amp;$A32,04_Calculo!$A$6:$A$1005,"&lt;"&amp;$A32+1,04_Calculo!$AH$6:$AH$1005,1))</f>
        <v/>
      </c>
      <c r="E32" s="50" t="str">
        <f aca="false">IF(OR($A32="",$C32=0),"",_xlfn.MINIFS(04_Calculo!$AJ$6:$AJ$1005,04_Calculo!$A$6:$A$1005,"&gt;="&amp;$A32,04_Calculo!$A$6:$A$1005,"&lt;"&amp;$A32+1,04_Calculo!$AH$6:$AH$1005,1))</f>
        <v/>
      </c>
      <c r="F32" s="50" t="str">
        <f aca="false">IF(OR($A32="",$C32=0),"",_xlfn.MAXIFS(04_Calculo!$AJ$6:$AJ$1005,04_Calculo!$A$6:$A$1005,"&gt;="&amp;$A32,04_Calculo!$A$6:$A$1005,"&lt;"&amp;$A32+1,04_Calculo!$AH$6:$AH$1005,1))</f>
        <v/>
      </c>
      <c r="G32" s="46" t="str">
        <f aca="false">IF(OR($A32="",$C32=0),"",AVERAGEIFS(04_Calculo!$P$6:$P$1005,04_Calculo!$A$6:$A$1005,"&gt;="&amp;$A32,04_Calculo!$A$6:$A$1005,"&lt;"&amp;$A32+1,04_Calculo!$AH$6:$AH$1005,1))</f>
        <v/>
      </c>
      <c r="H32" s="50" t="str">
        <f aca="false">IF(OR($A32="",$C32=0),"",AVERAGEIFS(04_Calculo!$L$6:$L$1005,04_Calculo!$A$6:$A$1005,"&gt;="&amp;$A32,04_Calculo!$A$6:$A$1005,"&lt;"&amp;$A32+1,04_Calculo!$AH$6:$AH$1005,1))</f>
        <v/>
      </c>
      <c r="I32" s="49" t="str">
        <f aca="false">IF($D32="","",IF($D32&gt;=CFG_LIMIAR,"IRRIGAR",IF($D32&gt;=CFG_LIMIAR_AT,"ATENÇÃO","SEM ESTRESSE")))</f>
        <v/>
      </c>
    </row>
    <row r="33" customFormat="false" ht="15" hidden="false" customHeight="false" outlineLevel="0" collapsed="false">
      <c r="A33" s="65" t="str">
        <f aca="false">IF($A32="","",IF($A32+1&gt;$C$5,"",$A32+1))</f>
        <v/>
      </c>
      <c r="B33" s="48" t="str">
        <f aca="false">IF($A33="","",COUNTIFS(04_Calculo!$A$6:$A$1005,"&gt;="&amp;$A33,04_Calculo!$A$6:$A$1005,"&lt;"&amp;$A33+1))</f>
        <v/>
      </c>
      <c r="C33" s="48" t="str">
        <f aca="false">IF($A33="","",COUNTIFS(04_Calculo!$A$6:$A$1005,"&gt;="&amp;$A33,04_Calculo!$A$6:$A$1005,"&lt;"&amp;$A33+1,04_Calculo!$AH$6:$AH$1005,1))</f>
        <v/>
      </c>
      <c r="D33" s="50" t="str">
        <f aca="false">IF(OR($A33="",$C33=0),"",AVERAGEIFS(04_Calculo!$AJ$6:$AJ$1005,04_Calculo!$A$6:$A$1005,"&gt;="&amp;$A33,04_Calculo!$A$6:$A$1005,"&lt;"&amp;$A33+1,04_Calculo!$AH$6:$AH$1005,1))</f>
        <v/>
      </c>
      <c r="E33" s="50" t="str">
        <f aca="false">IF(OR($A33="",$C33=0),"",_xlfn.MINIFS(04_Calculo!$AJ$6:$AJ$1005,04_Calculo!$A$6:$A$1005,"&gt;="&amp;$A33,04_Calculo!$A$6:$A$1005,"&lt;"&amp;$A33+1,04_Calculo!$AH$6:$AH$1005,1))</f>
        <v/>
      </c>
      <c r="F33" s="50" t="str">
        <f aca="false">IF(OR($A33="",$C33=0),"",_xlfn.MAXIFS(04_Calculo!$AJ$6:$AJ$1005,04_Calculo!$A$6:$A$1005,"&gt;="&amp;$A33,04_Calculo!$A$6:$A$1005,"&lt;"&amp;$A33+1,04_Calculo!$AH$6:$AH$1005,1))</f>
        <v/>
      </c>
      <c r="G33" s="46" t="str">
        <f aca="false">IF(OR($A33="",$C33=0),"",AVERAGEIFS(04_Calculo!$P$6:$P$1005,04_Calculo!$A$6:$A$1005,"&gt;="&amp;$A33,04_Calculo!$A$6:$A$1005,"&lt;"&amp;$A33+1,04_Calculo!$AH$6:$AH$1005,1))</f>
        <v/>
      </c>
      <c r="H33" s="50" t="str">
        <f aca="false">IF(OR($A33="",$C33=0),"",AVERAGEIFS(04_Calculo!$L$6:$L$1005,04_Calculo!$A$6:$A$1005,"&gt;="&amp;$A33,04_Calculo!$A$6:$A$1005,"&lt;"&amp;$A33+1,04_Calculo!$AH$6:$AH$1005,1))</f>
        <v/>
      </c>
      <c r="I33" s="49" t="str">
        <f aca="false">IF($D33="","",IF($D33&gt;=CFG_LIMIAR,"IRRIGAR",IF($D33&gt;=CFG_LIMIAR_AT,"ATENÇÃO","SEM ESTRESSE")))</f>
        <v/>
      </c>
    </row>
    <row r="34" customFormat="false" ht="15" hidden="false" customHeight="false" outlineLevel="0" collapsed="false">
      <c r="A34" s="65" t="str">
        <f aca="false">IF($A33="","",IF($A33+1&gt;$C$5,"",$A33+1))</f>
        <v/>
      </c>
      <c r="B34" s="48" t="str">
        <f aca="false">IF($A34="","",COUNTIFS(04_Calculo!$A$6:$A$1005,"&gt;="&amp;$A34,04_Calculo!$A$6:$A$1005,"&lt;"&amp;$A34+1))</f>
        <v/>
      </c>
      <c r="C34" s="48" t="str">
        <f aca="false">IF($A34="","",COUNTIFS(04_Calculo!$A$6:$A$1005,"&gt;="&amp;$A34,04_Calculo!$A$6:$A$1005,"&lt;"&amp;$A34+1,04_Calculo!$AH$6:$AH$1005,1))</f>
        <v/>
      </c>
      <c r="D34" s="50" t="str">
        <f aca="false">IF(OR($A34="",$C34=0),"",AVERAGEIFS(04_Calculo!$AJ$6:$AJ$1005,04_Calculo!$A$6:$A$1005,"&gt;="&amp;$A34,04_Calculo!$A$6:$A$1005,"&lt;"&amp;$A34+1,04_Calculo!$AH$6:$AH$1005,1))</f>
        <v/>
      </c>
      <c r="E34" s="50" t="str">
        <f aca="false">IF(OR($A34="",$C34=0),"",_xlfn.MINIFS(04_Calculo!$AJ$6:$AJ$1005,04_Calculo!$A$6:$A$1005,"&gt;="&amp;$A34,04_Calculo!$A$6:$A$1005,"&lt;"&amp;$A34+1,04_Calculo!$AH$6:$AH$1005,1))</f>
        <v/>
      </c>
      <c r="F34" s="50" t="str">
        <f aca="false">IF(OR($A34="",$C34=0),"",_xlfn.MAXIFS(04_Calculo!$AJ$6:$AJ$1005,04_Calculo!$A$6:$A$1005,"&gt;="&amp;$A34,04_Calculo!$A$6:$A$1005,"&lt;"&amp;$A34+1,04_Calculo!$AH$6:$AH$1005,1))</f>
        <v/>
      </c>
      <c r="G34" s="46" t="str">
        <f aca="false">IF(OR($A34="",$C34=0),"",AVERAGEIFS(04_Calculo!$P$6:$P$1005,04_Calculo!$A$6:$A$1005,"&gt;="&amp;$A34,04_Calculo!$A$6:$A$1005,"&lt;"&amp;$A34+1,04_Calculo!$AH$6:$AH$1005,1))</f>
        <v/>
      </c>
      <c r="H34" s="50" t="str">
        <f aca="false">IF(OR($A34="",$C34=0),"",AVERAGEIFS(04_Calculo!$L$6:$L$1005,04_Calculo!$A$6:$A$1005,"&gt;="&amp;$A34,04_Calculo!$A$6:$A$1005,"&lt;"&amp;$A34+1,04_Calculo!$AH$6:$AH$1005,1))</f>
        <v/>
      </c>
      <c r="I34" s="49" t="str">
        <f aca="false">IF($D34="","",IF($D34&gt;=CFG_LIMIAR,"IRRIGAR",IF($D34&gt;=CFG_LIMIAR_AT,"ATENÇÃO","SEM ESTRESSE")))</f>
        <v/>
      </c>
    </row>
    <row r="35" customFormat="false" ht="15" hidden="false" customHeight="false" outlineLevel="0" collapsed="false">
      <c r="A35" s="65" t="str">
        <f aca="false">IF($A34="","",IF($A34+1&gt;$C$5,"",$A34+1))</f>
        <v/>
      </c>
      <c r="B35" s="48" t="str">
        <f aca="false">IF($A35="","",COUNTIFS(04_Calculo!$A$6:$A$1005,"&gt;="&amp;$A35,04_Calculo!$A$6:$A$1005,"&lt;"&amp;$A35+1))</f>
        <v/>
      </c>
      <c r="C35" s="48" t="str">
        <f aca="false">IF($A35="","",COUNTIFS(04_Calculo!$A$6:$A$1005,"&gt;="&amp;$A35,04_Calculo!$A$6:$A$1005,"&lt;"&amp;$A35+1,04_Calculo!$AH$6:$AH$1005,1))</f>
        <v/>
      </c>
      <c r="D35" s="50" t="str">
        <f aca="false">IF(OR($A35="",$C35=0),"",AVERAGEIFS(04_Calculo!$AJ$6:$AJ$1005,04_Calculo!$A$6:$A$1005,"&gt;="&amp;$A35,04_Calculo!$A$6:$A$1005,"&lt;"&amp;$A35+1,04_Calculo!$AH$6:$AH$1005,1))</f>
        <v/>
      </c>
      <c r="E35" s="50" t="str">
        <f aca="false">IF(OR($A35="",$C35=0),"",_xlfn.MINIFS(04_Calculo!$AJ$6:$AJ$1005,04_Calculo!$A$6:$A$1005,"&gt;="&amp;$A35,04_Calculo!$A$6:$A$1005,"&lt;"&amp;$A35+1,04_Calculo!$AH$6:$AH$1005,1))</f>
        <v/>
      </c>
      <c r="F35" s="50" t="str">
        <f aca="false">IF(OR($A35="",$C35=0),"",_xlfn.MAXIFS(04_Calculo!$AJ$6:$AJ$1005,04_Calculo!$A$6:$A$1005,"&gt;="&amp;$A35,04_Calculo!$A$6:$A$1005,"&lt;"&amp;$A35+1,04_Calculo!$AH$6:$AH$1005,1))</f>
        <v/>
      </c>
      <c r="G35" s="46" t="str">
        <f aca="false">IF(OR($A35="",$C35=0),"",AVERAGEIFS(04_Calculo!$P$6:$P$1005,04_Calculo!$A$6:$A$1005,"&gt;="&amp;$A35,04_Calculo!$A$6:$A$1005,"&lt;"&amp;$A35+1,04_Calculo!$AH$6:$AH$1005,1))</f>
        <v/>
      </c>
      <c r="H35" s="50" t="str">
        <f aca="false">IF(OR($A35="",$C35=0),"",AVERAGEIFS(04_Calculo!$L$6:$L$1005,04_Calculo!$A$6:$A$1005,"&gt;="&amp;$A35,04_Calculo!$A$6:$A$1005,"&lt;"&amp;$A35+1,04_Calculo!$AH$6:$AH$1005,1))</f>
        <v/>
      </c>
      <c r="I35" s="49" t="str">
        <f aca="false">IF($D35="","",IF($D35&gt;=CFG_LIMIAR,"IRRIGAR",IF($D35&gt;=CFG_LIMIAR_AT,"ATENÇÃO","SEM ESTRESSE")))</f>
        <v/>
      </c>
    </row>
    <row r="36" customFormat="false" ht="15" hidden="false" customHeight="false" outlineLevel="0" collapsed="false">
      <c r="A36" s="65" t="str">
        <f aca="false">IF($A35="","",IF($A35+1&gt;$C$5,"",$A35+1))</f>
        <v/>
      </c>
      <c r="B36" s="48" t="str">
        <f aca="false">IF($A36="","",COUNTIFS(04_Calculo!$A$6:$A$1005,"&gt;="&amp;$A36,04_Calculo!$A$6:$A$1005,"&lt;"&amp;$A36+1))</f>
        <v/>
      </c>
      <c r="C36" s="48" t="str">
        <f aca="false">IF($A36="","",COUNTIFS(04_Calculo!$A$6:$A$1005,"&gt;="&amp;$A36,04_Calculo!$A$6:$A$1005,"&lt;"&amp;$A36+1,04_Calculo!$AH$6:$AH$1005,1))</f>
        <v/>
      </c>
      <c r="D36" s="50" t="str">
        <f aca="false">IF(OR($A36="",$C36=0),"",AVERAGEIFS(04_Calculo!$AJ$6:$AJ$1005,04_Calculo!$A$6:$A$1005,"&gt;="&amp;$A36,04_Calculo!$A$6:$A$1005,"&lt;"&amp;$A36+1,04_Calculo!$AH$6:$AH$1005,1))</f>
        <v/>
      </c>
      <c r="E36" s="50" t="str">
        <f aca="false">IF(OR($A36="",$C36=0),"",_xlfn.MINIFS(04_Calculo!$AJ$6:$AJ$1005,04_Calculo!$A$6:$A$1005,"&gt;="&amp;$A36,04_Calculo!$A$6:$A$1005,"&lt;"&amp;$A36+1,04_Calculo!$AH$6:$AH$1005,1))</f>
        <v/>
      </c>
      <c r="F36" s="50" t="str">
        <f aca="false">IF(OR($A36="",$C36=0),"",_xlfn.MAXIFS(04_Calculo!$AJ$6:$AJ$1005,04_Calculo!$A$6:$A$1005,"&gt;="&amp;$A36,04_Calculo!$A$6:$A$1005,"&lt;"&amp;$A36+1,04_Calculo!$AH$6:$AH$1005,1))</f>
        <v/>
      </c>
      <c r="G36" s="46" t="str">
        <f aca="false">IF(OR($A36="",$C36=0),"",AVERAGEIFS(04_Calculo!$P$6:$P$1005,04_Calculo!$A$6:$A$1005,"&gt;="&amp;$A36,04_Calculo!$A$6:$A$1005,"&lt;"&amp;$A36+1,04_Calculo!$AH$6:$AH$1005,1))</f>
        <v/>
      </c>
      <c r="H36" s="50" t="str">
        <f aca="false">IF(OR($A36="",$C36=0),"",AVERAGEIFS(04_Calculo!$L$6:$L$1005,04_Calculo!$A$6:$A$1005,"&gt;="&amp;$A36,04_Calculo!$A$6:$A$1005,"&lt;"&amp;$A36+1,04_Calculo!$AH$6:$AH$1005,1))</f>
        <v/>
      </c>
      <c r="I36" s="49" t="str">
        <f aca="false">IF($D36="","",IF($D36&gt;=CFG_LIMIAR,"IRRIGAR",IF($D36&gt;=CFG_LIMIAR_AT,"ATENÇÃO","SEM ESTRESSE")))</f>
        <v/>
      </c>
    </row>
    <row r="37" customFormat="false" ht="15" hidden="false" customHeight="false" outlineLevel="0" collapsed="false">
      <c r="A37" s="65" t="str">
        <f aca="false">IF($A36="","",IF($A36+1&gt;$C$5,"",$A36+1))</f>
        <v/>
      </c>
      <c r="B37" s="48" t="str">
        <f aca="false">IF($A37="","",COUNTIFS(04_Calculo!$A$6:$A$1005,"&gt;="&amp;$A37,04_Calculo!$A$6:$A$1005,"&lt;"&amp;$A37+1))</f>
        <v/>
      </c>
      <c r="C37" s="48" t="str">
        <f aca="false">IF($A37="","",COUNTIFS(04_Calculo!$A$6:$A$1005,"&gt;="&amp;$A37,04_Calculo!$A$6:$A$1005,"&lt;"&amp;$A37+1,04_Calculo!$AH$6:$AH$1005,1))</f>
        <v/>
      </c>
      <c r="D37" s="50" t="str">
        <f aca="false">IF(OR($A37="",$C37=0),"",AVERAGEIFS(04_Calculo!$AJ$6:$AJ$1005,04_Calculo!$A$6:$A$1005,"&gt;="&amp;$A37,04_Calculo!$A$6:$A$1005,"&lt;"&amp;$A37+1,04_Calculo!$AH$6:$AH$1005,1))</f>
        <v/>
      </c>
      <c r="E37" s="50" t="str">
        <f aca="false">IF(OR($A37="",$C37=0),"",_xlfn.MINIFS(04_Calculo!$AJ$6:$AJ$1005,04_Calculo!$A$6:$A$1005,"&gt;="&amp;$A37,04_Calculo!$A$6:$A$1005,"&lt;"&amp;$A37+1,04_Calculo!$AH$6:$AH$1005,1))</f>
        <v/>
      </c>
      <c r="F37" s="50" t="str">
        <f aca="false">IF(OR($A37="",$C37=0),"",_xlfn.MAXIFS(04_Calculo!$AJ$6:$AJ$1005,04_Calculo!$A$6:$A$1005,"&gt;="&amp;$A37,04_Calculo!$A$6:$A$1005,"&lt;"&amp;$A37+1,04_Calculo!$AH$6:$AH$1005,1))</f>
        <v/>
      </c>
      <c r="G37" s="46" t="str">
        <f aca="false">IF(OR($A37="",$C37=0),"",AVERAGEIFS(04_Calculo!$P$6:$P$1005,04_Calculo!$A$6:$A$1005,"&gt;="&amp;$A37,04_Calculo!$A$6:$A$1005,"&lt;"&amp;$A37+1,04_Calculo!$AH$6:$AH$1005,1))</f>
        <v/>
      </c>
      <c r="H37" s="50" t="str">
        <f aca="false">IF(OR($A37="",$C37=0),"",AVERAGEIFS(04_Calculo!$L$6:$L$1005,04_Calculo!$A$6:$A$1005,"&gt;="&amp;$A37,04_Calculo!$A$6:$A$1005,"&lt;"&amp;$A37+1,04_Calculo!$AH$6:$AH$1005,1))</f>
        <v/>
      </c>
      <c r="I37" s="49" t="str">
        <f aca="false">IF($D37="","",IF($D37&gt;=CFG_LIMIAR,"IRRIGAR",IF($D37&gt;=CFG_LIMIAR_AT,"ATENÇÃO","SEM ESTRESSE")))</f>
        <v/>
      </c>
    </row>
    <row r="38" customFormat="false" ht="15" hidden="false" customHeight="false" outlineLevel="0" collapsed="false">
      <c r="A38" s="65" t="str">
        <f aca="false">IF($A37="","",IF($A37+1&gt;$C$5,"",$A37+1))</f>
        <v/>
      </c>
      <c r="B38" s="48" t="str">
        <f aca="false">IF($A38="","",COUNTIFS(04_Calculo!$A$6:$A$1005,"&gt;="&amp;$A38,04_Calculo!$A$6:$A$1005,"&lt;"&amp;$A38+1))</f>
        <v/>
      </c>
      <c r="C38" s="48" t="str">
        <f aca="false">IF($A38="","",COUNTIFS(04_Calculo!$A$6:$A$1005,"&gt;="&amp;$A38,04_Calculo!$A$6:$A$1005,"&lt;"&amp;$A38+1,04_Calculo!$AH$6:$AH$1005,1))</f>
        <v/>
      </c>
      <c r="D38" s="50" t="str">
        <f aca="false">IF(OR($A38="",$C38=0),"",AVERAGEIFS(04_Calculo!$AJ$6:$AJ$1005,04_Calculo!$A$6:$A$1005,"&gt;="&amp;$A38,04_Calculo!$A$6:$A$1005,"&lt;"&amp;$A38+1,04_Calculo!$AH$6:$AH$1005,1))</f>
        <v/>
      </c>
      <c r="E38" s="50" t="str">
        <f aca="false">IF(OR($A38="",$C38=0),"",_xlfn.MINIFS(04_Calculo!$AJ$6:$AJ$1005,04_Calculo!$A$6:$A$1005,"&gt;="&amp;$A38,04_Calculo!$A$6:$A$1005,"&lt;"&amp;$A38+1,04_Calculo!$AH$6:$AH$1005,1))</f>
        <v/>
      </c>
      <c r="F38" s="50" t="str">
        <f aca="false">IF(OR($A38="",$C38=0),"",_xlfn.MAXIFS(04_Calculo!$AJ$6:$AJ$1005,04_Calculo!$A$6:$A$1005,"&gt;="&amp;$A38,04_Calculo!$A$6:$A$1005,"&lt;"&amp;$A38+1,04_Calculo!$AH$6:$AH$1005,1))</f>
        <v/>
      </c>
      <c r="G38" s="46" t="str">
        <f aca="false">IF(OR($A38="",$C38=0),"",AVERAGEIFS(04_Calculo!$P$6:$P$1005,04_Calculo!$A$6:$A$1005,"&gt;="&amp;$A38,04_Calculo!$A$6:$A$1005,"&lt;"&amp;$A38+1,04_Calculo!$AH$6:$AH$1005,1))</f>
        <v/>
      </c>
      <c r="H38" s="50" t="str">
        <f aca="false">IF(OR($A38="",$C38=0),"",AVERAGEIFS(04_Calculo!$L$6:$L$1005,04_Calculo!$A$6:$A$1005,"&gt;="&amp;$A38,04_Calculo!$A$6:$A$1005,"&lt;"&amp;$A38+1,04_Calculo!$AH$6:$AH$1005,1))</f>
        <v/>
      </c>
      <c r="I38" s="49" t="str">
        <f aca="false">IF($D38="","",IF($D38&gt;=CFG_LIMIAR,"IRRIGAR",IF($D38&gt;=CFG_LIMIAR_AT,"ATENÇÃO","SEM ESTRESSE")))</f>
        <v/>
      </c>
    </row>
    <row r="39" customFormat="false" ht="15" hidden="false" customHeight="false" outlineLevel="0" collapsed="false">
      <c r="A39" s="65" t="str">
        <f aca="false">IF($A38="","",IF($A38+1&gt;$C$5,"",$A38+1))</f>
        <v/>
      </c>
      <c r="B39" s="48" t="str">
        <f aca="false">IF($A39="","",COUNTIFS(04_Calculo!$A$6:$A$1005,"&gt;="&amp;$A39,04_Calculo!$A$6:$A$1005,"&lt;"&amp;$A39+1))</f>
        <v/>
      </c>
      <c r="C39" s="48" t="str">
        <f aca="false">IF($A39="","",COUNTIFS(04_Calculo!$A$6:$A$1005,"&gt;="&amp;$A39,04_Calculo!$A$6:$A$1005,"&lt;"&amp;$A39+1,04_Calculo!$AH$6:$AH$1005,1))</f>
        <v/>
      </c>
      <c r="D39" s="50" t="str">
        <f aca="false">IF(OR($A39="",$C39=0),"",AVERAGEIFS(04_Calculo!$AJ$6:$AJ$1005,04_Calculo!$A$6:$A$1005,"&gt;="&amp;$A39,04_Calculo!$A$6:$A$1005,"&lt;"&amp;$A39+1,04_Calculo!$AH$6:$AH$1005,1))</f>
        <v/>
      </c>
      <c r="E39" s="50" t="str">
        <f aca="false">IF(OR($A39="",$C39=0),"",_xlfn.MINIFS(04_Calculo!$AJ$6:$AJ$1005,04_Calculo!$A$6:$A$1005,"&gt;="&amp;$A39,04_Calculo!$A$6:$A$1005,"&lt;"&amp;$A39+1,04_Calculo!$AH$6:$AH$1005,1))</f>
        <v/>
      </c>
      <c r="F39" s="50" t="str">
        <f aca="false">IF(OR($A39="",$C39=0),"",_xlfn.MAXIFS(04_Calculo!$AJ$6:$AJ$1005,04_Calculo!$A$6:$A$1005,"&gt;="&amp;$A39,04_Calculo!$A$6:$A$1005,"&lt;"&amp;$A39+1,04_Calculo!$AH$6:$AH$1005,1))</f>
        <v/>
      </c>
      <c r="G39" s="46" t="str">
        <f aca="false">IF(OR($A39="",$C39=0),"",AVERAGEIFS(04_Calculo!$P$6:$P$1005,04_Calculo!$A$6:$A$1005,"&gt;="&amp;$A39,04_Calculo!$A$6:$A$1005,"&lt;"&amp;$A39+1,04_Calculo!$AH$6:$AH$1005,1))</f>
        <v/>
      </c>
      <c r="H39" s="50" t="str">
        <f aca="false">IF(OR($A39="",$C39=0),"",AVERAGEIFS(04_Calculo!$L$6:$L$1005,04_Calculo!$A$6:$A$1005,"&gt;="&amp;$A39,04_Calculo!$A$6:$A$1005,"&lt;"&amp;$A39+1,04_Calculo!$AH$6:$AH$1005,1))</f>
        <v/>
      </c>
      <c r="I39" s="49" t="str">
        <f aca="false">IF($D39="","",IF($D39&gt;=CFG_LIMIAR,"IRRIGAR",IF($D39&gt;=CFG_LIMIAR_AT,"ATENÇÃO","SEM ESTRESSE")))</f>
        <v/>
      </c>
    </row>
    <row r="40" customFormat="false" ht="15" hidden="false" customHeight="false" outlineLevel="0" collapsed="false">
      <c r="A40" s="65" t="str">
        <f aca="false">IF($A39="","",IF($A39+1&gt;$C$5,"",$A39+1))</f>
        <v/>
      </c>
      <c r="B40" s="48" t="str">
        <f aca="false">IF($A40="","",COUNTIFS(04_Calculo!$A$6:$A$1005,"&gt;="&amp;$A40,04_Calculo!$A$6:$A$1005,"&lt;"&amp;$A40+1))</f>
        <v/>
      </c>
      <c r="C40" s="48" t="str">
        <f aca="false">IF($A40="","",COUNTIFS(04_Calculo!$A$6:$A$1005,"&gt;="&amp;$A40,04_Calculo!$A$6:$A$1005,"&lt;"&amp;$A40+1,04_Calculo!$AH$6:$AH$1005,1))</f>
        <v/>
      </c>
      <c r="D40" s="50" t="str">
        <f aca="false">IF(OR($A40="",$C40=0),"",AVERAGEIFS(04_Calculo!$AJ$6:$AJ$1005,04_Calculo!$A$6:$A$1005,"&gt;="&amp;$A40,04_Calculo!$A$6:$A$1005,"&lt;"&amp;$A40+1,04_Calculo!$AH$6:$AH$1005,1))</f>
        <v/>
      </c>
      <c r="E40" s="50" t="str">
        <f aca="false">IF(OR($A40="",$C40=0),"",_xlfn.MINIFS(04_Calculo!$AJ$6:$AJ$1005,04_Calculo!$A$6:$A$1005,"&gt;="&amp;$A40,04_Calculo!$A$6:$A$1005,"&lt;"&amp;$A40+1,04_Calculo!$AH$6:$AH$1005,1))</f>
        <v/>
      </c>
      <c r="F40" s="50" t="str">
        <f aca="false">IF(OR($A40="",$C40=0),"",_xlfn.MAXIFS(04_Calculo!$AJ$6:$AJ$1005,04_Calculo!$A$6:$A$1005,"&gt;="&amp;$A40,04_Calculo!$A$6:$A$1005,"&lt;"&amp;$A40+1,04_Calculo!$AH$6:$AH$1005,1))</f>
        <v/>
      </c>
      <c r="G40" s="46" t="str">
        <f aca="false">IF(OR($A40="",$C40=0),"",AVERAGEIFS(04_Calculo!$P$6:$P$1005,04_Calculo!$A$6:$A$1005,"&gt;="&amp;$A40,04_Calculo!$A$6:$A$1005,"&lt;"&amp;$A40+1,04_Calculo!$AH$6:$AH$1005,1))</f>
        <v/>
      </c>
      <c r="H40" s="50" t="str">
        <f aca="false">IF(OR($A40="",$C40=0),"",AVERAGEIFS(04_Calculo!$L$6:$L$1005,04_Calculo!$A$6:$A$1005,"&gt;="&amp;$A40,04_Calculo!$A$6:$A$1005,"&lt;"&amp;$A40+1,04_Calculo!$AH$6:$AH$1005,1))</f>
        <v/>
      </c>
      <c r="I40" s="49" t="str">
        <f aca="false">IF($D40="","",IF($D40&gt;=CFG_LIMIAR,"IRRIGAR",IF($D40&gt;=CFG_LIMIAR_AT,"ATENÇÃO","SEM ESTRESSE")))</f>
        <v/>
      </c>
    </row>
    <row r="41" customFormat="false" ht="15" hidden="false" customHeight="false" outlineLevel="0" collapsed="false">
      <c r="A41" s="65" t="str">
        <f aca="false">IF($A40="","",IF($A40+1&gt;$C$5,"",$A40+1))</f>
        <v/>
      </c>
      <c r="B41" s="48" t="str">
        <f aca="false">IF($A41="","",COUNTIFS(04_Calculo!$A$6:$A$1005,"&gt;="&amp;$A41,04_Calculo!$A$6:$A$1005,"&lt;"&amp;$A41+1))</f>
        <v/>
      </c>
      <c r="C41" s="48" t="str">
        <f aca="false">IF($A41="","",COUNTIFS(04_Calculo!$A$6:$A$1005,"&gt;="&amp;$A41,04_Calculo!$A$6:$A$1005,"&lt;"&amp;$A41+1,04_Calculo!$AH$6:$AH$1005,1))</f>
        <v/>
      </c>
      <c r="D41" s="50" t="str">
        <f aca="false">IF(OR($A41="",$C41=0),"",AVERAGEIFS(04_Calculo!$AJ$6:$AJ$1005,04_Calculo!$A$6:$A$1005,"&gt;="&amp;$A41,04_Calculo!$A$6:$A$1005,"&lt;"&amp;$A41+1,04_Calculo!$AH$6:$AH$1005,1))</f>
        <v/>
      </c>
      <c r="E41" s="50" t="str">
        <f aca="false">IF(OR($A41="",$C41=0),"",_xlfn.MINIFS(04_Calculo!$AJ$6:$AJ$1005,04_Calculo!$A$6:$A$1005,"&gt;="&amp;$A41,04_Calculo!$A$6:$A$1005,"&lt;"&amp;$A41+1,04_Calculo!$AH$6:$AH$1005,1))</f>
        <v/>
      </c>
      <c r="F41" s="50" t="str">
        <f aca="false">IF(OR($A41="",$C41=0),"",_xlfn.MAXIFS(04_Calculo!$AJ$6:$AJ$1005,04_Calculo!$A$6:$A$1005,"&gt;="&amp;$A41,04_Calculo!$A$6:$A$1005,"&lt;"&amp;$A41+1,04_Calculo!$AH$6:$AH$1005,1))</f>
        <v/>
      </c>
      <c r="G41" s="46" t="str">
        <f aca="false">IF(OR($A41="",$C41=0),"",AVERAGEIFS(04_Calculo!$P$6:$P$1005,04_Calculo!$A$6:$A$1005,"&gt;="&amp;$A41,04_Calculo!$A$6:$A$1005,"&lt;"&amp;$A41+1,04_Calculo!$AH$6:$AH$1005,1))</f>
        <v/>
      </c>
      <c r="H41" s="50" t="str">
        <f aca="false">IF(OR($A41="",$C41=0),"",AVERAGEIFS(04_Calculo!$L$6:$L$1005,04_Calculo!$A$6:$A$1005,"&gt;="&amp;$A41,04_Calculo!$A$6:$A$1005,"&lt;"&amp;$A41+1,04_Calculo!$AH$6:$AH$1005,1))</f>
        <v/>
      </c>
      <c r="I41" s="49" t="str">
        <f aca="false">IF($D41="","",IF($D41&gt;=CFG_LIMIAR,"IRRIGAR",IF($D41&gt;=CFG_LIMIAR_AT,"ATENÇÃO","SEM ESTRESSE")))</f>
        <v/>
      </c>
    </row>
    <row r="42" customFormat="false" ht="15" hidden="false" customHeight="false" outlineLevel="0" collapsed="false">
      <c r="A42" s="65" t="str">
        <f aca="false">IF($A41="","",IF($A41+1&gt;$C$5,"",$A41+1))</f>
        <v/>
      </c>
      <c r="B42" s="48" t="str">
        <f aca="false">IF($A42="","",COUNTIFS(04_Calculo!$A$6:$A$1005,"&gt;="&amp;$A42,04_Calculo!$A$6:$A$1005,"&lt;"&amp;$A42+1))</f>
        <v/>
      </c>
      <c r="C42" s="48" t="str">
        <f aca="false">IF($A42="","",COUNTIFS(04_Calculo!$A$6:$A$1005,"&gt;="&amp;$A42,04_Calculo!$A$6:$A$1005,"&lt;"&amp;$A42+1,04_Calculo!$AH$6:$AH$1005,1))</f>
        <v/>
      </c>
      <c r="D42" s="50" t="str">
        <f aca="false">IF(OR($A42="",$C42=0),"",AVERAGEIFS(04_Calculo!$AJ$6:$AJ$1005,04_Calculo!$A$6:$A$1005,"&gt;="&amp;$A42,04_Calculo!$A$6:$A$1005,"&lt;"&amp;$A42+1,04_Calculo!$AH$6:$AH$1005,1))</f>
        <v/>
      </c>
      <c r="E42" s="50" t="str">
        <f aca="false">IF(OR($A42="",$C42=0),"",_xlfn.MINIFS(04_Calculo!$AJ$6:$AJ$1005,04_Calculo!$A$6:$A$1005,"&gt;="&amp;$A42,04_Calculo!$A$6:$A$1005,"&lt;"&amp;$A42+1,04_Calculo!$AH$6:$AH$1005,1))</f>
        <v/>
      </c>
      <c r="F42" s="50" t="str">
        <f aca="false">IF(OR($A42="",$C42=0),"",_xlfn.MAXIFS(04_Calculo!$AJ$6:$AJ$1005,04_Calculo!$A$6:$A$1005,"&gt;="&amp;$A42,04_Calculo!$A$6:$A$1005,"&lt;"&amp;$A42+1,04_Calculo!$AH$6:$AH$1005,1))</f>
        <v/>
      </c>
      <c r="G42" s="46" t="str">
        <f aca="false">IF(OR($A42="",$C42=0),"",AVERAGEIFS(04_Calculo!$P$6:$P$1005,04_Calculo!$A$6:$A$1005,"&gt;="&amp;$A42,04_Calculo!$A$6:$A$1005,"&lt;"&amp;$A42+1,04_Calculo!$AH$6:$AH$1005,1))</f>
        <v/>
      </c>
      <c r="H42" s="50" t="str">
        <f aca="false">IF(OR($A42="",$C42=0),"",AVERAGEIFS(04_Calculo!$L$6:$L$1005,04_Calculo!$A$6:$A$1005,"&gt;="&amp;$A42,04_Calculo!$A$6:$A$1005,"&lt;"&amp;$A42+1,04_Calculo!$AH$6:$AH$1005,1))</f>
        <v/>
      </c>
      <c r="I42" s="49" t="str">
        <f aca="false">IF($D42="","",IF($D42&gt;=CFG_LIMIAR,"IRRIGAR",IF($D42&gt;=CFG_LIMIAR_AT,"ATENÇÃO","SEM ESTRESSE")))</f>
        <v/>
      </c>
    </row>
    <row r="43" customFormat="false" ht="15" hidden="false" customHeight="false" outlineLevel="0" collapsed="false">
      <c r="A43" s="65" t="str">
        <f aca="false">IF($A42="","",IF($A42+1&gt;$C$5,"",$A42+1))</f>
        <v/>
      </c>
      <c r="B43" s="48" t="str">
        <f aca="false">IF($A43="","",COUNTIFS(04_Calculo!$A$6:$A$1005,"&gt;="&amp;$A43,04_Calculo!$A$6:$A$1005,"&lt;"&amp;$A43+1))</f>
        <v/>
      </c>
      <c r="C43" s="48" t="str">
        <f aca="false">IF($A43="","",COUNTIFS(04_Calculo!$A$6:$A$1005,"&gt;="&amp;$A43,04_Calculo!$A$6:$A$1005,"&lt;"&amp;$A43+1,04_Calculo!$AH$6:$AH$1005,1))</f>
        <v/>
      </c>
      <c r="D43" s="50" t="str">
        <f aca="false">IF(OR($A43="",$C43=0),"",AVERAGEIFS(04_Calculo!$AJ$6:$AJ$1005,04_Calculo!$A$6:$A$1005,"&gt;="&amp;$A43,04_Calculo!$A$6:$A$1005,"&lt;"&amp;$A43+1,04_Calculo!$AH$6:$AH$1005,1))</f>
        <v/>
      </c>
      <c r="E43" s="50" t="str">
        <f aca="false">IF(OR($A43="",$C43=0),"",_xlfn.MINIFS(04_Calculo!$AJ$6:$AJ$1005,04_Calculo!$A$6:$A$1005,"&gt;="&amp;$A43,04_Calculo!$A$6:$A$1005,"&lt;"&amp;$A43+1,04_Calculo!$AH$6:$AH$1005,1))</f>
        <v/>
      </c>
      <c r="F43" s="50" t="str">
        <f aca="false">IF(OR($A43="",$C43=0),"",_xlfn.MAXIFS(04_Calculo!$AJ$6:$AJ$1005,04_Calculo!$A$6:$A$1005,"&gt;="&amp;$A43,04_Calculo!$A$6:$A$1005,"&lt;"&amp;$A43+1,04_Calculo!$AH$6:$AH$1005,1))</f>
        <v/>
      </c>
      <c r="G43" s="46" t="str">
        <f aca="false">IF(OR($A43="",$C43=0),"",AVERAGEIFS(04_Calculo!$P$6:$P$1005,04_Calculo!$A$6:$A$1005,"&gt;="&amp;$A43,04_Calculo!$A$6:$A$1005,"&lt;"&amp;$A43+1,04_Calculo!$AH$6:$AH$1005,1))</f>
        <v/>
      </c>
      <c r="H43" s="50" t="str">
        <f aca="false">IF(OR($A43="",$C43=0),"",AVERAGEIFS(04_Calculo!$L$6:$L$1005,04_Calculo!$A$6:$A$1005,"&gt;="&amp;$A43,04_Calculo!$A$6:$A$1005,"&lt;"&amp;$A43+1,04_Calculo!$AH$6:$AH$1005,1))</f>
        <v/>
      </c>
      <c r="I43" s="49" t="str">
        <f aca="false">IF($D43="","",IF($D43&gt;=CFG_LIMIAR,"IRRIGAR",IF($D43&gt;=CFG_LIMIAR_AT,"ATENÇÃO","SEM ESTRESSE")))</f>
        <v/>
      </c>
    </row>
    <row r="44" customFormat="false" ht="15" hidden="false" customHeight="false" outlineLevel="0" collapsed="false">
      <c r="A44" s="65" t="str">
        <f aca="false">IF($A43="","",IF($A43+1&gt;$C$5,"",$A43+1))</f>
        <v/>
      </c>
      <c r="B44" s="48" t="str">
        <f aca="false">IF($A44="","",COUNTIFS(04_Calculo!$A$6:$A$1005,"&gt;="&amp;$A44,04_Calculo!$A$6:$A$1005,"&lt;"&amp;$A44+1))</f>
        <v/>
      </c>
      <c r="C44" s="48" t="str">
        <f aca="false">IF($A44="","",COUNTIFS(04_Calculo!$A$6:$A$1005,"&gt;="&amp;$A44,04_Calculo!$A$6:$A$1005,"&lt;"&amp;$A44+1,04_Calculo!$AH$6:$AH$1005,1))</f>
        <v/>
      </c>
      <c r="D44" s="50" t="str">
        <f aca="false">IF(OR($A44="",$C44=0),"",AVERAGEIFS(04_Calculo!$AJ$6:$AJ$1005,04_Calculo!$A$6:$A$1005,"&gt;="&amp;$A44,04_Calculo!$A$6:$A$1005,"&lt;"&amp;$A44+1,04_Calculo!$AH$6:$AH$1005,1))</f>
        <v/>
      </c>
      <c r="E44" s="50" t="str">
        <f aca="false">IF(OR($A44="",$C44=0),"",_xlfn.MINIFS(04_Calculo!$AJ$6:$AJ$1005,04_Calculo!$A$6:$A$1005,"&gt;="&amp;$A44,04_Calculo!$A$6:$A$1005,"&lt;"&amp;$A44+1,04_Calculo!$AH$6:$AH$1005,1))</f>
        <v/>
      </c>
      <c r="F44" s="50" t="str">
        <f aca="false">IF(OR($A44="",$C44=0),"",_xlfn.MAXIFS(04_Calculo!$AJ$6:$AJ$1005,04_Calculo!$A$6:$A$1005,"&gt;="&amp;$A44,04_Calculo!$A$6:$A$1005,"&lt;"&amp;$A44+1,04_Calculo!$AH$6:$AH$1005,1))</f>
        <v/>
      </c>
      <c r="G44" s="46" t="str">
        <f aca="false">IF(OR($A44="",$C44=0),"",AVERAGEIFS(04_Calculo!$P$6:$P$1005,04_Calculo!$A$6:$A$1005,"&gt;="&amp;$A44,04_Calculo!$A$6:$A$1005,"&lt;"&amp;$A44+1,04_Calculo!$AH$6:$AH$1005,1))</f>
        <v/>
      </c>
      <c r="H44" s="50" t="str">
        <f aca="false">IF(OR($A44="",$C44=0),"",AVERAGEIFS(04_Calculo!$L$6:$L$1005,04_Calculo!$A$6:$A$1005,"&gt;="&amp;$A44,04_Calculo!$A$6:$A$1005,"&lt;"&amp;$A44+1,04_Calculo!$AH$6:$AH$1005,1))</f>
        <v/>
      </c>
      <c r="I44" s="49" t="str">
        <f aca="false">IF($D44="","",IF($D44&gt;=CFG_LIMIAR,"IRRIGAR",IF($D44&gt;=CFG_LIMIAR_AT,"ATENÇÃO","SEM ESTRESSE")))</f>
        <v/>
      </c>
    </row>
    <row r="45" customFormat="false" ht="15" hidden="false" customHeight="false" outlineLevel="0" collapsed="false">
      <c r="A45" s="65" t="str">
        <f aca="false">IF($A44="","",IF($A44+1&gt;$C$5,"",$A44+1))</f>
        <v/>
      </c>
      <c r="B45" s="48" t="str">
        <f aca="false">IF($A45="","",COUNTIFS(04_Calculo!$A$6:$A$1005,"&gt;="&amp;$A45,04_Calculo!$A$6:$A$1005,"&lt;"&amp;$A45+1))</f>
        <v/>
      </c>
      <c r="C45" s="48" t="str">
        <f aca="false">IF($A45="","",COUNTIFS(04_Calculo!$A$6:$A$1005,"&gt;="&amp;$A45,04_Calculo!$A$6:$A$1005,"&lt;"&amp;$A45+1,04_Calculo!$AH$6:$AH$1005,1))</f>
        <v/>
      </c>
      <c r="D45" s="50" t="str">
        <f aca="false">IF(OR($A45="",$C45=0),"",AVERAGEIFS(04_Calculo!$AJ$6:$AJ$1005,04_Calculo!$A$6:$A$1005,"&gt;="&amp;$A45,04_Calculo!$A$6:$A$1005,"&lt;"&amp;$A45+1,04_Calculo!$AH$6:$AH$1005,1))</f>
        <v/>
      </c>
      <c r="E45" s="50" t="str">
        <f aca="false">IF(OR($A45="",$C45=0),"",_xlfn.MINIFS(04_Calculo!$AJ$6:$AJ$1005,04_Calculo!$A$6:$A$1005,"&gt;="&amp;$A45,04_Calculo!$A$6:$A$1005,"&lt;"&amp;$A45+1,04_Calculo!$AH$6:$AH$1005,1))</f>
        <v/>
      </c>
      <c r="F45" s="50" t="str">
        <f aca="false">IF(OR($A45="",$C45=0),"",_xlfn.MAXIFS(04_Calculo!$AJ$6:$AJ$1005,04_Calculo!$A$6:$A$1005,"&gt;="&amp;$A45,04_Calculo!$A$6:$A$1005,"&lt;"&amp;$A45+1,04_Calculo!$AH$6:$AH$1005,1))</f>
        <v/>
      </c>
      <c r="G45" s="46" t="str">
        <f aca="false">IF(OR($A45="",$C45=0),"",AVERAGEIFS(04_Calculo!$P$6:$P$1005,04_Calculo!$A$6:$A$1005,"&gt;="&amp;$A45,04_Calculo!$A$6:$A$1005,"&lt;"&amp;$A45+1,04_Calculo!$AH$6:$AH$1005,1))</f>
        <v/>
      </c>
      <c r="H45" s="50" t="str">
        <f aca="false">IF(OR($A45="",$C45=0),"",AVERAGEIFS(04_Calculo!$L$6:$L$1005,04_Calculo!$A$6:$A$1005,"&gt;="&amp;$A45,04_Calculo!$A$6:$A$1005,"&lt;"&amp;$A45+1,04_Calculo!$AH$6:$AH$1005,1))</f>
        <v/>
      </c>
      <c r="I45" s="49" t="str">
        <f aca="false">IF($D45="","",IF($D45&gt;=CFG_LIMIAR,"IRRIGAR",IF($D45&gt;=CFG_LIMIAR_AT,"ATENÇÃO","SEM ESTRESSE")))</f>
        <v/>
      </c>
    </row>
    <row r="46" customFormat="false" ht="15" hidden="false" customHeight="false" outlineLevel="0" collapsed="false">
      <c r="A46" s="65" t="str">
        <f aca="false">IF($A45="","",IF($A45+1&gt;$C$5,"",$A45+1))</f>
        <v/>
      </c>
      <c r="B46" s="48" t="str">
        <f aca="false">IF($A46="","",COUNTIFS(04_Calculo!$A$6:$A$1005,"&gt;="&amp;$A46,04_Calculo!$A$6:$A$1005,"&lt;"&amp;$A46+1))</f>
        <v/>
      </c>
      <c r="C46" s="48" t="str">
        <f aca="false">IF($A46="","",COUNTIFS(04_Calculo!$A$6:$A$1005,"&gt;="&amp;$A46,04_Calculo!$A$6:$A$1005,"&lt;"&amp;$A46+1,04_Calculo!$AH$6:$AH$1005,1))</f>
        <v/>
      </c>
      <c r="D46" s="50" t="str">
        <f aca="false">IF(OR($A46="",$C46=0),"",AVERAGEIFS(04_Calculo!$AJ$6:$AJ$1005,04_Calculo!$A$6:$A$1005,"&gt;="&amp;$A46,04_Calculo!$A$6:$A$1005,"&lt;"&amp;$A46+1,04_Calculo!$AH$6:$AH$1005,1))</f>
        <v/>
      </c>
      <c r="E46" s="50" t="str">
        <f aca="false">IF(OR($A46="",$C46=0),"",_xlfn.MINIFS(04_Calculo!$AJ$6:$AJ$1005,04_Calculo!$A$6:$A$1005,"&gt;="&amp;$A46,04_Calculo!$A$6:$A$1005,"&lt;"&amp;$A46+1,04_Calculo!$AH$6:$AH$1005,1))</f>
        <v/>
      </c>
      <c r="F46" s="50" t="str">
        <f aca="false">IF(OR($A46="",$C46=0),"",_xlfn.MAXIFS(04_Calculo!$AJ$6:$AJ$1005,04_Calculo!$A$6:$A$1005,"&gt;="&amp;$A46,04_Calculo!$A$6:$A$1005,"&lt;"&amp;$A46+1,04_Calculo!$AH$6:$AH$1005,1))</f>
        <v/>
      </c>
      <c r="G46" s="46" t="str">
        <f aca="false">IF(OR($A46="",$C46=0),"",AVERAGEIFS(04_Calculo!$P$6:$P$1005,04_Calculo!$A$6:$A$1005,"&gt;="&amp;$A46,04_Calculo!$A$6:$A$1005,"&lt;"&amp;$A46+1,04_Calculo!$AH$6:$AH$1005,1))</f>
        <v/>
      </c>
      <c r="H46" s="50" t="str">
        <f aca="false">IF(OR($A46="",$C46=0),"",AVERAGEIFS(04_Calculo!$L$6:$L$1005,04_Calculo!$A$6:$A$1005,"&gt;="&amp;$A46,04_Calculo!$A$6:$A$1005,"&lt;"&amp;$A46+1,04_Calculo!$AH$6:$AH$1005,1))</f>
        <v/>
      </c>
      <c r="I46" s="49" t="str">
        <f aca="false">IF($D46="","",IF($D46&gt;=CFG_LIMIAR,"IRRIGAR",IF($D46&gt;=CFG_LIMIAR_AT,"ATENÇÃO","SEM ESTRESSE")))</f>
        <v/>
      </c>
    </row>
    <row r="47" customFormat="false" ht="15" hidden="false" customHeight="false" outlineLevel="0" collapsed="false">
      <c r="A47" s="65" t="str">
        <f aca="false">IF($A46="","",IF($A46+1&gt;$C$5,"",$A46+1))</f>
        <v/>
      </c>
      <c r="B47" s="48" t="str">
        <f aca="false">IF($A47="","",COUNTIFS(04_Calculo!$A$6:$A$1005,"&gt;="&amp;$A47,04_Calculo!$A$6:$A$1005,"&lt;"&amp;$A47+1))</f>
        <v/>
      </c>
      <c r="C47" s="48" t="str">
        <f aca="false">IF($A47="","",COUNTIFS(04_Calculo!$A$6:$A$1005,"&gt;="&amp;$A47,04_Calculo!$A$6:$A$1005,"&lt;"&amp;$A47+1,04_Calculo!$AH$6:$AH$1005,1))</f>
        <v/>
      </c>
      <c r="D47" s="50" t="str">
        <f aca="false">IF(OR($A47="",$C47=0),"",AVERAGEIFS(04_Calculo!$AJ$6:$AJ$1005,04_Calculo!$A$6:$A$1005,"&gt;="&amp;$A47,04_Calculo!$A$6:$A$1005,"&lt;"&amp;$A47+1,04_Calculo!$AH$6:$AH$1005,1))</f>
        <v/>
      </c>
      <c r="E47" s="50" t="str">
        <f aca="false">IF(OR($A47="",$C47=0),"",_xlfn.MINIFS(04_Calculo!$AJ$6:$AJ$1005,04_Calculo!$A$6:$A$1005,"&gt;="&amp;$A47,04_Calculo!$A$6:$A$1005,"&lt;"&amp;$A47+1,04_Calculo!$AH$6:$AH$1005,1))</f>
        <v/>
      </c>
      <c r="F47" s="50" t="str">
        <f aca="false">IF(OR($A47="",$C47=0),"",_xlfn.MAXIFS(04_Calculo!$AJ$6:$AJ$1005,04_Calculo!$A$6:$A$1005,"&gt;="&amp;$A47,04_Calculo!$A$6:$A$1005,"&lt;"&amp;$A47+1,04_Calculo!$AH$6:$AH$1005,1))</f>
        <v/>
      </c>
      <c r="G47" s="46" t="str">
        <f aca="false">IF(OR($A47="",$C47=0),"",AVERAGEIFS(04_Calculo!$P$6:$P$1005,04_Calculo!$A$6:$A$1005,"&gt;="&amp;$A47,04_Calculo!$A$6:$A$1005,"&lt;"&amp;$A47+1,04_Calculo!$AH$6:$AH$1005,1))</f>
        <v/>
      </c>
      <c r="H47" s="50" t="str">
        <f aca="false">IF(OR($A47="",$C47=0),"",AVERAGEIFS(04_Calculo!$L$6:$L$1005,04_Calculo!$A$6:$A$1005,"&gt;="&amp;$A47,04_Calculo!$A$6:$A$1005,"&lt;"&amp;$A47+1,04_Calculo!$AH$6:$AH$1005,1))</f>
        <v/>
      </c>
      <c r="I47" s="49" t="str">
        <f aca="false">IF($D47="","",IF($D47&gt;=CFG_LIMIAR,"IRRIGAR",IF($D47&gt;=CFG_LIMIAR_AT,"ATENÇÃO","SEM ESTRESSE")))</f>
        <v/>
      </c>
    </row>
    <row r="48" customFormat="false" ht="15" hidden="false" customHeight="false" outlineLevel="0" collapsed="false">
      <c r="A48" s="65" t="str">
        <f aca="false">IF($A47="","",IF($A47+1&gt;$C$5,"",$A47+1))</f>
        <v/>
      </c>
      <c r="B48" s="48" t="str">
        <f aca="false">IF($A48="","",COUNTIFS(04_Calculo!$A$6:$A$1005,"&gt;="&amp;$A48,04_Calculo!$A$6:$A$1005,"&lt;"&amp;$A48+1))</f>
        <v/>
      </c>
      <c r="C48" s="48" t="str">
        <f aca="false">IF($A48="","",COUNTIFS(04_Calculo!$A$6:$A$1005,"&gt;="&amp;$A48,04_Calculo!$A$6:$A$1005,"&lt;"&amp;$A48+1,04_Calculo!$AH$6:$AH$1005,1))</f>
        <v/>
      </c>
      <c r="D48" s="50" t="str">
        <f aca="false">IF(OR($A48="",$C48=0),"",AVERAGEIFS(04_Calculo!$AJ$6:$AJ$1005,04_Calculo!$A$6:$A$1005,"&gt;="&amp;$A48,04_Calculo!$A$6:$A$1005,"&lt;"&amp;$A48+1,04_Calculo!$AH$6:$AH$1005,1))</f>
        <v/>
      </c>
      <c r="E48" s="50" t="str">
        <f aca="false">IF(OR($A48="",$C48=0),"",_xlfn.MINIFS(04_Calculo!$AJ$6:$AJ$1005,04_Calculo!$A$6:$A$1005,"&gt;="&amp;$A48,04_Calculo!$A$6:$A$1005,"&lt;"&amp;$A48+1,04_Calculo!$AH$6:$AH$1005,1))</f>
        <v/>
      </c>
      <c r="F48" s="50" t="str">
        <f aca="false">IF(OR($A48="",$C48=0),"",_xlfn.MAXIFS(04_Calculo!$AJ$6:$AJ$1005,04_Calculo!$A$6:$A$1005,"&gt;="&amp;$A48,04_Calculo!$A$6:$A$1005,"&lt;"&amp;$A48+1,04_Calculo!$AH$6:$AH$1005,1))</f>
        <v/>
      </c>
      <c r="G48" s="46" t="str">
        <f aca="false">IF(OR($A48="",$C48=0),"",AVERAGEIFS(04_Calculo!$P$6:$P$1005,04_Calculo!$A$6:$A$1005,"&gt;="&amp;$A48,04_Calculo!$A$6:$A$1005,"&lt;"&amp;$A48+1,04_Calculo!$AH$6:$AH$1005,1))</f>
        <v/>
      </c>
      <c r="H48" s="50" t="str">
        <f aca="false">IF(OR($A48="",$C48=0),"",AVERAGEIFS(04_Calculo!$L$6:$L$1005,04_Calculo!$A$6:$A$1005,"&gt;="&amp;$A48,04_Calculo!$A$6:$A$1005,"&lt;"&amp;$A48+1,04_Calculo!$AH$6:$AH$1005,1))</f>
        <v/>
      </c>
      <c r="I48" s="49" t="str">
        <f aca="false">IF($D48="","",IF($D48&gt;=CFG_LIMIAR,"IRRIGAR",IF($D48&gt;=CFG_LIMIAR_AT,"ATENÇÃO","SEM ESTRESSE")))</f>
        <v/>
      </c>
    </row>
    <row r="49" customFormat="false" ht="15" hidden="false" customHeight="false" outlineLevel="0" collapsed="false">
      <c r="A49" s="65" t="str">
        <f aca="false">IF($A48="","",IF($A48+1&gt;$C$5,"",$A48+1))</f>
        <v/>
      </c>
      <c r="B49" s="48" t="str">
        <f aca="false">IF($A49="","",COUNTIFS(04_Calculo!$A$6:$A$1005,"&gt;="&amp;$A49,04_Calculo!$A$6:$A$1005,"&lt;"&amp;$A49+1))</f>
        <v/>
      </c>
      <c r="C49" s="48" t="str">
        <f aca="false">IF($A49="","",COUNTIFS(04_Calculo!$A$6:$A$1005,"&gt;="&amp;$A49,04_Calculo!$A$6:$A$1005,"&lt;"&amp;$A49+1,04_Calculo!$AH$6:$AH$1005,1))</f>
        <v/>
      </c>
      <c r="D49" s="50" t="str">
        <f aca="false">IF(OR($A49="",$C49=0),"",AVERAGEIFS(04_Calculo!$AJ$6:$AJ$1005,04_Calculo!$A$6:$A$1005,"&gt;="&amp;$A49,04_Calculo!$A$6:$A$1005,"&lt;"&amp;$A49+1,04_Calculo!$AH$6:$AH$1005,1))</f>
        <v/>
      </c>
      <c r="E49" s="50" t="str">
        <f aca="false">IF(OR($A49="",$C49=0),"",_xlfn.MINIFS(04_Calculo!$AJ$6:$AJ$1005,04_Calculo!$A$6:$A$1005,"&gt;="&amp;$A49,04_Calculo!$A$6:$A$1005,"&lt;"&amp;$A49+1,04_Calculo!$AH$6:$AH$1005,1))</f>
        <v/>
      </c>
      <c r="F49" s="50" t="str">
        <f aca="false">IF(OR($A49="",$C49=0),"",_xlfn.MAXIFS(04_Calculo!$AJ$6:$AJ$1005,04_Calculo!$A$6:$A$1005,"&gt;="&amp;$A49,04_Calculo!$A$6:$A$1005,"&lt;"&amp;$A49+1,04_Calculo!$AH$6:$AH$1005,1))</f>
        <v/>
      </c>
      <c r="G49" s="46" t="str">
        <f aca="false">IF(OR($A49="",$C49=0),"",AVERAGEIFS(04_Calculo!$P$6:$P$1005,04_Calculo!$A$6:$A$1005,"&gt;="&amp;$A49,04_Calculo!$A$6:$A$1005,"&lt;"&amp;$A49+1,04_Calculo!$AH$6:$AH$1005,1))</f>
        <v/>
      </c>
      <c r="H49" s="50" t="str">
        <f aca="false">IF(OR($A49="",$C49=0),"",AVERAGEIFS(04_Calculo!$L$6:$L$1005,04_Calculo!$A$6:$A$1005,"&gt;="&amp;$A49,04_Calculo!$A$6:$A$1005,"&lt;"&amp;$A49+1,04_Calculo!$AH$6:$AH$1005,1))</f>
        <v/>
      </c>
      <c r="I49" s="49" t="str">
        <f aca="false">IF($D49="","",IF($D49&gt;=CFG_LIMIAR,"IRRIGAR",IF($D49&gt;=CFG_LIMIAR_AT,"ATENÇÃO","SEM ESTRESSE")))</f>
        <v/>
      </c>
    </row>
    <row r="50" customFormat="false" ht="15" hidden="false" customHeight="false" outlineLevel="0" collapsed="false">
      <c r="A50" s="65" t="str">
        <f aca="false">IF($A49="","",IF($A49+1&gt;$C$5,"",$A49+1))</f>
        <v/>
      </c>
      <c r="B50" s="48" t="str">
        <f aca="false">IF($A50="","",COUNTIFS(04_Calculo!$A$6:$A$1005,"&gt;="&amp;$A50,04_Calculo!$A$6:$A$1005,"&lt;"&amp;$A50+1))</f>
        <v/>
      </c>
      <c r="C50" s="48" t="str">
        <f aca="false">IF($A50="","",COUNTIFS(04_Calculo!$A$6:$A$1005,"&gt;="&amp;$A50,04_Calculo!$A$6:$A$1005,"&lt;"&amp;$A50+1,04_Calculo!$AH$6:$AH$1005,1))</f>
        <v/>
      </c>
      <c r="D50" s="50" t="str">
        <f aca="false">IF(OR($A50="",$C50=0),"",AVERAGEIFS(04_Calculo!$AJ$6:$AJ$1005,04_Calculo!$A$6:$A$1005,"&gt;="&amp;$A50,04_Calculo!$A$6:$A$1005,"&lt;"&amp;$A50+1,04_Calculo!$AH$6:$AH$1005,1))</f>
        <v/>
      </c>
      <c r="E50" s="50" t="str">
        <f aca="false">IF(OR($A50="",$C50=0),"",_xlfn.MINIFS(04_Calculo!$AJ$6:$AJ$1005,04_Calculo!$A$6:$A$1005,"&gt;="&amp;$A50,04_Calculo!$A$6:$A$1005,"&lt;"&amp;$A50+1,04_Calculo!$AH$6:$AH$1005,1))</f>
        <v/>
      </c>
      <c r="F50" s="50" t="str">
        <f aca="false">IF(OR($A50="",$C50=0),"",_xlfn.MAXIFS(04_Calculo!$AJ$6:$AJ$1005,04_Calculo!$A$6:$A$1005,"&gt;="&amp;$A50,04_Calculo!$A$6:$A$1005,"&lt;"&amp;$A50+1,04_Calculo!$AH$6:$AH$1005,1))</f>
        <v/>
      </c>
      <c r="G50" s="46" t="str">
        <f aca="false">IF(OR($A50="",$C50=0),"",AVERAGEIFS(04_Calculo!$P$6:$P$1005,04_Calculo!$A$6:$A$1005,"&gt;="&amp;$A50,04_Calculo!$A$6:$A$1005,"&lt;"&amp;$A50+1,04_Calculo!$AH$6:$AH$1005,1))</f>
        <v/>
      </c>
      <c r="H50" s="50" t="str">
        <f aca="false">IF(OR($A50="",$C50=0),"",AVERAGEIFS(04_Calculo!$L$6:$L$1005,04_Calculo!$A$6:$A$1005,"&gt;="&amp;$A50,04_Calculo!$A$6:$A$1005,"&lt;"&amp;$A50+1,04_Calculo!$AH$6:$AH$1005,1))</f>
        <v/>
      </c>
      <c r="I50" s="49" t="str">
        <f aca="false">IF($D50="","",IF($D50&gt;=CFG_LIMIAR,"IRRIGAR",IF($D50&gt;=CFG_LIMIAR_AT,"ATENÇÃO","SEM ESTRESSE")))</f>
        <v/>
      </c>
    </row>
    <row r="51" customFormat="false" ht="15" hidden="false" customHeight="false" outlineLevel="0" collapsed="false">
      <c r="A51" s="65" t="str">
        <f aca="false">IF($A50="","",IF($A50+1&gt;$C$5,"",$A50+1))</f>
        <v/>
      </c>
      <c r="B51" s="48" t="str">
        <f aca="false">IF($A51="","",COUNTIFS(04_Calculo!$A$6:$A$1005,"&gt;="&amp;$A51,04_Calculo!$A$6:$A$1005,"&lt;"&amp;$A51+1))</f>
        <v/>
      </c>
      <c r="C51" s="48" t="str">
        <f aca="false">IF($A51="","",COUNTIFS(04_Calculo!$A$6:$A$1005,"&gt;="&amp;$A51,04_Calculo!$A$6:$A$1005,"&lt;"&amp;$A51+1,04_Calculo!$AH$6:$AH$1005,1))</f>
        <v/>
      </c>
      <c r="D51" s="50" t="str">
        <f aca="false">IF(OR($A51="",$C51=0),"",AVERAGEIFS(04_Calculo!$AJ$6:$AJ$1005,04_Calculo!$A$6:$A$1005,"&gt;="&amp;$A51,04_Calculo!$A$6:$A$1005,"&lt;"&amp;$A51+1,04_Calculo!$AH$6:$AH$1005,1))</f>
        <v/>
      </c>
      <c r="E51" s="50" t="str">
        <f aca="false">IF(OR($A51="",$C51=0),"",_xlfn.MINIFS(04_Calculo!$AJ$6:$AJ$1005,04_Calculo!$A$6:$A$1005,"&gt;="&amp;$A51,04_Calculo!$A$6:$A$1005,"&lt;"&amp;$A51+1,04_Calculo!$AH$6:$AH$1005,1))</f>
        <v/>
      </c>
      <c r="F51" s="50" t="str">
        <f aca="false">IF(OR($A51="",$C51=0),"",_xlfn.MAXIFS(04_Calculo!$AJ$6:$AJ$1005,04_Calculo!$A$6:$A$1005,"&gt;="&amp;$A51,04_Calculo!$A$6:$A$1005,"&lt;"&amp;$A51+1,04_Calculo!$AH$6:$AH$1005,1))</f>
        <v/>
      </c>
      <c r="G51" s="46" t="str">
        <f aca="false">IF(OR($A51="",$C51=0),"",AVERAGEIFS(04_Calculo!$P$6:$P$1005,04_Calculo!$A$6:$A$1005,"&gt;="&amp;$A51,04_Calculo!$A$6:$A$1005,"&lt;"&amp;$A51+1,04_Calculo!$AH$6:$AH$1005,1))</f>
        <v/>
      </c>
      <c r="H51" s="50" t="str">
        <f aca="false">IF(OR($A51="",$C51=0),"",AVERAGEIFS(04_Calculo!$L$6:$L$1005,04_Calculo!$A$6:$A$1005,"&gt;="&amp;$A51,04_Calculo!$A$6:$A$1005,"&lt;"&amp;$A51+1,04_Calculo!$AH$6:$AH$1005,1))</f>
        <v/>
      </c>
      <c r="I51" s="49" t="str">
        <f aca="false">IF($D51="","",IF($D51&gt;=CFG_LIMIAR,"IRRIGAR",IF($D51&gt;=CFG_LIMIAR_AT,"ATENÇÃO","SEM ESTRESSE")))</f>
        <v/>
      </c>
    </row>
    <row r="52" customFormat="false" ht="15" hidden="false" customHeight="false" outlineLevel="0" collapsed="false">
      <c r="A52" s="65" t="str">
        <f aca="false">IF($A51="","",IF($A51+1&gt;$C$5,"",$A51+1))</f>
        <v/>
      </c>
      <c r="B52" s="48" t="str">
        <f aca="false">IF($A52="","",COUNTIFS(04_Calculo!$A$6:$A$1005,"&gt;="&amp;$A52,04_Calculo!$A$6:$A$1005,"&lt;"&amp;$A52+1))</f>
        <v/>
      </c>
      <c r="C52" s="48" t="str">
        <f aca="false">IF($A52="","",COUNTIFS(04_Calculo!$A$6:$A$1005,"&gt;="&amp;$A52,04_Calculo!$A$6:$A$1005,"&lt;"&amp;$A52+1,04_Calculo!$AH$6:$AH$1005,1))</f>
        <v/>
      </c>
      <c r="D52" s="50" t="str">
        <f aca="false">IF(OR($A52="",$C52=0),"",AVERAGEIFS(04_Calculo!$AJ$6:$AJ$1005,04_Calculo!$A$6:$A$1005,"&gt;="&amp;$A52,04_Calculo!$A$6:$A$1005,"&lt;"&amp;$A52+1,04_Calculo!$AH$6:$AH$1005,1))</f>
        <v/>
      </c>
      <c r="E52" s="50" t="str">
        <f aca="false">IF(OR($A52="",$C52=0),"",_xlfn.MINIFS(04_Calculo!$AJ$6:$AJ$1005,04_Calculo!$A$6:$A$1005,"&gt;="&amp;$A52,04_Calculo!$A$6:$A$1005,"&lt;"&amp;$A52+1,04_Calculo!$AH$6:$AH$1005,1))</f>
        <v/>
      </c>
      <c r="F52" s="50" t="str">
        <f aca="false">IF(OR($A52="",$C52=0),"",_xlfn.MAXIFS(04_Calculo!$AJ$6:$AJ$1005,04_Calculo!$A$6:$A$1005,"&gt;="&amp;$A52,04_Calculo!$A$6:$A$1005,"&lt;"&amp;$A52+1,04_Calculo!$AH$6:$AH$1005,1))</f>
        <v/>
      </c>
      <c r="G52" s="46" t="str">
        <f aca="false">IF(OR($A52="",$C52=0),"",AVERAGEIFS(04_Calculo!$P$6:$P$1005,04_Calculo!$A$6:$A$1005,"&gt;="&amp;$A52,04_Calculo!$A$6:$A$1005,"&lt;"&amp;$A52+1,04_Calculo!$AH$6:$AH$1005,1))</f>
        <v/>
      </c>
      <c r="H52" s="50" t="str">
        <f aca="false">IF(OR($A52="",$C52=0),"",AVERAGEIFS(04_Calculo!$L$6:$L$1005,04_Calculo!$A$6:$A$1005,"&gt;="&amp;$A52,04_Calculo!$A$6:$A$1005,"&lt;"&amp;$A52+1,04_Calculo!$AH$6:$AH$1005,1))</f>
        <v/>
      </c>
      <c r="I52" s="49" t="str">
        <f aca="false">IF($D52="","",IF($D52&gt;=CFG_LIMIAR,"IRRIGAR",IF($D52&gt;=CFG_LIMIAR_AT,"ATENÇÃO","SEM ESTRESSE")))</f>
        <v/>
      </c>
    </row>
    <row r="53" customFormat="false" ht="15" hidden="false" customHeight="false" outlineLevel="0" collapsed="false">
      <c r="A53" s="65" t="str">
        <f aca="false">IF($A52="","",IF($A52+1&gt;$C$5,"",$A52+1))</f>
        <v/>
      </c>
      <c r="B53" s="48" t="str">
        <f aca="false">IF($A53="","",COUNTIFS(04_Calculo!$A$6:$A$1005,"&gt;="&amp;$A53,04_Calculo!$A$6:$A$1005,"&lt;"&amp;$A53+1))</f>
        <v/>
      </c>
      <c r="C53" s="48" t="str">
        <f aca="false">IF($A53="","",COUNTIFS(04_Calculo!$A$6:$A$1005,"&gt;="&amp;$A53,04_Calculo!$A$6:$A$1005,"&lt;"&amp;$A53+1,04_Calculo!$AH$6:$AH$1005,1))</f>
        <v/>
      </c>
      <c r="D53" s="50" t="str">
        <f aca="false">IF(OR($A53="",$C53=0),"",AVERAGEIFS(04_Calculo!$AJ$6:$AJ$1005,04_Calculo!$A$6:$A$1005,"&gt;="&amp;$A53,04_Calculo!$A$6:$A$1005,"&lt;"&amp;$A53+1,04_Calculo!$AH$6:$AH$1005,1))</f>
        <v/>
      </c>
      <c r="E53" s="50" t="str">
        <f aca="false">IF(OR($A53="",$C53=0),"",_xlfn.MINIFS(04_Calculo!$AJ$6:$AJ$1005,04_Calculo!$A$6:$A$1005,"&gt;="&amp;$A53,04_Calculo!$A$6:$A$1005,"&lt;"&amp;$A53+1,04_Calculo!$AH$6:$AH$1005,1))</f>
        <v/>
      </c>
      <c r="F53" s="50" t="str">
        <f aca="false">IF(OR($A53="",$C53=0),"",_xlfn.MAXIFS(04_Calculo!$AJ$6:$AJ$1005,04_Calculo!$A$6:$A$1005,"&gt;="&amp;$A53,04_Calculo!$A$6:$A$1005,"&lt;"&amp;$A53+1,04_Calculo!$AH$6:$AH$1005,1))</f>
        <v/>
      </c>
      <c r="G53" s="46" t="str">
        <f aca="false">IF(OR($A53="",$C53=0),"",AVERAGEIFS(04_Calculo!$P$6:$P$1005,04_Calculo!$A$6:$A$1005,"&gt;="&amp;$A53,04_Calculo!$A$6:$A$1005,"&lt;"&amp;$A53+1,04_Calculo!$AH$6:$AH$1005,1))</f>
        <v/>
      </c>
      <c r="H53" s="50" t="str">
        <f aca="false">IF(OR($A53="",$C53=0),"",AVERAGEIFS(04_Calculo!$L$6:$L$1005,04_Calculo!$A$6:$A$1005,"&gt;="&amp;$A53,04_Calculo!$A$6:$A$1005,"&lt;"&amp;$A53+1,04_Calculo!$AH$6:$AH$1005,1))</f>
        <v/>
      </c>
      <c r="I53" s="49" t="str">
        <f aca="false">IF($D53="","",IF($D53&gt;=CFG_LIMIAR,"IRRIGAR",IF($D53&gt;=CFG_LIMIAR_AT,"ATENÇÃO","SEM ESTRESSE")))</f>
        <v/>
      </c>
    </row>
    <row r="54" customFormat="false" ht="15" hidden="false" customHeight="false" outlineLevel="0" collapsed="false">
      <c r="A54" s="65" t="str">
        <f aca="false">IF($A53="","",IF($A53+1&gt;$C$5,"",$A53+1))</f>
        <v/>
      </c>
      <c r="B54" s="48" t="str">
        <f aca="false">IF($A54="","",COUNTIFS(04_Calculo!$A$6:$A$1005,"&gt;="&amp;$A54,04_Calculo!$A$6:$A$1005,"&lt;"&amp;$A54+1))</f>
        <v/>
      </c>
      <c r="C54" s="48" t="str">
        <f aca="false">IF($A54="","",COUNTIFS(04_Calculo!$A$6:$A$1005,"&gt;="&amp;$A54,04_Calculo!$A$6:$A$1005,"&lt;"&amp;$A54+1,04_Calculo!$AH$6:$AH$1005,1))</f>
        <v/>
      </c>
      <c r="D54" s="50" t="str">
        <f aca="false">IF(OR($A54="",$C54=0),"",AVERAGEIFS(04_Calculo!$AJ$6:$AJ$1005,04_Calculo!$A$6:$A$1005,"&gt;="&amp;$A54,04_Calculo!$A$6:$A$1005,"&lt;"&amp;$A54+1,04_Calculo!$AH$6:$AH$1005,1))</f>
        <v/>
      </c>
      <c r="E54" s="50" t="str">
        <f aca="false">IF(OR($A54="",$C54=0),"",_xlfn.MINIFS(04_Calculo!$AJ$6:$AJ$1005,04_Calculo!$A$6:$A$1005,"&gt;="&amp;$A54,04_Calculo!$A$6:$A$1005,"&lt;"&amp;$A54+1,04_Calculo!$AH$6:$AH$1005,1))</f>
        <v/>
      </c>
      <c r="F54" s="50" t="str">
        <f aca="false">IF(OR($A54="",$C54=0),"",_xlfn.MAXIFS(04_Calculo!$AJ$6:$AJ$1005,04_Calculo!$A$6:$A$1005,"&gt;="&amp;$A54,04_Calculo!$A$6:$A$1005,"&lt;"&amp;$A54+1,04_Calculo!$AH$6:$AH$1005,1))</f>
        <v/>
      </c>
      <c r="G54" s="46" t="str">
        <f aca="false">IF(OR($A54="",$C54=0),"",AVERAGEIFS(04_Calculo!$P$6:$P$1005,04_Calculo!$A$6:$A$1005,"&gt;="&amp;$A54,04_Calculo!$A$6:$A$1005,"&lt;"&amp;$A54+1,04_Calculo!$AH$6:$AH$1005,1))</f>
        <v/>
      </c>
      <c r="H54" s="50" t="str">
        <f aca="false">IF(OR($A54="",$C54=0),"",AVERAGEIFS(04_Calculo!$L$6:$L$1005,04_Calculo!$A$6:$A$1005,"&gt;="&amp;$A54,04_Calculo!$A$6:$A$1005,"&lt;"&amp;$A54+1,04_Calculo!$AH$6:$AH$1005,1))</f>
        <v/>
      </c>
      <c r="I54" s="49" t="str">
        <f aca="false">IF($D54="","",IF($D54&gt;=CFG_LIMIAR,"IRRIGAR",IF($D54&gt;=CFG_LIMIAR_AT,"ATENÇÃO","SEM ESTRESSE")))</f>
        <v/>
      </c>
    </row>
    <row r="55" customFormat="false" ht="15" hidden="false" customHeight="false" outlineLevel="0" collapsed="false">
      <c r="A55" s="65" t="str">
        <f aca="false">IF($A54="","",IF($A54+1&gt;$C$5,"",$A54+1))</f>
        <v/>
      </c>
      <c r="B55" s="48" t="str">
        <f aca="false">IF($A55="","",COUNTIFS(04_Calculo!$A$6:$A$1005,"&gt;="&amp;$A55,04_Calculo!$A$6:$A$1005,"&lt;"&amp;$A55+1))</f>
        <v/>
      </c>
      <c r="C55" s="48" t="str">
        <f aca="false">IF($A55="","",COUNTIFS(04_Calculo!$A$6:$A$1005,"&gt;="&amp;$A55,04_Calculo!$A$6:$A$1005,"&lt;"&amp;$A55+1,04_Calculo!$AH$6:$AH$1005,1))</f>
        <v/>
      </c>
      <c r="D55" s="50" t="str">
        <f aca="false">IF(OR($A55="",$C55=0),"",AVERAGEIFS(04_Calculo!$AJ$6:$AJ$1005,04_Calculo!$A$6:$A$1005,"&gt;="&amp;$A55,04_Calculo!$A$6:$A$1005,"&lt;"&amp;$A55+1,04_Calculo!$AH$6:$AH$1005,1))</f>
        <v/>
      </c>
      <c r="E55" s="50" t="str">
        <f aca="false">IF(OR($A55="",$C55=0),"",_xlfn.MINIFS(04_Calculo!$AJ$6:$AJ$1005,04_Calculo!$A$6:$A$1005,"&gt;="&amp;$A55,04_Calculo!$A$6:$A$1005,"&lt;"&amp;$A55+1,04_Calculo!$AH$6:$AH$1005,1))</f>
        <v/>
      </c>
      <c r="F55" s="50" t="str">
        <f aca="false">IF(OR($A55="",$C55=0),"",_xlfn.MAXIFS(04_Calculo!$AJ$6:$AJ$1005,04_Calculo!$A$6:$A$1005,"&gt;="&amp;$A55,04_Calculo!$A$6:$A$1005,"&lt;"&amp;$A55+1,04_Calculo!$AH$6:$AH$1005,1))</f>
        <v/>
      </c>
      <c r="G55" s="46" t="str">
        <f aca="false">IF(OR($A55="",$C55=0),"",AVERAGEIFS(04_Calculo!$P$6:$P$1005,04_Calculo!$A$6:$A$1005,"&gt;="&amp;$A55,04_Calculo!$A$6:$A$1005,"&lt;"&amp;$A55+1,04_Calculo!$AH$6:$AH$1005,1))</f>
        <v/>
      </c>
      <c r="H55" s="50" t="str">
        <f aca="false">IF(OR($A55="",$C55=0),"",AVERAGEIFS(04_Calculo!$L$6:$L$1005,04_Calculo!$A$6:$A$1005,"&gt;="&amp;$A55,04_Calculo!$A$6:$A$1005,"&lt;"&amp;$A55+1,04_Calculo!$AH$6:$AH$1005,1))</f>
        <v/>
      </c>
      <c r="I55" s="49" t="str">
        <f aca="false">IF($D55="","",IF($D55&gt;=CFG_LIMIAR,"IRRIGAR",IF($D55&gt;=CFG_LIMIAR_AT,"ATENÇÃO","SEM ESTRESSE")))</f>
        <v/>
      </c>
    </row>
    <row r="56" customFormat="false" ht="15" hidden="false" customHeight="false" outlineLevel="0" collapsed="false">
      <c r="A56" s="65" t="str">
        <f aca="false">IF($A55="","",IF($A55+1&gt;$C$5,"",$A55+1))</f>
        <v/>
      </c>
      <c r="B56" s="48" t="str">
        <f aca="false">IF($A56="","",COUNTIFS(04_Calculo!$A$6:$A$1005,"&gt;="&amp;$A56,04_Calculo!$A$6:$A$1005,"&lt;"&amp;$A56+1))</f>
        <v/>
      </c>
      <c r="C56" s="48" t="str">
        <f aca="false">IF($A56="","",COUNTIFS(04_Calculo!$A$6:$A$1005,"&gt;="&amp;$A56,04_Calculo!$A$6:$A$1005,"&lt;"&amp;$A56+1,04_Calculo!$AH$6:$AH$1005,1))</f>
        <v/>
      </c>
      <c r="D56" s="50" t="str">
        <f aca="false">IF(OR($A56="",$C56=0),"",AVERAGEIFS(04_Calculo!$AJ$6:$AJ$1005,04_Calculo!$A$6:$A$1005,"&gt;="&amp;$A56,04_Calculo!$A$6:$A$1005,"&lt;"&amp;$A56+1,04_Calculo!$AH$6:$AH$1005,1))</f>
        <v/>
      </c>
      <c r="E56" s="50" t="str">
        <f aca="false">IF(OR($A56="",$C56=0),"",_xlfn.MINIFS(04_Calculo!$AJ$6:$AJ$1005,04_Calculo!$A$6:$A$1005,"&gt;="&amp;$A56,04_Calculo!$A$6:$A$1005,"&lt;"&amp;$A56+1,04_Calculo!$AH$6:$AH$1005,1))</f>
        <v/>
      </c>
      <c r="F56" s="50" t="str">
        <f aca="false">IF(OR($A56="",$C56=0),"",_xlfn.MAXIFS(04_Calculo!$AJ$6:$AJ$1005,04_Calculo!$A$6:$A$1005,"&gt;="&amp;$A56,04_Calculo!$A$6:$A$1005,"&lt;"&amp;$A56+1,04_Calculo!$AH$6:$AH$1005,1))</f>
        <v/>
      </c>
      <c r="G56" s="46" t="str">
        <f aca="false">IF(OR($A56="",$C56=0),"",AVERAGEIFS(04_Calculo!$P$6:$P$1005,04_Calculo!$A$6:$A$1005,"&gt;="&amp;$A56,04_Calculo!$A$6:$A$1005,"&lt;"&amp;$A56+1,04_Calculo!$AH$6:$AH$1005,1))</f>
        <v/>
      </c>
      <c r="H56" s="50" t="str">
        <f aca="false">IF(OR($A56="",$C56=0),"",AVERAGEIFS(04_Calculo!$L$6:$L$1005,04_Calculo!$A$6:$A$1005,"&gt;="&amp;$A56,04_Calculo!$A$6:$A$1005,"&lt;"&amp;$A56+1,04_Calculo!$AH$6:$AH$1005,1))</f>
        <v/>
      </c>
      <c r="I56" s="49" t="str">
        <f aca="false">IF($D56="","",IF($D56&gt;=CFG_LIMIAR,"IRRIGAR",IF($D56&gt;=CFG_LIMIAR_AT,"ATENÇÃO","SEM ESTRESSE")))</f>
        <v/>
      </c>
    </row>
    <row r="57" customFormat="false" ht="15" hidden="false" customHeight="false" outlineLevel="0" collapsed="false">
      <c r="A57" s="65" t="str">
        <f aca="false">IF($A56="","",IF($A56+1&gt;$C$5,"",$A56+1))</f>
        <v/>
      </c>
      <c r="B57" s="48" t="str">
        <f aca="false">IF($A57="","",COUNTIFS(04_Calculo!$A$6:$A$1005,"&gt;="&amp;$A57,04_Calculo!$A$6:$A$1005,"&lt;"&amp;$A57+1))</f>
        <v/>
      </c>
      <c r="C57" s="48" t="str">
        <f aca="false">IF($A57="","",COUNTIFS(04_Calculo!$A$6:$A$1005,"&gt;="&amp;$A57,04_Calculo!$A$6:$A$1005,"&lt;"&amp;$A57+1,04_Calculo!$AH$6:$AH$1005,1))</f>
        <v/>
      </c>
      <c r="D57" s="50" t="str">
        <f aca="false">IF(OR($A57="",$C57=0),"",AVERAGEIFS(04_Calculo!$AJ$6:$AJ$1005,04_Calculo!$A$6:$A$1005,"&gt;="&amp;$A57,04_Calculo!$A$6:$A$1005,"&lt;"&amp;$A57+1,04_Calculo!$AH$6:$AH$1005,1))</f>
        <v/>
      </c>
      <c r="E57" s="50" t="str">
        <f aca="false">IF(OR($A57="",$C57=0),"",_xlfn.MINIFS(04_Calculo!$AJ$6:$AJ$1005,04_Calculo!$A$6:$A$1005,"&gt;="&amp;$A57,04_Calculo!$A$6:$A$1005,"&lt;"&amp;$A57+1,04_Calculo!$AH$6:$AH$1005,1))</f>
        <v/>
      </c>
      <c r="F57" s="50" t="str">
        <f aca="false">IF(OR($A57="",$C57=0),"",_xlfn.MAXIFS(04_Calculo!$AJ$6:$AJ$1005,04_Calculo!$A$6:$A$1005,"&gt;="&amp;$A57,04_Calculo!$A$6:$A$1005,"&lt;"&amp;$A57+1,04_Calculo!$AH$6:$AH$1005,1))</f>
        <v/>
      </c>
      <c r="G57" s="46" t="str">
        <f aca="false">IF(OR($A57="",$C57=0),"",AVERAGEIFS(04_Calculo!$P$6:$P$1005,04_Calculo!$A$6:$A$1005,"&gt;="&amp;$A57,04_Calculo!$A$6:$A$1005,"&lt;"&amp;$A57+1,04_Calculo!$AH$6:$AH$1005,1))</f>
        <v/>
      </c>
      <c r="H57" s="50" t="str">
        <f aca="false">IF(OR($A57="",$C57=0),"",AVERAGEIFS(04_Calculo!$L$6:$L$1005,04_Calculo!$A$6:$A$1005,"&gt;="&amp;$A57,04_Calculo!$A$6:$A$1005,"&lt;"&amp;$A57+1,04_Calculo!$AH$6:$AH$1005,1))</f>
        <v/>
      </c>
      <c r="I57" s="49" t="str">
        <f aca="false">IF($D57="","",IF($D57&gt;=CFG_LIMIAR,"IRRIGAR",IF($D57&gt;=CFG_LIMIAR_AT,"ATENÇÃO","SEM ESTRESSE")))</f>
        <v/>
      </c>
    </row>
    <row r="58" customFormat="false" ht="15" hidden="false" customHeight="false" outlineLevel="0" collapsed="false">
      <c r="A58" s="65" t="str">
        <f aca="false">IF($A57="","",IF($A57+1&gt;$C$5,"",$A57+1))</f>
        <v/>
      </c>
      <c r="B58" s="48" t="str">
        <f aca="false">IF($A58="","",COUNTIFS(04_Calculo!$A$6:$A$1005,"&gt;="&amp;$A58,04_Calculo!$A$6:$A$1005,"&lt;"&amp;$A58+1))</f>
        <v/>
      </c>
      <c r="C58" s="48" t="str">
        <f aca="false">IF($A58="","",COUNTIFS(04_Calculo!$A$6:$A$1005,"&gt;="&amp;$A58,04_Calculo!$A$6:$A$1005,"&lt;"&amp;$A58+1,04_Calculo!$AH$6:$AH$1005,1))</f>
        <v/>
      </c>
      <c r="D58" s="50" t="str">
        <f aca="false">IF(OR($A58="",$C58=0),"",AVERAGEIFS(04_Calculo!$AJ$6:$AJ$1005,04_Calculo!$A$6:$A$1005,"&gt;="&amp;$A58,04_Calculo!$A$6:$A$1005,"&lt;"&amp;$A58+1,04_Calculo!$AH$6:$AH$1005,1))</f>
        <v/>
      </c>
      <c r="E58" s="50" t="str">
        <f aca="false">IF(OR($A58="",$C58=0),"",_xlfn.MINIFS(04_Calculo!$AJ$6:$AJ$1005,04_Calculo!$A$6:$A$1005,"&gt;="&amp;$A58,04_Calculo!$A$6:$A$1005,"&lt;"&amp;$A58+1,04_Calculo!$AH$6:$AH$1005,1))</f>
        <v/>
      </c>
      <c r="F58" s="50" t="str">
        <f aca="false">IF(OR($A58="",$C58=0),"",_xlfn.MAXIFS(04_Calculo!$AJ$6:$AJ$1005,04_Calculo!$A$6:$A$1005,"&gt;="&amp;$A58,04_Calculo!$A$6:$A$1005,"&lt;"&amp;$A58+1,04_Calculo!$AH$6:$AH$1005,1))</f>
        <v/>
      </c>
      <c r="G58" s="46" t="str">
        <f aca="false">IF(OR($A58="",$C58=0),"",AVERAGEIFS(04_Calculo!$P$6:$P$1005,04_Calculo!$A$6:$A$1005,"&gt;="&amp;$A58,04_Calculo!$A$6:$A$1005,"&lt;"&amp;$A58+1,04_Calculo!$AH$6:$AH$1005,1))</f>
        <v/>
      </c>
      <c r="H58" s="50" t="str">
        <f aca="false">IF(OR($A58="",$C58=0),"",AVERAGEIFS(04_Calculo!$L$6:$L$1005,04_Calculo!$A$6:$A$1005,"&gt;="&amp;$A58,04_Calculo!$A$6:$A$1005,"&lt;"&amp;$A58+1,04_Calculo!$AH$6:$AH$1005,1))</f>
        <v/>
      </c>
      <c r="I58" s="49" t="str">
        <f aca="false">IF($D58="","",IF($D58&gt;=CFG_LIMIAR,"IRRIGAR",IF($D58&gt;=CFG_LIMIAR_AT,"ATENÇÃO","SEM ESTRESSE")))</f>
        <v/>
      </c>
    </row>
    <row r="59" customFormat="false" ht="15" hidden="false" customHeight="false" outlineLevel="0" collapsed="false">
      <c r="A59" s="65" t="str">
        <f aca="false">IF($A58="","",IF($A58+1&gt;$C$5,"",$A58+1))</f>
        <v/>
      </c>
      <c r="B59" s="48" t="str">
        <f aca="false">IF($A59="","",COUNTIFS(04_Calculo!$A$6:$A$1005,"&gt;="&amp;$A59,04_Calculo!$A$6:$A$1005,"&lt;"&amp;$A59+1))</f>
        <v/>
      </c>
      <c r="C59" s="48" t="str">
        <f aca="false">IF($A59="","",COUNTIFS(04_Calculo!$A$6:$A$1005,"&gt;="&amp;$A59,04_Calculo!$A$6:$A$1005,"&lt;"&amp;$A59+1,04_Calculo!$AH$6:$AH$1005,1))</f>
        <v/>
      </c>
      <c r="D59" s="50" t="str">
        <f aca="false">IF(OR($A59="",$C59=0),"",AVERAGEIFS(04_Calculo!$AJ$6:$AJ$1005,04_Calculo!$A$6:$A$1005,"&gt;="&amp;$A59,04_Calculo!$A$6:$A$1005,"&lt;"&amp;$A59+1,04_Calculo!$AH$6:$AH$1005,1))</f>
        <v/>
      </c>
      <c r="E59" s="50" t="str">
        <f aca="false">IF(OR($A59="",$C59=0),"",_xlfn.MINIFS(04_Calculo!$AJ$6:$AJ$1005,04_Calculo!$A$6:$A$1005,"&gt;="&amp;$A59,04_Calculo!$A$6:$A$1005,"&lt;"&amp;$A59+1,04_Calculo!$AH$6:$AH$1005,1))</f>
        <v/>
      </c>
      <c r="F59" s="50" t="str">
        <f aca="false">IF(OR($A59="",$C59=0),"",_xlfn.MAXIFS(04_Calculo!$AJ$6:$AJ$1005,04_Calculo!$A$6:$A$1005,"&gt;="&amp;$A59,04_Calculo!$A$6:$A$1005,"&lt;"&amp;$A59+1,04_Calculo!$AH$6:$AH$1005,1))</f>
        <v/>
      </c>
      <c r="G59" s="46" t="str">
        <f aca="false">IF(OR($A59="",$C59=0),"",AVERAGEIFS(04_Calculo!$P$6:$P$1005,04_Calculo!$A$6:$A$1005,"&gt;="&amp;$A59,04_Calculo!$A$6:$A$1005,"&lt;"&amp;$A59+1,04_Calculo!$AH$6:$AH$1005,1))</f>
        <v/>
      </c>
      <c r="H59" s="50" t="str">
        <f aca="false">IF(OR($A59="",$C59=0),"",AVERAGEIFS(04_Calculo!$L$6:$L$1005,04_Calculo!$A$6:$A$1005,"&gt;="&amp;$A59,04_Calculo!$A$6:$A$1005,"&lt;"&amp;$A59+1,04_Calculo!$AH$6:$AH$1005,1))</f>
        <v/>
      </c>
      <c r="I59" s="49" t="str">
        <f aca="false">IF($D59="","",IF($D59&gt;=CFG_LIMIAR,"IRRIGAR",IF($D59&gt;=CFG_LIMIAR_AT,"ATENÇÃO","SEM ESTRESSE")))</f>
        <v/>
      </c>
    </row>
    <row r="60" customFormat="false" ht="15" hidden="false" customHeight="false" outlineLevel="0" collapsed="false">
      <c r="A60" s="65" t="str">
        <f aca="false">IF($A59="","",IF($A59+1&gt;$C$5,"",$A59+1))</f>
        <v/>
      </c>
      <c r="B60" s="48" t="str">
        <f aca="false">IF($A60="","",COUNTIFS(04_Calculo!$A$6:$A$1005,"&gt;="&amp;$A60,04_Calculo!$A$6:$A$1005,"&lt;"&amp;$A60+1))</f>
        <v/>
      </c>
      <c r="C60" s="48" t="str">
        <f aca="false">IF($A60="","",COUNTIFS(04_Calculo!$A$6:$A$1005,"&gt;="&amp;$A60,04_Calculo!$A$6:$A$1005,"&lt;"&amp;$A60+1,04_Calculo!$AH$6:$AH$1005,1))</f>
        <v/>
      </c>
      <c r="D60" s="50" t="str">
        <f aca="false">IF(OR($A60="",$C60=0),"",AVERAGEIFS(04_Calculo!$AJ$6:$AJ$1005,04_Calculo!$A$6:$A$1005,"&gt;="&amp;$A60,04_Calculo!$A$6:$A$1005,"&lt;"&amp;$A60+1,04_Calculo!$AH$6:$AH$1005,1))</f>
        <v/>
      </c>
      <c r="E60" s="50" t="str">
        <f aca="false">IF(OR($A60="",$C60=0),"",_xlfn.MINIFS(04_Calculo!$AJ$6:$AJ$1005,04_Calculo!$A$6:$A$1005,"&gt;="&amp;$A60,04_Calculo!$A$6:$A$1005,"&lt;"&amp;$A60+1,04_Calculo!$AH$6:$AH$1005,1))</f>
        <v/>
      </c>
      <c r="F60" s="50" t="str">
        <f aca="false">IF(OR($A60="",$C60=0),"",_xlfn.MAXIFS(04_Calculo!$AJ$6:$AJ$1005,04_Calculo!$A$6:$A$1005,"&gt;="&amp;$A60,04_Calculo!$A$6:$A$1005,"&lt;"&amp;$A60+1,04_Calculo!$AH$6:$AH$1005,1))</f>
        <v/>
      </c>
      <c r="G60" s="46" t="str">
        <f aca="false">IF(OR($A60="",$C60=0),"",AVERAGEIFS(04_Calculo!$P$6:$P$1005,04_Calculo!$A$6:$A$1005,"&gt;="&amp;$A60,04_Calculo!$A$6:$A$1005,"&lt;"&amp;$A60+1,04_Calculo!$AH$6:$AH$1005,1))</f>
        <v/>
      </c>
      <c r="H60" s="50" t="str">
        <f aca="false">IF(OR($A60="",$C60=0),"",AVERAGEIFS(04_Calculo!$L$6:$L$1005,04_Calculo!$A$6:$A$1005,"&gt;="&amp;$A60,04_Calculo!$A$6:$A$1005,"&lt;"&amp;$A60+1,04_Calculo!$AH$6:$AH$1005,1))</f>
        <v/>
      </c>
      <c r="I60" s="49" t="str">
        <f aca="false">IF($D60="","",IF($D60&gt;=CFG_LIMIAR,"IRRIGAR",IF($D60&gt;=CFG_LIMIAR_AT,"ATENÇÃO","SEM ESTRESSE")))</f>
        <v/>
      </c>
    </row>
    <row r="61" customFormat="false" ht="15" hidden="false" customHeight="false" outlineLevel="0" collapsed="false">
      <c r="A61" s="65" t="str">
        <f aca="false">IF($A60="","",IF($A60+1&gt;$C$5,"",$A60+1))</f>
        <v/>
      </c>
      <c r="B61" s="48" t="str">
        <f aca="false">IF($A61="","",COUNTIFS(04_Calculo!$A$6:$A$1005,"&gt;="&amp;$A61,04_Calculo!$A$6:$A$1005,"&lt;"&amp;$A61+1))</f>
        <v/>
      </c>
      <c r="C61" s="48" t="str">
        <f aca="false">IF($A61="","",COUNTIFS(04_Calculo!$A$6:$A$1005,"&gt;="&amp;$A61,04_Calculo!$A$6:$A$1005,"&lt;"&amp;$A61+1,04_Calculo!$AH$6:$AH$1005,1))</f>
        <v/>
      </c>
      <c r="D61" s="50" t="str">
        <f aca="false">IF(OR($A61="",$C61=0),"",AVERAGEIFS(04_Calculo!$AJ$6:$AJ$1005,04_Calculo!$A$6:$A$1005,"&gt;="&amp;$A61,04_Calculo!$A$6:$A$1005,"&lt;"&amp;$A61+1,04_Calculo!$AH$6:$AH$1005,1))</f>
        <v/>
      </c>
      <c r="E61" s="50" t="str">
        <f aca="false">IF(OR($A61="",$C61=0),"",_xlfn.MINIFS(04_Calculo!$AJ$6:$AJ$1005,04_Calculo!$A$6:$A$1005,"&gt;="&amp;$A61,04_Calculo!$A$6:$A$1005,"&lt;"&amp;$A61+1,04_Calculo!$AH$6:$AH$1005,1))</f>
        <v/>
      </c>
      <c r="F61" s="50" t="str">
        <f aca="false">IF(OR($A61="",$C61=0),"",_xlfn.MAXIFS(04_Calculo!$AJ$6:$AJ$1005,04_Calculo!$A$6:$A$1005,"&gt;="&amp;$A61,04_Calculo!$A$6:$A$1005,"&lt;"&amp;$A61+1,04_Calculo!$AH$6:$AH$1005,1))</f>
        <v/>
      </c>
      <c r="G61" s="46" t="str">
        <f aca="false">IF(OR($A61="",$C61=0),"",AVERAGEIFS(04_Calculo!$P$6:$P$1005,04_Calculo!$A$6:$A$1005,"&gt;="&amp;$A61,04_Calculo!$A$6:$A$1005,"&lt;"&amp;$A61+1,04_Calculo!$AH$6:$AH$1005,1))</f>
        <v/>
      </c>
      <c r="H61" s="50" t="str">
        <f aca="false">IF(OR($A61="",$C61=0),"",AVERAGEIFS(04_Calculo!$L$6:$L$1005,04_Calculo!$A$6:$A$1005,"&gt;="&amp;$A61,04_Calculo!$A$6:$A$1005,"&lt;"&amp;$A61+1,04_Calculo!$AH$6:$AH$1005,1))</f>
        <v/>
      </c>
      <c r="I61" s="49" t="str">
        <f aca="false">IF($D61="","",IF($D61&gt;=CFG_LIMIAR,"IRRIGAR",IF($D61&gt;=CFG_LIMIAR_AT,"ATENÇÃO","SEM ESTRESSE")))</f>
        <v/>
      </c>
    </row>
    <row r="62" customFormat="false" ht="15" hidden="false" customHeight="false" outlineLevel="0" collapsed="false">
      <c r="A62" s="65" t="str">
        <f aca="false">IF($A61="","",IF($A61+1&gt;$C$5,"",$A61+1))</f>
        <v/>
      </c>
      <c r="B62" s="48" t="str">
        <f aca="false">IF($A62="","",COUNTIFS(04_Calculo!$A$6:$A$1005,"&gt;="&amp;$A62,04_Calculo!$A$6:$A$1005,"&lt;"&amp;$A62+1))</f>
        <v/>
      </c>
      <c r="C62" s="48" t="str">
        <f aca="false">IF($A62="","",COUNTIFS(04_Calculo!$A$6:$A$1005,"&gt;="&amp;$A62,04_Calculo!$A$6:$A$1005,"&lt;"&amp;$A62+1,04_Calculo!$AH$6:$AH$1005,1))</f>
        <v/>
      </c>
      <c r="D62" s="50" t="str">
        <f aca="false">IF(OR($A62="",$C62=0),"",AVERAGEIFS(04_Calculo!$AJ$6:$AJ$1005,04_Calculo!$A$6:$A$1005,"&gt;="&amp;$A62,04_Calculo!$A$6:$A$1005,"&lt;"&amp;$A62+1,04_Calculo!$AH$6:$AH$1005,1))</f>
        <v/>
      </c>
      <c r="E62" s="50" t="str">
        <f aca="false">IF(OR($A62="",$C62=0),"",_xlfn.MINIFS(04_Calculo!$AJ$6:$AJ$1005,04_Calculo!$A$6:$A$1005,"&gt;="&amp;$A62,04_Calculo!$A$6:$A$1005,"&lt;"&amp;$A62+1,04_Calculo!$AH$6:$AH$1005,1))</f>
        <v/>
      </c>
      <c r="F62" s="50" t="str">
        <f aca="false">IF(OR($A62="",$C62=0),"",_xlfn.MAXIFS(04_Calculo!$AJ$6:$AJ$1005,04_Calculo!$A$6:$A$1005,"&gt;="&amp;$A62,04_Calculo!$A$6:$A$1005,"&lt;"&amp;$A62+1,04_Calculo!$AH$6:$AH$1005,1))</f>
        <v/>
      </c>
      <c r="G62" s="46" t="str">
        <f aca="false">IF(OR($A62="",$C62=0),"",AVERAGEIFS(04_Calculo!$P$6:$P$1005,04_Calculo!$A$6:$A$1005,"&gt;="&amp;$A62,04_Calculo!$A$6:$A$1005,"&lt;"&amp;$A62+1,04_Calculo!$AH$6:$AH$1005,1))</f>
        <v/>
      </c>
      <c r="H62" s="50" t="str">
        <f aca="false">IF(OR($A62="",$C62=0),"",AVERAGEIFS(04_Calculo!$L$6:$L$1005,04_Calculo!$A$6:$A$1005,"&gt;="&amp;$A62,04_Calculo!$A$6:$A$1005,"&lt;"&amp;$A62+1,04_Calculo!$AH$6:$AH$1005,1))</f>
        <v/>
      </c>
      <c r="I62" s="49" t="str">
        <f aca="false">IF($D62="","",IF($D62&gt;=CFG_LIMIAR,"IRRIGAR",IF($D62&gt;=CFG_LIMIAR_AT,"ATENÇÃO","SEM ESTRESSE")))</f>
        <v/>
      </c>
    </row>
    <row r="63" customFormat="false" ht="15" hidden="false" customHeight="false" outlineLevel="0" collapsed="false">
      <c r="A63" s="65" t="str">
        <f aca="false">IF($A62="","",IF($A62+1&gt;$C$5,"",$A62+1))</f>
        <v/>
      </c>
      <c r="B63" s="48" t="str">
        <f aca="false">IF($A63="","",COUNTIFS(04_Calculo!$A$6:$A$1005,"&gt;="&amp;$A63,04_Calculo!$A$6:$A$1005,"&lt;"&amp;$A63+1))</f>
        <v/>
      </c>
      <c r="C63" s="48" t="str">
        <f aca="false">IF($A63="","",COUNTIFS(04_Calculo!$A$6:$A$1005,"&gt;="&amp;$A63,04_Calculo!$A$6:$A$1005,"&lt;"&amp;$A63+1,04_Calculo!$AH$6:$AH$1005,1))</f>
        <v/>
      </c>
      <c r="D63" s="50" t="str">
        <f aca="false">IF(OR($A63="",$C63=0),"",AVERAGEIFS(04_Calculo!$AJ$6:$AJ$1005,04_Calculo!$A$6:$A$1005,"&gt;="&amp;$A63,04_Calculo!$A$6:$A$1005,"&lt;"&amp;$A63+1,04_Calculo!$AH$6:$AH$1005,1))</f>
        <v/>
      </c>
      <c r="E63" s="50" t="str">
        <f aca="false">IF(OR($A63="",$C63=0),"",_xlfn.MINIFS(04_Calculo!$AJ$6:$AJ$1005,04_Calculo!$A$6:$A$1005,"&gt;="&amp;$A63,04_Calculo!$A$6:$A$1005,"&lt;"&amp;$A63+1,04_Calculo!$AH$6:$AH$1005,1))</f>
        <v/>
      </c>
      <c r="F63" s="50" t="str">
        <f aca="false">IF(OR($A63="",$C63=0),"",_xlfn.MAXIFS(04_Calculo!$AJ$6:$AJ$1005,04_Calculo!$A$6:$A$1005,"&gt;="&amp;$A63,04_Calculo!$A$6:$A$1005,"&lt;"&amp;$A63+1,04_Calculo!$AH$6:$AH$1005,1))</f>
        <v/>
      </c>
      <c r="G63" s="46" t="str">
        <f aca="false">IF(OR($A63="",$C63=0),"",AVERAGEIFS(04_Calculo!$P$6:$P$1005,04_Calculo!$A$6:$A$1005,"&gt;="&amp;$A63,04_Calculo!$A$6:$A$1005,"&lt;"&amp;$A63+1,04_Calculo!$AH$6:$AH$1005,1))</f>
        <v/>
      </c>
      <c r="H63" s="50" t="str">
        <f aca="false">IF(OR($A63="",$C63=0),"",AVERAGEIFS(04_Calculo!$L$6:$L$1005,04_Calculo!$A$6:$A$1005,"&gt;="&amp;$A63,04_Calculo!$A$6:$A$1005,"&lt;"&amp;$A63+1,04_Calculo!$AH$6:$AH$1005,1))</f>
        <v/>
      </c>
      <c r="I63" s="49" t="str">
        <f aca="false">IF($D63="","",IF($D63&gt;=CFG_LIMIAR,"IRRIGAR",IF($D63&gt;=CFG_LIMIAR_AT,"ATENÇÃO","SEM ESTRESSE")))</f>
        <v/>
      </c>
    </row>
    <row r="64" customFormat="false" ht="15" hidden="false" customHeight="false" outlineLevel="0" collapsed="false">
      <c r="A64" s="65" t="str">
        <f aca="false">IF($A63="","",IF($A63+1&gt;$C$5,"",$A63+1))</f>
        <v/>
      </c>
      <c r="B64" s="48" t="str">
        <f aca="false">IF($A64="","",COUNTIFS(04_Calculo!$A$6:$A$1005,"&gt;="&amp;$A64,04_Calculo!$A$6:$A$1005,"&lt;"&amp;$A64+1))</f>
        <v/>
      </c>
      <c r="C64" s="48" t="str">
        <f aca="false">IF($A64="","",COUNTIFS(04_Calculo!$A$6:$A$1005,"&gt;="&amp;$A64,04_Calculo!$A$6:$A$1005,"&lt;"&amp;$A64+1,04_Calculo!$AH$6:$AH$1005,1))</f>
        <v/>
      </c>
      <c r="D64" s="50" t="str">
        <f aca="false">IF(OR($A64="",$C64=0),"",AVERAGEIFS(04_Calculo!$AJ$6:$AJ$1005,04_Calculo!$A$6:$A$1005,"&gt;="&amp;$A64,04_Calculo!$A$6:$A$1005,"&lt;"&amp;$A64+1,04_Calculo!$AH$6:$AH$1005,1))</f>
        <v/>
      </c>
      <c r="E64" s="50" t="str">
        <f aca="false">IF(OR($A64="",$C64=0),"",_xlfn.MINIFS(04_Calculo!$AJ$6:$AJ$1005,04_Calculo!$A$6:$A$1005,"&gt;="&amp;$A64,04_Calculo!$A$6:$A$1005,"&lt;"&amp;$A64+1,04_Calculo!$AH$6:$AH$1005,1))</f>
        <v/>
      </c>
      <c r="F64" s="50" t="str">
        <f aca="false">IF(OR($A64="",$C64=0),"",_xlfn.MAXIFS(04_Calculo!$AJ$6:$AJ$1005,04_Calculo!$A$6:$A$1005,"&gt;="&amp;$A64,04_Calculo!$A$6:$A$1005,"&lt;"&amp;$A64+1,04_Calculo!$AH$6:$AH$1005,1))</f>
        <v/>
      </c>
      <c r="G64" s="46" t="str">
        <f aca="false">IF(OR($A64="",$C64=0),"",AVERAGEIFS(04_Calculo!$P$6:$P$1005,04_Calculo!$A$6:$A$1005,"&gt;="&amp;$A64,04_Calculo!$A$6:$A$1005,"&lt;"&amp;$A64+1,04_Calculo!$AH$6:$AH$1005,1))</f>
        <v/>
      </c>
      <c r="H64" s="50" t="str">
        <f aca="false">IF(OR($A64="",$C64=0),"",AVERAGEIFS(04_Calculo!$L$6:$L$1005,04_Calculo!$A$6:$A$1005,"&gt;="&amp;$A64,04_Calculo!$A$6:$A$1005,"&lt;"&amp;$A64+1,04_Calculo!$AH$6:$AH$1005,1))</f>
        <v/>
      </c>
      <c r="I64" s="49" t="str">
        <f aca="false">IF($D64="","",IF($D64&gt;=CFG_LIMIAR,"IRRIGAR",IF($D64&gt;=CFG_LIMIAR_AT,"ATENÇÃO","SEM ESTRESSE")))</f>
        <v/>
      </c>
    </row>
    <row r="65" customFormat="false" ht="15" hidden="false" customHeight="false" outlineLevel="0" collapsed="false">
      <c r="A65" s="65" t="str">
        <f aca="false">IF($A64="","",IF($A64+1&gt;$C$5,"",$A64+1))</f>
        <v/>
      </c>
      <c r="B65" s="48" t="str">
        <f aca="false">IF($A65="","",COUNTIFS(04_Calculo!$A$6:$A$1005,"&gt;="&amp;$A65,04_Calculo!$A$6:$A$1005,"&lt;"&amp;$A65+1))</f>
        <v/>
      </c>
      <c r="C65" s="48" t="str">
        <f aca="false">IF($A65="","",COUNTIFS(04_Calculo!$A$6:$A$1005,"&gt;="&amp;$A65,04_Calculo!$A$6:$A$1005,"&lt;"&amp;$A65+1,04_Calculo!$AH$6:$AH$1005,1))</f>
        <v/>
      </c>
      <c r="D65" s="50" t="str">
        <f aca="false">IF(OR($A65="",$C65=0),"",AVERAGEIFS(04_Calculo!$AJ$6:$AJ$1005,04_Calculo!$A$6:$A$1005,"&gt;="&amp;$A65,04_Calculo!$A$6:$A$1005,"&lt;"&amp;$A65+1,04_Calculo!$AH$6:$AH$1005,1))</f>
        <v/>
      </c>
      <c r="E65" s="50" t="str">
        <f aca="false">IF(OR($A65="",$C65=0),"",_xlfn.MINIFS(04_Calculo!$AJ$6:$AJ$1005,04_Calculo!$A$6:$A$1005,"&gt;="&amp;$A65,04_Calculo!$A$6:$A$1005,"&lt;"&amp;$A65+1,04_Calculo!$AH$6:$AH$1005,1))</f>
        <v/>
      </c>
      <c r="F65" s="50" t="str">
        <f aca="false">IF(OR($A65="",$C65=0),"",_xlfn.MAXIFS(04_Calculo!$AJ$6:$AJ$1005,04_Calculo!$A$6:$A$1005,"&gt;="&amp;$A65,04_Calculo!$A$6:$A$1005,"&lt;"&amp;$A65+1,04_Calculo!$AH$6:$AH$1005,1))</f>
        <v/>
      </c>
      <c r="G65" s="46" t="str">
        <f aca="false">IF(OR($A65="",$C65=0),"",AVERAGEIFS(04_Calculo!$P$6:$P$1005,04_Calculo!$A$6:$A$1005,"&gt;="&amp;$A65,04_Calculo!$A$6:$A$1005,"&lt;"&amp;$A65+1,04_Calculo!$AH$6:$AH$1005,1))</f>
        <v/>
      </c>
      <c r="H65" s="50" t="str">
        <f aca="false">IF(OR($A65="",$C65=0),"",AVERAGEIFS(04_Calculo!$L$6:$L$1005,04_Calculo!$A$6:$A$1005,"&gt;="&amp;$A65,04_Calculo!$A$6:$A$1005,"&lt;"&amp;$A65+1,04_Calculo!$AH$6:$AH$1005,1))</f>
        <v/>
      </c>
      <c r="I65" s="49" t="str">
        <f aca="false">IF($D65="","",IF($D65&gt;=CFG_LIMIAR,"IRRIGAR",IF($D65&gt;=CFG_LIMIAR_AT,"ATENÇÃO","SEM ESTRESSE")))</f>
        <v/>
      </c>
    </row>
    <row r="66" customFormat="false" ht="15" hidden="false" customHeight="false" outlineLevel="0" collapsed="false">
      <c r="A66" s="65" t="str">
        <f aca="false">IF($A65="","",IF($A65+1&gt;$C$5,"",$A65+1))</f>
        <v/>
      </c>
      <c r="B66" s="48" t="str">
        <f aca="false">IF($A66="","",COUNTIFS(04_Calculo!$A$6:$A$1005,"&gt;="&amp;$A66,04_Calculo!$A$6:$A$1005,"&lt;"&amp;$A66+1))</f>
        <v/>
      </c>
      <c r="C66" s="48" t="str">
        <f aca="false">IF($A66="","",COUNTIFS(04_Calculo!$A$6:$A$1005,"&gt;="&amp;$A66,04_Calculo!$A$6:$A$1005,"&lt;"&amp;$A66+1,04_Calculo!$AH$6:$AH$1005,1))</f>
        <v/>
      </c>
      <c r="D66" s="50" t="str">
        <f aca="false">IF(OR($A66="",$C66=0),"",AVERAGEIFS(04_Calculo!$AJ$6:$AJ$1005,04_Calculo!$A$6:$A$1005,"&gt;="&amp;$A66,04_Calculo!$A$6:$A$1005,"&lt;"&amp;$A66+1,04_Calculo!$AH$6:$AH$1005,1))</f>
        <v/>
      </c>
      <c r="E66" s="50" t="str">
        <f aca="false">IF(OR($A66="",$C66=0),"",_xlfn.MINIFS(04_Calculo!$AJ$6:$AJ$1005,04_Calculo!$A$6:$A$1005,"&gt;="&amp;$A66,04_Calculo!$A$6:$A$1005,"&lt;"&amp;$A66+1,04_Calculo!$AH$6:$AH$1005,1))</f>
        <v/>
      </c>
      <c r="F66" s="50" t="str">
        <f aca="false">IF(OR($A66="",$C66=0),"",_xlfn.MAXIFS(04_Calculo!$AJ$6:$AJ$1005,04_Calculo!$A$6:$A$1005,"&gt;="&amp;$A66,04_Calculo!$A$6:$A$1005,"&lt;"&amp;$A66+1,04_Calculo!$AH$6:$AH$1005,1))</f>
        <v/>
      </c>
      <c r="G66" s="46" t="str">
        <f aca="false">IF(OR($A66="",$C66=0),"",AVERAGEIFS(04_Calculo!$P$6:$P$1005,04_Calculo!$A$6:$A$1005,"&gt;="&amp;$A66,04_Calculo!$A$6:$A$1005,"&lt;"&amp;$A66+1,04_Calculo!$AH$6:$AH$1005,1))</f>
        <v/>
      </c>
      <c r="H66" s="50" t="str">
        <f aca="false">IF(OR($A66="",$C66=0),"",AVERAGEIFS(04_Calculo!$L$6:$L$1005,04_Calculo!$A$6:$A$1005,"&gt;="&amp;$A66,04_Calculo!$A$6:$A$1005,"&lt;"&amp;$A66+1,04_Calculo!$AH$6:$AH$1005,1))</f>
        <v/>
      </c>
      <c r="I66" s="49" t="str">
        <f aca="false">IF($D66="","",IF($D66&gt;=CFG_LIMIAR,"IRRIGAR",IF($D66&gt;=CFG_LIMIAR_AT,"ATENÇÃO","SEM ESTRESSE")))</f>
        <v/>
      </c>
    </row>
    <row r="67" customFormat="false" ht="15" hidden="false" customHeight="false" outlineLevel="0" collapsed="false">
      <c r="A67" s="65" t="str">
        <f aca="false">IF($A66="","",IF($A66+1&gt;$C$5,"",$A66+1))</f>
        <v/>
      </c>
      <c r="B67" s="48" t="str">
        <f aca="false">IF($A67="","",COUNTIFS(04_Calculo!$A$6:$A$1005,"&gt;="&amp;$A67,04_Calculo!$A$6:$A$1005,"&lt;"&amp;$A67+1))</f>
        <v/>
      </c>
      <c r="C67" s="48" t="str">
        <f aca="false">IF($A67="","",COUNTIFS(04_Calculo!$A$6:$A$1005,"&gt;="&amp;$A67,04_Calculo!$A$6:$A$1005,"&lt;"&amp;$A67+1,04_Calculo!$AH$6:$AH$1005,1))</f>
        <v/>
      </c>
      <c r="D67" s="50" t="str">
        <f aca="false">IF(OR($A67="",$C67=0),"",AVERAGEIFS(04_Calculo!$AJ$6:$AJ$1005,04_Calculo!$A$6:$A$1005,"&gt;="&amp;$A67,04_Calculo!$A$6:$A$1005,"&lt;"&amp;$A67+1,04_Calculo!$AH$6:$AH$1005,1))</f>
        <v/>
      </c>
      <c r="E67" s="50" t="str">
        <f aca="false">IF(OR($A67="",$C67=0),"",_xlfn.MINIFS(04_Calculo!$AJ$6:$AJ$1005,04_Calculo!$A$6:$A$1005,"&gt;="&amp;$A67,04_Calculo!$A$6:$A$1005,"&lt;"&amp;$A67+1,04_Calculo!$AH$6:$AH$1005,1))</f>
        <v/>
      </c>
      <c r="F67" s="50" t="str">
        <f aca="false">IF(OR($A67="",$C67=0),"",_xlfn.MAXIFS(04_Calculo!$AJ$6:$AJ$1005,04_Calculo!$A$6:$A$1005,"&gt;="&amp;$A67,04_Calculo!$A$6:$A$1005,"&lt;"&amp;$A67+1,04_Calculo!$AH$6:$AH$1005,1))</f>
        <v/>
      </c>
      <c r="G67" s="46" t="str">
        <f aca="false">IF(OR($A67="",$C67=0),"",AVERAGEIFS(04_Calculo!$P$6:$P$1005,04_Calculo!$A$6:$A$1005,"&gt;="&amp;$A67,04_Calculo!$A$6:$A$1005,"&lt;"&amp;$A67+1,04_Calculo!$AH$6:$AH$1005,1))</f>
        <v/>
      </c>
      <c r="H67" s="50" t="str">
        <f aca="false">IF(OR($A67="",$C67=0),"",AVERAGEIFS(04_Calculo!$L$6:$L$1005,04_Calculo!$A$6:$A$1005,"&gt;="&amp;$A67,04_Calculo!$A$6:$A$1005,"&lt;"&amp;$A67+1,04_Calculo!$AH$6:$AH$1005,1))</f>
        <v/>
      </c>
      <c r="I67" s="49" t="str">
        <f aca="false">IF($D67="","",IF($D67&gt;=CFG_LIMIAR,"IRRIGAR",IF($D67&gt;=CFG_LIMIAR_AT,"ATENÇÃO","SEM ESTRESSE")))</f>
        <v/>
      </c>
    </row>
    <row r="68" customFormat="false" ht="15" hidden="false" customHeight="false" outlineLevel="0" collapsed="false">
      <c r="A68" s="65" t="str">
        <f aca="false">IF($A67="","",IF($A67+1&gt;$C$5,"",$A67+1))</f>
        <v/>
      </c>
      <c r="B68" s="48" t="str">
        <f aca="false">IF($A68="","",COUNTIFS(04_Calculo!$A$6:$A$1005,"&gt;="&amp;$A68,04_Calculo!$A$6:$A$1005,"&lt;"&amp;$A68+1))</f>
        <v/>
      </c>
      <c r="C68" s="48" t="str">
        <f aca="false">IF($A68="","",COUNTIFS(04_Calculo!$A$6:$A$1005,"&gt;="&amp;$A68,04_Calculo!$A$6:$A$1005,"&lt;"&amp;$A68+1,04_Calculo!$AH$6:$AH$1005,1))</f>
        <v/>
      </c>
      <c r="D68" s="50" t="str">
        <f aca="false">IF(OR($A68="",$C68=0),"",AVERAGEIFS(04_Calculo!$AJ$6:$AJ$1005,04_Calculo!$A$6:$A$1005,"&gt;="&amp;$A68,04_Calculo!$A$6:$A$1005,"&lt;"&amp;$A68+1,04_Calculo!$AH$6:$AH$1005,1))</f>
        <v/>
      </c>
      <c r="E68" s="50" t="str">
        <f aca="false">IF(OR($A68="",$C68=0),"",_xlfn.MINIFS(04_Calculo!$AJ$6:$AJ$1005,04_Calculo!$A$6:$A$1005,"&gt;="&amp;$A68,04_Calculo!$A$6:$A$1005,"&lt;"&amp;$A68+1,04_Calculo!$AH$6:$AH$1005,1))</f>
        <v/>
      </c>
      <c r="F68" s="50" t="str">
        <f aca="false">IF(OR($A68="",$C68=0),"",_xlfn.MAXIFS(04_Calculo!$AJ$6:$AJ$1005,04_Calculo!$A$6:$A$1005,"&gt;="&amp;$A68,04_Calculo!$A$6:$A$1005,"&lt;"&amp;$A68+1,04_Calculo!$AH$6:$AH$1005,1))</f>
        <v/>
      </c>
      <c r="G68" s="46" t="str">
        <f aca="false">IF(OR($A68="",$C68=0),"",AVERAGEIFS(04_Calculo!$P$6:$P$1005,04_Calculo!$A$6:$A$1005,"&gt;="&amp;$A68,04_Calculo!$A$6:$A$1005,"&lt;"&amp;$A68+1,04_Calculo!$AH$6:$AH$1005,1))</f>
        <v/>
      </c>
      <c r="H68" s="50" t="str">
        <f aca="false">IF(OR($A68="",$C68=0),"",AVERAGEIFS(04_Calculo!$L$6:$L$1005,04_Calculo!$A$6:$A$1005,"&gt;="&amp;$A68,04_Calculo!$A$6:$A$1005,"&lt;"&amp;$A68+1,04_Calculo!$AH$6:$AH$1005,1))</f>
        <v/>
      </c>
      <c r="I68" s="49" t="str">
        <f aca="false">IF($D68="","",IF($D68&gt;=CFG_LIMIAR,"IRRIGAR",IF($D68&gt;=CFG_LIMIAR_AT,"ATENÇÃO","SEM ESTRESSE")))</f>
        <v/>
      </c>
    </row>
    <row r="69" customFormat="false" ht="15" hidden="false" customHeight="false" outlineLevel="0" collapsed="false">
      <c r="A69" s="65" t="str">
        <f aca="false">IF($A68="","",IF($A68+1&gt;$C$5,"",$A68+1))</f>
        <v/>
      </c>
      <c r="B69" s="48" t="str">
        <f aca="false">IF($A69="","",COUNTIFS(04_Calculo!$A$6:$A$1005,"&gt;="&amp;$A69,04_Calculo!$A$6:$A$1005,"&lt;"&amp;$A69+1))</f>
        <v/>
      </c>
      <c r="C69" s="48" t="str">
        <f aca="false">IF($A69="","",COUNTIFS(04_Calculo!$A$6:$A$1005,"&gt;="&amp;$A69,04_Calculo!$A$6:$A$1005,"&lt;"&amp;$A69+1,04_Calculo!$AH$6:$AH$1005,1))</f>
        <v/>
      </c>
      <c r="D69" s="50" t="str">
        <f aca="false">IF(OR($A69="",$C69=0),"",AVERAGEIFS(04_Calculo!$AJ$6:$AJ$1005,04_Calculo!$A$6:$A$1005,"&gt;="&amp;$A69,04_Calculo!$A$6:$A$1005,"&lt;"&amp;$A69+1,04_Calculo!$AH$6:$AH$1005,1))</f>
        <v/>
      </c>
      <c r="E69" s="50" t="str">
        <f aca="false">IF(OR($A69="",$C69=0),"",_xlfn.MINIFS(04_Calculo!$AJ$6:$AJ$1005,04_Calculo!$A$6:$A$1005,"&gt;="&amp;$A69,04_Calculo!$A$6:$A$1005,"&lt;"&amp;$A69+1,04_Calculo!$AH$6:$AH$1005,1))</f>
        <v/>
      </c>
      <c r="F69" s="50" t="str">
        <f aca="false">IF(OR($A69="",$C69=0),"",_xlfn.MAXIFS(04_Calculo!$AJ$6:$AJ$1005,04_Calculo!$A$6:$A$1005,"&gt;="&amp;$A69,04_Calculo!$A$6:$A$1005,"&lt;"&amp;$A69+1,04_Calculo!$AH$6:$AH$1005,1))</f>
        <v/>
      </c>
      <c r="G69" s="46" t="str">
        <f aca="false">IF(OR($A69="",$C69=0),"",AVERAGEIFS(04_Calculo!$P$6:$P$1005,04_Calculo!$A$6:$A$1005,"&gt;="&amp;$A69,04_Calculo!$A$6:$A$1005,"&lt;"&amp;$A69+1,04_Calculo!$AH$6:$AH$1005,1))</f>
        <v/>
      </c>
      <c r="H69" s="50" t="str">
        <f aca="false">IF(OR($A69="",$C69=0),"",AVERAGEIFS(04_Calculo!$L$6:$L$1005,04_Calculo!$A$6:$A$1005,"&gt;="&amp;$A69,04_Calculo!$A$6:$A$1005,"&lt;"&amp;$A69+1,04_Calculo!$AH$6:$AH$1005,1))</f>
        <v/>
      </c>
      <c r="I69" s="49" t="str">
        <f aca="false">IF($D69="","",IF($D69&gt;=CFG_LIMIAR,"IRRIGAR",IF($D69&gt;=CFG_LIMIAR_AT,"ATENÇÃO","SEM ESTRESSE")))</f>
        <v/>
      </c>
    </row>
    <row r="70" customFormat="false" ht="15" hidden="false" customHeight="false" outlineLevel="0" collapsed="false">
      <c r="A70" s="65" t="str">
        <f aca="false">IF($A69="","",IF($A69+1&gt;$C$5,"",$A69+1))</f>
        <v/>
      </c>
      <c r="B70" s="48" t="str">
        <f aca="false">IF($A70="","",COUNTIFS(04_Calculo!$A$6:$A$1005,"&gt;="&amp;$A70,04_Calculo!$A$6:$A$1005,"&lt;"&amp;$A70+1))</f>
        <v/>
      </c>
      <c r="C70" s="48" t="str">
        <f aca="false">IF($A70="","",COUNTIFS(04_Calculo!$A$6:$A$1005,"&gt;="&amp;$A70,04_Calculo!$A$6:$A$1005,"&lt;"&amp;$A70+1,04_Calculo!$AH$6:$AH$1005,1))</f>
        <v/>
      </c>
      <c r="D70" s="50" t="str">
        <f aca="false">IF(OR($A70="",$C70=0),"",AVERAGEIFS(04_Calculo!$AJ$6:$AJ$1005,04_Calculo!$A$6:$A$1005,"&gt;="&amp;$A70,04_Calculo!$A$6:$A$1005,"&lt;"&amp;$A70+1,04_Calculo!$AH$6:$AH$1005,1))</f>
        <v/>
      </c>
      <c r="E70" s="50" t="str">
        <f aca="false">IF(OR($A70="",$C70=0),"",_xlfn.MINIFS(04_Calculo!$AJ$6:$AJ$1005,04_Calculo!$A$6:$A$1005,"&gt;="&amp;$A70,04_Calculo!$A$6:$A$1005,"&lt;"&amp;$A70+1,04_Calculo!$AH$6:$AH$1005,1))</f>
        <v/>
      </c>
      <c r="F70" s="50" t="str">
        <f aca="false">IF(OR($A70="",$C70=0),"",_xlfn.MAXIFS(04_Calculo!$AJ$6:$AJ$1005,04_Calculo!$A$6:$A$1005,"&gt;="&amp;$A70,04_Calculo!$A$6:$A$1005,"&lt;"&amp;$A70+1,04_Calculo!$AH$6:$AH$1005,1))</f>
        <v/>
      </c>
      <c r="G70" s="46" t="str">
        <f aca="false">IF(OR($A70="",$C70=0),"",AVERAGEIFS(04_Calculo!$P$6:$P$1005,04_Calculo!$A$6:$A$1005,"&gt;="&amp;$A70,04_Calculo!$A$6:$A$1005,"&lt;"&amp;$A70+1,04_Calculo!$AH$6:$AH$1005,1))</f>
        <v/>
      </c>
      <c r="H70" s="50" t="str">
        <f aca="false">IF(OR($A70="",$C70=0),"",AVERAGEIFS(04_Calculo!$L$6:$L$1005,04_Calculo!$A$6:$A$1005,"&gt;="&amp;$A70,04_Calculo!$A$6:$A$1005,"&lt;"&amp;$A70+1,04_Calculo!$AH$6:$AH$1005,1))</f>
        <v/>
      </c>
      <c r="I70" s="49" t="str">
        <f aca="false">IF($D70="","",IF($D70&gt;=CFG_LIMIAR,"IRRIGAR",IF($D70&gt;=CFG_LIMIAR_AT,"ATENÇÃO","SEM ESTRESSE")))</f>
        <v/>
      </c>
    </row>
    <row r="71" customFormat="false" ht="15" hidden="false" customHeight="false" outlineLevel="0" collapsed="false">
      <c r="A71" s="65" t="str">
        <f aca="false">IF($A70="","",IF($A70+1&gt;$C$5,"",$A70+1))</f>
        <v/>
      </c>
      <c r="B71" s="48" t="str">
        <f aca="false">IF($A71="","",COUNTIFS(04_Calculo!$A$6:$A$1005,"&gt;="&amp;$A71,04_Calculo!$A$6:$A$1005,"&lt;"&amp;$A71+1))</f>
        <v/>
      </c>
      <c r="C71" s="48" t="str">
        <f aca="false">IF($A71="","",COUNTIFS(04_Calculo!$A$6:$A$1005,"&gt;="&amp;$A71,04_Calculo!$A$6:$A$1005,"&lt;"&amp;$A71+1,04_Calculo!$AH$6:$AH$1005,1))</f>
        <v/>
      </c>
      <c r="D71" s="50" t="str">
        <f aca="false">IF(OR($A71="",$C71=0),"",AVERAGEIFS(04_Calculo!$AJ$6:$AJ$1005,04_Calculo!$A$6:$A$1005,"&gt;="&amp;$A71,04_Calculo!$A$6:$A$1005,"&lt;"&amp;$A71+1,04_Calculo!$AH$6:$AH$1005,1))</f>
        <v/>
      </c>
      <c r="E71" s="50" t="str">
        <f aca="false">IF(OR($A71="",$C71=0),"",_xlfn.MINIFS(04_Calculo!$AJ$6:$AJ$1005,04_Calculo!$A$6:$A$1005,"&gt;="&amp;$A71,04_Calculo!$A$6:$A$1005,"&lt;"&amp;$A71+1,04_Calculo!$AH$6:$AH$1005,1))</f>
        <v/>
      </c>
      <c r="F71" s="50" t="str">
        <f aca="false">IF(OR($A71="",$C71=0),"",_xlfn.MAXIFS(04_Calculo!$AJ$6:$AJ$1005,04_Calculo!$A$6:$A$1005,"&gt;="&amp;$A71,04_Calculo!$A$6:$A$1005,"&lt;"&amp;$A71+1,04_Calculo!$AH$6:$AH$1005,1))</f>
        <v/>
      </c>
      <c r="G71" s="46" t="str">
        <f aca="false">IF(OR($A71="",$C71=0),"",AVERAGEIFS(04_Calculo!$P$6:$P$1005,04_Calculo!$A$6:$A$1005,"&gt;="&amp;$A71,04_Calculo!$A$6:$A$1005,"&lt;"&amp;$A71+1,04_Calculo!$AH$6:$AH$1005,1))</f>
        <v/>
      </c>
      <c r="H71" s="50" t="str">
        <f aca="false">IF(OR($A71="",$C71=0),"",AVERAGEIFS(04_Calculo!$L$6:$L$1005,04_Calculo!$A$6:$A$1005,"&gt;="&amp;$A71,04_Calculo!$A$6:$A$1005,"&lt;"&amp;$A71+1,04_Calculo!$AH$6:$AH$1005,1))</f>
        <v/>
      </c>
      <c r="I71" s="49" t="str">
        <f aca="false">IF($D71="","",IF($D71&gt;=CFG_LIMIAR,"IRRIGAR",IF($D71&gt;=CFG_LIMIAR_AT,"ATENÇÃO","SEM ESTRESSE")))</f>
        <v/>
      </c>
    </row>
    <row r="72" customFormat="false" ht="15" hidden="false" customHeight="false" outlineLevel="0" collapsed="false">
      <c r="A72" s="65" t="str">
        <f aca="false">IF($A71="","",IF($A71+1&gt;$C$5,"",$A71+1))</f>
        <v/>
      </c>
      <c r="B72" s="48" t="str">
        <f aca="false">IF($A72="","",COUNTIFS(04_Calculo!$A$6:$A$1005,"&gt;="&amp;$A72,04_Calculo!$A$6:$A$1005,"&lt;"&amp;$A72+1))</f>
        <v/>
      </c>
      <c r="C72" s="48" t="str">
        <f aca="false">IF($A72="","",COUNTIFS(04_Calculo!$A$6:$A$1005,"&gt;="&amp;$A72,04_Calculo!$A$6:$A$1005,"&lt;"&amp;$A72+1,04_Calculo!$AH$6:$AH$1005,1))</f>
        <v/>
      </c>
      <c r="D72" s="50" t="str">
        <f aca="false">IF(OR($A72="",$C72=0),"",AVERAGEIFS(04_Calculo!$AJ$6:$AJ$1005,04_Calculo!$A$6:$A$1005,"&gt;="&amp;$A72,04_Calculo!$A$6:$A$1005,"&lt;"&amp;$A72+1,04_Calculo!$AH$6:$AH$1005,1))</f>
        <v/>
      </c>
      <c r="E72" s="50" t="str">
        <f aca="false">IF(OR($A72="",$C72=0),"",_xlfn.MINIFS(04_Calculo!$AJ$6:$AJ$1005,04_Calculo!$A$6:$A$1005,"&gt;="&amp;$A72,04_Calculo!$A$6:$A$1005,"&lt;"&amp;$A72+1,04_Calculo!$AH$6:$AH$1005,1))</f>
        <v/>
      </c>
      <c r="F72" s="50" t="str">
        <f aca="false">IF(OR($A72="",$C72=0),"",_xlfn.MAXIFS(04_Calculo!$AJ$6:$AJ$1005,04_Calculo!$A$6:$A$1005,"&gt;="&amp;$A72,04_Calculo!$A$6:$A$1005,"&lt;"&amp;$A72+1,04_Calculo!$AH$6:$AH$1005,1))</f>
        <v/>
      </c>
      <c r="G72" s="46" t="str">
        <f aca="false">IF(OR($A72="",$C72=0),"",AVERAGEIFS(04_Calculo!$P$6:$P$1005,04_Calculo!$A$6:$A$1005,"&gt;="&amp;$A72,04_Calculo!$A$6:$A$1005,"&lt;"&amp;$A72+1,04_Calculo!$AH$6:$AH$1005,1))</f>
        <v/>
      </c>
      <c r="H72" s="50" t="str">
        <f aca="false">IF(OR($A72="",$C72=0),"",AVERAGEIFS(04_Calculo!$L$6:$L$1005,04_Calculo!$A$6:$A$1005,"&gt;="&amp;$A72,04_Calculo!$A$6:$A$1005,"&lt;"&amp;$A72+1,04_Calculo!$AH$6:$AH$1005,1))</f>
        <v/>
      </c>
      <c r="I72" s="49" t="str">
        <f aca="false">IF($D72="","",IF($D72&gt;=CFG_LIMIAR,"IRRIGAR",IF($D72&gt;=CFG_LIMIAR_AT,"ATENÇÃO","SEM ESTRESSE")))</f>
        <v/>
      </c>
    </row>
    <row r="73" customFormat="false" ht="15" hidden="false" customHeight="false" outlineLevel="0" collapsed="false">
      <c r="A73" s="65" t="str">
        <f aca="false">IF($A72="","",IF($A72+1&gt;$C$5,"",$A72+1))</f>
        <v/>
      </c>
      <c r="B73" s="48" t="str">
        <f aca="false">IF($A73="","",COUNTIFS(04_Calculo!$A$6:$A$1005,"&gt;="&amp;$A73,04_Calculo!$A$6:$A$1005,"&lt;"&amp;$A73+1))</f>
        <v/>
      </c>
      <c r="C73" s="48" t="str">
        <f aca="false">IF($A73="","",COUNTIFS(04_Calculo!$A$6:$A$1005,"&gt;="&amp;$A73,04_Calculo!$A$6:$A$1005,"&lt;"&amp;$A73+1,04_Calculo!$AH$6:$AH$1005,1))</f>
        <v/>
      </c>
      <c r="D73" s="50" t="str">
        <f aca="false">IF(OR($A73="",$C73=0),"",AVERAGEIFS(04_Calculo!$AJ$6:$AJ$1005,04_Calculo!$A$6:$A$1005,"&gt;="&amp;$A73,04_Calculo!$A$6:$A$1005,"&lt;"&amp;$A73+1,04_Calculo!$AH$6:$AH$1005,1))</f>
        <v/>
      </c>
      <c r="E73" s="50" t="str">
        <f aca="false">IF(OR($A73="",$C73=0),"",_xlfn.MINIFS(04_Calculo!$AJ$6:$AJ$1005,04_Calculo!$A$6:$A$1005,"&gt;="&amp;$A73,04_Calculo!$A$6:$A$1005,"&lt;"&amp;$A73+1,04_Calculo!$AH$6:$AH$1005,1))</f>
        <v/>
      </c>
      <c r="F73" s="50" t="str">
        <f aca="false">IF(OR($A73="",$C73=0),"",_xlfn.MAXIFS(04_Calculo!$AJ$6:$AJ$1005,04_Calculo!$A$6:$A$1005,"&gt;="&amp;$A73,04_Calculo!$A$6:$A$1005,"&lt;"&amp;$A73+1,04_Calculo!$AH$6:$AH$1005,1))</f>
        <v/>
      </c>
      <c r="G73" s="46" t="str">
        <f aca="false">IF(OR($A73="",$C73=0),"",AVERAGEIFS(04_Calculo!$P$6:$P$1005,04_Calculo!$A$6:$A$1005,"&gt;="&amp;$A73,04_Calculo!$A$6:$A$1005,"&lt;"&amp;$A73+1,04_Calculo!$AH$6:$AH$1005,1))</f>
        <v/>
      </c>
      <c r="H73" s="50" t="str">
        <f aca="false">IF(OR($A73="",$C73=0),"",AVERAGEIFS(04_Calculo!$L$6:$L$1005,04_Calculo!$A$6:$A$1005,"&gt;="&amp;$A73,04_Calculo!$A$6:$A$1005,"&lt;"&amp;$A73+1,04_Calculo!$AH$6:$AH$1005,1))</f>
        <v/>
      </c>
      <c r="I73" s="49" t="str">
        <f aca="false">IF($D73="","",IF($D73&gt;=CFG_LIMIAR,"IRRIGAR",IF($D73&gt;=CFG_LIMIAR_AT,"ATENÇÃO","SEM ESTRESSE")))</f>
        <v/>
      </c>
    </row>
    <row r="74" customFormat="false" ht="15" hidden="false" customHeight="false" outlineLevel="0" collapsed="false">
      <c r="A74" s="65" t="str">
        <f aca="false">IF($A73="","",IF($A73+1&gt;$C$5,"",$A73+1))</f>
        <v/>
      </c>
      <c r="B74" s="48" t="str">
        <f aca="false">IF($A74="","",COUNTIFS(04_Calculo!$A$6:$A$1005,"&gt;="&amp;$A74,04_Calculo!$A$6:$A$1005,"&lt;"&amp;$A74+1))</f>
        <v/>
      </c>
      <c r="C74" s="48" t="str">
        <f aca="false">IF($A74="","",COUNTIFS(04_Calculo!$A$6:$A$1005,"&gt;="&amp;$A74,04_Calculo!$A$6:$A$1005,"&lt;"&amp;$A74+1,04_Calculo!$AH$6:$AH$1005,1))</f>
        <v/>
      </c>
      <c r="D74" s="50" t="str">
        <f aca="false">IF(OR($A74="",$C74=0),"",AVERAGEIFS(04_Calculo!$AJ$6:$AJ$1005,04_Calculo!$A$6:$A$1005,"&gt;="&amp;$A74,04_Calculo!$A$6:$A$1005,"&lt;"&amp;$A74+1,04_Calculo!$AH$6:$AH$1005,1))</f>
        <v/>
      </c>
      <c r="E74" s="50" t="str">
        <f aca="false">IF(OR($A74="",$C74=0),"",_xlfn.MINIFS(04_Calculo!$AJ$6:$AJ$1005,04_Calculo!$A$6:$A$1005,"&gt;="&amp;$A74,04_Calculo!$A$6:$A$1005,"&lt;"&amp;$A74+1,04_Calculo!$AH$6:$AH$1005,1))</f>
        <v/>
      </c>
      <c r="F74" s="50" t="str">
        <f aca="false">IF(OR($A74="",$C74=0),"",_xlfn.MAXIFS(04_Calculo!$AJ$6:$AJ$1005,04_Calculo!$A$6:$A$1005,"&gt;="&amp;$A74,04_Calculo!$A$6:$A$1005,"&lt;"&amp;$A74+1,04_Calculo!$AH$6:$AH$1005,1))</f>
        <v/>
      </c>
      <c r="G74" s="46" t="str">
        <f aca="false">IF(OR($A74="",$C74=0),"",AVERAGEIFS(04_Calculo!$P$6:$P$1005,04_Calculo!$A$6:$A$1005,"&gt;="&amp;$A74,04_Calculo!$A$6:$A$1005,"&lt;"&amp;$A74+1,04_Calculo!$AH$6:$AH$1005,1))</f>
        <v/>
      </c>
      <c r="H74" s="50" t="str">
        <f aca="false">IF(OR($A74="",$C74=0),"",AVERAGEIFS(04_Calculo!$L$6:$L$1005,04_Calculo!$A$6:$A$1005,"&gt;="&amp;$A74,04_Calculo!$A$6:$A$1005,"&lt;"&amp;$A74+1,04_Calculo!$AH$6:$AH$1005,1))</f>
        <v/>
      </c>
      <c r="I74" s="49" t="str">
        <f aca="false">IF($D74="","",IF($D74&gt;=CFG_LIMIAR,"IRRIGAR",IF($D74&gt;=CFG_LIMIAR_AT,"ATENÇÃO","SEM ESTRESSE")))</f>
        <v/>
      </c>
    </row>
    <row r="75" customFormat="false" ht="15" hidden="false" customHeight="false" outlineLevel="0" collapsed="false">
      <c r="A75" s="65" t="str">
        <f aca="false">IF($A74="","",IF($A74+1&gt;$C$5,"",$A74+1))</f>
        <v/>
      </c>
      <c r="B75" s="48" t="str">
        <f aca="false">IF($A75="","",COUNTIFS(04_Calculo!$A$6:$A$1005,"&gt;="&amp;$A75,04_Calculo!$A$6:$A$1005,"&lt;"&amp;$A75+1))</f>
        <v/>
      </c>
      <c r="C75" s="48" t="str">
        <f aca="false">IF($A75="","",COUNTIFS(04_Calculo!$A$6:$A$1005,"&gt;="&amp;$A75,04_Calculo!$A$6:$A$1005,"&lt;"&amp;$A75+1,04_Calculo!$AH$6:$AH$1005,1))</f>
        <v/>
      </c>
      <c r="D75" s="50" t="str">
        <f aca="false">IF(OR($A75="",$C75=0),"",AVERAGEIFS(04_Calculo!$AJ$6:$AJ$1005,04_Calculo!$A$6:$A$1005,"&gt;="&amp;$A75,04_Calculo!$A$6:$A$1005,"&lt;"&amp;$A75+1,04_Calculo!$AH$6:$AH$1005,1))</f>
        <v/>
      </c>
      <c r="E75" s="50" t="str">
        <f aca="false">IF(OR($A75="",$C75=0),"",_xlfn.MINIFS(04_Calculo!$AJ$6:$AJ$1005,04_Calculo!$A$6:$A$1005,"&gt;="&amp;$A75,04_Calculo!$A$6:$A$1005,"&lt;"&amp;$A75+1,04_Calculo!$AH$6:$AH$1005,1))</f>
        <v/>
      </c>
      <c r="F75" s="50" t="str">
        <f aca="false">IF(OR($A75="",$C75=0),"",_xlfn.MAXIFS(04_Calculo!$AJ$6:$AJ$1005,04_Calculo!$A$6:$A$1005,"&gt;="&amp;$A75,04_Calculo!$A$6:$A$1005,"&lt;"&amp;$A75+1,04_Calculo!$AH$6:$AH$1005,1))</f>
        <v/>
      </c>
      <c r="G75" s="46" t="str">
        <f aca="false">IF(OR($A75="",$C75=0),"",AVERAGEIFS(04_Calculo!$P$6:$P$1005,04_Calculo!$A$6:$A$1005,"&gt;="&amp;$A75,04_Calculo!$A$6:$A$1005,"&lt;"&amp;$A75+1,04_Calculo!$AH$6:$AH$1005,1))</f>
        <v/>
      </c>
      <c r="H75" s="50" t="str">
        <f aca="false">IF(OR($A75="",$C75=0),"",AVERAGEIFS(04_Calculo!$L$6:$L$1005,04_Calculo!$A$6:$A$1005,"&gt;="&amp;$A75,04_Calculo!$A$6:$A$1005,"&lt;"&amp;$A75+1,04_Calculo!$AH$6:$AH$1005,1))</f>
        <v/>
      </c>
      <c r="I75" s="49" t="str">
        <f aca="false">IF($D75="","",IF($D75&gt;=CFG_LIMIAR,"IRRIGAR",IF($D75&gt;=CFG_LIMIAR_AT,"ATENÇÃO","SEM ESTRESSE")))</f>
        <v/>
      </c>
    </row>
    <row r="76" customFormat="false" ht="15" hidden="false" customHeight="false" outlineLevel="0" collapsed="false">
      <c r="A76" s="65" t="str">
        <f aca="false">IF($A75="","",IF($A75+1&gt;$C$5,"",$A75+1))</f>
        <v/>
      </c>
      <c r="B76" s="48" t="str">
        <f aca="false">IF($A76="","",COUNTIFS(04_Calculo!$A$6:$A$1005,"&gt;="&amp;$A76,04_Calculo!$A$6:$A$1005,"&lt;"&amp;$A76+1))</f>
        <v/>
      </c>
      <c r="C76" s="48" t="str">
        <f aca="false">IF($A76="","",COUNTIFS(04_Calculo!$A$6:$A$1005,"&gt;="&amp;$A76,04_Calculo!$A$6:$A$1005,"&lt;"&amp;$A76+1,04_Calculo!$AH$6:$AH$1005,1))</f>
        <v/>
      </c>
      <c r="D76" s="50" t="str">
        <f aca="false">IF(OR($A76="",$C76=0),"",AVERAGEIFS(04_Calculo!$AJ$6:$AJ$1005,04_Calculo!$A$6:$A$1005,"&gt;="&amp;$A76,04_Calculo!$A$6:$A$1005,"&lt;"&amp;$A76+1,04_Calculo!$AH$6:$AH$1005,1))</f>
        <v/>
      </c>
      <c r="E76" s="50" t="str">
        <f aca="false">IF(OR($A76="",$C76=0),"",_xlfn.MINIFS(04_Calculo!$AJ$6:$AJ$1005,04_Calculo!$A$6:$A$1005,"&gt;="&amp;$A76,04_Calculo!$A$6:$A$1005,"&lt;"&amp;$A76+1,04_Calculo!$AH$6:$AH$1005,1))</f>
        <v/>
      </c>
      <c r="F76" s="50" t="str">
        <f aca="false">IF(OR($A76="",$C76=0),"",_xlfn.MAXIFS(04_Calculo!$AJ$6:$AJ$1005,04_Calculo!$A$6:$A$1005,"&gt;="&amp;$A76,04_Calculo!$A$6:$A$1005,"&lt;"&amp;$A76+1,04_Calculo!$AH$6:$AH$1005,1))</f>
        <v/>
      </c>
      <c r="G76" s="46" t="str">
        <f aca="false">IF(OR($A76="",$C76=0),"",AVERAGEIFS(04_Calculo!$P$6:$P$1005,04_Calculo!$A$6:$A$1005,"&gt;="&amp;$A76,04_Calculo!$A$6:$A$1005,"&lt;"&amp;$A76+1,04_Calculo!$AH$6:$AH$1005,1))</f>
        <v/>
      </c>
      <c r="H76" s="50" t="str">
        <f aca="false">IF(OR($A76="",$C76=0),"",AVERAGEIFS(04_Calculo!$L$6:$L$1005,04_Calculo!$A$6:$A$1005,"&gt;="&amp;$A76,04_Calculo!$A$6:$A$1005,"&lt;"&amp;$A76+1,04_Calculo!$AH$6:$AH$1005,1))</f>
        <v/>
      </c>
      <c r="I76" s="49" t="str">
        <f aca="false">IF($D76="","",IF($D76&gt;=CFG_LIMIAR,"IRRIGAR",IF($D76&gt;=CFG_LIMIAR_AT,"ATENÇÃO","SEM ESTRESSE")))</f>
        <v/>
      </c>
    </row>
    <row r="77" customFormat="false" ht="15" hidden="false" customHeight="false" outlineLevel="0" collapsed="false">
      <c r="A77" s="65" t="str">
        <f aca="false">IF($A76="","",IF($A76+1&gt;$C$5,"",$A76+1))</f>
        <v/>
      </c>
      <c r="B77" s="48" t="str">
        <f aca="false">IF($A77="","",COUNTIFS(04_Calculo!$A$6:$A$1005,"&gt;="&amp;$A77,04_Calculo!$A$6:$A$1005,"&lt;"&amp;$A77+1))</f>
        <v/>
      </c>
      <c r="C77" s="48" t="str">
        <f aca="false">IF($A77="","",COUNTIFS(04_Calculo!$A$6:$A$1005,"&gt;="&amp;$A77,04_Calculo!$A$6:$A$1005,"&lt;"&amp;$A77+1,04_Calculo!$AH$6:$AH$1005,1))</f>
        <v/>
      </c>
      <c r="D77" s="50" t="str">
        <f aca="false">IF(OR($A77="",$C77=0),"",AVERAGEIFS(04_Calculo!$AJ$6:$AJ$1005,04_Calculo!$A$6:$A$1005,"&gt;="&amp;$A77,04_Calculo!$A$6:$A$1005,"&lt;"&amp;$A77+1,04_Calculo!$AH$6:$AH$1005,1))</f>
        <v/>
      </c>
      <c r="E77" s="50" t="str">
        <f aca="false">IF(OR($A77="",$C77=0),"",_xlfn.MINIFS(04_Calculo!$AJ$6:$AJ$1005,04_Calculo!$A$6:$A$1005,"&gt;="&amp;$A77,04_Calculo!$A$6:$A$1005,"&lt;"&amp;$A77+1,04_Calculo!$AH$6:$AH$1005,1))</f>
        <v/>
      </c>
      <c r="F77" s="50" t="str">
        <f aca="false">IF(OR($A77="",$C77=0),"",_xlfn.MAXIFS(04_Calculo!$AJ$6:$AJ$1005,04_Calculo!$A$6:$A$1005,"&gt;="&amp;$A77,04_Calculo!$A$6:$A$1005,"&lt;"&amp;$A77+1,04_Calculo!$AH$6:$AH$1005,1))</f>
        <v/>
      </c>
      <c r="G77" s="46" t="str">
        <f aca="false">IF(OR($A77="",$C77=0),"",AVERAGEIFS(04_Calculo!$P$6:$P$1005,04_Calculo!$A$6:$A$1005,"&gt;="&amp;$A77,04_Calculo!$A$6:$A$1005,"&lt;"&amp;$A77+1,04_Calculo!$AH$6:$AH$1005,1))</f>
        <v/>
      </c>
      <c r="H77" s="50" t="str">
        <f aca="false">IF(OR($A77="",$C77=0),"",AVERAGEIFS(04_Calculo!$L$6:$L$1005,04_Calculo!$A$6:$A$1005,"&gt;="&amp;$A77,04_Calculo!$A$6:$A$1005,"&lt;"&amp;$A77+1,04_Calculo!$AH$6:$AH$1005,1))</f>
        <v/>
      </c>
      <c r="I77" s="49" t="str">
        <f aca="false">IF($D77="","",IF($D77&gt;=CFG_LIMIAR,"IRRIGAR",IF($D77&gt;=CFG_LIMIAR_AT,"ATENÇÃO","SEM ESTRESSE")))</f>
        <v/>
      </c>
    </row>
    <row r="78" customFormat="false" ht="15" hidden="false" customHeight="false" outlineLevel="0" collapsed="false">
      <c r="A78" s="65" t="str">
        <f aca="false">IF($A77="","",IF($A77+1&gt;$C$5,"",$A77+1))</f>
        <v/>
      </c>
      <c r="B78" s="48" t="str">
        <f aca="false">IF($A78="","",COUNTIFS(04_Calculo!$A$6:$A$1005,"&gt;="&amp;$A78,04_Calculo!$A$6:$A$1005,"&lt;"&amp;$A78+1))</f>
        <v/>
      </c>
      <c r="C78" s="48" t="str">
        <f aca="false">IF($A78="","",COUNTIFS(04_Calculo!$A$6:$A$1005,"&gt;="&amp;$A78,04_Calculo!$A$6:$A$1005,"&lt;"&amp;$A78+1,04_Calculo!$AH$6:$AH$1005,1))</f>
        <v/>
      </c>
      <c r="D78" s="50" t="str">
        <f aca="false">IF(OR($A78="",$C78=0),"",AVERAGEIFS(04_Calculo!$AJ$6:$AJ$1005,04_Calculo!$A$6:$A$1005,"&gt;="&amp;$A78,04_Calculo!$A$6:$A$1005,"&lt;"&amp;$A78+1,04_Calculo!$AH$6:$AH$1005,1))</f>
        <v/>
      </c>
      <c r="E78" s="50" t="str">
        <f aca="false">IF(OR($A78="",$C78=0),"",_xlfn.MINIFS(04_Calculo!$AJ$6:$AJ$1005,04_Calculo!$A$6:$A$1005,"&gt;="&amp;$A78,04_Calculo!$A$6:$A$1005,"&lt;"&amp;$A78+1,04_Calculo!$AH$6:$AH$1005,1))</f>
        <v/>
      </c>
      <c r="F78" s="50" t="str">
        <f aca="false">IF(OR($A78="",$C78=0),"",_xlfn.MAXIFS(04_Calculo!$AJ$6:$AJ$1005,04_Calculo!$A$6:$A$1005,"&gt;="&amp;$A78,04_Calculo!$A$6:$A$1005,"&lt;"&amp;$A78+1,04_Calculo!$AH$6:$AH$1005,1))</f>
        <v/>
      </c>
      <c r="G78" s="46" t="str">
        <f aca="false">IF(OR($A78="",$C78=0),"",AVERAGEIFS(04_Calculo!$P$6:$P$1005,04_Calculo!$A$6:$A$1005,"&gt;="&amp;$A78,04_Calculo!$A$6:$A$1005,"&lt;"&amp;$A78+1,04_Calculo!$AH$6:$AH$1005,1))</f>
        <v/>
      </c>
      <c r="H78" s="50" t="str">
        <f aca="false">IF(OR($A78="",$C78=0),"",AVERAGEIFS(04_Calculo!$L$6:$L$1005,04_Calculo!$A$6:$A$1005,"&gt;="&amp;$A78,04_Calculo!$A$6:$A$1005,"&lt;"&amp;$A78+1,04_Calculo!$AH$6:$AH$1005,1))</f>
        <v/>
      </c>
      <c r="I78" s="49" t="str">
        <f aca="false">IF($D78="","",IF($D78&gt;=CFG_LIMIAR,"IRRIGAR",IF($D78&gt;=CFG_LIMIAR_AT,"ATENÇÃO","SEM ESTRESSE")))</f>
        <v/>
      </c>
    </row>
    <row r="79" customFormat="false" ht="15" hidden="false" customHeight="false" outlineLevel="0" collapsed="false">
      <c r="A79" s="65" t="str">
        <f aca="false">IF($A78="","",IF($A78+1&gt;$C$5,"",$A78+1))</f>
        <v/>
      </c>
      <c r="B79" s="48" t="str">
        <f aca="false">IF($A79="","",COUNTIFS(04_Calculo!$A$6:$A$1005,"&gt;="&amp;$A79,04_Calculo!$A$6:$A$1005,"&lt;"&amp;$A79+1))</f>
        <v/>
      </c>
      <c r="C79" s="48" t="str">
        <f aca="false">IF($A79="","",COUNTIFS(04_Calculo!$A$6:$A$1005,"&gt;="&amp;$A79,04_Calculo!$A$6:$A$1005,"&lt;"&amp;$A79+1,04_Calculo!$AH$6:$AH$1005,1))</f>
        <v/>
      </c>
      <c r="D79" s="50" t="str">
        <f aca="false">IF(OR($A79="",$C79=0),"",AVERAGEIFS(04_Calculo!$AJ$6:$AJ$1005,04_Calculo!$A$6:$A$1005,"&gt;="&amp;$A79,04_Calculo!$A$6:$A$1005,"&lt;"&amp;$A79+1,04_Calculo!$AH$6:$AH$1005,1))</f>
        <v/>
      </c>
      <c r="E79" s="50" t="str">
        <f aca="false">IF(OR($A79="",$C79=0),"",_xlfn.MINIFS(04_Calculo!$AJ$6:$AJ$1005,04_Calculo!$A$6:$A$1005,"&gt;="&amp;$A79,04_Calculo!$A$6:$A$1005,"&lt;"&amp;$A79+1,04_Calculo!$AH$6:$AH$1005,1))</f>
        <v/>
      </c>
      <c r="F79" s="50" t="str">
        <f aca="false">IF(OR($A79="",$C79=0),"",_xlfn.MAXIFS(04_Calculo!$AJ$6:$AJ$1005,04_Calculo!$A$6:$A$1005,"&gt;="&amp;$A79,04_Calculo!$A$6:$A$1005,"&lt;"&amp;$A79+1,04_Calculo!$AH$6:$AH$1005,1))</f>
        <v/>
      </c>
      <c r="G79" s="46" t="str">
        <f aca="false">IF(OR($A79="",$C79=0),"",AVERAGEIFS(04_Calculo!$P$6:$P$1005,04_Calculo!$A$6:$A$1005,"&gt;="&amp;$A79,04_Calculo!$A$6:$A$1005,"&lt;"&amp;$A79+1,04_Calculo!$AH$6:$AH$1005,1))</f>
        <v/>
      </c>
      <c r="H79" s="50" t="str">
        <f aca="false">IF(OR($A79="",$C79=0),"",AVERAGEIFS(04_Calculo!$L$6:$L$1005,04_Calculo!$A$6:$A$1005,"&gt;="&amp;$A79,04_Calculo!$A$6:$A$1005,"&lt;"&amp;$A79+1,04_Calculo!$AH$6:$AH$1005,1))</f>
        <v/>
      </c>
      <c r="I79" s="49" t="str">
        <f aca="false">IF($D79="","",IF($D79&gt;=CFG_LIMIAR,"IRRIGAR",IF($D79&gt;=CFG_LIMIAR_AT,"ATENÇÃO","SEM ESTRESSE")))</f>
        <v/>
      </c>
    </row>
    <row r="80" customFormat="false" ht="15" hidden="false" customHeight="false" outlineLevel="0" collapsed="false">
      <c r="A80" s="65" t="str">
        <f aca="false">IF($A79="","",IF($A79+1&gt;$C$5,"",$A79+1))</f>
        <v/>
      </c>
      <c r="B80" s="48" t="str">
        <f aca="false">IF($A80="","",COUNTIFS(04_Calculo!$A$6:$A$1005,"&gt;="&amp;$A80,04_Calculo!$A$6:$A$1005,"&lt;"&amp;$A80+1))</f>
        <v/>
      </c>
      <c r="C80" s="48" t="str">
        <f aca="false">IF($A80="","",COUNTIFS(04_Calculo!$A$6:$A$1005,"&gt;="&amp;$A80,04_Calculo!$A$6:$A$1005,"&lt;"&amp;$A80+1,04_Calculo!$AH$6:$AH$1005,1))</f>
        <v/>
      </c>
      <c r="D80" s="50" t="str">
        <f aca="false">IF(OR($A80="",$C80=0),"",AVERAGEIFS(04_Calculo!$AJ$6:$AJ$1005,04_Calculo!$A$6:$A$1005,"&gt;="&amp;$A80,04_Calculo!$A$6:$A$1005,"&lt;"&amp;$A80+1,04_Calculo!$AH$6:$AH$1005,1))</f>
        <v/>
      </c>
      <c r="E80" s="50" t="str">
        <f aca="false">IF(OR($A80="",$C80=0),"",_xlfn.MINIFS(04_Calculo!$AJ$6:$AJ$1005,04_Calculo!$A$6:$A$1005,"&gt;="&amp;$A80,04_Calculo!$A$6:$A$1005,"&lt;"&amp;$A80+1,04_Calculo!$AH$6:$AH$1005,1))</f>
        <v/>
      </c>
      <c r="F80" s="50" t="str">
        <f aca="false">IF(OR($A80="",$C80=0),"",_xlfn.MAXIFS(04_Calculo!$AJ$6:$AJ$1005,04_Calculo!$A$6:$A$1005,"&gt;="&amp;$A80,04_Calculo!$A$6:$A$1005,"&lt;"&amp;$A80+1,04_Calculo!$AH$6:$AH$1005,1))</f>
        <v/>
      </c>
      <c r="G80" s="46" t="str">
        <f aca="false">IF(OR($A80="",$C80=0),"",AVERAGEIFS(04_Calculo!$P$6:$P$1005,04_Calculo!$A$6:$A$1005,"&gt;="&amp;$A80,04_Calculo!$A$6:$A$1005,"&lt;"&amp;$A80+1,04_Calculo!$AH$6:$AH$1005,1))</f>
        <v/>
      </c>
      <c r="H80" s="50" t="str">
        <f aca="false">IF(OR($A80="",$C80=0),"",AVERAGEIFS(04_Calculo!$L$6:$L$1005,04_Calculo!$A$6:$A$1005,"&gt;="&amp;$A80,04_Calculo!$A$6:$A$1005,"&lt;"&amp;$A80+1,04_Calculo!$AH$6:$AH$1005,1))</f>
        <v/>
      </c>
      <c r="I80" s="49" t="str">
        <f aca="false">IF($D80="","",IF($D80&gt;=CFG_LIMIAR,"IRRIGAR",IF($D80&gt;=CFG_LIMIAR_AT,"ATENÇÃO","SEM ESTRESSE")))</f>
        <v/>
      </c>
    </row>
    <row r="81" customFormat="false" ht="15" hidden="false" customHeight="false" outlineLevel="0" collapsed="false">
      <c r="A81" s="65" t="str">
        <f aca="false">IF($A80="","",IF($A80+1&gt;$C$5,"",$A80+1))</f>
        <v/>
      </c>
      <c r="B81" s="48" t="str">
        <f aca="false">IF($A81="","",COUNTIFS(04_Calculo!$A$6:$A$1005,"&gt;="&amp;$A81,04_Calculo!$A$6:$A$1005,"&lt;"&amp;$A81+1))</f>
        <v/>
      </c>
      <c r="C81" s="48" t="str">
        <f aca="false">IF($A81="","",COUNTIFS(04_Calculo!$A$6:$A$1005,"&gt;="&amp;$A81,04_Calculo!$A$6:$A$1005,"&lt;"&amp;$A81+1,04_Calculo!$AH$6:$AH$1005,1))</f>
        <v/>
      </c>
      <c r="D81" s="50" t="str">
        <f aca="false">IF(OR($A81="",$C81=0),"",AVERAGEIFS(04_Calculo!$AJ$6:$AJ$1005,04_Calculo!$A$6:$A$1005,"&gt;="&amp;$A81,04_Calculo!$A$6:$A$1005,"&lt;"&amp;$A81+1,04_Calculo!$AH$6:$AH$1005,1))</f>
        <v/>
      </c>
      <c r="E81" s="50" t="str">
        <f aca="false">IF(OR($A81="",$C81=0),"",_xlfn.MINIFS(04_Calculo!$AJ$6:$AJ$1005,04_Calculo!$A$6:$A$1005,"&gt;="&amp;$A81,04_Calculo!$A$6:$A$1005,"&lt;"&amp;$A81+1,04_Calculo!$AH$6:$AH$1005,1))</f>
        <v/>
      </c>
      <c r="F81" s="50" t="str">
        <f aca="false">IF(OR($A81="",$C81=0),"",_xlfn.MAXIFS(04_Calculo!$AJ$6:$AJ$1005,04_Calculo!$A$6:$A$1005,"&gt;="&amp;$A81,04_Calculo!$A$6:$A$1005,"&lt;"&amp;$A81+1,04_Calculo!$AH$6:$AH$1005,1))</f>
        <v/>
      </c>
      <c r="G81" s="46" t="str">
        <f aca="false">IF(OR($A81="",$C81=0),"",AVERAGEIFS(04_Calculo!$P$6:$P$1005,04_Calculo!$A$6:$A$1005,"&gt;="&amp;$A81,04_Calculo!$A$6:$A$1005,"&lt;"&amp;$A81+1,04_Calculo!$AH$6:$AH$1005,1))</f>
        <v/>
      </c>
      <c r="H81" s="50" t="str">
        <f aca="false">IF(OR($A81="",$C81=0),"",AVERAGEIFS(04_Calculo!$L$6:$L$1005,04_Calculo!$A$6:$A$1005,"&gt;="&amp;$A81,04_Calculo!$A$6:$A$1005,"&lt;"&amp;$A81+1,04_Calculo!$AH$6:$AH$1005,1))</f>
        <v/>
      </c>
      <c r="I81" s="49" t="str">
        <f aca="false">IF($D81="","",IF($D81&gt;=CFG_LIMIAR,"IRRIGAR",IF($D81&gt;=CFG_LIMIAR_AT,"ATENÇÃO","SEM ESTRESSE")))</f>
        <v/>
      </c>
    </row>
    <row r="82" customFormat="false" ht="15" hidden="false" customHeight="false" outlineLevel="0" collapsed="false">
      <c r="A82" s="65" t="str">
        <f aca="false">IF($A81="","",IF($A81+1&gt;$C$5,"",$A81+1))</f>
        <v/>
      </c>
      <c r="B82" s="48" t="str">
        <f aca="false">IF($A82="","",COUNTIFS(04_Calculo!$A$6:$A$1005,"&gt;="&amp;$A82,04_Calculo!$A$6:$A$1005,"&lt;"&amp;$A82+1))</f>
        <v/>
      </c>
      <c r="C82" s="48" t="str">
        <f aca="false">IF($A82="","",COUNTIFS(04_Calculo!$A$6:$A$1005,"&gt;="&amp;$A82,04_Calculo!$A$6:$A$1005,"&lt;"&amp;$A82+1,04_Calculo!$AH$6:$AH$1005,1))</f>
        <v/>
      </c>
      <c r="D82" s="50" t="str">
        <f aca="false">IF(OR($A82="",$C82=0),"",AVERAGEIFS(04_Calculo!$AJ$6:$AJ$1005,04_Calculo!$A$6:$A$1005,"&gt;="&amp;$A82,04_Calculo!$A$6:$A$1005,"&lt;"&amp;$A82+1,04_Calculo!$AH$6:$AH$1005,1))</f>
        <v/>
      </c>
      <c r="E82" s="50" t="str">
        <f aca="false">IF(OR($A82="",$C82=0),"",_xlfn.MINIFS(04_Calculo!$AJ$6:$AJ$1005,04_Calculo!$A$6:$A$1005,"&gt;="&amp;$A82,04_Calculo!$A$6:$A$1005,"&lt;"&amp;$A82+1,04_Calculo!$AH$6:$AH$1005,1))</f>
        <v/>
      </c>
      <c r="F82" s="50" t="str">
        <f aca="false">IF(OR($A82="",$C82=0),"",_xlfn.MAXIFS(04_Calculo!$AJ$6:$AJ$1005,04_Calculo!$A$6:$A$1005,"&gt;="&amp;$A82,04_Calculo!$A$6:$A$1005,"&lt;"&amp;$A82+1,04_Calculo!$AH$6:$AH$1005,1))</f>
        <v/>
      </c>
      <c r="G82" s="46" t="str">
        <f aca="false">IF(OR($A82="",$C82=0),"",AVERAGEIFS(04_Calculo!$P$6:$P$1005,04_Calculo!$A$6:$A$1005,"&gt;="&amp;$A82,04_Calculo!$A$6:$A$1005,"&lt;"&amp;$A82+1,04_Calculo!$AH$6:$AH$1005,1))</f>
        <v/>
      </c>
      <c r="H82" s="50" t="str">
        <f aca="false">IF(OR($A82="",$C82=0),"",AVERAGEIFS(04_Calculo!$L$6:$L$1005,04_Calculo!$A$6:$A$1005,"&gt;="&amp;$A82,04_Calculo!$A$6:$A$1005,"&lt;"&amp;$A82+1,04_Calculo!$AH$6:$AH$1005,1))</f>
        <v/>
      </c>
      <c r="I82" s="49" t="str">
        <f aca="false">IF($D82="","",IF($D82&gt;=CFG_LIMIAR,"IRRIGAR",IF($D82&gt;=CFG_LIMIAR_AT,"ATENÇÃO","SEM ESTRESSE")))</f>
        <v/>
      </c>
    </row>
    <row r="83" customFormat="false" ht="15" hidden="false" customHeight="false" outlineLevel="0" collapsed="false">
      <c r="A83" s="65" t="str">
        <f aca="false">IF($A82="","",IF($A82+1&gt;$C$5,"",$A82+1))</f>
        <v/>
      </c>
      <c r="B83" s="48" t="str">
        <f aca="false">IF($A83="","",COUNTIFS(04_Calculo!$A$6:$A$1005,"&gt;="&amp;$A83,04_Calculo!$A$6:$A$1005,"&lt;"&amp;$A83+1))</f>
        <v/>
      </c>
      <c r="C83" s="48" t="str">
        <f aca="false">IF($A83="","",COUNTIFS(04_Calculo!$A$6:$A$1005,"&gt;="&amp;$A83,04_Calculo!$A$6:$A$1005,"&lt;"&amp;$A83+1,04_Calculo!$AH$6:$AH$1005,1))</f>
        <v/>
      </c>
      <c r="D83" s="50" t="str">
        <f aca="false">IF(OR($A83="",$C83=0),"",AVERAGEIFS(04_Calculo!$AJ$6:$AJ$1005,04_Calculo!$A$6:$A$1005,"&gt;="&amp;$A83,04_Calculo!$A$6:$A$1005,"&lt;"&amp;$A83+1,04_Calculo!$AH$6:$AH$1005,1))</f>
        <v/>
      </c>
      <c r="E83" s="50" t="str">
        <f aca="false">IF(OR($A83="",$C83=0),"",_xlfn.MINIFS(04_Calculo!$AJ$6:$AJ$1005,04_Calculo!$A$6:$A$1005,"&gt;="&amp;$A83,04_Calculo!$A$6:$A$1005,"&lt;"&amp;$A83+1,04_Calculo!$AH$6:$AH$1005,1))</f>
        <v/>
      </c>
      <c r="F83" s="50" t="str">
        <f aca="false">IF(OR($A83="",$C83=0),"",_xlfn.MAXIFS(04_Calculo!$AJ$6:$AJ$1005,04_Calculo!$A$6:$A$1005,"&gt;="&amp;$A83,04_Calculo!$A$6:$A$1005,"&lt;"&amp;$A83+1,04_Calculo!$AH$6:$AH$1005,1))</f>
        <v/>
      </c>
      <c r="G83" s="46" t="str">
        <f aca="false">IF(OR($A83="",$C83=0),"",AVERAGEIFS(04_Calculo!$P$6:$P$1005,04_Calculo!$A$6:$A$1005,"&gt;="&amp;$A83,04_Calculo!$A$6:$A$1005,"&lt;"&amp;$A83+1,04_Calculo!$AH$6:$AH$1005,1))</f>
        <v/>
      </c>
      <c r="H83" s="50" t="str">
        <f aca="false">IF(OR($A83="",$C83=0),"",AVERAGEIFS(04_Calculo!$L$6:$L$1005,04_Calculo!$A$6:$A$1005,"&gt;="&amp;$A83,04_Calculo!$A$6:$A$1005,"&lt;"&amp;$A83+1,04_Calculo!$AH$6:$AH$1005,1))</f>
        <v/>
      </c>
      <c r="I83" s="49" t="str">
        <f aca="false">IF($D83="","",IF($D83&gt;=CFG_LIMIAR,"IRRIGAR",IF($D83&gt;=CFG_LIMIAR_AT,"ATENÇÃO","SEM ESTRESSE")))</f>
        <v/>
      </c>
    </row>
    <row r="84" customFormat="false" ht="15" hidden="false" customHeight="false" outlineLevel="0" collapsed="false">
      <c r="A84" s="65" t="str">
        <f aca="false">IF($A83="","",IF($A83+1&gt;$C$5,"",$A83+1))</f>
        <v/>
      </c>
      <c r="B84" s="48" t="str">
        <f aca="false">IF($A84="","",COUNTIFS(04_Calculo!$A$6:$A$1005,"&gt;="&amp;$A84,04_Calculo!$A$6:$A$1005,"&lt;"&amp;$A84+1))</f>
        <v/>
      </c>
      <c r="C84" s="48" t="str">
        <f aca="false">IF($A84="","",COUNTIFS(04_Calculo!$A$6:$A$1005,"&gt;="&amp;$A84,04_Calculo!$A$6:$A$1005,"&lt;"&amp;$A84+1,04_Calculo!$AH$6:$AH$1005,1))</f>
        <v/>
      </c>
      <c r="D84" s="50" t="str">
        <f aca="false">IF(OR($A84="",$C84=0),"",AVERAGEIFS(04_Calculo!$AJ$6:$AJ$1005,04_Calculo!$A$6:$A$1005,"&gt;="&amp;$A84,04_Calculo!$A$6:$A$1005,"&lt;"&amp;$A84+1,04_Calculo!$AH$6:$AH$1005,1))</f>
        <v/>
      </c>
      <c r="E84" s="50" t="str">
        <f aca="false">IF(OR($A84="",$C84=0),"",_xlfn.MINIFS(04_Calculo!$AJ$6:$AJ$1005,04_Calculo!$A$6:$A$1005,"&gt;="&amp;$A84,04_Calculo!$A$6:$A$1005,"&lt;"&amp;$A84+1,04_Calculo!$AH$6:$AH$1005,1))</f>
        <v/>
      </c>
      <c r="F84" s="50" t="str">
        <f aca="false">IF(OR($A84="",$C84=0),"",_xlfn.MAXIFS(04_Calculo!$AJ$6:$AJ$1005,04_Calculo!$A$6:$A$1005,"&gt;="&amp;$A84,04_Calculo!$A$6:$A$1005,"&lt;"&amp;$A84+1,04_Calculo!$AH$6:$AH$1005,1))</f>
        <v/>
      </c>
      <c r="G84" s="46" t="str">
        <f aca="false">IF(OR($A84="",$C84=0),"",AVERAGEIFS(04_Calculo!$P$6:$P$1005,04_Calculo!$A$6:$A$1005,"&gt;="&amp;$A84,04_Calculo!$A$6:$A$1005,"&lt;"&amp;$A84+1,04_Calculo!$AH$6:$AH$1005,1))</f>
        <v/>
      </c>
      <c r="H84" s="50" t="str">
        <f aca="false">IF(OR($A84="",$C84=0),"",AVERAGEIFS(04_Calculo!$L$6:$L$1005,04_Calculo!$A$6:$A$1005,"&gt;="&amp;$A84,04_Calculo!$A$6:$A$1005,"&lt;"&amp;$A84+1,04_Calculo!$AH$6:$AH$1005,1))</f>
        <v/>
      </c>
      <c r="I84" s="49" t="str">
        <f aca="false">IF($D84="","",IF($D84&gt;=CFG_LIMIAR,"IRRIGAR",IF($D84&gt;=CFG_LIMIAR_AT,"ATENÇÃO","SEM ESTRESSE")))</f>
        <v/>
      </c>
    </row>
    <row r="85" customFormat="false" ht="15" hidden="false" customHeight="false" outlineLevel="0" collapsed="false">
      <c r="A85" s="65" t="str">
        <f aca="false">IF($A84="","",IF($A84+1&gt;$C$5,"",$A84+1))</f>
        <v/>
      </c>
      <c r="B85" s="48" t="str">
        <f aca="false">IF($A85="","",COUNTIFS(04_Calculo!$A$6:$A$1005,"&gt;="&amp;$A85,04_Calculo!$A$6:$A$1005,"&lt;"&amp;$A85+1))</f>
        <v/>
      </c>
      <c r="C85" s="48" t="str">
        <f aca="false">IF($A85="","",COUNTIFS(04_Calculo!$A$6:$A$1005,"&gt;="&amp;$A85,04_Calculo!$A$6:$A$1005,"&lt;"&amp;$A85+1,04_Calculo!$AH$6:$AH$1005,1))</f>
        <v/>
      </c>
      <c r="D85" s="50" t="str">
        <f aca="false">IF(OR($A85="",$C85=0),"",AVERAGEIFS(04_Calculo!$AJ$6:$AJ$1005,04_Calculo!$A$6:$A$1005,"&gt;="&amp;$A85,04_Calculo!$A$6:$A$1005,"&lt;"&amp;$A85+1,04_Calculo!$AH$6:$AH$1005,1))</f>
        <v/>
      </c>
      <c r="E85" s="50" t="str">
        <f aca="false">IF(OR($A85="",$C85=0),"",_xlfn.MINIFS(04_Calculo!$AJ$6:$AJ$1005,04_Calculo!$A$6:$A$1005,"&gt;="&amp;$A85,04_Calculo!$A$6:$A$1005,"&lt;"&amp;$A85+1,04_Calculo!$AH$6:$AH$1005,1))</f>
        <v/>
      </c>
      <c r="F85" s="50" t="str">
        <f aca="false">IF(OR($A85="",$C85=0),"",_xlfn.MAXIFS(04_Calculo!$AJ$6:$AJ$1005,04_Calculo!$A$6:$A$1005,"&gt;="&amp;$A85,04_Calculo!$A$6:$A$1005,"&lt;"&amp;$A85+1,04_Calculo!$AH$6:$AH$1005,1))</f>
        <v/>
      </c>
      <c r="G85" s="46" t="str">
        <f aca="false">IF(OR($A85="",$C85=0),"",AVERAGEIFS(04_Calculo!$P$6:$P$1005,04_Calculo!$A$6:$A$1005,"&gt;="&amp;$A85,04_Calculo!$A$6:$A$1005,"&lt;"&amp;$A85+1,04_Calculo!$AH$6:$AH$1005,1))</f>
        <v/>
      </c>
      <c r="H85" s="50" t="str">
        <f aca="false">IF(OR($A85="",$C85=0),"",AVERAGEIFS(04_Calculo!$L$6:$L$1005,04_Calculo!$A$6:$A$1005,"&gt;="&amp;$A85,04_Calculo!$A$6:$A$1005,"&lt;"&amp;$A85+1,04_Calculo!$AH$6:$AH$1005,1))</f>
        <v/>
      </c>
      <c r="I85" s="49" t="str">
        <f aca="false">IF($D85="","",IF($D85&gt;=CFG_LIMIAR,"IRRIGAR",IF($D85&gt;=CFG_LIMIAR_AT,"ATENÇÃO","SEM ESTRESSE")))</f>
        <v/>
      </c>
    </row>
    <row r="86" customFormat="false" ht="15" hidden="false" customHeight="false" outlineLevel="0" collapsed="false">
      <c r="A86" s="65" t="str">
        <f aca="false">IF($A85="","",IF($A85+1&gt;$C$5,"",$A85+1))</f>
        <v/>
      </c>
      <c r="B86" s="48" t="str">
        <f aca="false">IF($A86="","",COUNTIFS(04_Calculo!$A$6:$A$1005,"&gt;="&amp;$A86,04_Calculo!$A$6:$A$1005,"&lt;"&amp;$A86+1))</f>
        <v/>
      </c>
      <c r="C86" s="48" t="str">
        <f aca="false">IF($A86="","",COUNTIFS(04_Calculo!$A$6:$A$1005,"&gt;="&amp;$A86,04_Calculo!$A$6:$A$1005,"&lt;"&amp;$A86+1,04_Calculo!$AH$6:$AH$1005,1))</f>
        <v/>
      </c>
      <c r="D86" s="50" t="str">
        <f aca="false">IF(OR($A86="",$C86=0),"",AVERAGEIFS(04_Calculo!$AJ$6:$AJ$1005,04_Calculo!$A$6:$A$1005,"&gt;="&amp;$A86,04_Calculo!$A$6:$A$1005,"&lt;"&amp;$A86+1,04_Calculo!$AH$6:$AH$1005,1))</f>
        <v/>
      </c>
      <c r="E86" s="50" t="str">
        <f aca="false">IF(OR($A86="",$C86=0),"",_xlfn.MINIFS(04_Calculo!$AJ$6:$AJ$1005,04_Calculo!$A$6:$A$1005,"&gt;="&amp;$A86,04_Calculo!$A$6:$A$1005,"&lt;"&amp;$A86+1,04_Calculo!$AH$6:$AH$1005,1))</f>
        <v/>
      </c>
      <c r="F86" s="50" t="str">
        <f aca="false">IF(OR($A86="",$C86=0),"",_xlfn.MAXIFS(04_Calculo!$AJ$6:$AJ$1005,04_Calculo!$A$6:$A$1005,"&gt;="&amp;$A86,04_Calculo!$A$6:$A$1005,"&lt;"&amp;$A86+1,04_Calculo!$AH$6:$AH$1005,1))</f>
        <v/>
      </c>
      <c r="G86" s="46" t="str">
        <f aca="false">IF(OR($A86="",$C86=0),"",AVERAGEIFS(04_Calculo!$P$6:$P$1005,04_Calculo!$A$6:$A$1005,"&gt;="&amp;$A86,04_Calculo!$A$6:$A$1005,"&lt;"&amp;$A86+1,04_Calculo!$AH$6:$AH$1005,1))</f>
        <v/>
      </c>
      <c r="H86" s="50" t="str">
        <f aca="false">IF(OR($A86="",$C86=0),"",AVERAGEIFS(04_Calculo!$L$6:$L$1005,04_Calculo!$A$6:$A$1005,"&gt;="&amp;$A86,04_Calculo!$A$6:$A$1005,"&lt;"&amp;$A86+1,04_Calculo!$AH$6:$AH$1005,1))</f>
        <v/>
      </c>
      <c r="I86" s="49" t="str">
        <f aca="false">IF($D86="","",IF($D86&gt;=CFG_LIMIAR,"IRRIGAR",IF($D86&gt;=CFG_LIMIAR_AT,"ATENÇÃO","SEM ESTRESSE")))</f>
        <v/>
      </c>
    </row>
    <row r="87" customFormat="false" ht="15" hidden="false" customHeight="false" outlineLevel="0" collapsed="false">
      <c r="A87" s="65" t="str">
        <f aca="false">IF($A86="","",IF($A86+1&gt;$C$5,"",$A86+1))</f>
        <v/>
      </c>
      <c r="B87" s="48" t="str">
        <f aca="false">IF($A87="","",COUNTIFS(04_Calculo!$A$6:$A$1005,"&gt;="&amp;$A87,04_Calculo!$A$6:$A$1005,"&lt;"&amp;$A87+1))</f>
        <v/>
      </c>
      <c r="C87" s="48" t="str">
        <f aca="false">IF($A87="","",COUNTIFS(04_Calculo!$A$6:$A$1005,"&gt;="&amp;$A87,04_Calculo!$A$6:$A$1005,"&lt;"&amp;$A87+1,04_Calculo!$AH$6:$AH$1005,1))</f>
        <v/>
      </c>
      <c r="D87" s="50" t="str">
        <f aca="false">IF(OR($A87="",$C87=0),"",AVERAGEIFS(04_Calculo!$AJ$6:$AJ$1005,04_Calculo!$A$6:$A$1005,"&gt;="&amp;$A87,04_Calculo!$A$6:$A$1005,"&lt;"&amp;$A87+1,04_Calculo!$AH$6:$AH$1005,1))</f>
        <v/>
      </c>
      <c r="E87" s="50" t="str">
        <f aca="false">IF(OR($A87="",$C87=0),"",_xlfn.MINIFS(04_Calculo!$AJ$6:$AJ$1005,04_Calculo!$A$6:$A$1005,"&gt;="&amp;$A87,04_Calculo!$A$6:$A$1005,"&lt;"&amp;$A87+1,04_Calculo!$AH$6:$AH$1005,1))</f>
        <v/>
      </c>
      <c r="F87" s="50" t="str">
        <f aca="false">IF(OR($A87="",$C87=0),"",_xlfn.MAXIFS(04_Calculo!$AJ$6:$AJ$1005,04_Calculo!$A$6:$A$1005,"&gt;="&amp;$A87,04_Calculo!$A$6:$A$1005,"&lt;"&amp;$A87+1,04_Calculo!$AH$6:$AH$1005,1))</f>
        <v/>
      </c>
      <c r="G87" s="46" t="str">
        <f aca="false">IF(OR($A87="",$C87=0),"",AVERAGEIFS(04_Calculo!$P$6:$P$1005,04_Calculo!$A$6:$A$1005,"&gt;="&amp;$A87,04_Calculo!$A$6:$A$1005,"&lt;"&amp;$A87+1,04_Calculo!$AH$6:$AH$1005,1))</f>
        <v/>
      </c>
      <c r="H87" s="50" t="str">
        <f aca="false">IF(OR($A87="",$C87=0),"",AVERAGEIFS(04_Calculo!$L$6:$L$1005,04_Calculo!$A$6:$A$1005,"&gt;="&amp;$A87,04_Calculo!$A$6:$A$1005,"&lt;"&amp;$A87+1,04_Calculo!$AH$6:$AH$1005,1))</f>
        <v/>
      </c>
      <c r="I87" s="49" t="str">
        <f aca="false">IF($D87="","",IF($D87&gt;=CFG_LIMIAR,"IRRIGAR",IF($D87&gt;=CFG_LIMIAR_AT,"ATENÇÃO","SEM ESTRESSE")))</f>
        <v/>
      </c>
    </row>
    <row r="88" customFormat="false" ht="15" hidden="false" customHeight="false" outlineLevel="0" collapsed="false">
      <c r="A88" s="65" t="str">
        <f aca="false">IF($A87="","",IF($A87+1&gt;$C$5,"",$A87+1))</f>
        <v/>
      </c>
      <c r="B88" s="48" t="str">
        <f aca="false">IF($A88="","",COUNTIFS(04_Calculo!$A$6:$A$1005,"&gt;="&amp;$A88,04_Calculo!$A$6:$A$1005,"&lt;"&amp;$A88+1))</f>
        <v/>
      </c>
      <c r="C88" s="48" t="str">
        <f aca="false">IF($A88="","",COUNTIFS(04_Calculo!$A$6:$A$1005,"&gt;="&amp;$A88,04_Calculo!$A$6:$A$1005,"&lt;"&amp;$A88+1,04_Calculo!$AH$6:$AH$1005,1))</f>
        <v/>
      </c>
      <c r="D88" s="50" t="str">
        <f aca="false">IF(OR($A88="",$C88=0),"",AVERAGEIFS(04_Calculo!$AJ$6:$AJ$1005,04_Calculo!$A$6:$A$1005,"&gt;="&amp;$A88,04_Calculo!$A$6:$A$1005,"&lt;"&amp;$A88+1,04_Calculo!$AH$6:$AH$1005,1))</f>
        <v/>
      </c>
      <c r="E88" s="50" t="str">
        <f aca="false">IF(OR($A88="",$C88=0),"",_xlfn.MINIFS(04_Calculo!$AJ$6:$AJ$1005,04_Calculo!$A$6:$A$1005,"&gt;="&amp;$A88,04_Calculo!$A$6:$A$1005,"&lt;"&amp;$A88+1,04_Calculo!$AH$6:$AH$1005,1))</f>
        <v/>
      </c>
      <c r="F88" s="50" t="str">
        <f aca="false">IF(OR($A88="",$C88=0),"",_xlfn.MAXIFS(04_Calculo!$AJ$6:$AJ$1005,04_Calculo!$A$6:$A$1005,"&gt;="&amp;$A88,04_Calculo!$A$6:$A$1005,"&lt;"&amp;$A88+1,04_Calculo!$AH$6:$AH$1005,1))</f>
        <v/>
      </c>
      <c r="G88" s="46" t="str">
        <f aca="false">IF(OR($A88="",$C88=0),"",AVERAGEIFS(04_Calculo!$P$6:$P$1005,04_Calculo!$A$6:$A$1005,"&gt;="&amp;$A88,04_Calculo!$A$6:$A$1005,"&lt;"&amp;$A88+1,04_Calculo!$AH$6:$AH$1005,1))</f>
        <v/>
      </c>
      <c r="H88" s="50" t="str">
        <f aca="false">IF(OR($A88="",$C88=0),"",AVERAGEIFS(04_Calculo!$L$6:$L$1005,04_Calculo!$A$6:$A$1005,"&gt;="&amp;$A88,04_Calculo!$A$6:$A$1005,"&lt;"&amp;$A88+1,04_Calculo!$AH$6:$AH$1005,1))</f>
        <v/>
      </c>
      <c r="I88" s="49" t="str">
        <f aca="false">IF($D88="","",IF($D88&gt;=CFG_LIMIAR,"IRRIGAR",IF($D88&gt;=CFG_LIMIAR_AT,"ATENÇÃO","SEM ESTRESSE")))</f>
        <v/>
      </c>
    </row>
    <row r="89" customFormat="false" ht="15" hidden="false" customHeight="false" outlineLevel="0" collapsed="false">
      <c r="A89" s="65" t="str">
        <f aca="false">IF($A88="","",IF($A88+1&gt;$C$5,"",$A88+1))</f>
        <v/>
      </c>
      <c r="B89" s="48" t="str">
        <f aca="false">IF($A89="","",COUNTIFS(04_Calculo!$A$6:$A$1005,"&gt;="&amp;$A89,04_Calculo!$A$6:$A$1005,"&lt;"&amp;$A89+1))</f>
        <v/>
      </c>
      <c r="C89" s="48" t="str">
        <f aca="false">IF($A89="","",COUNTIFS(04_Calculo!$A$6:$A$1005,"&gt;="&amp;$A89,04_Calculo!$A$6:$A$1005,"&lt;"&amp;$A89+1,04_Calculo!$AH$6:$AH$1005,1))</f>
        <v/>
      </c>
      <c r="D89" s="50" t="str">
        <f aca="false">IF(OR($A89="",$C89=0),"",AVERAGEIFS(04_Calculo!$AJ$6:$AJ$1005,04_Calculo!$A$6:$A$1005,"&gt;="&amp;$A89,04_Calculo!$A$6:$A$1005,"&lt;"&amp;$A89+1,04_Calculo!$AH$6:$AH$1005,1))</f>
        <v/>
      </c>
      <c r="E89" s="50" t="str">
        <f aca="false">IF(OR($A89="",$C89=0),"",_xlfn.MINIFS(04_Calculo!$AJ$6:$AJ$1005,04_Calculo!$A$6:$A$1005,"&gt;="&amp;$A89,04_Calculo!$A$6:$A$1005,"&lt;"&amp;$A89+1,04_Calculo!$AH$6:$AH$1005,1))</f>
        <v/>
      </c>
      <c r="F89" s="50" t="str">
        <f aca="false">IF(OR($A89="",$C89=0),"",_xlfn.MAXIFS(04_Calculo!$AJ$6:$AJ$1005,04_Calculo!$A$6:$A$1005,"&gt;="&amp;$A89,04_Calculo!$A$6:$A$1005,"&lt;"&amp;$A89+1,04_Calculo!$AH$6:$AH$1005,1))</f>
        <v/>
      </c>
      <c r="G89" s="46" t="str">
        <f aca="false">IF(OR($A89="",$C89=0),"",AVERAGEIFS(04_Calculo!$P$6:$P$1005,04_Calculo!$A$6:$A$1005,"&gt;="&amp;$A89,04_Calculo!$A$6:$A$1005,"&lt;"&amp;$A89+1,04_Calculo!$AH$6:$AH$1005,1))</f>
        <v/>
      </c>
      <c r="H89" s="50" t="str">
        <f aca="false">IF(OR($A89="",$C89=0),"",AVERAGEIFS(04_Calculo!$L$6:$L$1005,04_Calculo!$A$6:$A$1005,"&gt;="&amp;$A89,04_Calculo!$A$6:$A$1005,"&lt;"&amp;$A89+1,04_Calculo!$AH$6:$AH$1005,1))</f>
        <v/>
      </c>
      <c r="I89" s="49" t="str">
        <f aca="false">IF($D89="","",IF($D89&gt;=CFG_LIMIAR,"IRRIGAR",IF($D89&gt;=CFG_LIMIAR_AT,"ATENÇÃO","SEM ESTRESSE")))</f>
        <v/>
      </c>
    </row>
    <row r="90" customFormat="false" ht="15" hidden="false" customHeight="false" outlineLevel="0" collapsed="false">
      <c r="A90" s="65" t="str">
        <f aca="false">IF($A89="","",IF($A89+1&gt;$C$5,"",$A89+1))</f>
        <v/>
      </c>
      <c r="B90" s="48" t="str">
        <f aca="false">IF($A90="","",COUNTIFS(04_Calculo!$A$6:$A$1005,"&gt;="&amp;$A90,04_Calculo!$A$6:$A$1005,"&lt;"&amp;$A90+1))</f>
        <v/>
      </c>
      <c r="C90" s="48" t="str">
        <f aca="false">IF($A90="","",COUNTIFS(04_Calculo!$A$6:$A$1005,"&gt;="&amp;$A90,04_Calculo!$A$6:$A$1005,"&lt;"&amp;$A90+1,04_Calculo!$AH$6:$AH$1005,1))</f>
        <v/>
      </c>
      <c r="D90" s="50" t="str">
        <f aca="false">IF(OR($A90="",$C90=0),"",AVERAGEIFS(04_Calculo!$AJ$6:$AJ$1005,04_Calculo!$A$6:$A$1005,"&gt;="&amp;$A90,04_Calculo!$A$6:$A$1005,"&lt;"&amp;$A90+1,04_Calculo!$AH$6:$AH$1005,1))</f>
        <v/>
      </c>
      <c r="E90" s="50" t="str">
        <f aca="false">IF(OR($A90="",$C90=0),"",_xlfn.MINIFS(04_Calculo!$AJ$6:$AJ$1005,04_Calculo!$A$6:$A$1005,"&gt;="&amp;$A90,04_Calculo!$A$6:$A$1005,"&lt;"&amp;$A90+1,04_Calculo!$AH$6:$AH$1005,1))</f>
        <v/>
      </c>
      <c r="F90" s="50" t="str">
        <f aca="false">IF(OR($A90="",$C90=0),"",_xlfn.MAXIFS(04_Calculo!$AJ$6:$AJ$1005,04_Calculo!$A$6:$A$1005,"&gt;="&amp;$A90,04_Calculo!$A$6:$A$1005,"&lt;"&amp;$A90+1,04_Calculo!$AH$6:$AH$1005,1))</f>
        <v/>
      </c>
      <c r="G90" s="46" t="str">
        <f aca="false">IF(OR($A90="",$C90=0),"",AVERAGEIFS(04_Calculo!$P$6:$P$1005,04_Calculo!$A$6:$A$1005,"&gt;="&amp;$A90,04_Calculo!$A$6:$A$1005,"&lt;"&amp;$A90+1,04_Calculo!$AH$6:$AH$1005,1))</f>
        <v/>
      </c>
      <c r="H90" s="50" t="str">
        <f aca="false">IF(OR($A90="",$C90=0),"",AVERAGEIFS(04_Calculo!$L$6:$L$1005,04_Calculo!$A$6:$A$1005,"&gt;="&amp;$A90,04_Calculo!$A$6:$A$1005,"&lt;"&amp;$A90+1,04_Calculo!$AH$6:$AH$1005,1))</f>
        <v/>
      </c>
      <c r="I90" s="49" t="str">
        <f aca="false">IF($D90="","",IF($D90&gt;=CFG_LIMIAR,"IRRIGAR",IF($D90&gt;=CFG_LIMIAR_AT,"ATENÇÃO","SEM ESTRESSE")))</f>
        <v/>
      </c>
    </row>
    <row r="91" customFormat="false" ht="15" hidden="false" customHeight="false" outlineLevel="0" collapsed="false">
      <c r="A91" s="65" t="str">
        <f aca="false">IF($A90="","",IF($A90+1&gt;$C$5,"",$A90+1))</f>
        <v/>
      </c>
      <c r="B91" s="48" t="str">
        <f aca="false">IF($A91="","",COUNTIFS(04_Calculo!$A$6:$A$1005,"&gt;="&amp;$A91,04_Calculo!$A$6:$A$1005,"&lt;"&amp;$A91+1))</f>
        <v/>
      </c>
      <c r="C91" s="48" t="str">
        <f aca="false">IF($A91="","",COUNTIFS(04_Calculo!$A$6:$A$1005,"&gt;="&amp;$A91,04_Calculo!$A$6:$A$1005,"&lt;"&amp;$A91+1,04_Calculo!$AH$6:$AH$1005,1))</f>
        <v/>
      </c>
      <c r="D91" s="50" t="str">
        <f aca="false">IF(OR($A91="",$C91=0),"",AVERAGEIFS(04_Calculo!$AJ$6:$AJ$1005,04_Calculo!$A$6:$A$1005,"&gt;="&amp;$A91,04_Calculo!$A$6:$A$1005,"&lt;"&amp;$A91+1,04_Calculo!$AH$6:$AH$1005,1))</f>
        <v/>
      </c>
      <c r="E91" s="50" t="str">
        <f aca="false">IF(OR($A91="",$C91=0),"",_xlfn.MINIFS(04_Calculo!$AJ$6:$AJ$1005,04_Calculo!$A$6:$A$1005,"&gt;="&amp;$A91,04_Calculo!$A$6:$A$1005,"&lt;"&amp;$A91+1,04_Calculo!$AH$6:$AH$1005,1))</f>
        <v/>
      </c>
      <c r="F91" s="50" t="str">
        <f aca="false">IF(OR($A91="",$C91=0),"",_xlfn.MAXIFS(04_Calculo!$AJ$6:$AJ$1005,04_Calculo!$A$6:$A$1005,"&gt;="&amp;$A91,04_Calculo!$A$6:$A$1005,"&lt;"&amp;$A91+1,04_Calculo!$AH$6:$AH$1005,1))</f>
        <v/>
      </c>
      <c r="G91" s="46" t="str">
        <f aca="false">IF(OR($A91="",$C91=0),"",AVERAGEIFS(04_Calculo!$P$6:$P$1005,04_Calculo!$A$6:$A$1005,"&gt;="&amp;$A91,04_Calculo!$A$6:$A$1005,"&lt;"&amp;$A91+1,04_Calculo!$AH$6:$AH$1005,1))</f>
        <v/>
      </c>
      <c r="H91" s="50" t="str">
        <f aca="false">IF(OR($A91="",$C91=0),"",AVERAGEIFS(04_Calculo!$L$6:$L$1005,04_Calculo!$A$6:$A$1005,"&gt;="&amp;$A91,04_Calculo!$A$6:$A$1005,"&lt;"&amp;$A91+1,04_Calculo!$AH$6:$AH$1005,1))</f>
        <v/>
      </c>
      <c r="I91" s="49" t="str">
        <f aca="false">IF($D91="","",IF($D91&gt;=CFG_LIMIAR,"IRRIGAR",IF($D91&gt;=CFG_LIMIAR_AT,"ATENÇÃO","SEM ESTRESSE")))</f>
        <v/>
      </c>
    </row>
    <row r="92" customFormat="false" ht="15" hidden="false" customHeight="false" outlineLevel="0" collapsed="false">
      <c r="A92" s="65" t="str">
        <f aca="false">IF($A91="","",IF($A91+1&gt;$C$5,"",$A91+1))</f>
        <v/>
      </c>
      <c r="B92" s="48" t="str">
        <f aca="false">IF($A92="","",COUNTIFS(04_Calculo!$A$6:$A$1005,"&gt;="&amp;$A92,04_Calculo!$A$6:$A$1005,"&lt;"&amp;$A92+1))</f>
        <v/>
      </c>
      <c r="C92" s="48" t="str">
        <f aca="false">IF($A92="","",COUNTIFS(04_Calculo!$A$6:$A$1005,"&gt;="&amp;$A92,04_Calculo!$A$6:$A$1005,"&lt;"&amp;$A92+1,04_Calculo!$AH$6:$AH$1005,1))</f>
        <v/>
      </c>
      <c r="D92" s="50" t="str">
        <f aca="false">IF(OR($A92="",$C92=0),"",AVERAGEIFS(04_Calculo!$AJ$6:$AJ$1005,04_Calculo!$A$6:$A$1005,"&gt;="&amp;$A92,04_Calculo!$A$6:$A$1005,"&lt;"&amp;$A92+1,04_Calculo!$AH$6:$AH$1005,1))</f>
        <v/>
      </c>
      <c r="E92" s="50" t="str">
        <f aca="false">IF(OR($A92="",$C92=0),"",_xlfn.MINIFS(04_Calculo!$AJ$6:$AJ$1005,04_Calculo!$A$6:$A$1005,"&gt;="&amp;$A92,04_Calculo!$A$6:$A$1005,"&lt;"&amp;$A92+1,04_Calculo!$AH$6:$AH$1005,1))</f>
        <v/>
      </c>
      <c r="F92" s="50" t="str">
        <f aca="false">IF(OR($A92="",$C92=0),"",_xlfn.MAXIFS(04_Calculo!$AJ$6:$AJ$1005,04_Calculo!$A$6:$A$1005,"&gt;="&amp;$A92,04_Calculo!$A$6:$A$1005,"&lt;"&amp;$A92+1,04_Calculo!$AH$6:$AH$1005,1))</f>
        <v/>
      </c>
      <c r="G92" s="46" t="str">
        <f aca="false">IF(OR($A92="",$C92=0),"",AVERAGEIFS(04_Calculo!$P$6:$P$1005,04_Calculo!$A$6:$A$1005,"&gt;="&amp;$A92,04_Calculo!$A$6:$A$1005,"&lt;"&amp;$A92+1,04_Calculo!$AH$6:$AH$1005,1))</f>
        <v/>
      </c>
      <c r="H92" s="50" t="str">
        <f aca="false">IF(OR($A92="",$C92=0),"",AVERAGEIFS(04_Calculo!$L$6:$L$1005,04_Calculo!$A$6:$A$1005,"&gt;="&amp;$A92,04_Calculo!$A$6:$A$1005,"&lt;"&amp;$A92+1,04_Calculo!$AH$6:$AH$1005,1))</f>
        <v/>
      </c>
      <c r="I92" s="49" t="str">
        <f aca="false">IF($D92="","",IF($D92&gt;=CFG_LIMIAR,"IRRIGAR",IF($D92&gt;=CFG_LIMIAR_AT,"ATENÇÃO","SEM ESTRESSE")))</f>
        <v/>
      </c>
    </row>
    <row r="93" customFormat="false" ht="15" hidden="false" customHeight="false" outlineLevel="0" collapsed="false">
      <c r="A93" s="65" t="str">
        <f aca="false">IF($A92="","",IF($A92+1&gt;$C$5,"",$A92+1))</f>
        <v/>
      </c>
      <c r="B93" s="48" t="str">
        <f aca="false">IF($A93="","",COUNTIFS(04_Calculo!$A$6:$A$1005,"&gt;="&amp;$A93,04_Calculo!$A$6:$A$1005,"&lt;"&amp;$A93+1))</f>
        <v/>
      </c>
      <c r="C93" s="48" t="str">
        <f aca="false">IF($A93="","",COUNTIFS(04_Calculo!$A$6:$A$1005,"&gt;="&amp;$A93,04_Calculo!$A$6:$A$1005,"&lt;"&amp;$A93+1,04_Calculo!$AH$6:$AH$1005,1))</f>
        <v/>
      </c>
      <c r="D93" s="50" t="str">
        <f aca="false">IF(OR($A93="",$C93=0),"",AVERAGEIFS(04_Calculo!$AJ$6:$AJ$1005,04_Calculo!$A$6:$A$1005,"&gt;="&amp;$A93,04_Calculo!$A$6:$A$1005,"&lt;"&amp;$A93+1,04_Calculo!$AH$6:$AH$1005,1))</f>
        <v/>
      </c>
      <c r="E93" s="50" t="str">
        <f aca="false">IF(OR($A93="",$C93=0),"",_xlfn.MINIFS(04_Calculo!$AJ$6:$AJ$1005,04_Calculo!$A$6:$A$1005,"&gt;="&amp;$A93,04_Calculo!$A$6:$A$1005,"&lt;"&amp;$A93+1,04_Calculo!$AH$6:$AH$1005,1))</f>
        <v/>
      </c>
      <c r="F93" s="50" t="str">
        <f aca="false">IF(OR($A93="",$C93=0),"",_xlfn.MAXIFS(04_Calculo!$AJ$6:$AJ$1005,04_Calculo!$A$6:$A$1005,"&gt;="&amp;$A93,04_Calculo!$A$6:$A$1005,"&lt;"&amp;$A93+1,04_Calculo!$AH$6:$AH$1005,1))</f>
        <v/>
      </c>
      <c r="G93" s="46" t="str">
        <f aca="false">IF(OR($A93="",$C93=0),"",AVERAGEIFS(04_Calculo!$P$6:$P$1005,04_Calculo!$A$6:$A$1005,"&gt;="&amp;$A93,04_Calculo!$A$6:$A$1005,"&lt;"&amp;$A93+1,04_Calculo!$AH$6:$AH$1005,1))</f>
        <v/>
      </c>
      <c r="H93" s="50" t="str">
        <f aca="false">IF(OR($A93="",$C93=0),"",AVERAGEIFS(04_Calculo!$L$6:$L$1005,04_Calculo!$A$6:$A$1005,"&gt;="&amp;$A93,04_Calculo!$A$6:$A$1005,"&lt;"&amp;$A93+1,04_Calculo!$AH$6:$AH$1005,1))</f>
        <v/>
      </c>
      <c r="I93" s="49" t="str">
        <f aca="false">IF($D93="","",IF($D93&gt;=CFG_LIMIAR,"IRRIGAR",IF($D93&gt;=CFG_LIMIAR_AT,"ATENÇÃO","SEM ESTRESSE")))</f>
        <v/>
      </c>
    </row>
    <row r="94" customFormat="false" ht="15" hidden="false" customHeight="false" outlineLevel="0" collapsed="false">
      <c r="A94" s="65" t="str">
        <f aca="false">IF($A93="","",IF($A93+1&gt;$C$5,"",$A93+1))</f>
        <v/>
      </c>
      <c r="B94" s="48" t="str">
        <f aca="false">IF($A94="","",COUNTIFS(04_Calculo!$A$6:$A$1005,"&gt;="&amp;$A94,04_Calculo!$A$6:$A$1005,"&lt;"&amp;$A94+1))</f>
        <v/>
      </c>
      <c r="C94" s="48" t="str">
        <f aca="false">IF($A94="","",COUNTIFS(04_Calculo!$A$6:$A$1005,"&gt;="&amp;$A94,04_Calculo!$A$6:$A$1005,"&lt;"&amp;$A94+1,04_Calculo!$AH$6:$AH$1005,1))</f>
        <v/>
      </c>
      <c r="D94" s="50" t="str">
        <f aca="false">IF(OR($A94="",$C94=0),"",AVERAGEIFS(04_Calculo!$AJ$6:$AJ$1005,04_Calculo!$A$6:$A$1005,"&gt;="&amp;$A94,04_Calculo!$A$6:$A$1005,"&lt;"&amp;$A94+1,04_Calculo!$AH$6:$AH$1005,1))</f>
        <v/>
      </c>
      <c r="E94" s="50" t="str">
        <f aca="false">IF(OR($A94="",$C94=0),"",_xlfn.MINIFS(04_Calculo!$AJ$6:$AJ$1005,04_Calculo!$A$6:$A$1005,"&gt;="&amp;$A94,04_Calculo!$A$6:$A$1005,"&lt;"&amp;$A94+1,04_Calculo!$AH$6:$AH$1005,1))</f>
        <v/>
      </c>
      <c r="F94" s="50" t="str">
        <f aca="false">IF(OR($A94="",$C94=0),"",_xlfn.MAXIFS(04_Calculo!$AJ$6:$AJ$1005,04_Calculo!$A$6:$A$1005,"&gt;="&amp;$A94,04_Calculo!$A$6:$A$1005,"&lt;"&amp;$A94+1,04_Calculo!$AH$6:$AH$1005,1))</f>
        <v/>
      </c>
      <c r="G94" s="46" t="str">
        <f aca="false">IF(OR($A94="",$C94=0),"",AVERAGEIFS(04_Calculo!$P$6:$P$1005,04_Calculo!$A$6:$A$1005,"&gt;="&amp;$A94,04_Calculo!$A$6:$A$1005,"&lt;"&amp;$A94+1,04_Calculo!$AH$6:$AH$1005,1))</f>
        <v/>
      </c>
      <c r="H94" s="50" t="str">
        <f aca="false">IF(OR($A94="",$C94=0),"",AVERAGEIFS(04_Calculo!$L$6:$L$1005,04_Calculo!$A$6:$A$1005,"&gt;="&amp;$A94,04_Calculo!$A$6:$A$1005,"&lt;"&amp;$A94+1,04_Calculo!$AH$6:$AH$1005,1))</f>
        <v/>
      </c>
      <c r="I94" s="49" t="str">
        <f aca="false">IF($D94="","",IF($D94&gt;=CFG_LIMIAR,"IRRIGAR",IF($D94&gt;=CFG_LIMIAR_AT,"ATENÇÃO","SEM ESTRESSE")))</f>
        <v/>
      </c>
    </row>
    <row r="95" customFormat="false" ht="15" hidden="false" customHeight="false" outlineLevel="0" collapsed="false">
      <c r="A95" s="65" t="str">
        <f aca="false">IF($A94="","",IF($A94+1&gt;$C$5,"",$A94+1))</f>
        <v/>
      </c>
      <c r="B95" s="48" t="str">
        <f aca="false">IF($A95="","",COUNTIFS(04_Calculo!$A$6:$A$1005,"&gt;="&amp;$A95,04_Calculo!$A$6:$A$1005,"&lt;"&amp;$A95+1))</f>
        <v/>
      </c>
      <c r="C95" s="48" t="str">
        <f aca="false">IF($A95="","",COUNTIFS(04_Calculo!$A$6:$A$1005,"&gt;="&amp;$A95,04_Calculo!$A$6:$A$1005,"&lt;"&amp;$A95+1,04_Calculo!$AH$6:$AH$1005,1))</f>
        <v/>
      </c>
      <c r="D95" s="50" t="str">
        <f aca="false">IF(OR($A95="",$C95=0),"",AVERAGEIFS(04_Calculo!$AJ$6:$AJ$1005,04_Calculo!$A$6:$A$1005,"&gt;="&amp;$A95,04_Calculo!$A$6:$A$1005,"&lt;"&amp;$A95+1,04_Calculo!$AH$6:$AH$1005,1))</f>
        <v/>
      </c>
      <c r="E95" s="50" t="str">
        <f aca="false">IF(OR($A95="",$C95=0),"",_xlfn.MINIFS(04_Calculo!$AJ$6:$AJ$1005,04_Calculo!$A$6:$A$1005,"&gt;="&amp;$A95,04_Calculo!$A$6:$A$1005,"&lt;"&amp;$A95+1,04_Calculo!$AH$6:$AH$1005,1))</f>
        <v/>
      </c>
      <c r="F95" s="50" t="str">
        <f aca="false">IF(OR($A95="",$C95=0),"",_xlfn.MAXIFS(04_Calculo!$AJ$6:$AJ$1005,04_Calculo!$A$6:$A$1005,"&gt;="&amp;$A95,04_Calculo!$A$6:$A$1005,"&lt;"&amp;$A95+1,04_Calculo!$AH$6:$AH$1005,1))</f>
        <v/>
      </c>
      <c r="G95" s="46" t="str">
        <f aca="false">IF(OR($A95="",$C95=0),"",AVERAGEIFS(04_Calculo!$P$6:$P$1005,04_Calculo!$A$6:$A$1005,"&gt;="&amp;$A95,04_Calculo!$A$6:$A$1005,"&lt;"&amp;$A95+1,04_Calculo!$AH$6:$AH$1005,1))</f>
        <v/>
      </c>
      <c r="H95" s="50" t="str">
        <f aca="false">IF(OR($A95="",$C95=0),"",AVERAGEIFS(04_Calculo!$L$6:$L$1005,04_Calculo!$A$6:$A$1005,"&gt;="&amp;$A95,04_Calculo!$A$6:$A$1005,"&lt;"&amp;$A95+1,04_Calculo!$AH$6:$AH$1005,1))</f>
        <v/>
      </c>
      <c r="I95" s="49" t="str">
        <f aca="false">IF($D95="","",IF($D95&gt;=CFG_LIMIAR,"IRRIGAR",IF($D95&gt;=CFG_LIMIAR_AT,"ATENÇÃO","SEM ESTRESSE")))</f>
        <v/>
      </c>
    </row>
    <row r="96" customFormat="false" ht="15" hidden="false" customHeight="false" outlineLevel="0" collapsed="false">
      <c r="A96" s="65" t="str">
        <f aca="false">IF($A95="","",IF($A95+1&gt;$C$5,"",$A95+1))</f>
        <v/>
      </c>
      <c r="B96" s="48" t="str">
        <f aca="false">IF($A96="","",COUNTIFS(04_Calculo!$A$6:$A$1005,"&gt;="&amp;$A96,04_Calculo!$A$6:$A$1005,"&lt;"&amp;$A96+1))</f>
        <v/>
      </c>
      <c r="C96" s="48" t="str">
        <f aca="false">IF($A96="","",COUNTIFS(04_Calculo!$A$6:$A$1005,"&gt;="&amp;$A96,04_Calculo!$A$6:$A$1005,"&lt;"&amp;$A96+1,04_Calculo!$AH$6:$AH$1005,1))</f>
        <v/>
      </c>
      <c r="D96" s="50" t="str">
        <f aca="false">IF(OR($A96="",$C96=0),"",AVERAGEIFS(04_Calculo!$AJ$6:$AJ$1005,04_Calculo!$A$6:$A$1005,"&gt;="&amp;$A96,04_Calculo!$A$6:$A$1005,"&lt;"&amp;$A96+1,04_Calculo!$AH$6:$AH$1005,1))</f>
        <v/>
      </c>
      <c r="E96" s="50" t="str">
        <f aca="false">IF(OR($A96="",$C96=0),"",_xlfn.MINIFS(04_Calculo!$AJ$6:$AJ$1005,04_Calculo!$A$6:$A$1005,"&gt;="&amp;$A96,04_Calculo!$A$6:$A$1005,"&lt;"&amp;$A96+1,04_Calculo!$AH$6:$AH$1005,1))</f>
        <v/>
      </c>
      <c r="F96" s="50" t="str">
        <f aca="false">IF(OR($A96="",$C96=0),"",_xlfn.MAXIFS(04_Calculo!$AJ$6:$AJ$1005,04_Calculo!$A$6:$A$1005,"&gt;="&amp;$A96,04_Calculo!$A$6:$A$1005,"&lt;"&amp;$A96+1,04_Calculo!$AH$6:$AH$1005,1))</f>
        <v/>
      </c>
      <c r="G96" s="46" t="str">
        <f aca="false">IF(OR($A96="",$C96=0),"",AVERAGEIFS(04_Calculo!$P$6:$P$1005,04_Calculo!$A$6:$A$1005,"&gt;="&amp;$A96,04_Calculo!$A$6:$A$1005,"&lt;"&amp;$A96+1,04_Calculo!$AH$6:$AH$1005,1))</f>
        <v/>
      </c>
      <c r="H96" s="50" t="str">
        <f aca="false">IF(OR($A96="",$C96=0),"",AVERAGEIFS(04_Calculo!$L$6:$L$1005,04_Calculo!$A$6:$A$1005,"&gt;="&amp;$A96,04_Calculo!$A$6:$A$1005,"&lt;"&amp;$A96+1,04_Calculo!$AH$6:$AH$1005,1))</f>
        <v/>
      </c>
      <c r="I96" s="49" t="str">
        <f aca="false">IF($D96="","",IF($D96&gt;=CFG_LIMIAR,"IRRIGAR",IF($D96&gt;=CFG_LIMIAR_AT,"ATENÇÃO","SEM ESTRESSE")))</f>
        <v/>
      </c>
    </row>
    <row r="97" customFormat="false" ht="15" hidden="false" customHeight="false" outlineLevel="0" collapsed="false">
      <c r="A97" s="65" t="str">
        <f aca="false">IF($A96="","",IF($A96+1&gt;$C$5,"",$A96+1))</f>
        <v/>
      </c>
      <c r="B97" s="48" t="str">
        <f aca="false">IF($A97="","",COUNTIFS(04_Calculo!$A$6:$A$1005,"&gt;="&amp;$A97,04_Calculo!$A$6:$A$1005,"&lt;"&amp;$A97+1))</f>
        <v/>
      </c>
      <c r="C97" s="48" t="str">
        <f aca="false">IF($A97="","",COUNTIFS(04_Calculo!$A$6:$A$1005,"&gt;="&amp;$A97,04_Calculo!$A$6:$A$1005,"&lt;"&amp;$A97+1,04_Calculo!$AH$6:$AH$1005,1))</f>
        <v/>
      </c>
      <c r="D97" s="50" t="str">
        <f aca="false">IF(OR($A97="",$C97=0),"",AVERAGEIFS(04_Calculo!$AJ$6:$AJ$1005,04_Calculo!$A$6:$A$1005,"&gt;="&amp;$A97,04_Calculo!$A$6:$A$1005,"&lt;"&amp;$A97+1,04_Calculo!$AH$6:$AH$1005,1))</f>
        <v/>
      </c>
      <c r="E97" s="50" t="str">
        <f aca="false">IF(OR($A97="",$C97=0),"",_xlfn.MINIFS(04_Calculo!$AJ$6:$AJ$1005,04_Calculo!$A$6:$A$1005,"&gt;="&amp;$A97,04_Calculo!$A$6:$A$1005,"&lt;"&amp;$A97+1,04_Calculo!$AH$6:$AH$1005,1))</f>
        <v/>
      </c>
      <c r="F97" s="50" t="str">
        <f aca="false">IF(OR($A97="",$C97=0),"",_xlfn.MAXIFS(04_Calculo!$AJ$6:$AJ$1005,04_Calculo!$A$6:$A$1005,"&gt;="&amp;$A97,04_Calculo!$A$6:$A$1005,"&lt;"&amp;$A97+1,04_Calculo!$AH$6:$AH$1005,1))</f>
        <v/>
      </c>
      <c r="G97" s="46" t="str">
        <f aca="false">IF(OR($A97="",$C97=0),"",AVERAGEIFS(04_Calculo!$P$6:$P$1005,04_Calculo!$A$6:$A$1005,"&gt;="&amp;$A97,04_Calculo!$A$6:$A$1005,"&lt;"&amp;$A97+1,04_Calculo!$AH$6:$AH$1005,1))</f>
        <v/>
      </c>
      <c r="H97" s="50" t="str">
        <f aca="false">IF(OR($A97="",$C97=0),"",AVERAGEIFS(04_Calculo!$L$6:$L$1005,04_Calculo!$A$6:$A$1005,"&gt;="&amp;$A97,04_Calculo!$A$6:$A$1005,"&lt;"&amp;$A97+1,04_Calculo!$AH$6:$AH$1005,1))</f>
        <v/>
      </c>
      <c r="I97" s="49" t="str">
        <f aca="false">IF($D97="","",IF($D97&gt;=CFG_LIMIAR,"IRRIGAR",IF($D97&gt;=CFG_LIMIAR_AT,"ATENÇÃO","SEM ESTRESSE")))</f>
        <v/>
      </c>
    </row>
    <row r="99" customFormat="false" ht="15" hidden="false" customHeight="true" outlineLevel="0" collapsed="false">
      <c r="A99" s="66" t="s">
        <v>351</v>
      </c>
      <c r="B99" s="66"/>
      <c r="C99" s="66"/>
      <c r="D99" s="66"/>
      <c r="E99" s="66"/>
      <c r="F99" s="66"/>
      <c r="G99" s="66"/>
      <c r="H99" s="66"/>
      <c r="I99" s="66"/>
    </row>
    <row r="100" customFormat="false" ht="15" hidden="false" customHeight="false" outlineLevel="0" collapsed="false">
      <c r="A100" s="66"/>
      <c r="B100" s="66"/>
      <c r="C100" s="66"/>
      <c r="D100" s="66"/>
      <c r="E100" s="66"/>
      <c r="F100" s="66"/>
      <c r="G100" s="66"/>
      <c r="H100" s="66"/>
      <c r="I100" s="66"/>
    </row>
    <row r="101" customFormat="false" ht="15" hidden="false" customHeight="false" outlineLevel="0" collapsed="false">
      <c r="A101" s="66"/>
      <c r="B101" s="66"/>
      <c r="C101" s="66"/>
      <c r="D101" s="66"/>
      <c r="E101" s="66"/>
      <c r="F101" s="66"/>
      <c r="G101" s="66"/>
      <c r="H101" s="66"/>
      <c r="I101" s="66"/>
    </row>
  </sheetData>
  <mergeCells count="3">
    <mergeCell ref="A1:I1"/>
    <mergeCell ref="A2:I2"/>
    <mergeCell ref="A99:I101"/>
  </mergeCells>
  <conditionalFormatting sqref="D8:D97"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conditionalFormatting sqref="I8:I97">
    <cfRule type="expression" priority="3" aboveAverage="0" equalAverage="0" bottom="0" percent="0" rank="0" text="" dxfId="1">
      <formula>$I8="IRRIGAR"</formula>
    </cfRule>
    <cfRule type="expression" priority="4" aboveAverage="0" equalAverage="0" bottom="0" percent="0" rank="0" text="" dxfId="2">
      <formula>$I8="SEM ESTRESSE"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3"/>
  </cols>
  <sheetData>
    <row r="1" customFormat="false" ht="21.75" hidden="false" customHeight="true" outlineLevel="0" collapsed="false">
      <c r="A1" s="11" t="s">
        <v>352</v>
      </c>
      <c r="B1" s="11"/>
      <c r="C1" s="11"/>
      <c r="D1" s="11"/>
      <c r="E1" s="11"/>
    </row>
    <row r="2" customFormat="false" ht="15" hidden="false" customHeight="false" outlineLevel="0" collapsed="false">
      <c r="A2" s="2" t="s">
        <v>353</v>
      </c>
      <c r="B2" s="2"/>
      <c r="C2" s="2"/>
      <c r="D2" s="2"/>
      <c r="E2" s="2"/>
    </row>
    <row r="4" customFormat="false" ht="48" hidden="false" customHeight="true" outlineLevel="0" collapsed="false">
      <c r="A4" s="67" t="s">
        <v>354</v>
      </c>
      <c r="B4" s="67"/>
      <c r="C4" s="67"/>
      <c r="D4" s="67"/>
      <c r="E4" s="67"/>
    </row>
    <row r="6" customFormat="false" ht="30" hidden="false" customHeight="true" outlineLevel="0" collapsed="false">
      <c r="A6" s="30" t="s">
        <v>67</v>
      </c>
      <c r="B6" s="30" t="s">
        <v>355</v>
      </c>
      <c r="C6" s="30" t="s">
        <v>356</v>
      </c>
      <c r="D6" s="30" t="s">
        <v>357</v>
      </c>
      <c r="E6" s="30"/>
    </row>
    <row r="7" customFormat="false" ht="15" hidden="false" customHeight="false" outlineLevel="0" collapsed="false">
      <c r="A7" s="68" t="s">
        <v>358</v>
      </c>
      <c r="B7" s="69" t="n">
        <v>0.51</v>
      </c>
      <c r="C7" s="69" t="n">
        <v>-1.92</v>
      </c>
      <c r="D7" s="70" t="s">
        <v>359</v>
      </c>
    </row>
    <row r="8" customFormat="false" ht="15" hidden="false" customHeight="false" outlineLevel="0" collapsed="false">
      <c r="A8" s="68" t="s">
        <v>360</v>
      </c>
      <c r="B8" s="69" t="n">
        <v>1.49</v>
      </c>
      <c r="C8" s="69" t="n">
        <v>-2.09</v>
      </c>
      <c r="D8" s="70" t="s">
        <v>361</v>
      </c>
    </row>
    <row r="9" customFormat="false" ht="15" hidden="false" customHeight="false" outlineLevel="0" collapsed="false">
      <c r="A9" s="68" t="s">
        <v>362</v>
      </c>
      <c r="B9" s="69" t="n">
        <v>3.85</v>
      </c>
      <c r="C9" s="69" t="n">
        <v>-2.75</v>
      </c>
      <c r="D9" s="70" t="s">
        <v>359</v>
      </c>
    </row>
    <row r="10" customFormat="false" ht="15" hidden="false" customHeight="false" outlineLevel="0" collapsed="false">
      <c r="A10" s="68" t="s">
        <v>363</v>
      </c>
      <c r="B10" s="69" t="n">
        <v>1.17</v>
      </c>
      <c r="C10" s="69" t="n">
        <v>-1.83</v>
      </c>
      <c r="D10" s="70" t="s">
        <v>359</v>
      </c>
    </row>
    <row r="11" customFormat="false" ht="15" hidden="false" customHeight="false" outlineLevel="0" collapsed="false">
      <c r="A11" s="68" t="s">
        <v>364</v>
      </c>
      <c r="B11" s="69" t="n">
        <v>5.16</v>
      </c>
      <c r="C11" s="69" t="n">
        <v>-2.3</v>
      </c>
      <c r="D11" s="70" t="s">
        <v>359</v>
      </c>
    </row>
    <row r="12" customFormat="false" ht="15" hidden="false" customHeight="false" outlineLevel="0" collapsed="false">
      <c r="A12" s="68" t="s">
        <v>365</v>
      </c>
      <c r="B12" s="69" t="n">
        <v>2.01</v>
      </c>
      <c r="C12" s="69" t="n">
        <v>-2.25</v>
      </c>
      <c r="D12" s="70" t="s">
        <v>359</v>
      </c>
    </row>
    <row r="13" customFormat="false" ht="15" hidden="false" customHeight="false" outlineLevel="0" collapsed="false">
      <c r="A13" s="68" t="s">
        <v>366</v>
      </c>
      <c r="B13" s="69" t="n">
        <v>2.91</v>
      </c>
      <c r="C13" s="69" t="n">
        <v>-2.35</v>
      </c>
      <c r="D13" s="70" t="s">
        <v>359</v>
      </c>
    </row>
    <row r="14" customFormat="false" ht="15" hidden="false" customHeight="false" outlineLevel="0" collapsed="false">
      <c r="A14" s="68" t="s">
        <v>367</v>
      </c>
      <c r="B14" s="69" t="n">
        <v>1.32</v>
      </c>
      <c r="C14" s="69" t="n">
        <v>-1.84</v>
      </c>
      <c r="D14" s="70" t="s">
        <v>359</v>
      </c>
    </row>
    <row r="15" customFormat="false" ht="15" hidden="false" customHeight="false" outlineLevel="0" collapsed="false">
      <c r="A15" s="68" t="s">
        <v>368</v>
      </c>
      <c r="B15" s="69" t="n">
        <v>2.79</v>
      </c>
      <c r="C15" s="69" t="n">
        <v>-2.31</v>
      </c>
      <c r="D15" s="70" t="s">
        <v>359</v>
      </c>
    </row>
    <row r="16" customFormat="false" ht="15" hidden="false" customHeight="false" outlineLevel="0" collapsed="false">
      <c r="A16" s="68" t="s">
        <v>68</v>
      </c>
      <c r="B16" s="69" t="n">
        <v>3.11</v>
      </c>
      <c r="C16" s="69" t="n">
        <v>-1.97</v>
      </c>
      <c r="D16" s="70" t="s">
        <v>359</v>
      </c>
    </row>
    <row r="17" customFormat="false" ht="15" hidden="false" customHeight="false" outlineLevel="0" collapsed="false">
      <c r="A17" s="68" t="s">
        <v>369</v>
      </c>
      <c r="B17" s="69" t="n">
        <v>4.88</v>
      </c>
      <c r="C17" s="69" t="n">
        <v>-2.52</v>
      </c>
      <c r="D17" s="70" t="s">
        <v>359</v>
      </c>
    </row>
    <row r="18" customFormat="false" ht="15" hidden="false" customHeight="false" outlineLevel="0" collapsed="false">
      <c r="A18" s="68" t="s">
        <v>370</v>
      </c>
      <c r="B18" s="69" t="n">
        <v>4.18</v>
      </c>
      <c r="C18" s="69" t="n">
        <v>-2.96</v>
      </c>
      <c r="D18" s="70" t="s">
        <v>359</v>
      </c>
    </row>
    <row r="19" customFormat="false" ht="15" hidden="false" customHeight="false" outlineLevel="0" collapsed="false">
      <c r="A19" s="68" t="s">
        <v>371</v>
      </c>
      <c r="B19" s="69" t="n">
        <v>1.44</v>
      </c>
      <c r="C19" s="69" t="n">
        <v>-1.34</v>
      </c>
      <c r="D19" s="70" t="s">
        <v>359</v>
      </c>
    </row>
    <row r="20" customFormat="false" ht="15" hidden="false" customHeight="false" outlineLevel="0" collapsed="false">
      <c r="A20" s="68" t="s">
        <v>372</v>
      </c>
      <c r="B20" s="69" t="n">
        <v>2.86</v>
      </c>
      <c r="C20" s="69" t="n">
        <v>-1.96</v>
      </c>
      <c r="D20" s="70" t="s">
        <v>359</v>
      </c>
    </row>
    <row r="21" customFormat="false" ht="15" hidden="false" customHeight="false" outlineLevel="0" collapsed="false">
      <c r="A21" s="68" t="s">
        <v>373</v>
      </c>
      <c r="B21" s="69" t="n">
        <v>2.88</v>
      </c>
      <c r="C21" s="69" t="n">
        <v>-2.11</v>
      </c>
      <c r="D21" s="70" t="s">
        <v>359</v>
      </c>
    </row>
    <row r="22" customFormat="false" ht="15" hidden="false" customHeight="false" outlineLevel="0" collapsed="false">
      <c r="A22" s="68" t="s">
        <v>374</v>
      </c>
      <c r="B22" s="69" t="n">
        <v>1.72</v>
      </c>
      <c r="C22" s="69" t="n">
        <v>-1.23</v>
      </c>
      <c r="D22" s="70" t="s">
        <v>359</v>
      </c>
    </row>
    <row r="23" customFormat="false" ht="15" hidden="false" customHeight="false" outlineLevel="0" collapsed="false">
      <c r="A23" s="68" t="s">
        <v>375</v>
      </c>
      <c r="B23" s="69" t="s">
        <v>376</v>
      </c>
      <c r="C23" s="69" t="s">
        <v>376</v>
      </c>
      <c r="D23" s="70" t="s">
        <v>377</v>
      </c>
    </row>
    <row r="26" customFormat="false" ht="15" hidden="false" customHeight="false" outlineLevel="0" collapsed="false">
      <c r="A26" s="5" t="s">
        <v>378</v>
      </c>
    </row>
    <row r="27" customFormat="false" ht="15" hidden="false" customHeight="false" outlineLevel="0" collapsed="false">
      <c r="A27" s="25" t="s">
        <v>379</v>
      </c>
      <c r="B27" s="25"/>
      <c r="C27" s="25"/>
      <c r="D27" s="25"/>
    </row>
    <row r="28" customFormat="false" ht="15" hidden="false" customHeight="false" outlineLevel="0" collapsed="false">
      <c r="A28" s="25" t="s">
        <v>380</v>
      </c>
      <c r="B28" s="25"/>
      <c r="C28" s="25"/>
      <c r="D28" s="25"/>
    </row>
    <row r="29" customFormat="false" ht="15" hidden="false" customHeight="false" outlineLevel="0" collapsed="false">
      <c r="A29" s="25" t="s">
        <v>381</v>
      </c>
      <c r="B29" s="25"/>
      <c r="C29" s="25"/>
      <c r="D29" s="25"/>
    </row>
    <row r="30" customFormat="false" ht="15" hidden="false" customHeight="false" outlineLevel="0" collapsed="false">
      <c r="A30" s="25" t="s">
        <v>382</v>
      </c>
      <c r="B30" s="25"/>
      <c r="C30" s="25"/>
      <c r="D30" s="25"/>
    </row>
    <row r="31" customFormat="false" ht="15" hidden="false" customHeight="false" outlineLevel="0" collapsed="false">
      <c r="A31" s="25" t="s">
        <v>383</v>
      </c>
      <c r="B31" s="25"/>
      <c r="C31" s="25"/>
      <c r="D31" s="25"/>
    </row>
    <row r="32" customFormat="false" ht="15" hidden="false" customHeight="false" outlineLevel="0" collapsed="false">
      <c r="A32" s="25" t="s">
        <v>384</v>
      </c>
      <c r="B32" s="25"/>
      <c r="C32" s="25"/>
      <c r="D32" s="25"/>
    </row>
  </sheetData>
  <mergeCells count="9">
    <mergeCell ref="A1:E1"/>
    <mergeCell ref="A2:E2"/>
    <mergeCell ref="A4:E4"/>
    <mergeCell ref="A27:D27"/>
    <mergeCell ref="A28:D28"/>
    <mergeCell ref="A29:D29"/>
    <mergeCell ref="A30:D30"/>
    <mergeCell ref="A31:D31"/>
    <mergeCell ref="A32:D3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1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1" t="s">
        <v>385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2" t="s">
        <v>386</v>
      </c>
      <c r="B2" s="2"/>
      <c r="C2" s="2"/>
      <c r="D2" s="2"/>
      <c r="E2" s="2"/>
      <c r="F2" s="2"/>
      <c r="G2" s="2"/>
      <c r="H2" s="2"/>
    </row>
    <row r="4" customFormat="false" ht="18.75" hidden="false" customHeight="true" outlineLevel="0" collapsed="false">
      <c r="A4" s="16" t="s">
        <v>387</v>
      </c>
      <c r="B4" s="16"/>
      <c r="C4" s="16"/>
      <c r="D4" s="16"/>
      <c r="E4" s="16"/>
      <c r="F4" s="16"/>
      <c r="G4" s="16"/>
      <c r="H4" s="16"/>
    </row>
    <row r="5" customFormat="false" ht="21.75" hidden="false" customHeight="true" outlineLevel="0" collapsed="false">
      <c r="C5" s="71" t="s">
        <v>388</v>
      </c>
      <c r="D5" s="6" t="s">
        <v>389</v>
      </c>
      <c r="E5" s="71" t="s">
        <v>390</v>
      </c>
      <c r="F5" s="72" t="s">
        <v>391</v>
      </c>
      <c r="G5" s="72"/>
      <c r="H5" s="72"/>
    </row>
    <row r="6" customFormat="false" ht="21.75" hidden="false" customHeight="true" outlineLevel="0" collapsed="false">
      <c r="C6" s="71" t="s">
        <v>392</v>
      </c>
      <c r="D6" s="72" t="s">
        <v>393</v>
      </c>
      <c r="E6" s="72"/>
      <c r="F6" s="72"/>
      <c r="G6" s="72"/>
      <c r="H6" s="72"/>
    </row>
    <row r="7" customFormat="false" ht="21.75" hidden="false" customHeight="true" outlineLevel="0" collapsed="false">
      <c r="C7" s="71" t="s">
        <v>394</v>
      </c>
      <c r="D7" s="6" t="s">
        <v>395</v>
      </c>
      <c r="E7" s="71" t="s">
        <v>396</v>
      </c>
      <c r="F7" s="72" t="s">
        <v>397</v>
      </c>
      <c r="G7" s="72"/>
      <c r="H7" s="72"/>
    </row>
    <row r="8" customFormat="false" ht="21.75" hidden="false" customHeight="true" outlineLevel="0" collapsed="false">
      <c r="C8" s="71" t="s">
        <v>398</v>
      </c>
      <c r="D8" s="72" t="s">
        <v>399</v>
      </c>
      <c r="E8" s="72"/>
      <c r="F8" s="72"/>
      <c r="G8" s="72"/>
      <c r="H8" s="72"/>
    </row>
    <row r="9" customFormat="false" ht="21.75" hidden="false" customHeight="true" outlineLevel="0" collapsed="false">
      <c r="C9" s="71" t="s">
        <v>400</v>
      </c>
      <c r="D9" s="72" t="s">
        <v>401</v>
      </c>
      <c r="E9" s="72"/>
      <c r="F9" s="72"/>
      <c r="G9" s="72"/>
      <c r="H9" s="72"/>
    </row>
    <row r="10" customFormat="false" ht="21.75" hidden="false" customHeight="true" outlineLevel="0" collapsed="false">
      <c r="C10" s="71" t="s">
        <v>171</v>
      </c>
      <c r="D10" s="72" t="s">
        <v>402</v>
      </c>
      <c r="E10" s="72"/>
      <c r="F10" s="72"/>
      <c r="G10" s="72"/>
      <c r="H10" s="72"/>
    </row>
    <row r="12" customFormat="false" ht="18.75" hidden="false" customHeight="true" outlineLevel="0" collapsed="false">
      <c r="A12" s="16" t="s">
        <v>403</v>
      </c>
      <c r="B12" s="16"/>
      <c r="C12" s="16"/>
      <c r="D12" s="16"/>
      <c r="E12" s="16"/>
      <c r="F12" s="16"/>
      <c r="G12" s="16"/>
      <c r="H12" s="16"/>
    </row>
    <row r="13" customFormat="false" ht="21.75" hidden="false" customHeight="true" outlineLevel="0" collapsed="false">
      <c r="C13" s="71" t="s">
        <v>388</v>
      </c>
      <c r="D13" s="6" t="s">
        <v>404</v>
      </c>
      <c r="E13" s="71" t="s">
        <v>390</v>
      </c>
      <c r="F13" s="72" t="s">
        <v>405</v>
      </c>
      <c r="G13" s="72"/>
      <c r="H13" s="72"/>
    </row>
    <row r="14" customFormat="false" ht="21.75" hidden="false" customHeight="true" outlineLevel="0" collapsed="false">
      <c r="C14" s="71" t="s">
        <v>392</v>
      </c>
      <c r="D14" s="72" t="s">
        <v>406</v>
      </c>
      <c r="E14" s="72"/>
      <c r="F14" s="72"/>
      <c r="G14" s="72"/>
      <c r="H14" s="72"/>
    </row>
    <row r="15" customFormat="false" ht="21.75" hidden="false" customHeight="true" outlineLevel="0" collapsed="false">
      <c r="C15" s="71" t="s">
        <v>394</v>
      </c>
      <c r="D15" s="6" t="s">
        <v>407</v>
      </c>
      <c r="E15" s="71" t="s">
        <v>396</v>
      </c>
      <c r="F15" s="72" t="s">
        <v>408</v>
      </c>
      <c r="G15" s="72"/>
      <c r="H15" s="72"/>
    </row>
    <row r="16" customFormat="false" ht="21.75" hidden="false" customHeight="true" outlineLevel="0" collapsed="false">
      <c r="C16" s="71" t="s">
        <v>398</v>
      </c>
      <c r="D16" s="72" t="s">
        <v>409</v>
      </c>
      <c r="E16" s="72"/>
      <c r="F16" s="72"/>
      <c r="G16" s="72"/>
      <c r="H16" s="72"/>
    </row>
    <row r="17" customFormat="false" ht="21.75" hidden="false" customHeight="true" outlineLevel="0" collapsed="false">
      <c r="C17" s="71" t="s">
        <v>400</v>
      </c>
      <c r="D17" s="72" t="s">
        <v>410</v>
      </c>
      <c r="E17" s="72"/>
      <c r="F17" s="72"/>
      <c r="G17" s="72"/>
      <c r="H17" s="72"/>
    </row>
    <row r="18" customFormat="false" ht="21.75" hidden="false" customHeight="true" outlineLevel="0" collapsed="false">
      <c r="C18" s="71" t="s">
        <v>171</v>
      </c>
      <c r="D18" s="72" t="s">
        <v>411</v>
      </c>
      <c r="E18" s="72"/>
      <c r="F18" s="72"/>
      <c r="G18" s="72"/>
      <c r="H18" s="72"/>
    </row>
    <row r="20" customFormat="false" ht="18.75" hidden="false" customHeight="true" outlineLevel="0" collapsed="false">
      <c r="A20" s="16" t="s">
        <v>412</v>
      </c>
      <c r="B20" s="16"/>
      <c r="C20" s="16"/>
      <c r="D20" s="16"/>
      <c r="E20" s="16"/>
      <c r="F20" s="16"/>
      <c r="G20" s="16"/>
      <c r="H20" s="16"/>
    </row>
    <row r="21" customFormat="false" ht="21.75" hidden="false" customHeight="true" outlineLevel="0" collapsed="false">
      <c r="C21" s="71" t="s">
        <v>388</v>
      </c>
      <c r="D21" s="6" t="s">
        <v>413</v>
      </c>
      <c r="E21" s="71" t="s">
        <v>390</v>
      </c>
      <c r="F21" s="72" t="s">
        <v>414</v>
      </c>
      <c r="G21" s="72"/>
      <c r="H21" s="72"/>
    </row>
    <row r="22" customFormat="false" ht="21.75" hidden="false" customHeight="true" outlineLevel="0" collapsed="false">
      <c r="C22" s="71" t="s">
        <v>392</v>
      </c>
      <c r="D22" s="72" t="s">
        <v>415</v>
      </c>
      <c r="E22" s="72"/>
      <c r="F22" s="72"/>
      <c r="G22" s="72"/>
      <c r="H22" s="72"/>
    </row>
    <row r="23" customFormat="false" ht="21.75" hidden="false" customHeight="true" outlineLevel="0" collapsed="false">
      <c r="C23" s="71" t="s">
        <v>394</v>
      </c>
      <c r="D23" s="6" t="s">
        <v>407</v>
      </c>
      <c r="E23" s="71" t="s">
        <v>396</v>
      </c>
      <c r="F23" s="72" t="s">
        <v>416</v>
      </c>
      <c r="G23" s="72"/>
      <c r="H23" s="72"/>
    </row>
    <row r="24" customFormat="false" ht="21.75" hidden="false" customHeight="true" outlineLevel="0" collapsed="false">
      <c r="C24" s="71" t="s">
        <v>398</v>
      </c>
      <c r="D24" s="72" t="s">
        <v>409</v>
      </c>
      <c r="E24" s="72"/>
      <c r="F24" s="72"/>
      <c r="G24" s="72"/>
      <c r="H24" s="72"/>
    </row>
    <row r="25" customFormat="false" ht="21.75" hidden="false" customHeight="true" outlineLevel="0" collapsed="false">
      <c r="C25" s="71" t="s">
        <v>400</v>
      </c>
      <c r="D25" s="72" t="s">
        <v>417</v>
      </c>
      <c r="E25" s="72"/>
      <c r="F25" s="72"/>
      <c r="G25" s="72"/>
      <c r="H25" s="72"/>
    </row>
    <row r="26" customFormat="false" ht="21.75" hidden="false" customHeight="true" outlineLevel="0" collapsed="false">
      <c r="C26" s="71" t="s">
        <v>171</v>
      </c>
      <c r="D26" s="72" t="s">
        <v>418</v>
      </c>
      <c r="E26" s="72"/>
      <c r="F26" s="72"/>
      <c r="G26" s="72"/>
      <c r="H26" s="72"/>
    </row>
    <row r="28" customFormat="false" ht="18.75" hidden="false" customHeight="true" outlineLevel="0" collapsed="false">
      <c r="A28" s="16" t="s">
        <v>419</v>
      </c>
      <c r="B28" s="16"/>
      <c r="C28" s="16"/>
      <c r="D28" s="16"/>
      <c r="E28" s="16"/>
      <c r="F28" s="16"/>
      <c r="G28" s="16"/>
      <c r="H28" s="16"/>
    </row>
    <row r="29" customFormat="false" ht="21.75" hidden="false" customHeight="true" outlineLevel="0" collapsed="false">
      <c r="C29" s="71" t="s">
        <v>388</v>
      </c>
      <c r="D29" s="6" t="s">
        <v>420</v>
      </c>
      <c r="E29" s="71" t="s">
        <v>390</v>
      </c>
      <c r="F29" s="72" t="s">
        <v>391</v>
      </c>
      <c r="G29" s="72"/>
      <c r="H29" s="72"/>
    </row>
    <row r="30" customFormat="false" ht="21.75" hidden="false" customHeight="true" outlineLevel="0" collapsed="false">
      <c r="C30" s="71" t="s">
        <v>392</v>
      </c>
      <c r="D30" s="72" t="s">
        <v>421</v>
      </c>
      <c r="E30" s="72"/>
      <c r="F30" s="72"/>
      <c r="G30" s="72"/>
      <c r="H30" s="72"/>
    </row>
    <row r="31" customFormat="false" ht="21.75" hidden="false" customHeight="true" outlineLevel="0" collapsed="false">
      <c r="C31" s="71" t="s">
        <v>394</v>
      </c>
      <c r="D31" s="6" t="s">
        <v>422</v>
      </c>
      <c r="E31" s="71" t="s">
        <v>396</v>
      </c>
      <c r="F31" s="72" t="s">
        <v>423</v>
      </c>
      <c r="G31" s="72"/>
      <c r="H31" s="72"/>
    </row>
    <row r="32" customFormat="false" ht="21.75" hidden="false" customHeight="true" outlineLevel="0" collapsed="false">
      <c r="C32" s="71" t="s">
        <v>398</v>
      </c>
      <c r="D32" s="72" t="s">
        <v>424</v>
      </c>
      <c r="E32" s="72"/>
      <c r="F32" s="72"/>
      <c r="G32" s="72"/>
      <c r="H32" s="72"/>
    </row>
    <row r="33" customFormat="false" ht="21.75" hidden="false" customHeight="true" outlineLevel="0" collapsed="false">
      <c r="C33" s="71" t="s">
        <v>400</v>
      </c>
      <c r="D33" s="72" t="s">
        <v>425</v>
      </c>
      <c r="E33" s="72"/>
      <c r="F33" s="72"/>
      <c r="G33" s="72"/>
      <c r="H33" s="72"/>
    </row>
    <row r="34" customFormat="false" ht="21.75" hidden="false" customHeight="true" outlineLevel="0" collapsed="false">
      <c r="C34" s="71" t="s">
        <v>171</v>
      </c>
      <c r="D34" s="72" t="s">
        <v>426</v>
      </c>
      <c r="E34" s="72"/>
      <c r="F34" s="72"/>
      <c r="G34" s="72"/>
      <c r="H34" s="72"/>
    </row>
    <row r="36" customFormat="false" ht="18.75" hidden="false" customHeight="true" outlineLevel="0" collapsed="false">
      <c r="A36" s="16" t="s">
        <v>427</v>
      </c>
      <c r="B36" s="16"/>
      <c r="C36" s="16"/>
      <c r="D36" s="16"/>
      <c r="E36" s="16"/>
      <c r="F36" s="16"/>
      <c r="G36" s="16"/>
      <c r="H36" s="16"/>
    </row>
    <row r="37" customFormat="false" ht="21.75" hidden="false" customHeight="true" outlineLevel="0" collapsed="false">
      <c r="C37" s="71" t="s">
        <v>388</v>
      </c>
      <c r="D37" s="6" t="s">
        <v>428</v>
      </c>
      <c r="E37" s="71" t="s">
        <v>390</v>
      </c>
      <c r="F37" s="72" t="s">
        <v>429</v>
      </c>
      <c r="G37" s="72"/>
      <c r="H37" s="72"/>
    </row>
    <row r="38" customFormat="false" ht="21.75" hidden="false" customHeight="true" outlineLevel="0" collapsed="false">
      <c r="C38" s="71" t="s">
        <v>392</v>
      </c>
      <c r="D38" s="72" t="s">
        <v>430</v>
      </c>
      <c r="E38" s="72"/>
      <c r="F38" s="72"/>
      <c r="G38" s="72"/>
      <c r="H38" s="72"/>
    </row>
    <row r="39" customFormat="false" ht="21.75" hidden="false" customHeight="true" outlineLevel="0" collapsed="false">
      <c r="C39" s="71" t="s">
        <v>394</v>
      </c>
      <c r="D39" s="6" t="s">
        <v>422</v>
      </c>
      <c r="E39" s="71" t="s">
        <v>396</v>
      </c>
      <c r="F39" s="72" t="s">
        <v>431</v>
      </c>
      <c r="G39" s="72"/>
      <c r="H39" s="72"/>
    </row>
    <row r="40" customFormat="false" ht="21.75" hidden="false" customHeight="true" outlineLevel="0" collapsed="false">
      <c r="C40" s="71" t="s">
        <v>398</v>
      </c>
      <c r="D40" s="72" t="s">
        <v>432</v>
      </c>
      <c r="E40" s="72"/>
      <c r="F40" s="72"/>
      <c r="G40" s="72"/>
      <c r="H40" s="72"/>
    </row>
    <row r="41" customFormat="false" ht="21.75" hidden="false" customHeight="true" outlineLevel="0" collapsed="false">
      <c r="C41" s="71" t="s">
        <v>400</v>
      </c>
      <c r="D41" s="72" t="s">
        <v>433</v>
      </c>
      <c r="E41" s="72"/>
      <c r="F41" s="72"/>
      <c r="G41" s="72"/>
      <c r="H41" s="72"/>
    </row>
    <row r="42" customFormat="false" ht="21.75" hidden="false" customHeight="true" outlineLevel="0" collapsed="false">
      <c r="C42" s="71" t="s">
        <v>171</v>
      </c>
      <c r="D42" s="72" t="s">
        <v>434</v>
      </c>
      <c r="E42" s="72"/>
      <c r="F42" s="72"/>
      <c r="G42" s="72"/>
      <c r="H42" s="72"/>
    </row>
    <row r="44" customFormat="false" ht="18.75" hidden="false" customHeight="true" outlineLevel="0" collapsed="false">
      <c r="A44" s="16" t="s">
        <v>435</v>
      </c>
      <c r="B44" s="16"/>
      <c r="C44" s="16"/>
      <c r="D44" s="16"/>
      <c r="E44" s="16"/>
      <c r="F44" s="16"/>
      <c r="G44" s="16"/>
      <c r="H44" s="16"/>
    </row>
    <row r="45" customFormat="false" ht="21.75" hidden="false" customHeight="true" outlineLevel="0" collapsed="false">
      <c r="C45" s="71" t="s">
        <v>388</v>
      </c>
      <c r="D45" s="6" t="s">
        <v>420</v>
      </c>
      <c r="E45" s="71" t="s">
        <v>390</v>
      </c>
      <c r="F45" s="72" t="s">
        <v>391</v>
      </c>
      <c r="G45" s="72"/>
      <c r="H45" s="72"/>
    </row>
    <row r="46" customFormat="false" ht="21.75" hidden="false" customHeight="true" outlineLevel="0" collapsed="false">
      <c r="C46" s="71" t="s">
        <v>392</v>
      </c>
      <c r="D46" s="72" t="s">
        <v>436</v>
      </c>
      <c r="E46" s="72"/>
      <c r="F46" s="72"/>
      <c r="G46" s="72"/>
      <c r="H46" s="72"/>
    </row>
    <row r="47" customFormat="false" ht="21.75" hidden="false" customHeight="true" outlineLevel="0" collapsed="false">
      <c r="C47" s="71" t="s">
        <v>394</v>
      </c>
      <c r="D47" s="6" t="s">
        <v>437</v>
      </c>
      <c r="E47" s="71" t="s">
        <v>396</v>
      </c>
      <c r="F47" s="72" t="s">
        <v>438</v>
      </c>
      <c r="G47" s="72"/>
      <c r="H47" s="72"/>
    </row>
    <row r="48" customFormat="false" ht="21.75" hidden="false" customHeight="true" outlineLevel="0" collapsed="false">
      <c r="C48" s="71" t="s">
        <v>398</v>
      </c>
      <c r="D48" s="72" t="s">
        <v>439</v>
      </c>
      <c r="E48" s="72"/>
      <c r="F48" s="72"/>
      <c r="G48" s="72"/>
      <c r="H48" s="72"/>
    </row>
    <row r="49" customFormat="false" ht="21.75" hidden="false" customHeight="true" outlineLevel="0" collapsed="false">
      <c r="C49" s="71" t="s">
        <v>400</v>
      </c>
      <c r="D49" s="72" t="s">
        <v>440</v>
      </c>
      <c r="E49" s="72"/>
      <c r="F49" s="72"/>
      <c r="G49" s="72"/>
      <c r="H49" s="72"/>
    </row>
    <row r="50" customFormat="false" ht="21.75" hidden="false" customHeight="true" outlineLevel="0" collapsed="false">
      <c r="C50" s="71" t="s">
        <v>171</v>
      </c>
      <c r="D50" s="72" t="s">
        <v>441</v>
      </c>
      <c r="E50" s="72"/>
      <c r="F50" s="72"/>
      <c r="G50" s="72"/>
      <c r="H50" s="72"/>
    </row>
    <row r="52" customFormat="false" ht="18.75" hidden="false" customHeight="true" outlineLevel="0" collapsed="false">
      <c r="A52" s="16" t="s">
        <v>442</v>
      </c>
      <c r="B52" s="16"/>
      <c r="C52" s="16"/>
      <c r="D52" s="16"/>
      <c r="E52" s="16"/>
      <c r="F52" s="16"/>
      <c r="G52" s="16"/>
      <c r="H52" s="16"/>
    </row>
    <row r="53" customFormat="false" ht="21.75" hidden="false" customHeight="true" outlineLevel="0" collapsed="false">
      <c r="C53" s="71" t="s">
        <v>388</v>
      </c>
      <c r="D53" s="6" t="s">
        <v>428</v>
      </c>
      <c r="E53" s="71" t="s">
        <v>390</v>
      </c>
      <c r="F53" s="72" t="s">
        <v>429</v>
      </c>
      <c r="G53" s="72"/>
      <c r="H53" s="72"/>
    </row>
    <row r="54" customFormat="false" ht="21.75" hidden="false" customHeight="true" outlineLevel="0" collapsed="false">
      <c r="C54" s="71" t="s">
        <v>392</v>
      </c>
      <c r="D54" s="72" t="s">
        <v>443</v>
      </c>
      <c r="E54" s="72"/>
      <c r="F54" s="72"/>
      <c r="G54" s="72"/>
      <c r="H54" s="72"/>
    </row>
    <row r="55" customFormat="false" ht="21.75" hidden="false" customHeight="true" outlineLevel="0" collapsed="false">
      <c r="C55" s="71" t="s">
        <v>394</v>
      </c>
      <c r="D55" s="6" t="s">
        <v>444</v>
      </c>
      <c r="E55" s="71" t="s">
        <v>396</v>
      </c>
      <c r="F55" s="72" t="s">
        <v>445</v>
      </c>
      <c r="G55" s="72"/>
      <c r="H55" s="72"/>
    </row>
    <row r="56" customFormat="false" ht="21.75" hidden="false" customHeight="true" outlineLevel="0" collapsed="false">
      <c r="C56" s="71" t="s">
        <v>398</v>
      </c>
      <c r="D56" s="72" t="s">
        <v>432</v>
      </c>
      <c r="E56" s="72"/>
      <c r="F56" s="72"/>
      <c r="G56" s="72"/>
      <c r="H56" s="72"/>
    </row>
    <row r="57" customFormat="false" ht="21.75" hidden="false" customHeight="true" outlineLevel="0" collapsed="false">
      <c r="C57" s="71" t="s">
        <v>400</v>
      </c>
      <c r="D57" s="72" t="s">
        <v>446</v>
      </c>
      <c r="E57" s="72"/>
      <c r="F57" s="72"/>
      <c r="G57" s="72"/>
      <c r="H57" s="72"/>
    </row>
    <row r="58" customFormat="false" ht="21.75" hidden="false" customHeight="true" outlineLevel="0" collapsed="false">
      <c r="C58" s="71" t="s">
        <v>171</v>
      </c>
      <c r="D58" s="72" t="s">
        <v>447</v>
      </c>
      <c r="E58" s="72"/>
      <c r="F58" s="72"/>
      <c r="G58" s="72"/>
      <c r="H58" s="72"/>
    </row>
    <row r="60" customFormat="false" ht="18.75" hidden="false" customHeight="true" outlineLevel="0" collapsed="false">
      <c r="A60" s="16" t="s">
        <v>448</v>
      </c>
      <c r="B60" s="16"/>
      <c r="C60" s="16"/>
      <c r="D60" s="16"/>
      <c r="E60" s="16"/>
      <c r="F60" s="16"/>
      <c r="G60" s="16"/>
      <c r="H60" s="16"/>
    </row>
    <row r="61" customFormat="false" ht="21.75" hidden="false" customHeight="true" outlineLevel="0" collapsed="false">
      <c r="C61" s="71" t="s">
        <v>388</v>
      </c>
      <c r="D61" s="6" t="s">
        <v>449</v>
      </c>
      <c r="E61" s="71" t="s">
        <v>390</v>
      </c>
      <c r="F61" s="72" t="s">
        <v>405</v>
      </c>
      <c r="G61" s="72"/>
      <c r="H61" s="72"/>
    </row>
    <row r="62" customFormat="false" ht="21.75" hidden="false" customHeight="true" outlineLevel="0" collapsed="false">
      <c r="C62" s="71" t="s">
        <v>392</v>
      </c>
      <c r="D62" s="72" t="s">
        <v>450</v>
      </c>
      <c r="E62" s="72"/>
      <c r="F62" s="72"/>
      <c r="G62" s="72"/>
      <c r="H62" s="72"/>
    </row>
    <row r="63" customFormat="false" ht="21.75" hidden="false" customHeight="true" outlineLevel="0" collapsed="false">
      <c r="C63" s="71" t="s">
        <v>394</v>
      </c>
      <c r="D63" s="6" t="s">
        <v>451</v>
      </c>
      <c r="E63" s="71" t="s">
        <v>396</v>
      </c>
      <c r="F63" s="72" t="s">
        <v>452</v>
      </c>
      <c r="G63" s="72"/>
      <c r="H63" s="72"/>
    </row>
    <row r="64" customFormat="false" ht="21.75" hidden="false" customHeight="true" outlineLevel="0" collapsed="false">
      <c r="C64" s="71" t="s">
        <v>398</v>
      </c>
      <c r="D64" s="72" t="s">
        <v>453</v>
      </c>
      <c r="E64" s="72"/>
      <c r="F64" s="72"/>
      <c r="G64" s="72"/>
      <c r="H64" s="72"/>
    </row>
    <row r="65" customFormat="false" ht="21.75" hidden="false" customHeight="true" outlineLevel="0" collapsed="false">
      <c r="C65" s="71" t="s">
        <v>400</v>
      </c>
      <c r="D65" s="72" t="s">
        <v>454</v>
      </c>
      <c r="E65" s="72"/>
      <c r="F65" s="72"/>
      <c r="G65" s="72"/>
      <c r="H65" s="72"/>
    </row>
    <row r="66" customFormat="false" ht="21.75" hidden="false" customHeight="true" outlineLevel="0" collapsed="false">
      <c r="C66" s="71" t="s">
        <v>171</v>
      </c>
      <c r="D66" s="72" t="s">
        <v>455</v>
      </c>
      <c r="E66" s="72"/>
      <c r="F66" s="72"/>
      <c r="G66" s="72"/>
      <c r="H66" s="72"/>
    </row>
    <row r="68" customFormat="false" ht="18.75" hidden="false" customHeight="true" outlineLevel="0" collapsed="false">
      <c r="A68" s="16" t="s">
        <v>456</v>
      </c>
      <c r="B68" s="16"/>
      <c r="C68" s="16"/>
      <c r="D68" s="16"/>
      <c r="E68" s="16"/>
      <c r="F68" s="16"/>
      <c r="G68" s="16"/>
      <c r="H68" s="16"/>
    </row>
    <row r="69" customFormat="false" ht="21.75" hidden="false" customHeight="true" outlineLevel="0" collapsed="false">
      <c r="C69" s="71" t="s">
        <v>388</v>
      </c>
      <c r="D69" s="6" t="s">
        <v>457</v>
      </c>
      <c r="E69" s="71" t="s">
        <v>390</v>
      </c>
      <c r="F69" s="72" t="s">
        <v>458</v>
      </c>
      <c r="G69" s="72"/>
      <c r="H69" s="72"/>
    </row>
    <row r="70" customFormat="false" ht="21.75" hidden="false" customHeight="true" outlineLevel="0" collapsed="false">
      <c r="C70" s="71" t="s">
        <v>392</v>
      </c>
      <c r="D70" s="72" t="s">
        <v>459</v>
      </c>
      <c r="E70" s="72"/>
      <c r="F70" s="72"/>
      <c r="G70" s="72"/>
      <c r="H70" s="72"/>
    </row>
    <row r="71" customFormat="false" ht="21.75" hidden="false" customHeight="true" outlineLevel="0" collapsed="false">
      <c r="C71" s="71" t="s">
        <v>394</v>
      </c>
      <c r="D71" s="6" t="s">
        <v>451</v>
      </c>
      <c r="E71" s="71" t="s">
        <v>396</v>
      </c>
      <c r="F71" s="72" t="s">
        <v>460</v>
      </c>
      <c r="G71" s="72"/>
      <c r="H71" s="72"/>
    </row>
    <row r="72" customFormat="false" ht="21.75" hidden="false" customHeight="true" outlineLevel="0" collapsed="false">
      <c r="C72" s="71" t="s">
        <v>398</v>
      </c>
      <c r="D72" s="72" t="s">
        <v>432</v>
      </c>
      <c r="E72" s="72"/>
      <c r="F72" s="72"/>
      <c r="G72" s="72"/>
      <c r="H72" s="72"/>
    </row>
    <row r="73" customFormat="false" ht="21.75" hidden="false" customHeight="true" outlineLevel="0" collapsed="false">
      <c r="C73" s="71" t="s">
        <v>400</v>
      </c>
      <c r="D73" s="72" t="s">
        <v>461</v>
      </c>
      <c r="E73" s="72"/>
      <c r="F73" s="72"/>
      <c r="G73" s="72"/>
      <c r="H73" s="72"/>
    </row>
    <row r="74" customFormat="false" ht="21.75" hidden="false" customHeight="true" outlineLevel="0" collapsed="false">
      <c r="C74" s="71" t="s">
        <v>171</v>
      </c>
      <c r="D74" s="72" t="s">
        <v>462</v>
      </c>
      <c r="E74" s="72"/>
      <c r="F74" s="72"/>
      <c r="G74" s="72"/>
      <c r="H74" s="72"/>
    </row>
    <row r="76" customFormat="false" ht="18.75" hidden="false" customHeight="true" outlineLevel="0" collapsed="false">
      <c r="A76" s="16" t="s">
        <v>463</v>
      </c>
      <c r="B76" s="16"/>
      <c r="C76" s="16"/>
      <c r="D76" s="16"/>
      <c r="E76" s="16"/>
      <c r="F76" s="16"/>
      <c r="G76" s="16"/>
      <c r="H76" s="16"/>
    </row>
    <row r="77" customFormat="false" ht="21.75" hidden="false" customHeight="true" outlineLevel="0" collapsed="false">
      <c r="C77" s="71" t="s">
        <v>388</v>
      </c>
      <c r="D77" s="6" t="s">
        <v>428</v>
      </c>
      <c r="E77" s="71" t="s">
        <v>390</v>
      </c>
      <c r="F77" s="72" t="s">
        <v>429</v>
      </c>
      <c r="G77" s="72"/>
      <c r="H77" s="72"/>
    </row>
    <row r="78" customFormat="false" ht="21.75" hidden="false" customHeight="true" outlineLevel="0" collapsed="false">
      <c r="C78" s="71" t="s">
        <v>392</v>
      </c>
      <c r="D78" s="72" t="s">
        <v>464</v>
      </c>
      <c r="E78" s="72"/>
      <c r="F78" s="72"/>
      <c r="G78" s="72"/>
      <c r="H78" s="72"/>
    </row>
    <row r="79" customFormat="false" ht="21.75" hidden="false" customHeight="true" outlineLevel="0" collapsed="false">
      <c r="C79" s="71" t="s">
        <v>394</v>
      </c>
      <c r="D79" s="6" t="s">
        <v>465</v>
      </c>
      <c r="E79" s="71" t="s">
        <v>396</v>
      </c>
      <c r="F79" s="72" t="s">
        <v>452</v>
      </c>
      <c r="G79" s="72"/>
      <c r="H79" s="72"/>
    </row>
    <row r="80" customFormat="false" ht="21.75" hidden="false" customHeight="true" outlineLevel="0" collapsed="false">
      <c r="C80" s="71" t="s">
        <v>398</v>
      </c>
      <c r="D80" s="72" t="s">
        <v>439</v>
      </c>
      <c r="E80" s="72"/>
      <c r="F80" s="72"/>
      <c r="G80" s="72"/>
      <c r="H80" s="72"/>
    </row>
    <row r="81" customFormat="false" ht="21.75" hidden="false" customHeight="true" outlineLevel="0" collapsed="false">
      <c r="C81" s="71" t="s">
        <v>400</v>
      </c>
      <c r="D81" s="72" t="s">
        <v>466</v>
      </c>
      <c r="E81" s="72"/>
      <c r="F81" s="72"/>
      <c r="G81" s="72"/>
      <c r="H81" s="72"/>
    </row>
    <row r="82" customFormat="false" ht="21.75" hidden="false" customHeight="true" outlineLevel="0" collapsed="false">
      <c r="C82" s="71" t="s">
        <v>171</v>
      </c>
      <c r="D82" s="72" t="s">
        <v>467</v>
      </c>
      <c r="E82" s="72"/>
      <c r="F82" s="72"/>
      <c r="G82" s="72"/>
      <c r="H82" s="72"/>
    </row>
    <row r="84" customFormat="false" ht="18.75" hidden="false" customHeight="true" outlineLevel="0" collapsed="false">
      <c r="A84" s="16" t="s">
        <v>468</v>
      </c>
      <c r="B84" s="16"/>
      <c r="C84" s="16"/>
      <c r="D84" s="16"/>
      <c r="E84" s="16"/>
      <c r="F84" s="16"/>
      <c r="G84" s="16"/>
      <c r="H84" s="16"/>
    </row>
    <row r="85" customFormat="false" ht="21.75" hidden="false" customHeight="true" outlineLevel="0" collapsed="false">
      <c r="C85" s="71" t="s">
        <v>388</v>
      </c>
      <c r="D85" s="6" t="s">
        <v>469</v>
      </c>
      <c r="E85" s="71" t="s">
        <v>390</v>
      </c>
      <c r="F85" s="72" t="s">
        <v>470</v>
      </c>
      <c r="G85" s="72"/>
      <c r="H85" s="72"/>
    </row>
    <row r="86" customFormat="false" ht="21.75" hidden="false" customHeight="true" outlineLevel="0" collapsed="false">
      <c r="C86" s="71" t="s">
        <v>392</v>
      </c>
      <c r="D86" s="72" t="s">
        <v>471</v>
      </c>
      <c r="E86" s="72"/>
      <c r="F86" s="72"/>
      <c r="G86" s="72"/>
      <c r="H86" s="72"/>
    </row>
    <row r="87" customFormat="false" ht="21.75" hidden="false" customHeight="true" outlineLevel="0" collapsed="false">
      <c r="C87" s="71" t="s">
        <v>394</v>
      </c>
      <c r="D87" s="6" t="s">
        <v>472</v>
      </c>
      <c r="E87" s="71" t="s">
        <v>396</v>
      </c>
      <c r="F87" s="72" t="s">
        <v>473</v>
      </c>
      <c r="G87" s="72"/>
      <c r="H87" s="72"/>
    </row>
    <row r="88" customFormat="false" ht="21.75" hidden="false" customHeight="true" outlineLevel="0" collapsed="false">
      <c r="C88" s="71" t="s">
        <v>398</v>
      </c>
      <c r="D88" s="72" t="s">
        <v>474</v>
      </c>
      <c r="E88" s="72"/>
      <c r="F88" s="72"/>
      <c r="G88" s="72"/>
      <c r="H88" s="72"/>
    </row>
    <row r="89" customFormat="false" ht="21.75" hidden="false" customHeight="true" outlineLevel="0" collapsed="false">
      <c r="C89" s="71" t="s">
        <v>400</v>
      </c>
      <c r="D89" s="72" t="s">
        <v>475</v>
      </c>
      <c r="E89" s="72"/>
      <c r="F89" s="72"/>
      <c r="G89" s="72"/>
      <c r="H89" s="72"/>
    </row>
    <row r="90" customFormat="false" ht="21.75" hidden="false" customHeight="true" outlineLevel="0" collapsed="false">
      <c r="C90" s="71" t="s">
        <v>171</v>
      </c>
      <c r="D90" s="72" t="s">
        <v>476</v>
      </c>
      <c r="E90" s="72"/>
      <c r="F90" s="72"/>
      <c r="G90" s="72"/>
      <c r="H90" s="72"/>
    </row>
    <row r="92" customFormat="false" ht="18.75" hidden="false" customHeight="true" outlineLevel="0" collapsed="false">
      <c r="A92" s="16" t="s">
        <v>477</v>
      </c>
      <c r="B92" s="16"/>
      <c r="C92" s="16"/>
      <c r="D92" s="16"/>
      <c r="E92" s="16"/>
      <c r="F92" s="16"/>
      <c r="G92" s="16"/>
      <c r="H92" s="16"/>
    </row>
    <row r="93" customFormat="false" ht="21.75" hidden="false" customHeight="true" outlineLevel="0" collapsed="false">
      <c r="C93" s="71" t="s">
        <v>388</v>
      </c>
      <c r="D93" s="6" t="s">
        <v>478</v>
      </c>
      <c r="E93" s="71" t="s">
        <v>390</v>
      </c>
      <c r="F93" s="72" t="s">
        <v>429</v>
      </c>
      <c r="G93" s="72"/>
      <c r="H93" s="72"/>
    </row>
    <row r="94" customFormat="false" ht="21.75" hidden="false" customHeight="true" outlineLevel="0" collapsed="false">
      <c r="C94" s="71" t="s">
        <v>392</v>
      </c>
      <c r="D94" s="72" t="s">
        <v>479</v>
      </c>
      <c r="E94" s="72"/>
      <c r="F94" s="72"/>
      <c r="G94" s="72"/>
      <c r="H94" s="72"/>
    </row>
    <row r="95" customFormat="false" ht="21.75" hidden="false" customHeight="true" outlineLevel="0" collapsed="false">
      <c r="C95" s="71" t="s">
        <v>394</v>
      </c>
      <c r="D95" s="6" t="s">
        <v>480</v>
      </c>
      <c r="E95" s="71" t="s">
        <v>396</v>
      </c>
      <c r="F95" s="72" t="s">
        <v>481</v>
      </c>
      <c r="G95" s="72"/>
      <c r="H95" s="72"/>
    </row>
    <row r="96" customFormat="false" ht="21.75" hidden="false" customHeight="true" outlineLevel="0" collapsed="false">
      <c r="C96" s="71" t="s">
        <v>398</v>
      </c>
      <c r="D96" s="72" t="s">
        <v>482</v>
      </c>
      <c r="E96" s="72"/>
      <c r="F96" s="72"/>
      <c r="G96" s="72"/>
      <c r="H96" s="72"/>
    </row>
    <row r="97" customFormat="false" ht="21.75" hidden="false" customHeight="true" outlineLevel="0" collapsed="false">
      <c r="C97" s="71" t="s">
        <v>400</v>
      </c>
      <c r="D97" s="72" t="s">
        <v>483</v>
      </c>
      <c r="E97" s="72"/>
      <c r="F97" s="72"/>
      <c r="G97" s="72"/>
      <c r="H97" s="72"/>
    </row>
    <row r="98" customFormat="false" ht="21.75" hidden="false" customHeight="true" outlineLevel="0" collapsed="false">
      <c r="C98" s="71" t="s">
        <v>171</v>
      </c>
      <c r="D98" s="72" t="s">
        <v>484</v>
      </c>
      <c r="E98" s="72"/>
      <c r="F98" s="72"/>
      <c r="G98" s="72"/>
      <c r="H98" s="72"/>
    </row>
    <row r="100" customFormat="false" ht="18.75" hidden="false" customHeight="true" outlineLevel="0" collapsed="false">
      <c r="A100" s="16" t="s">
        <v>485</v>
      </c>
      <c r="B100" s="16"/>
      <c r="C100" s="16"/>
      <c r="D100" s="16"/>
      <c r="E100" s="16"/>
      <c r="F100" s="16"/>
      <c r="G100" s="16"/>
      <c r="H100" s="16"/>
    </row>
    <row r="101" customFormat="false" ht="21.75" hidden="false" customHeight="true" outlineLevel="0" collapsed="false">
      <c r="C101" s="71" t="s">
        <v>388</v>
      </c>
      <c r="D101" s="6" t="s">
        <v>486</v>
      </c>
      <c r="E101" s="71" t="s">
        <v>390</v>
      </c>
      <c r="F101" s="72" t="s">
        <v>429</v>
      </c>
      <c r="G101" s="72"/>
      <c r="H101" s="72"/>
    </row>
    <row r="102" customFormat="false" ht="21.75" hidden="false" customHeight="true" outlineLevel="0" collapsed="false">
      <c r="C102" s="71" t="s">
        <v>392</v>
      </c>
      <c r="D102" s="72" t="s">
        <v>487</v>
      </c>
      <c r="E102" s="72"/>
      <c r="F102" s="72"/>
      <c r="G102" s="72"/>
      <c r="H102" s="72"/>
    </row>
    <row r="103" customFormat="false" ht="21.75" hidden="false" customHeight="true" outlineLevel="0" collapsed="false">
      <c r="C103" s="71" t="s">
        <v>394</v>
      </c>
      <c r="D103" s="6" t="s">
        <v>488</v>
      </c>
      <c r="E103" s="71" t="s">
        <v>396</v>
      </c>
      <c r="F103" s="72" t="s">
        <v>489</v>
      </c>
      <c r="G103" s="72"/>
      <c r="H103" s="72"/>
    </row>
    <row r="104" customFormat="false" ht="21.75" hidden="false" customHeight="true" outlineLevel="0" collapsed="false">
      <c r="C104" s="71" t="s">
        <v>398</v>
      </c>
      <c r="D104" s="72" t="s">
        <v>453</v>
      </c>
      <c r="E104" s="72"/>
      <c r="F104" s="72"/>
      <c r="G104" s="72"/>
      <c r="H104" s="72"/>
    </row>
    <row r="105" customFormat="false" ht="21.75" hidden="false" customHeight="true" outlineLevel="0" collapsed="false">
      <c r="C105" s="71" t="s">
        <v>400</v>
      </c>
      <c r="D105" s="72" t="s">
        <v>490</v>
      </c>
      <c r="E105" s="72"/>
      <c r="F105" s="72"/>
      <c r="G105" s="72"/>
      <c r="H105" s="72"/>
    </row>
    <row r="106" customFormat="false" ht="21.75" hidden="false" customHeight="true" outlineLevel="0" collapsed="false">
      <c r="C106" s="71" t="s">
        <v>171</v>
      </c>
      <c r="D106" s="72" t="s">
        <v>491</v>
      </c>
      <c r="E106" s="72"/>
      <c r="F106" s="72"/>
      <c r="G106" s="72"/>
      <c r="H106" s="72"/>
    </row>
    <row r="108" customFormat="false" ht="18.75" hidden="false" customHeight="true" outlineLevel="0" collapsed="false">
      <c r="A108" s="16" t="s">
        <v>492</v>
      </c>
      <c r="B108" s="16"/>
      <c r="C108" s="16"/>
      <c r="D108" s="16"/>
      <c r="E108" s="16"/>
      <c r="F108" s="16"/>
      <c r="G108" s="16"/>
      <c r="H108" s="16"/>
    </row>
    <row r="109" customFormat="false" ht="21.75" hidden="false" customHeight="true" outlineLevel="0" collapsed="false">
      <c r="C109" s="71" t="s">
        <v>388</v>
      </c>
      <c r="D109" s="6" t="s">
        <v>493</v>
      </c>
      <c r="E109" s="71" t="s">
        <v>390</v>
      </c>
      <c r="F109" s="72" t="s">
        <v>494</v>
      </c>
      <c r="G109" s="72"/>
      <c r="H109" s="72"/>
    </row>
    <row r="110" customFormat="false" ht="21.75" hidden="false" customHeight="true" outlineLevel="0" collapsed="false">
      <c r="C110" s="71" t="s">
        <v>392</v>
      </c>
      <c r="D110" s="72" t="s">
        <v>495</v>
      </c>
      <c r="E110" s="72"/>
      <c r="F110" s="72"/>
      <c r="G110" s="72"/>
      <c r="H110" s="72"/>
    </row>
    <row r="111" customFormat="false" ht="21.75" hidden="false" customHeight="true" outlineLevel="0" collapsed="false">
      <c r="C111" s="71" t="s">
        <v>394</v>
      </c>
      <c r="D111" s="6" t="s">
        <v>496</v>
      </c>
      <c r="E111" s="71" t="s">
        <v>396</v>
      </c>
      <c r="F111" s="72" t="s">
        <v>497</v>
      </c>
      <c r="G111" s="72"/>
      <c r="H111" s="72"/>
    </row>
    <row r="112" customFormat="false" ht="21.75" hidden="false" customHeight="true" outlineLevel="0" collapsed="false">
      <c r="C112" s="71" t="s">
        <v>398</v>
      </c>
      <c r="D112" s="72" t="s">
        <v>498</v>
      </c>
      <c r="E112" s="72"/>
      <c r="F112" s="72"/>
      <c r="G112" s="72"/>
      <c r="H112" s="72"/>
    </row>
    <row r="113" customFormat="false" ht="21.75" hidden="false" customHeight="true" outlineLevel="0" collapsed="false">
      <c r="C113" s="71" t="s">
        <v>400</v>
      </c>
      <c r="D113" s="72" t="s">
        <v>499</v>
      </c>
      <c r="E113" s="72"/>
      <c r="F113" s="72"/>
      <c r="G113" s="72"/>
      <c r="H113" s="72"/>
    </row>
    <row r="114" customFormat="false" ht="21.75" hidden="false" customHeight="true" outlineLevel="0" collapsed="false">
      <c r="C114" s="71" t="s">
        <v>171</v>
      </c>
      <c r="D114" s="72" t="s">
        <v>500</v>
      </c>
      <c r="E114" s="72"/>
      <c r="F114" s="72"/>
      <c r="G114" s="72"/>
      <c r="H114" s="72"/>
    </row>
  </sheetData>
  <mergeCells count="100">
    <mergeCell ref="A1:H1"/>
    <mergeCell ref="A2:H2"/>
    <mergeCell ref="A4:H4"/>
    <mergeCell ref="F5:H5"/>
    <mergeCell ref="D6:H6"/>
    <mergeCell ref="F7:H7"/>
    <mergeCell ref="D8:H8"/>
    <mergeCell ref="D9:H9"/>
    <mergeCell ref="D10:H10"/>
    <mergeCell ref="A12:H12"/>
    <mergeCell ref="F13:H13"/>
    <mergeCell ref="D14:H14"/>
    <mergeCell ref="F15:H15"/>
    <mergeCell ref="D16:H16"/>
    <mergeCell ref="D17:H17"/>
    <mergeCell ref="D18:H18"/>
    <mergeCell ref="A20:H20"/>
    <mergeCell ref="F21:H21"/>
    <mergeCell ref="D22:H22"/>
    <mergeCell ref="F23:H23"/>
    <mergeCell ref="D24:H24"/>
    <mergeCell ref="D25:H25"/>
    <mergeCell ref="D26:H26"/>
    <mergeCell ref="A28:H28"/>
    <mergeCell ref="F29:H29"/>
    <mergeCell ref="D30:H30"/>
    <mergeCell ref="F31:H31"/>
    <mergeCell ref="D32:H32"/>
    <mergeCell ref="D33:H33"/>
    <mergeCell ref="D34:H34"/>
    <mergeCell ref="A36:H36"/>
    <mergeCell ref="F37:H37"/>
    <mergeCell ref="D38:H38"/>
    <mergeCell ref="F39:H39"/>
    <mergeCell ref="D40:H40"/>
    <mergeCell ref="D41:H41"/>
    <mergeCell ref="D42:H42"/>
    <mergeCell ref="A44:H44"/>
    <mergeCell ref="F45:H45"/>
    <mergeCell ref="D46:H46"/>
    <mergeCell ref="F47:H47"/>
    <mergeCell ref="D48:H48"/>
    <mergeCell ref="D49:H49"/>
    <mergeCell ref="D50:H50"/>
    <mergeCell ref="A52:H52"/>
    <mergeCell ref="F53:H53"/>
    <mergeCell ref="D54:H54"/>
    <mergeCell ref="F55:H55"/>
    <mergeCell ref="D56:H56"/>
    <mergeCell ref="D57:H57"/>
    <mergeCell ref="D58:H58"/>
    <mergeCell ref="A60:H60"/>
    <mergeCell ref="F61:H61"/>
    <mergeCell ref="D62:H62"/>
    <mergeCell ref="F63:H63"/>
    <mergeCell ref="D64:H64"/>
    <mergeCell ref="D65:H65"/>
    <mergeCell ref="D66:H66"/>
    <mergeCell ref="A68:H68"/>
    <mergeCell ref="F69:H69"/>
    <mergeCell ref="D70:H70"/>
    <mergeCell ref="F71:H71"/>
    <mergeCell ref="D72:H72"/>
    <mergeCell ref="D73:H73"/>
    <mergeCell ref="D74:H74"/>
    <mergeCell ref="A76:H76"/>
    <mergeCell ref="F77:H77"/>
    <mergeCell ref="D78:H78"/>
    <mergeCell ref="F79:H79"/>
    <mergeCell ref="D80:H80"/>
    <mergeCell ref="D81:H81"/>
    <mergeCell ref="D82:H82"/>
    <mergeCell ref="A84:H84"/>
    <mergeCell ref="F85:H85"/>
    <mergeCell ref="D86:H86"/>
    <mergeCell ref="F87:H87"/>
    <mergeCell ref="D88:H88"/>
    <mergeCell ref="D89:H89"/>
    <mergeCell ref="D90:H90"/>
    <mergeCell ref="A92:H92"/>
    <mergeCell ref="F93:H93"/>
    <mergeCell ref="D94:H94"/>
    <mergeCell ref="F95:H95"/>
    <mergeCell ref="D96:H96"/>
    <mergeCell ref="D97:H97"/>
    <mergeCell ref="D98:H98"/>
    <mergeCell ref="A100:H100"/>
    <mergeCell ref="F101:H101"/>
    <mergeCell ref="D102:H102"/>
    <mergeCell ref="F103:H103"/>
    <mergeCell ref="D104:H104"/>
    <mergeCell ref="D105:H105"/>
    <mergeCell ref="D106:H106"/>
    <mergeCell ref="A108:H108"/>
    <mergeCell ref="F109:H109"/>
    <mergeCell ref="D110:H110"/>
    <mergeCell ref="F111:H111"/>
    <mergeCell ref="D112:H112"/>
    <mergeCell ref="D113:H113"/>
    <mergeCell ref="D114:H11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62"/>
    <col collapsed="false" customWidth="true" hidden="false" outlineLevel="0" max="5" min="5" style="0" width="4"/>
    <col collapsed="false" customWidth="true" hidden="false" outlineLevel="0" max="8" min="6" style="0" width="30"/>
    <col collapsed="false" customWidth="true" hidden="false" outlineLevel="0" max="10" min="10" style="0" width="3"/>
  </cols>
  <sheetData>
    <row r="1" customFormat="false" ht="21.75" hidden="false" customHeight="true" outlineLevel="0" collapsed="false">
      <c r="A1" s="11" t="s">
        <v>501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2" t="s">
        <v>502</v>
      </c>
      <c r="B2" s="2"/>
      <c r="C2" s="2"/>
      <c r="D2" s="2"/>
      <c r="E2" s="2"/>
      <c r="F2" s="2"/>
      <c r="G2" s="2"/>
      <c r="H2" s="2"/>
    </row>
    <row r="4" customFormat="false" ht="18.75" hidden="false" customHeight="true" outlineLevel="0" collapsed="false">
      <c r="A4" s="3" t="s">
        <v>503</v>
      </c>
      <c r="B4" s="3"/>
      <c r="C4" s="3"/>
      <c r="D4" s="3"/>
      <c r="E4" s="3"/>
      <c r="F4" s="3"/>
      <c r="G4" s="3"/>
      <c r="H4" s="3"/>
      <c r="J4" s="73" t="s">
        <v>504</v>
      </c>
    </row>
    <row r="5" customFormat="false" ht="24" hidden="false" customHeight="true" outlineLevel="0" collapsed="false">
      <c r="B5" s="71" t="s">
        <v>505</v>
      </c>
      <c r="C5" s="13"/>
      <c r="D5" s="14" t="s">
        <v>506</v>
      </c>
      <c r="J5" s="73" t="str">
        <f aca="false">$C$5&amp;"|"&amp;$C$7&amp;"|"&amp;$C$8&amp;"|"&amp;$C$9&amp;"|"&amp;$C$10</f>
        <v>||||</v>
      </c>
    </row>
    <row r="6" customFormat="false" ht="24" hidden="false" customHeight="true" outlineLevel="0" collapsed="false">
      <c r="B6" s="71" t="s">
        <v>507</v>
      </c>
      <c r="C6" s="13"/>
      <c r="D6" s="14" t="s">
        <v>508</v>
      </c>
      <c r="J6" s="73" t="str">
        <f aca="false">$C$5&amp;"|"&amp;$C$7&amp;"|Todas as versoes|"&amp;$C$9&amp;"|"&amp;$C$10</f>
        <v>||Todas as versoes||</v>
      </c>
    </row>
    <row r="7" customFormat="false" ht="24" hidden="false" customHeight="true" outlineLevel="0" collapsed="false">
      <c r="B7" s="71" t="s">
        <v>509</v>
      </c>
      <c r="C7" s="13"/>
      <c r="D7" s="14" t="s">
        <v>510</v>
      </c>
      <c r="J7" s="73" t="str">
        <f aca="false">IFERROR(MATCH($J$5,DB_CHAVE,0),IFERROR(MATCH($J$6,DB_CHAVE,0),""))</f>
        <v/>
      </c>
    </row>
    <row r="8" customFormat="false" ht="24" hidden="false" customHeight="true" outlineLevel="0" collapsed="false">
      <c r="B8" s="71" t="s">
        <v>511</v>
      </c>
      <c r="C8" s="13"/>
      <c r="D8" s="14" t="s">
        <v>512</v>
      </c>
    </row>
    <row r="9" customFormat="false" ht="24" hidden="false" customHeight="true" outlineLevel="0" collapsed="false">
      <c r="B9" s="71" t="s">
        <v>513</v>
      </c>
      <c r="C9" s="13"/>
      <c r="D9" s="14" t="s">
        <v>514</v>
      </c>
    </row>
    <row r="10" customFormat="false" ht="24" hidden="false" customHeight="true" outlineLevel="0" collapsed="false">
      <c r="B10" s="71" t="s">
        <v>515</v>
      </c>
      <c r="C10" s="13"/>
      <c r="D10" s="14" t="s">
        <v>516</v>
      </c>
    </row>
    <row r="12" customFormat="false" ht="30" hidden="false" customHeight="true" outlineLevel="0" collapsed="false">
      <c r="B12" s="74" t="str">
        <f aca="false">IF(COUNTA($C$5,$C$7,$C$9,$C$10)&lt;4,"Complete a seleção acima (marca, monitor, objetivo e origem).",IF($J$7="","Combinação ainda NÃO cadastrada. Abra a aba 10_Base_Procedimentos e acrescente uma linha para esta combinação — ela aparecerá aqui automaticamente.","Procedimento encontrado. Siga a sequência abaixo."))</f>
        <v>Complete a seleção acima (marca, monitor, objetivo e origem).</v>
      </c>
      <c r="C12" s="74"/>
      <c r="D12" s="74"/>
      <c r="E12" s="74"/>
      <c r="F12" s="74"/>
      <c r="G12" s="74"/>
      <c r="H12" s="74"/>
    </row>
    <row r="14" customFormat="false" ht="18.75" hidden="false" customHeight="true" outlineLevel="0" collapsed="false">
      <c r="A14" s="3" t="s">
        <v>517</v>
      </c>
      <c r="B14" s="3"/>
      <c r="C14" s="3"/>
      <c r="D14" s="3"/>
      <c r="E14" s="3"/>
      <c r="F14" s="3"/>
      <c r="G14" s="3"/>
      <c r="H14" s="3"/>
    </row>
    <row r="15" customFormat="false" ht="30" hidden="false" customHeight="true" outlineLevel="0" collapsed="false">
      <c r="B15" s="71" t="s">
        <v>518</v>
      </c>
      <c r="C15" s="75" t="str">
        <f aca="false">IF($J$7="","",INDEX(DB_FORMATO,$J$7))</f>
        <v/>
      </c>
      <c r="D15" s="75"/>
      <c r="E15" s="75"/>
      <c r="F15" s="75"/>
      <c r="G15" s="75"/>
      <c r="H15" s="75"/>
    </row>
    <row r="16" customFormat="false" ht="30" hidden="false" customHeight="true" outlineLevel="0" collapsed="false">
      <c r="B16" s="71" t="s">
        <v>519</v>
      </c>
      <c r="C16" s="75" t="str">
        <f aca="false">IF($J$7="","",INDEX(DB_PASTA,$J$7))</f>
        <v/>
      </c>
      <c r="D16" s="75"/>
      <c r="E16" s="75"/>
      <c r="F16" s="75"/>
      <c r="G16" s="75"/>
      <c r="H16" s="75"/>
    </row>
    <row r="17" customFormat="false" ht="30" hidden="false" customHeight="true" outlineLevel="0" collapsed="false">
      <c r="B17" s="71" t="s">
        <v>520</v>
      </c>
      <c r="C17" s="75" t="str">
        <f aca="false">IF($J$7="","",INDEX(DB_FS,$J$7))</f>
        <v/>
      </c>
      <c r="D17" s="75"/>
      <c r="E17" s="75"/>
      <c r="F17" s="75"/>
      <c r="G17" s="75"/>
      <c r="H17" s="75"/>
    </row>
    <row r="19" customFormat="false" ht="18.75" hidden="false" customHeight="true" outlineLevel="0" collapsed="false">
      <c r="A19" s="3" t="s">
        <v>521</v>
      </c>
      <c r="B19" s="3"/>
      <c r="C19" s="3"/>
      <c r="D19" s="3"/>
      <c r="E19" s="3"/>
      <c r="F19" s="3"/>
      <c r="G19" s="3"/>
      <c r="H19" s="3"/>
    </row>
    <row r="20" customFormat="false" ht="30" hidden="false" customHeight="true" outlineLevel="0" collapsed="false">
      <c r="B20" s="76" t="s">
        <v>522</v>
      </c>
      <c r="C20" s="77" t="str">
        <f aca="false">IF($J$7="","",IF(INDEX(DB_PASSOS,$J$7,1)="","",INDEX(DB_PASSOS,$J$7,1)))</f>
        <v/>
      </c>
      <c r="D20" s="77"/>
      <c r="E20" s="77"/>
      <c r="F20" s="77"/>
      <c r="G20" s="77"/>
      <c r="H20" s="77"/>
    </row>
    <row r="21" customFormat="false" ht="30" hidden="false" customHeight="true" outlineLevel="0" collapsed="false">
      <c r="B21" s="76" t="s">
        <v>523</v>
      </c>
      <c r="C21" s="77" t="str">
        <f aca="false">IF($J$7="","",IF(INDEX(DB_PASSOS,$J$7,2)="","",INDEX(DB_PASSOS,$J$7,2)))</f>
        <v/>
      </c>
      <c r="D21" s="77"/>
      <c r="E21" s="77"/>
      <c r="F21" s="77"/>
      <c r="G21" s="77"/>
      <c r="H21" s="77"/>
    </row>
    <row r="22" customFormat="false" ht="30" hidden="false" customHeight="true" outlineLevel="0" collapsed="false">
      <c r="B22" s="76" t="s">
        <v>524</v>
      </c>
      <c r="C22" s="77" t="str">
        <f aca="false">IF($J$7="","",IF(INDEX(DB_PASSOS,$J$7,3)="","",INDEX(DB_PASSOS,$J$7,3)))</f>
        <v/>
      </c>
      <c r="D22" s="77"/>
      <c r="E22" s="77"/>
      <c r="F22" s="77"/>
      <c r="G22" s="77"/>
      <c r="H22" s="77"/>
    </row>
    <row r="23" customFormat="false" ht="30" hidden="false" customHeight="true" outlineLevel="0" collapsed="false">
      <c r="B23" s="76" t="s">
        <v>525</v>
      </c>
      <c r="C23" s="77" t="str">
        <f aca="false">IF($J$7="","",IF(INDEX(DB_PASSOS,$J$7,4)="","",INDEX(DB_PASSOS,$J$7,4)))</f>
        <v/>
      </c>
      <c r="D23" s="77"/>
      <c r="E23" s="77"/>
      <c r="F23" s="77"/>
      <c r="G23" s="77"/>
      <c r="H23" s="77"/>
    </row>
    <row r="24" customFormat="false" ht="30" hidden="false" customHeight="true" outlineLevel="0" collapsed="false">
      <c r="B24" s="76" t="s">
        <v>526</v>
      </c>
      <c r="C24" s="77" t="str">
        <f aca="false">IF($J$7="","",IF(INDEX(DB_PASSOS,$J$7,5)="","",INDEX(DB_PASSOS,$J$7,5)))</f>
        <v/>
      </c>
      <c r="D24" s="77"/>
      <c r="E24" s="77"/>
      <c r="F24" s="77"/>
      <c r="G24" s="77"/>
      <c r="H24" s="77"/>
    </row>
    <row r="25" customFormat="false" ht="30" hidden="false" customHeight="true" outlineLevel="0" collapsed="false">
      <c r="B25" s="76" t="s">
        <v>527</v>
      </c>
      <c r="C25" s="77" t="str">
        <f aca="false">IF($J$7="","",IF(INDEX(DB_PASSOS,$J$7,6)="","",INDEX(DB_PASSOS,$J$7,6)))</f>
        <v/>
      </c>
      <c r="D25" s="77"/>
      <c r="E25" s="77"/>
      <c r="F25" s="77"/>
      <c r="G25" s="77"/>
      <c r="H25" s="77"/>
    </row>
    <row r="26" customFormat="false" ht="30" hidden="false" customHeight="true" outlineLevel="0" collapsed="false">
      <c r="B26" s="76" t="s">
        <v>528</v>
      </c>
      <c r="C26" s="77" t="str">
        <f aca="false">IF($J$7="","",IF(INDEX(DB_PASSOS,$J$7,7)="","",INDEX(DB_PASSOS,$J$7,7)))</f>
        <v/>
      </c>
      <c r="D26" s="77"/>
      <c r="E26" s="77"/>
      <c r="F26" s="77"/>
      <c r="G26" s="77"/>
      <c r="H26" s="77"/>
    </row>
    <row r="27" customFormat="false" ht="30" hidden="false" customHeight="true" outlineLevel="0" collapsed="false">
      <c r="B27" s="76" t="s">
        <v>529</v>
      </c>
      <c r="C27" s="77" t="str">
        <f aca="false">IF($J$7="","",IF(INDEX(DB_PASSOS,$J$7,8)="","",INDEX(DB_PASSOS,$J$7,8)))</f>
        <v/>
      </c>
      <c r="D27" s="77"/>
      <c r="E27" s="77"/>
      <c r="F27" s="77"/>
      <c r="G27" s="77"/>
      <c r="H27" s="77"/>
    </row>
    <row r="28" customFormat="false" ht="30" hidden="false" customHeight="true" outlineLevel="0" collapsed="false">
      <c r="B28" s="76" t="s">
        <v>530</v>
      </c>
      <c r="C28" s="77" t="str">
        <f aca="false">IF($J$7="","",IF(INDEX(DB_PASSOS,$J$7,9)="","",INDEX(DB_PASSOS,$J$7,9)))</f>
        <v/>
      </c>
      <c r="D28" s="77"/>
      <c r="E28" s="77"/>
      <c r="F28" s="77"/>
      <c r="G28" s="77"/>
      <c r="H28" s="77"/>
    </row>
    <row r="29" customFormat="false" ht="30" hidden="false" customHeight="true" outlineLevel="0" collapsed="false">
      <c r="B29" s="76" t="s">
        <v>531</v>
      </c>
      <c r="C29" s="77" t="str">
        <f aca="false">IF($J$7="","",IF(INDEX(DB_PASSOS,$J$7,10)="","",INDEX(DB_PASSOS,$J$7,10)))</f>
        <v/>
      </c>
      <c r="D29" s="77"/>
      <c r="E29" s="77"/>
      <c r="F29" s="77"/>
      <c r="G29" s="77"/>
      <c r="H29" s="77"/>
    </row>
    <row r="31" customFormat="false" ht="18.75" hidden="false" customHeight="true" outlineLevel="0" collapsed="false">
      <c r="A31" s="3" t="s">
        <v>532</v>
      </c>
      <c r="B31" s="3"/>
      <c r="C31" s="3"/>
      <c r="D31" s="3"/>
      <c r="E31" s="3"/>
      <c r="F31" s="3"/>
      <c r="G31" s="3"/>
      <c r="H31" s="3"/>
    </row>
    <row r="32" customFormat="false" ht="43.5" hidden="false" customHeight="true" outlineLevel="0" collapsed="false">
      <c r="B32" s="71" t="s">
        <v>533</v>
      </c>
      <c r="C32" s="77" t="str">
        <f aca="false">IF($J$7="","",INDEX(DB_CUIDADOS,$J$7))</f>
        <v/>
      </c>
      <c r="D32" s="77"/>
      <c r="E32" s="77"/>
      <c r="F32" s="77"/>
      <c r="G32" s="77"/>
      <c r="H32" s="77"/>
    </row>
    <row r="33" customFormat="false" ht="55.5" hidden="false" customHeight="true" outlineLevel="0" collapsed="false">
      <c r="B33" s="71" t="s">
        <v>534</v>
      </c>
      <c r="C33" s="77" t="str">
        <f aca="false">IF($J$7="","",INDEX(DB_ERROS,$J$7))</f>
        <v/>
      </c>
      <c r="D33" s="77"/>
      <c r="E33" s="77"/>
      <c r="F33" s="77"/>
      <c r="G33" s="77"/>
      <c r="H33" s="77"/>
    </row>
    <row r="34" customFormat="false" ht="21.75" hidden="false" customHeight="true" outlineLevel="0" collapsed="false">
      <c r="B34" s="71" t="s">
        <v>535</v>
      </c>
      <c r="C34" s="77" t="str">
        <f aca="false">IF($J$7="","",INDEX(DB_CONF,$J$7))</f>
        <v/>
      </c>
      <c r="D34" s="77"/>
      <c r="E34" s="77"/>
      <c r="F34" s="77"/>
      <c r="G34" s="77"/>
      <c r="H34" s="77"/>
    </row>
    <row r="35" customFormat="false" ht="30" hidden="false" customHeight="true" outlineLevel="0" collapsed="false">
      <c r="B35" s="71" t="s">
        <v>536</v>
      </c>
      <c r="C35" s="77" t="str">
        <f aca="false">IF($J$7="","",INDEX(DB_FONTE,$J$7))</f>
        <v/>
      </c>
      <c r="D35" s="77"/>
      <c r="E35" s="77"/>
      <c r="F35" s="77"/>
      <c r="G35" s="77"/>
      <c r="H35" s="77"/>
    </row>
    <row r="36" customFormat="false" ht="15" hidden="false" customHeight="true" outlineLevel="0" collapsed="false">
      <c r="B36" s="22" t="s">
        <v>537</v>
      </c>
      <c r="C36" s="22"/>
      <c r="D36" s="22"/>
      <c r="E36" s="22"/>
      <c r="F36" s="22"/>
      <c r="G36" s="22"/>
      <c r="H36" s="22"/>
    </row>
    <row r="38" customFormat="false" ht="18.75" hidden="false" customHeight="true" outlineLevel="0" collapsed="false">
      <c r="A38" s="3" t="s">
        <v>538</v>
      </c>
      <c r="B38" s="3"/>
      <c r="C38" s="3"/>
      <c r="D38" s="3"/>
      <c r="E38" s="3"/>
      <c r="F38" s="3"/>
      <c r="G38" s="3"/>
      <c r="H38" s="3"/>
    </row>
  </sheetData>
  <mergeCells count="26">
    <mergeCell ref="A1:H1"/>
    <mergeCell ref="A2:H2"/>
    <mergeCell ref="A4:H4"/>
    <mergeCell ref="B12:H12"/>
    <mergeCell ref="A14:H14"/>
    <mergeCell ref="C15:H15"/>
    <mergeCell ref="C16:H16"/>
    <mergeCell ref="C17:H17"/>
    <mergeCell ref="A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A31:H31"/>
    <mergeCell ref="C32:H32"/>
    <mergeCell ref="C33:H33"/>
    <mergeCell ref="C34:H34"/>
    <mergeCell ref="C35:H35"/>
    <mergeCell ref="B36:H36"/>
    <mergeCell ref="A38:H38"/>
  </mergeCells>
  <conditionalFormatting sqref="B12">
    <cfRule type="expression" priority="2" aboveAverage="0" equalAverage="0" bottom="0" percent="0" rank="0" text="" dxfId="1">
      <formula>ISNUMBER(SEARCH("NÃO cadastrada",$B$12))</formula>
    </cfRule>
    <cfRule type="expression" priority="3" aboveAverage="0" equalAverage="0" bottom="0" percent="0" rank="0" text="" dxfId="2">
      <formula>ISNUMBER(SEARCH("encontrado",$B$12))</formula>
    </cfRule>
  </conditionalFormatting>
  <conditionalFormatting sqref="C34">
    <cfRule type="expression" priority="4" aboveAverage="0" equalAverage="0" bottom="0" percent="0" rank="0" text="" dxfId="3">
      <formula>$C$34="Confirmar"</formula>
    </cfRule>
    <cfRule type="expression" priority="5" aboveAverage="0" equalAverage="0" bottom="0" percent="0" rank="0" text="" dxfId="2">
      <formula>$C$34="Verificado"</formula>
    </cfRule>
  </conditionalFormatting>
  <dataValidations count="6">
    <dataValidation allowBlank="true" errorStyle="stop" operator="between" showDropDown="false" showErrorMessage="false" showInputMessage="false" sqref="C5" type="list">
      <formula1>LST_MARCAS</formula1>
      <formula2>0</formula2>
    </dataValidation>
    <dataValidation allowBlank="true" errorStyle="stop" operator="between" showDropDown="false" showErrorMessage="false" showInputMessage="false" sqref="C6" type="list">
      <formula1>LST_TIPOS</formula1>
      <formula2>0</formula2>
    </dataValidation>
    <dataValidation allowBlank="true" errorStyle="stop" operator="between" showDropDown="false" showErrorMessage="false" showInputMessage="false" sqref="C7" type="list">
      <formula1>INDIRECT("MON_"&amp;MATCH($C$5,LST_MARCAS,0))</formula1>
      <formula2>0</formula2>
    </dataValidation>
    <dataValidation allowBlank="true" errorStyle="stop" operator="between" showDropDown="false" showErrorMessage="false" showInputMessage="false" sqref="C8" type="list">
      <formula1>INDIRECT("VER_"&amp;MATCH($C$7,LST_MONITORES,0))</formula1>
      <formula2>0</formula2>
    </dataValidation>
    <dataValidation allowBlank="true" errorStyle="stop" operator="between" showDropDown="false" showErrorMessage="false" showInputMessage="false" sqref="C9" type="list">
      <formula1>LST_OBJETIVOS</formula1>
      <formula2>0</formula2>
    </dataValidation>
    <dataValidation allowBlank="true" errorStyle="stop" operator="between" showDropDown="false" showErrorMessage="false" showInputMessage="false" sqref="C10" type="list">
      <formula1>LST_ORIGENS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8" min="7" style="0" width="34"/>
    <col collapsed="false" customWidth="true" hidden="false" outlineLevel="0" max="9" min="9" style="0" width="18"/>
    <col collapsed="false" customWidth="true" hidden="false" outlineLevel="0" max="22" min="10" style="0" width="46"/>
    <col collapsed="false" customWidth="true" hidden="false" outlineLevel="0" max="23" min="23" style="0" width="14"/>
    <col collapsed="false" customWidth="true" hidden="false" outlineLevel="0" max="24" min="24" style="0" width="40"/>
  </cols>
  <sheetData>
    <row r="1" customFormat="false" ht="21.75" hidden="false" customHeight="true" outlineLevel="0" collapsed="false">
      <c r="A1" s="11" t="s">
        <v>539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5" hidden="false" customHeight="false" outlineLevel="0" collapsed="false">
      <c r="A2" s="2" t="s">
        <v>540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30" t="s">
        <v>541</v>
      </c>
      <c r="B4" s="30" t="s">
        <v>542</v>
      </c>
      <c r="C4" s="30" t="s">
        <v>543</v>
      </c>
      <c r="D4" s="30" t="s">
        <v>544</v>
      </c>
      <c r="E4" s="30" t="s">
        <v>545</v>
      </c>
      <c r="F4" s="30" t="s">
        <v>546</v>
      </c>
      <c r="G4" s="30" t="s">
        <v>547</v>
      </c>
      <c r="H4" s="30" t="s">
        <v>548</v>
      </c>
      <c r="I4" s="30" t="s">
        <v>549</v>
      </c>
      <c r="J4" s="30" t="s">
        <v>550</v>
      </c>
      <c r="K4" s="30" t="s">
        <v>551</v>
      </c>
      <c r="L4" s="30" t="s">
        <v>552</v>
      </c>
      <c r="M4" s="30" t="s">
        <v>553</v>
      </c>
      <c r="N4" s="30" t="s">
        <v>554</v>
      </c>
      <c r="O4" s="30" t="s">
        <v>555</v>
      </c>
      <c r="P4" s="30" t="s">
        <v>556</v>
      </c>
      <c r="Q4" s="30" t="s">
        <v>557</v>
      </c>
      <c r="R4" s="30" t="s">
        <v>558</v>
      </c>
      <c r="S4" s="30" t="s">
        <v>559</v>
      </c>
      <c r="T4" s="30" t="s">
        <v>531</v>
      </c>
      <c r="U4" s="30" t="s">
        <v>533</v>
      </c>
      <c r="V4" s="30" t="s">
        <v>560</v>
      </c>
      <c r="W4" s="30" t="s">
        <v>561</v>
      </c>
      <c r="X4" s="30" t="s">
        <v>536</v>
      </c>
    </row>
    <row r="6" customFormat="false" ht="45.75" hidden="false" customHeight="true" outlineLevel="0" collapsed="false">
      <c r="A6" s="78" t="n">
        <v>1</v>
      </c>
      <c r="B6" s="78" t="s">
        <v>562</v>
      </c>
      <c r="C6" s="78" t="s">
        <v>563</v>
      </c>
      <c r="D6" s="78" t="s">
        <v>564</v>
      </c>
      <c r="E6" s="78" t="s">
        <v>565</v>
      </c>
      <c r="F6" s="78" t="s">
        <v>439</v>
      </c>
      <c r="G6" s="78" t="s">
        <v>566</v>
      </c>
      <c r="H6" s="78" t="s">
        <v>567</v>
      </c>
      <c r="I6" s="78" t="s">
        <v>568</v>
      </c>
      <c r="J6" s="79" t="str">
        <f aca="false">IF($B6="","",$B6&amp;"|"&amp;$C6&amp;"|"&amp;$D6&amp;"|"&amp;$E6&amp;"|"&amp;$F6)</f>
        <v>John Deere|Gen 4 (4240 / 4600 CommandCenter / 4640 Universal)|Todas as versoes|Importar prescricao (taxa variavel)|Pen drive USB</v>
      </c>
      <c r="K6" s="78" t="s">
        <v>569</v>
      </c>
      <c r="L6" s="78" t="s">
        <v>570</v>
      </c>
      <c r="M6" s="78" t="s">
        <v>571</v>
      </c>
      <c r="N6" s="78" t="s">
        <v>572</v>
      </c>
      <c r="O6" s="78" t="s">
        <v>573</v>
      </c>
      <c r="P6" s="78" t="s">
        <v>574</v>
      </c>
      <c r="Q6" s="78" t="s">
        <v>575</v>
      </c>
      <c r="R6" s="78" t="s">
        <v>576</v>
      </c>
      <c r="S6" s="78" t="s">
        <v>577</v>
      </c>
      <c r="T6" s="78" t="s">
        <v>578</v>
      </c>
      <c r="U6" s="78" t="s">
        <v>579</v>
      </c>
      <c r="V6" s="78" t="s">
        <v>580</v>
      </c>
      <c r="W6" s="78" t="s">
        <v>581</v>
      </c>
      <c r="X6" s="78" t="s">
        <v>582</v>
      </c>
    </row>
    <row r="7" customFormat="false" ht="45.75" hidden="false" customHeight="true" outlineLevel="0" collapsed="false">
      <c r="A7" s="78" t="n">
        <v>2</v>
      </c>
      <c r="B7" s="78" t="s">
        <v>562</v>
      </c>
      <c r="C7" s="78" t="s">
        <v>563</v>
      </c>
      <c r="D7" s="78" t="s">
        <v>564</v>
      </c>
      <c r="E7" s="78" t="s">
        <v>583</v>
      </c>
      <c r="F7" s="78" t="s">
        <v>439</v>
      </c>
      <c r="G7" s="78" t="s">
        <v>584</v>
      </c>
      <c r="H7" s="78" t="s">
        <v>585</v>
      </c>
      <c r="I7" s="78" t="s">
        <v>568</v>
      </c>
      <c r="J7" s="79" t="str">
        <f aca="false">IF($B7="","",$B7&amp;"|"&amp;$C7&amp;"|"&amp;$D7&amp;"|"&amp;$E7&amp;"|"&amp;$F7)</f>
        <v>John Deere|Gen 4 (4240 / 4600 CommandCenter / 4640 Universal)|Todas as versoes|Exportar dados de trabalho (as-applied / colheita)|Pen drive USB</v>
      </c>
      <c r="K7" s="78" t="s">
        <v>586</v>
      </c>
      <c r="L7" s="78" t="s">
        <v>587</v>
      </c>
      <c r="M7" s="78" t="s">
        <v>588</v>
      </c>
      <c r="N7" s="78" t="s">
        <v>589</v>
      </c>
      <c r="O7" s="78" t="s">
        <v>590</v>
      </c>
      <c r="P7" s="78" t="s">
        <v>591</v>
      </c>
      <c r="Q7" s="78" t="s">
        <v>592</v>
      </c>
      <c r="R7" s="78" t="s">
        <v>593</v>
      </c>
      <c r="S7" s="78" t="s">
        <v>594</v>
      </c>
      <c r="T7" s="78"/>
      <c r="U7" s="78" t="s">
        <v>595</v>
      </c>
      <c r="V7" s="78" t="s">
        <v>596</v>
      </c>
      <c r="W7" s="78" t="s">
        <v>581</v>
      </c>
      <c r="X7" s="78" t="s">
        <v>597</v>
      </c>
    </row>
    <row r="8" customFormat="false" ht="45.75" hidden="false" customHeight="true" outlineLevel="0" collapsed="false">
      <c r="A8" s="78" t="n">
        <v>3</v>
      </c>
      <c r="B8" s="78" t="s">
        <v>562</v>
      </c>
      <c r="C8" s="78" t="s">
        <v>563</v>
      </c>
      <c r="D8" s="78" t="s">
        <v>564</v>
      </c>
      <c r="E8" s="78" t="s">
        <v>598</v>
      </c>
      <c r="F8" s="78" t="s">
        <v>439</v>
      </c>
      <c r="G8" s="78" t="s">
        <v>599</v>
      </c>
      <c r="H8" s="78" t="s">
        <v>600</v>
      </c>
      <c r="I8" s="78" t="s">
        <v>568</v>
      </c>
      <c r="J8" s="79" t="str">
        <f aca="false">IF($B8="","",$B8&amp;"|"&amp;$C8&amp;"|"&amp;$D8&amp;"|"&amp;$E8&amp;"|"&amp;$F8)</f>
        <v>John Deere|Gen 4 (4240 / 4600 CommandCenter / 4640 Universal)|Todas as versoes|Importar linhas de guia (AB / curvas)|Pen drive USB</v>
      </c>
      <c r="K8" s="78" t="s">
        <v>601</v>
      </c>
      <c r="L8" s="78" t="s">
        <v>602</v>
      </c>
      <c r="M8" s="78" t="s">
        <v>603</v>
      </c>
      <c r="N8" s="78" t="s">
        <v>604</v>
      </c>
      <c r="O8" s="78" t="s">
        <v>605</v>
      </c>
      <c r="P8" s="78" t="s">
        <v>606</v>
      </c>
      <c r="Q8" s="78" t="s">
        <v>607</v>
      </c>
      <c r="R8" s="78" t="s">
        <v>608</v>
      </c>
      <c r="S8" s="78" t="s">
        <v>609</v>
      </c>
      <c r="T8" s="78"/>
      <c r="U8" s="78" t="s">
        <v>610</v>
      </c>
      <c r="V8" s="78" t="s">
        <v>611</v>
      </c>
      <c r="W8" s="78" t="s">
        <v>612</v>
      </c>
      <c r="X8" s="78" t="s">
        <v>613</v>
      </c>
    </row>
    <row r="9" customFormat="false" ht="45.75" hidden="false" customHeight="true" outlineLevel="0" collapsed="false">
      <c r="A9" s="78" t="n">
        <v>4</v>
      </c>
      <c r="B9" s="78" t="s">
        <v>562</v>
      </c>
      <c r="C9" s="78" t="s">
        <v>563</v>
      </c>
      <c r="D9" s="78" t="s">
        <v>564</v>
      </c>
      <c r="E9" s="78" t="s">
        <v>565</v>
      </c>
      <c r="F9" s="78" t="s">
        <v>614</v>
      </c>
      <c r="G9" s="78" t="s">
        <v>615</v>
      </c>
      <c r="H9" s="78" t="s">
        <v>616</v>
      </c>
      <c r="I9" s="78" t="s">
        <v>617</v>
      </c>
      <c r="J9" s="79" t="str">
        <f aca="false">IF($B9="","",$B9&amp;"|"&amp;$C9&amp;"|"&amp;$D9&amp;"|"&amp;$E9&amp;"|"&amp;$F9)</f>
        <v>John Deere|Gen 4 (4240 / 4600 CommandCenter / 4640 Universal)|Todas as versoes|Importar prescricao (taxa variavel)|Nuvem / plataforma do fabricante</v>
      </c>
      <c r="K9" s="78" t="s">
        <v>618</v>
      </c>
      <c r="L9" s="78" t="s">
        <v>619</v>
      </c>
      <c r="M9" s="78" t="s">
        <v>620</v>
      </c>
      <c r="N9" s="78" t="s">
        <v>621</v>
      </c>
      <c r="O9" s="78" t="s">
        <v>622</v>
      </c>
      <c r="P9" s="78" t="s">
        <v>623</v>
      </c>
      <c r="Q9" s="78" t="s">
        <v>624</v>
      </c>
      <c r="R9" s="78" t="s">
        <v>625</v>
      </c>
      <c r="S9" s="78"/>
      <c r="T9" s="78"/>
      <c r="U9" s="78" t="s">
        <v>626</v>
      </c>
      <c r="V9" s="78" t="s">
        <v>627</v>
      </c>
      <c r="W9" s="78" t="s">
        <v>612</v>
      </c>
      <c r="X9" s="78" t="s">
        <v>628</v>
      </c>
    </row>
    <row r="10" customFormat="false" ht="45.75" hidden="false" customHeight="true" outlineLevel="0" collapsed="false">
      <c r="A10" s="78" t="n">
        <v>5</v>
      </c>
      <c r="B10" s="78" t="s">
        <v>562</v>
      </c>
      <c r="C10" s="78" t="s">
        <v>629</v>
      </c>
      <c r="D10" s="78" t="s">
        <v>564</v>
      </c>
      <c r="E10" s="78" t="s">
        <v>565</v>
      </c>
      <c r="F10" s="78" t="s">
        <v>439</v>
      </c>
      <c r="G10" s="78" t="s">
        <v>630</v>
      </c>
      <c r="H10" s="78" t="s">
        <v>631</v>
      </c>
      <c r="I10" s="78" t="s">
        <v>632</v>
      </c>
      <c r="J10" s="79" t="str">
        <f aca="false">IF($B10="","",$B10&amp;"|"&amp;$C10&amp;"|"&amp;$D10&amp;"|"&amp;$E10&amp;"|"&amp;$F10)</f>
        <v>John Deere|GreenStar 3 2630|Todas as versoes|Importar prescricao (taxa variavel)|Pen drive USB</v>
      </c>
      <c r="K10" s="78" t="s">
        <v>633</v>
      </c>
      <c r="L10" s="78" t="s">
        <v>634</v>
      </c>
      <c r="M10" s="78" t="s">
        <v>635</v>
      </c>
      <c r="N10" s="78" t="s">
        <v>636</v>
      </c>
      <c r="O10" s="78" t="s">
        <v>637</v>
      </c>
      <c r="P10" s="78" t="s">
        <v>638</v>
      </c>
      <c r="Q10" s="78" t="s">
        <v>639</v>
      </c>
      <c r="R10" s="78" t="s">
        <v>640</v>
      </c>
      <c r="S10" s="78"/>
      <c r="T10" s="78"/>
      <c r="U10" s="78" t="s">
        <v>641</v>
      </c>
      <c r="V10" s="78" t="s">
        <v>642</v>
      </c>
      <c r="W10" s="78" t="s">
        <v>581</v>
      </c>
      <c r="X10" s="78" t="s">
        <v>643</v>
      </c>
    </row>
    <row r="11" customFormat="false" ht="45.75" hidden="false" customHeight="true" outlineLevel="0" collapsed="false">
      <c r="A11" s="78" t="n">
        <v>6</v>
      </c>
      <c r="B11" s="78" t="s">
        <v>562</v>
      </c>
      <c r="C11" s="78" t="s">
        <v>629</v>
      </c>
      <c r="D11" s="78" t="s">
        <v>564</v>
      </c>
      <c r="E11" s="78" t="s">
        <v>583</v>
      </c>
      <c r="F11" s="78" t="s">
        <v>439</v>
      </c>
      <c r="G11" s="78" t="s">
        <v>644</v>
      </c>
      <c r="H11" s="78" t="s">
        <v>645</v>
      </c>
      <c r="I11" s="78" t="s">
        <v>632</v>
      </c>
      <c r="J11" s="79" t="str">
        <f aca="false">IF($B11="","",$B11&amp;"|"&amp;$C11&amp;"|"&amp;$D11&amp;"|"&amp;$E11&amp;"|"&amp;$F11)</f>
        <v>John Deere|GreenStar 3 2630|Todas as versoes|Exportar dados de trabalho (as-applied / colheita)|Pen drive USB</v>
      </c>
      <c r="K11" s="78" t="s">
        <v>646</v>
      </c>
      <c r="L11" s="78" t="s">
        <v>647</v>
      </c>
      <c r="M11" s="78" t="s">
        <v>648</v>
      </c>
      <c r="N11" s="78" t="s">
        <v>649</v>
      </c>
      <c r="O11" s="78" t="s">
        <v>650</v>
      </c>
      <c r="P11" s="78" t="s">
        <v>651</v>
      </c>
      <c r="Q11" s="78" t="s">
        <v>652</v>
      </c>
      <c r="R11" s="78" t="s">
        <v>653</v>
      </c>
      <c r="S11" s="78"/>
      <c r="T11" s="78"/>
      <c r="U11" s="78" t="s">
        <v>654</v>
      </c>
      <c r="V11" s="78" t="s">
        <v>655</v>
      </c>
      <c r="W11" s="78" t="s">
        <v>581</v>
      </c>
      <c r="X11" s="78" t="s">
        <v>656</v>
      </c>
    </row>
    <row r="12" customFormat="false" ht="45.75" hidden="false" customHeight="true" outlineLevel="0" collapsed="false">
      <c r="A12" s="78" t="n">
        <v>7</v>
      </c>
      <c r="B12" s="78" t="s">
        <v>562</v>
      </c>
      <c r="C12" s="78" t="s">
        <v>657</v>
      </c>
      <c r="D12" s="78" t="s">
        <v>564</v>
      </c>
      <c r="E12" s="78" t="s">
        <v>565</v>
      </c>
      <c r="F12" s="78" t="s">
        <v>439</v>
      </c>
      <c r="G12" s="78" t="s">
        <v>630</v>
      </c>
      <c r="H12" s="78" t="s">
        <v>631</v>
      </c>
      <c r="I12" s="78" t="s">
        <v>568</v>
      </c>
      <c r="J12" s="79" t="str">
        <f aca="false">IF($B12="","",$B12&amp;"|"&amp;$C12&amp;"|"&amp;$D12&amp;"|"&amp;$E12&amp;"|"&amp;$F12)</f>
        <v>John Deere|G5 (G5e / G5 / G5Plus)|Todas as versoes|Importar prescricao (taxa variavel)|Pen drive USB</v>
      </c>
      <c r="K12" s="78" t="s">
        <v>658</v>
      </c>
      <c r="L12" s="78" t="s">
        <v>659</v>
      </c>
      <c r="M12" s="78" t="s">
        <v>588</v>
      </c>
      <c r="N12" s="78" t="s">
        <v>605</v>
      </c>
      <c r="O12" s="78" t="s">
        <v>660</v>
      </c>
      <c r="P12" s="78" t="s">
        <v>661</v>
      </c>
      <c r="Q12" s="78" t="s">
        <v>662</v>
      </c>
      <c r="R12" s="78" t="s">
        <v>663</v>
      </c>
      <c r="S12" s="78"/>
      <c r="T12" s="78"/>
      <c r="U12" s="78" t="s">
        <v>664</v>
      </c>
      <c r="V12" s="78" t="s">
        <v>665</v>
      </c>
      <c r="W12" s="78" t="s">
        <v>612</v>
      </c>
      <c r="X12" s="78" t="s">
        <v>666</v>
      </c>
    </row>
    <row r="13" customFormat="false" ht="45.75" hidden="false" customHeight="true" outlineLevel="0" collapsed="false">
      <c r="A13" s="78" t="n">
        <v>8</v>
      </c>
      <c r="B13" s="78" t="s">
        <v>667</v>
      </c>
      <c r="C13" s="78" t="s">
        <v>668</v>
      </c>
      <c r="D13" s="78" t="s">
        <v>564</v>
      </c>
      <c r="E13" s="78" t="s">
        <v>565</v>
      </c>
      <c r="F13" s="78" t="s">
        <v>439</v>
      </c>
      <c r="G13" s="78" t="s">
        <v>669</v>
      </c>
      <c r="H13" s="78" t="s">
        <v>670</v>
      </c>
      <c r="I13" s="78" t="s">
        <v>671</v>
      </c>
      <c r="J13" s="79" t="str">
        <f aca="false">IF($B13="","",$B13&amp;"|"&amp;$C13&amp;"|"&amp;$D13&amp;"|"&amp;$E13&amp;"|"&amp;$F13)</f>
        <v>Case IH|AFS Pro 700|Todas as versoes|Importar prescricao (taxa variavel)|Pen drive USB</v>
      </c>
      <c r="K13" s="78" t="s">
        <v>672</v>
      </c>
      <c r="L13" s="78" t="s">
        <v>673</v>
      </c>
      <c r="M13" s="78" t="s">
        <v>573</v>
      </c>
      <c r="N13" s="78" t="s">
        <v>674</v>
      </c>
      <c r="O13" s="78" t="s">
        <v>675</v>
      </c>
      <c r="P13" s="78" t="s">
        <v>676</v>
      </c>
      <c r="Q13" s="78" t="s">
        <v>677</v>
      </c>
      <c r="R13" s="78" t="s">
        <v>678</v>
      </c>
      <c r="S13" s="78" t="s">
        <v>679</v>
      </c>
      <c r="T13" s="78"/>
      <c r="U13" s="78" t="s">
        <v>680</v>
      </c>
      <c r="V13" s="78" t="s">
        <v>681</v>
      </c>
      <c r="W13" s="78" t="s">
        <v>612</v>
      </c>
      <c r="X13" s="78" t="s">
        <v>682</v>
      </c>
    </row>
    <row r="14" customFormat="false" ht="45.75" hidden="false" customHeight="true" outlineLevel="0" collapsed="false">
      <c r="A14" s="78" t="n">
        <v>9</v>
      </c>
      <c r="B14" s="78" t="s">
        <v>667</v>
      </c>
      <c r="C14" s="78" t="s">
        <v>668</v>
      </c>
      <c r="D14" s="78" t="s">
        <v>564</v>
      </c>
      <c r="E14" s="78" t="s">
        <v>598</v>
      </c>
      <c r="F14" s="78" t="s">
        <v>439</v>
      </c>
      <c r="G14" s="78" t="s">
        <v>683</v>
      </c>
      <c r="H14" s="78" t="s">
        <v>684</v>
      </c>
      <c r="I14" s="78" t="s">
        <v>671</v>
      </c>
      <c r="J14" s="79" t="str">
        <f aca="false">IF($B14="","",$B14&amp;"|"&amp;$C14&amp;"|"&amp;$D14&amp;"|"&amp;$E14&amp;"|"&amp;$F14)</f>
        <v>Case IH|AFS Pro 700|Todas as versoes|Importar linhas de guia (AB / curvas)|Pen drive USB</v>
      </c>
      <c r="K14" s="78" t="s">
        <v>685</v>
      </c>
      <c r="L14" s="78" t="s">
        <v>686</v>
      </c>
      <c r="M14" s="78" t="s">
        <v>687</v>
      </c>
      <c r="N14" s="78" t="s">
        <v>688</v>
      </c>
      <c r="O14" s="78" t="s">
        <v>689</v>
      </c>
      <c r="P14" s="78" t="s">
        <v>690</v>
      </c>
      <c r="Q14" s="78" t="s">
        <v>691</v>
      </c>
      <c r="R14" s="78" t="s">
        <v>692</v>
      </c>
      <c r="S14" s="78" t="s">
        <v>693</v>
      </c>
      <c r="T14" s="78"/>
      <c r="U14" s="78" t="s">
        <v>694</v>
      </c>
      <c r="V14" s="78" t="s">
        <v>695</v>
      </c>
      <c r="W14" s="78" t="s">
        <v>612</v>
      </c>
      <c r="X14" s="78" t="s">
        <v>696</v>
      </c>
    </row>
    <row r="15" customFormat="false" ht="45.75" hidden="false" customHeight="true" outlineLevel="0" collapsed="false">
      <c r="A15" s="78" t="n">
        <v>10</v>
      </c>
      <c r="B15" s="78" t="s">
        <v>667</v>
      </c>
      <c r="C15" s="78" t="s">
        <v>697</v>
      </c>
      <c r="D15" s="78" t="s">
        <v>564</v>
      </c>
      <c r="E15" s="78" t="s">
        <v>565</v>
      </c>
      <c r="F15" s="78" t="s">
        <v>439</v>
      </c>
      <c r="G15" s="78" t="s">
        <v>669</v>
      </c>
      <c r="H15" s="78" t="s">
        <v>698</v>
      </c>
      <c r="I15" s="78" t="s">
        <v>671</v>
      </c>
      <c r="J15" s="79" t="str">
        <f aca="false">IF($B15="","",$B15&amp;"|"&amp;$C15&amp;"|"&amp;$D15&amp;"|"&amp;$E15&amp;"|"&amp;$F15)</f>
        <v>Case IH|AFS Pro 1200|Todas as versoes|Importar prescricao (taxa variavel)|Pen drive USB</v>
      </c>
      <c r="K15" s="78" t="s">
        <v>699</v>
      </c>
      <c r="L15" s="78" t="s">
        <v>700</v>
      </c>
      <c r="M15" s="78" t="s">
        <v>701</v>
      </c>
      <c r="N15" s="78" t="s">
        <v>702</v>
      </c>
      <c r="O15" s="78" t="s">
        <v>703</v>
      </c>
      <c r="P15" s="78" t="s">
        <v>704</v>
      </c>
      <c r="Q15" s="78" t="s">
        <v>705</v>
      </c>
      <c r="R15" s="78" t="s">
        <v>706</v>
      </c>
      <c r="S15" s="78" t="s">
        <v>707</v>
      </c>
      <c r="T15" s="78"/>
      <c r="U15" s="78" t="s">
        <v>708</v>
      </c>
      <c r="V15" s="78" t="s">
        <v>709</v>
      </c>
      <c r="W15" s="78" t="s">
        <v>581</v>
      </c>
      <c r="X15" s="78" t="s">
        <v>710</v>
      </c>
    </row>
    <row r="16" customFormat="false" ht="45.75" hidden="false" customHeight="true" outlineLevel="0" collapsed="false">
      <c r="A16" s="78" t="n">
        <v>11</v>
      </c>
      <c r="B16" s="78" t="s">
        <v>667</v>
      </c>
      <c r="C16" s="78" t="s">
        <v>697</v>
      </c>
      <c r="D16" s="78" t="s">
        <v>564</v>
      </c>
      <c r="E16" s="78" t="s">
        <v>565</v>
      </c>
      <c r="F16" s="78" t="s">
        <v>614</v>
      </c>
      <c r="G16" s="78" t="s">
        <v>711</v>
      </c>
      <c r="H16" s="78" t="s">
        <v>616</v>
      </c>
      <c r="I16" s="78" t="s">
        <v>617</v>
      </c>
      <c r="J16" s="79" t="str">
        <f aca="false">IF($B16="","",$B16&amp;"|"&amp;$C16&amp;"|"&amp;$D16&amp;"|"&amp;$E16&amp;"|"&amp;$F16)</f>
        <v>Case IH|AFS Pro 1200|Todas as versoes|Importar prescricao (taxa variavel)|Nuvem / plataforma do fabricante</v>
      </c>
      <c r="K16" s="78" t="s">
        <v>712</v>
      </c>
      <c r="L16" s="78" t="s">
        <v>713</v>
      </c>
      <c r="M16" s="78" t="s">
        <v>714</v>
      </c>
      <c r="N16" s="78" t="s">
        <v>715</v>
      </c>
      <c r="O16" s="78" t="s">
        <v>716</v>
      </c>
      <c r="P16" s="78" t="s">
        <v>662</v>
      </c>
      <c r="Q16" s="78" t="s">
        <v>717</v>
      </c>
      <c r="R16" s="78"/>
      <c r="S16" s="78"/>
      <c r="T16" s="78"/>
      <c r="U16" s="78" t="s">
        <v>718</v>
      </c>
      <c r="V16" s="78" t="s">
        <v>719</v>
      </c>
      <c r="W16" s="78" t="s">
        <v>612</v>
      </c>
      <c r="X16" s="78" t="s">
        <v>720</v>
      </c>
    </row>
    <row r="17" customFormat="false" ht="45.75" hidden="false" customHeight="true" outlineLevel="0" collapsed="false">
      <c r="A17" s="78" t="n">
        <v>12</v>
      </c>
      <c r="B17" s="78" t="s">
        <v>721</v>
      </c>
      <c r="C17" s="78" t="s">
        <v>722</v>
      </c>
      <c r="D17" s="78" t="s">
        <v>564</v>
      </c>
      <c r="E17" s="78" t="s">
        <v>565</v>
      </c>
      <c r="F17" s="78" t="s">
        <v>439</v>
      </c>
      <c r="G17" s="78" t="s">
        <v>669</v>
      </c>
      <c r="H17" s="78" t="s">
        <v>684</v>
      </c>
      <c r="I17" s="78" t="s">
        <v>671</v>
      </c>
      <c r="J17" s="79" t="str">
        <f aca="false">IF($B17="","",$B17&amp;"|"&amp;$C17&amp;"|"&amp;$D17&amp;"|"&amp;$E17&amp;"|"&amp;$F17)</f>
        <v>New Holland|IntelliView IV|Todas as versoes|Importar prescricao (taxa variavel)|Pen drive USB</v>
      </c>
      <c r="K17" s="78" t="s">
        <v>723</v>
      </c>
      <c r="L17" s="78" t="s">
        <v>724</v>
      </c>
      <c r="M17" s="78" t="s">
        <v>688</v>
      </c>
      <c r="N17" s="78" t="s">
        <v>725</v>
      </c>
      <c r="O17" s="78" t="s">
        <v>690</v>
      </c>
      <c r="P17" s="78" t="s">
        <v>662</v>
      </c>
      <c r="Q17" s="78" t="s">
        <v>726</v>
      </c>
      <c r="R17" s="78" t="s">
        <v>727</v>
      </c>
      <c r="S17" s="78"/>
      <c r="T17" s="78"/>
      <c r="U17" s="78" t="s">
        <v>728</v>
      </c>
      <c r="V17" s="78" t="s">
        <v>729</v>
      </c>
      <c r="W17" s="78" t="s">
        <v>612</v>
      </c>
      <c r="X17" s="78" t="s">
        <v>730</v>
      </c>
    </row>
    <row r="18" customFormat="false" ht="45.75" hidden="false" customHeight="true" outlineLevel="0" collapsed="false">
      <c r="A18" s="78" t="n">
        <v>13</v>
      </c>
      <c r="B18" s="78" t="s">
        <v>721</v>
      </c>
      <c r="C18" s="78" t="s">
        <v>731</v>
      </c>
      <c r="D18" s="78" t="s">
        <v>564</v>
      </c>
      <c r="E18" s="78" t="s">
        <v>565</v>
      </c>
      <c r="F18" s="78" t="s">
        <v>439</v>
      </c>
      <c r="G18" s="78" t="s">
        <v>669</v>
      </c>
      <c r="H18" s="78" t="s">
        <v>732</v>
      </c>
      <c r="I18" s="78" t="s">
        <v>671</v>
      </c>
      <c r="J18" s="79" t="str">
        <f aca="false">IF($B18="","",$B18&amp;"|"&amp;$C18&amp;"|"&amp;$D18&amp;"|"&amp;$E18&amp;"|"&amp;$F18)</f>
        <v>New Holland|IntelliView 12|Todas as versoes|Importar prescricao (taxa variavel)|Pen drive USB</v>
      </c>
      <c r="K18" s="78" t="s">
        <v>699</v>
      </c>
      <c r="L18" s="78" t="s">
        <v>733</v>
      </c>
      <c r="M18" s="78" t="s">
        <v>604</v>
      </c>
      <c r="N18" s="78" t="s">
        <v>734</v>
      </c>
      <c r="O18" s="78" t="s">
        <v>735</v>
      </c>
      <c r="P18" s="78" t="s">
        <v>736</v>
      </c>
      <c r="Q18" s="78" t="s">
        <v>737</v>
      </c>
      <c r="R18" s="78" t="s">
        <v>717</v>
      </c>
      <c r="S18" s="78"/>
      <c r="T18" s="78"/>
      <c r="U18" s="78" t="s">
        <v>738</v>
      </c>
      <c r="V18" s="78" t="s">
        <v>739</v>
      </c>
      <c r="W18" s="78" t="s">
        <v>612</v>
      </c>
      <c r="X18" s="78" t="s">
        <v>740</v>
      </c>
    </row>
    <row r="19" customFormat="false" ht="45.75" hidden="false" customHeight="true" outlineLevel="0" collapsed="false">
      <c r="A19" s="78" t="n">
        <v>14</v>
      </c>
      <c r="B19" s="78" t="s">
        <v>741</v>
      </c>
      <c r="C19" s="78" t="s">
        <v>742</v>
      </c>
      <c r="D19" s="78" t="s">
        <v>564</v>
      </c>
      <c r="E19" s="78" t="s">
        <v>565</v>
      </c>
      <c r="F19" s="78" t="s">
        <v>439</v>
      </c>
      <c r="G19" s="78" t="s">
        <v>669</v>
      </c>
      <c r="H19" s="78" t="s">
        <v>743</v>
      </c>
      <c r="I19" s="78" t="s">
        <v>671</v>
      </c>
      <c r="J19" s="79" t="str">
        <f aca="false">IF($B19="","",$B19&amp;"|"&amp;$C19&amp;"|"&amp;$D19&amp;"|"&amp;$E19&amp;"|"&amp;$F19)</f>
        <v>Trimble|GFX-750|Todas as versoes|Importar prescricao (taxa variavel)|Pen drive USB</v>
      </c>
      <c r="K19" s="78" t="s">
        <v>699</v>
      </c>
      <c r="L19" s="78" t="s">
        <v>744</v>
      </c>
      <c r="M19" s="78" t="s">
        <v>745</v>
      </c>
      <c r="N19" s="78" t="s">
        <v>746</v>
      </c>
      <c r="O19" s="78" t="s">
        <v>747</v>
      </c>
      <c r="P19" s="78" t="s">
        <v>748</v>
      </c>
      <c r="Q19" s="78" t="s">
        <v>749</v>
      </c>
      <c r="R19" s="78" t="s">
        <v>750</v>
      </c>
      <c r="S19" s="78" t="s">
        <v>751</v>
      </c>
      <c r="T19" s="78" t="s">
        <v>727</v>
      </c>
      <c r="U19" s="78" t="s">
        <v>752</v>
      </c>
      <c r="V19" s="78" t="s">
        <v>753</v>
      </c>
      <c r="W19" s="78" t="s">
        <v>581</v>
      </c>
      <c r="X19" s="78" t="s">
        <v>754</v>
      </c>
    </row>
    <row r="20" customFormat="false" ht="45.75" hidden="false" customHeight="true" outlineLevel="0" collapsed="false">
      <c r="A20" s="78" t="n">
        <v>15</v>
      </c>
      <c r="B20" s="78" t="s">
        <v>741</v>
      </c>
      <c r="C20" s="78" t="s">
        <v>755</v>
      </c>
      <c r="D20" s="78" t="s">
        <v>564</v>
      </c>
      <c r="E20" s="78" t="s">
        <v>565</v>
      </c>
      <c r="F20" s="78" t="s">
        <v>439</v>
      </c>
      <c r="G20" s="78" t="s">
        <v>669</v>
      </c>
      <c r="H20" s="78" t="s">
        <v>756</v>
      </c>
      <c r="I20" s="78" t="s">
        <v>671</v>
      </c>
      <c r="J20" s="79" t="str">
        <f aca="false">IF($B20="","",$B20&amp;"|"&amp;$C20&amp;"|"&amp;$D20&amp;"|"&amp;$E20&amp;"|"&amp;$F20)</f>
        <v>Trimble|GFX-1060 / GFX-1260|Todas as versoes|Importar prescricao (taxa variavel)|Pen drive USB</v>
      </c>
      <c r="K20" s="78" t="s">
        <v>699</v>
      </c>
      <c r="L20" s="78" t="s">
        <v>757</v>
      </c>
      <c r="M20" s="78" t="s">
        <v>758</v>
      </c>
      <c r="N20" s="78" t="s">
        <v>604</v>
      </c>
      <c r="O20" s="78" t="s">
        <v>759</v>
      </c>
      <c r="P20" s="78" t="s">
        <v>760</v>
      </c>
      <c r="Q20" s="78" t="s">
        <v>761</v>
      </c>
      <c r="R20" s="78" t="s">
        <v>717</v>
      </c>
      <c r="S20" s="78"/>
      <c r="T20" s="78"/>
      <c r="U20" s="78" t="s">
        <v>462</v>
      </c>
      <c r="V20" s="78" t="s">
        <v>762</v>
      </c>
      <c r="W20" s="78" t="s">
        <v>581</v>
      </c>
      <c r="X20" s="78" t="s">
        <v>763</v>
      </c>
    </row>
    <row r="21" customFormat="false" ht="45.75" hidden="false" customHeight="true" outlineLevel="0" collapsed="false">
      <c r="A21" s="78" t="n">
        <v>16</v>
      </c>
      <c r="B21" s="78" t="s">
        <v>741</v>
      </c>
      <c r="C21" s="78" t="s">
        <v>764</v>
      </c>
      <c r="D21" s="78" t="s">
        <v>564</v>
      </c>
      <c r="E21" s="78" t="s">
        <v>565</v>
      </c>
      <c r="F21" s="78" t="s">
        <v>439</v>
      </c>
      <c r="G21" s="78" t="s">
        <v>765</v>
      </c>
      <c r="H21" s="78" t="s">
        <v>766</v>
      </c>
      <c r="I21" s="78" t="s">
        <v>671</v>
      </c>
      <c r="J21" s="79" t="str">
        <f aca="false">IF($B21="","",$B21&amp;"|"&amp;$C21&amp;"|"&amp;$D21&amp;"|"&amp;$E21&amp;"|"&amp;$F21)</f>
        <v>Trimble|TMX-2050|Todas as versoes|Importar prescricao (taxa variavel)|Pen drive USB</v>
      </c>
      <c r="K21" s="78" t="s">
        <v>767</v>
      </c>
      <c r="L21" s="78" t="s">
        <v>768</v>
      </c>
      <c r="M21" s="78" t="s">
        <v>699</v>
      </c>
      <c r="N21" s="78" t="s">
        <v>769</v>
      </c>
      <c r="O21" s="78" t="s">
        <v>604</v>
      </c>
      <c r="P21" s="78" t="s">
        <v>770</v>
      </c>
      <c r="Q21" s="78" t="s">
        <v>771</v>
      </c>
      <c r="R21" s="78" t="s">
        <v>772</v>
      </c>
      <c r="S21" s="78"/>
      <c r="T21" s="78"/>
      <c r="U21" s="78" t="s">
        <v>773</v>
      </c>
      <c r="V21" s="78" t="s">
        <v>774</v>
      </c>
      <c r="W21" s="78" t="s">
        <v>581</v>
      </c>
      <c r="X21" s="78" t="s">
        <v>775</v>
      </c>
    </row>
    <row r="22" customFormat="false" ht="45.75" hidden="false" customHeight="true" outlineLevel="0" collapsed="false">
      <c r="A22" s="78" t="n">
        <v>17</v>
      </c>
      <c r="B22" s="78" t="s">
        <v>741</v>
      </c>
      <c r="C22" s="78" t="s">
        <v>742</v>
      </c>
      <c r="D22" s="78" t="s">
        <v>564</v>
      </c>
      <c r="E22" s="78" t="s">
        <v>583</v>
      </c>
      <c r="F22" s="78" t="s">
        <v>439</v>
      </c>
      <c r="G22" s="78" t="s">
        <v>776</v>
      </c>
      <c r="H22" s="78" t="s">
        <v>777</v>
      </c>
      <c r="I22" s="78" t="s">
        <v>671</v>
      </c>
      <c r="J22" s="79" t="str">
        <f aca="false">IF($B22="","",$B22&amp;"|"&amp;$C22&amp;"|"&amp;$D22&amp;"|"&amp;$E22&amp;"|"&amp;$F22)</f>
        <v>Trimble|GFX-750|Todas as versoes|Exportar dados de trabalho (as-applied / colheita)|Pen drive USB</v>
      </c>
      <c r="K22" s="78" t="s">
        <v>778</v>
      </c>
      <c r="L22" s="78" t="s">
        <v>647</v>
      </c>
      <c r="M22" s="78" t="s">
        <v>779</v>
      </c>
      <c r="N22" s="78" t="s">
        <v>780</v>
      </c>
      <c r="O22" s="78" t="s">
        <v>781</v>
      </c>
      <c r="P22" s="78" t="s">
        <v>782</v>
      </c>
      <c r="Q22" s="78" t="s">
        <v>783</v>
      </c>
      <c r="R22" s="78"/>
      <c r="S22" s="78"/>
      <c r="T22" s="78"/>
      <c r="U22" s="78" t="s">
        <v>784</v>
      </c>
      <c r="V22" s="78" t="s">
        <v>785</v>
      </c>
      <c r="W22" s="78" t="s">
        <v>612</v>
      </c>
      <c r="X22" s="78" t="s">
        <v>786</v>
      </c>
    </row>
    <row r="23" customFormat="false" ht="45.75" hidden="false" customHeight="true" outlineLevel="0" collapsed="false">
      <c r="A23" s="78" t="n">
        <v>18</v>
      </c>
      <c r="B23" s="78" t="s">
        <v>787</v>
      </c>
      <c r="C23" s="78" t="s">
        <v>788</v>
      </c>
      <c r="D23" s="78" t="s">
        <v>564</v>
      </c>
      <c r="E23" s="78" t="s">
        <v>789</v>
      </c>
      <c r="F23" s="78" t="s">
        <v>439</v>
      </c>
      <c r="G23" s="78" t="s">
        <v>790</v>
      </c>
      <c r="H23" s="78" t="s">
        <v>791</v>
      </c>
      <c r="I23" s="78" t="s">
        <v>671</v>
      </c>
      <c r="J23" s="79" t="str">
        <f aca="false">IF($B23="","",$B23&amp;"|"&amp;$C23&amp;"|"&amp;$D23&amp;"|"&amp;$E23&amp;"|"&amp;$F23)</f>
        <v>Ag Leader|InCommand 800 / InCommand 1200|Todas as versoes|Importar limites e cadastro (cliente/fazenda/talhao)|Pen drive USB</v>
      </c>
      <c r="K23" s="78" t="s">
        <v>792</v>
      </c>
      <c r="L23" s="78" t="s">
        <v>793</v>
      </c>
      <c r="M23" s="78" t="s">
        <v>794</v>
      </c>
      <c r="N23" s="78" t="s">
        <v>795</v>
      </c>
      <c r="O23" s="78" t="s">
        <v>796</v>
      </c>
      <c r="P23" s="78" t="s">
        <v>797</v>
      </c>
      <c r="Q23" s="78" t="s">
        <v>798</v>
      </c>
      <c r="R23" s="78" t="s">
        <v>799</v>
      </c>
      <c r="S23" s="78" t="s">
        <v>800</v>
      </c>
      <c r="T23" s="78"/>
      <c r="U23" s="78" t="s">
        <v>801</v>
      </c>
      <c r="V23" s="78" t="s">
        <v>802</v>
      </c>
      <c r="W23" s="78" t="s">
        <v>581</v>
      </c>
      <c r="X23" s="78" t="s">
        <v>803</v>
      </c>
    </row>
    <row r="24" customFormat="false" ht="45.75" hidden="false" customHeight="true" outlineLevel="0" collapsed="false">
      <c r="A24" s="78" t="n">
        <v>19</v>
      </c>
      <c r="B24" s="78" t="s">
        <v>787</v>
      </c>
      <c r="C24" s="78" t="s">
        <v>788</v>
      </c>
      <c r="D24" s="78" t="s">
        <v>564</v>
      </c>
      <c r="E24" s="78" t="s">
        <v>598</v>
      </c>
      <c r="F24" s="78" t="s">
        <v>439</v>
      </c>
      <c r="G24" s="78" t="s">
        <v>804</v>
      </c>
      <c r="H24" s="78" t="s">
        <v>805</v>
      </c>
      <c r="I24" s="78" t="s">
        <v>671</v>
      </c>
      <c r="J24" s="79" t="str">
        <f aca="false">IF($B24="","",$B24&amp;"|"&amp;$C24&amp;"|"&amp;$D24&amp;"|"&amp;$E24&amp;"|"&amp;$F24)</f>
        <v>Ag Leader|InCommand 800 / InCommand 1200|Todas as versoes|Importar linhas de guia (AB / curvas)|Pen drive USB</v>
      </c>
      <c r="K24" s="78" t="s">
        <v>806</v>
      </c>
      <c r="L24" s="78" t="s">
        <v>807</v>
      </c>
      <c r="M24" s="78" t="s">
        <v>808</v>
      </c>
      <c r="N24" s="78" t="s">
        <v>809</v>
      </c>
      <c r="O24" s="78" t="s">
        <v>810</v>
      </c>
      <c r="P24" s="78" t="s">
        <v>811</v>
      </c>
      <c r="Q24" s="78" t="s">
        <v>812</v>
      </c>
      <c r="R24" s="78" t="s">
        <v>813</v>
      </c>
      <c r="S24" s="78" t="s">
        <v>814</v>
      </c>
      <c r="T24" s="78"/>
      <c r="U24" s="78" t="s">
        <v>815</v>
      </c>
      <c r="V24" s="78" t="s">
        <v>816</v>
      </c>
      <c r="W24" s="78" t="s">
        <v>581</v>
      </c>
      <c r="X24" s="78" t="s">
        <v>817</v>
      </c>
    </row>
    <row r="25" customFormat="false" ht="45.75" hidden="false" customHeight="true" outlineLevel="0" collapsed="false">
      <c r="A25" s="78" t="n">
        <v>20</v>
      </c>
      <c r="B25" s="78" t="s">
        <v>787</v>
      </c>
      <c r="C25" s="78" t="s">
        <v>788</v>
      </c>
      <c r="D25" s="78" t="s">
        <v>564</v>
      </c>
      <c r="E25" s="78" t="s">
        <v>583</v>
      </c>
      <c r="F25" s="78" t="s">
        <v>439</v>
      </c>
      <c r="G25" s="78" t="s">
        <v>818</v>
      </c>
      <c r="H25" s="78" t="s">
        <v>805</v>
      </c>
      <c r="I25" s="78" t="s">
        <v>671</v>
      </c>
      <c r="J25" s="79" t="str">
        <f aca="false">IF($B25="","",$B25&amp;"|"&amp;$C25&amp;"|"&amp;$D25&amp;"|"&amp;$E25&amp;"|"&amp;$F25)</f>
        <v>Ag Leader|InCommand 800 / InCommand 1200|Todas as versoes|Exportar dados de trabalho (as-applied / colheita)|Pen drive USB</v>
      </c>
      <c r="K25" s="78" t="s">
        <v>819</v>
      </c>
      <c r="L25" s="78" t="s">
        <v>647</v>
      </c>
      <c r="M25" s="78" t="s">
        <v>795</v>
      </c>
      <c r="N25" s="78" t="s">
        <v>820</v>
      </c>
      <c r="O25" s="78" t="s">
        <v>821</v>
      </c>
      <c r="P25" s="78" t="s">
        <v>782</v>
      </c>
      <c r="Q25" s="78" t="s">
        <v>822</v>
      </c>
      <c r="R25" s="78"/>
      <c r="S25" s="78"/>
      <c r="T25" s="78"/>
      <c r="U25" s="78" t="s">
        <v>823</v>
      </c>
      <c r="V25" s="78" t="s">
        <v>824</v>
      </c>
      <c r="W25" s="78" t="s">
        <v>581</v>
      </c>
      <c r="X25" s="78" t="s">
        <v>825</v>
      </c>
    </row>
    <row r="26" customFormat="false" ht="45.75" hidden="false" customHeight="true" outlineLevel="0" collapsed="false">
      <c r="A26" s="78" t="n">
        <v>21</v>
      </c>
      <c r="B26" s="78" t="s">
        <v>826</v>
      </c>
      <c r="C26" s="78" t="s">
        <v>827</v>
      </c>
      <c r="D26" s="78" t="s">
        <v>564</v>
      </c>
      <c r="E26" s="78" t="s">
        <v>565</v>
      </c>
      <c r="F26" s="78" t="s">
        <v>439</v>
      </c>
      <c r="G26" s="78" t="s">
        <v>765</v>
      </c>
      <c r="H26" s="78" t="s">
        <v>766</v>
      </c>
      <c r="I26" s="78" t="s">
        <v>828</v>
      </c>
      <c r="J26" s="79" t="str">
        <f aca="false">IF($B26="","",$B26&amp;"|"&amp;$C26&amp;"|"&amp;$D26&amp;"|"&amp;$E26&amp;"|"&amp;$F26)</f>
        <v>Topcon|X35 / XD+ (Horizon)|Todas as versoes|Importar prescricao (taxa variavel)|Pen drive USB</v>
      </c>
      <c r="K26" s="78" t="s">
        <v>829</v>
      </c>
      <c r="L26" s="78" t="s">
        <v>830</v>
      </c>
      <c r="M26" s="78" t="s">
        <v>699</v>
      </c>
      <c r="N26" s="78" t="s">
        <v>831</v>
      </c>
      <c r="O26" s="78" t="s">
        <v>832</v>
      </c>
      <c r="P26" s="78" t="s">
        <v>833</v>
      </c>
      <c r="Q26" s="78" t="s">
        <v>834</v>
      </c>
      <c r="R26" s="78" t="s">
        <v>835</v>
      </c>
      <c r="S26" s="78" t="s">
        <v>836</v>
      </c>
      <c r="T26" s="78"/>
      <c r="U26" s="78" t="s">
        <v>837</v>
      </c>
      <c r="V26" s="78" t="s">
        <v>838</v>
      </c>
      <c r="W26" s="78" t="s">
        <v>581</v>
      </c>
      <c r="X26" s="78" t="s">
        <v>839</v>
      </c>
    </row>
    <row r="27" customFormat="false" ht="45.75" hidden="false" customHeight="true" outlineLevel="0" collapsed="false">
      <c r="A27" s="78" t="n">
        <v>22</v>
      </c>
      <c r="B27" s="78" t="s">
        <v>840</v>
      </c>
      <c r="C27" s="78" t="s">
        <v>841</v>
      </c>
      <c r="D27" s="78" t="s">
        <v>564</v>
      </c>
      <c r="E27" s="78" t="s">
        <v>565</v>
      </c>
      <c r="F27" s="78" t="s">
        <v>439</v>
      </c>
      <c r="G27" s="78" t="s">
        <v>765</v>
      </c>
      <c r="H27" s="78" t="s">
        <v>766</v>
      </c>
      <c r="I27" s="78" t="s">
        <v>671</v>
      </c>
      <c r="J27" s="79" t="str">
        <f aca="false">IF($B27="","",$B27&amp;"|"&amp;$C27&amp;"|"&amp;$D27&amp;"|"&amp;$E27&amp;"|"&amp;$F27)</f>
        <v>AGCO (Fendt / Valtra / Massey Ferguson)|Varioterminal / FendtONE / terminal ISOBUS AGCO|Todas as versoes|Importar prescricao (taxa variavel)|Pen drive USB</v>
      </c>
      <c r="K27" s="78" t="s">
        <v>842</v>
      </c>
      <c r="L27" s="78" t="s">
        <v>843</v>
      </c>
      <c r="M27" s="78" t="s">
        <v>699</v>
      </c>
      <c r="N27" s="78" t="s">
        <v>844</v>
      </c>
      <c r="O27" s="78" t="s">
        <v>833</v>
      </c>
      <c r="P27" s="78" t="s">
        <v>845</v>
      </c>
      <c r="Q27" s="78" t="s">
        <v>846</v>
      </c>
      <c r="R27" s="78" t="s">
        <v>847</v>
      </c>
      <c r="S27" s="78" t="s">
        <v>848</v>
      </c>
      <c r="T27" s="78"/>
      <c r="U27" s="78" t="s">
        <v>849</v>
      </c>
      <c r="V27" s="78" t="s">
        <v>850</v>
      </c>
      <c r="W27" s="78" t="s">
        <v>581</v>
      </c>
      <c r="X27" s="78" t="s">
        <v>851</v>
      </c>
    </row>
    <row r="28" customFormat="false" ht="45.75" hidden="false" customHeight="true" outlineLevel="0" collapsed="false">
      <c r="A28" s="78" t="n">
        <v>23</v>
      </c>
      <c r="B28" s="78" t="s">
        <v>840</v>
      </c>
      <c r="C28" s="78" t="s">
        <v>841</v>
      </c>
      <c r="D28" s="78" t="s">
        <v>564</v>
      </c>
      <c r="E28" s="78" t="s">
        <v>583</v>
      </c>
      <c r="F28" s="78" t="s">
        <v>439</v>
      </c>
      <c r="G28" s="78" t="s">
        <v>852</v>
      </c>
      <c r="H28" s="78" t="s">
        <v>853</v>
      </c>
      <c r="I28" s="78" t="s">
        <v>671</v>
      </c>
      <c r="J28" s="79" t="str">
        <f aca="false">IF($B28="","",$B28&amp;"|"&amp;$C28&amp;"|"&amp;$D28&amp;"|"&amp;$E28&amp;"|"&amp;$F28)</f>
        <v>AGCO (Fendt / Valtra / Massey Ferguson)|Varioterminal / FendtONE / terminal ISOBUS AGCO|Todas as versoes|Exportar dados de trabalho (as-applied / colheita)|Pen drive USB</v>
      </c>
      <c r="K28" s="78" t="s">
        <v>854</v>
      </c>
      <c r="L28" s="78" t="s">
        <v>647</v>
      </c>
      <c r="M28" s="78" t="s">
        <v>855</v>
      </c>
      <c r="N28" s="78" t="s">
        <v>856</v>
      </c>
      <c r="O28" s="78" t="s">
        <v>857</v>
      </c>
      <c r="P28" s="78" t="s">
        <v>782</v>
      </c>
      <c r="Q28" s="78" t="s">
        <v>858</v>
      </c>
      <c r="R28" s="78"/>
      <c r="S28" s="78"/>
      <c r="T28" s="78"/>
      <c r="U28" s="78" t="s">
        <v>859</v>
      </c>
      <c r="V28" s="78" t="s">
        <v>860</v>
      </c>
      <c r="W28" s="78" t="s">
        <v>612</v>
      </c>
      <c r="X28" s="78" t="s">
        <v>861</v>
      </c>
    </row>
    <row r="29" customFormat="false" ht="45.75" hidden="false" customHeight="true" outlineLevel="0" collapsed="false">
      <c r="A29" s="78" t="n">
        <v>24</v>
      </c>
      <c r="B29" s="78" t="s">
        <v>862</v>
      </c>
      <c r="C29" s="78" t="s">
        <v>863</v>
      </c>
      <c r="D29" s="78" t="s">
        <v>564</v>
      </c>
      <c r="E29" s="78" t="s">
        <v>565</v>
      </c>
      <c r="F29" s="78" t="s">
        <v>439</v>
      </c>
      <c r="G29" s="78" t="s">
        <v>669</v>
      </c>
      <c r="H29" s="78" t="s">
        <v>864</v>
      </c>
      <c r="I29" s="78" t="s">
        <v>671</v>
      </c>
      <c r="J29" s="79" t="str">
        <f aca="false">IF($B29="","",$B29&amp;"|"&amp;$C29&amp;"|"&amp;$D29&amp;"|"&amp;$E29&amp;"|"&amp;$F29)</f>
        <v>Raven|Viper 4 / Viper 4+|Todas as versoes|Importar prescricao (taxa variavel)|Pen drive USB</v>
      </c>
      <c r="K29" s="78" t="s">
        <v>699</v>
      </c>
      <c r="L29" s="78" t="s">
        <v>865</v>
      </c>
      <c r="M29" s="78" t="s">
        <v>866</v>
      </c>
      <c r="N29" s="78" t="s">
        <v>867</v>
      </c>
      <c r="O29" s="78" t="s">
        <v>868</v>
      </c>
      <c r="P29" s="78" t="s">
        <v>736</v>
      </c>
      <c r="Q29" s="78" t="s">
        <v>869</v>
      </c>
      <c r="R29" s="78" t="s">
        <v>727</v>
      </c>
      <c r="S29" s="78"/>
      <c r="T29" s="78"/>
      <c r="U29" s="78" t="s">
        <v>870</v>
      </c>
      <c r="V29" s="78" t="s">
        <v>871</v>
      </c>
      <c r="W29" s="78" t="s">
        <v>612</v>
      </c>
      <c r="X29" s="78" t="s">
        <v>872</v>
      </c>
    </row>
    <row r="30" customFormat="false" ht="45.75" hidden="false" customHeight="true" outlineLevel="0" collapsed="false">
      <c r="A30" s="80"/>
      <c r="B30" s="80"/>
      <c r="C30" s="80"/>
      <c r="D30" s="80"/>
      <c r="E30" s="80"/>
      <c r="F30" s="80"/>
      <c r="G30" s="80"/>
      <c r="H30" s="80"/>
      <c r="I30" s="80"/>
      <c r="J30" s="81" t="str">
        <f aca="false">IF($B30="","",$B30&amp;"|"&amp;$C30&amp;"|"&amp;$D30&amp;"|"&amp;$E30&amp;"|"&amp;$F30)</f>
        <v/>
      </c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</row>
    <row r="31" customFormat="false" ht="45.75" hidden="false" customHeight="true" outlineLevel="0" collapsed="false">
      <c r="A31" s="80"/>
      <c r="B31" s="80"/>
      <c r="C31" s="80"/>
      <c r="D31" s="80"/>
      <c r="E31" s="80"/>
      <c r="F31" s="80"/>
      <c r="G31" s="80"/>
      <c r="H31" s="80"/>
      <c r="I31" s="80"/>
      <c r="J31" s="81" t="str">
        <f aca="false">IF($B31="","",$B31&amp;"|"&amp;$C31&amp;"|"&amp;$D31&amp;"|"&amp;$E31&amp;"|"&amp;$F31)</f>
        <v/>
      </c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</row>
    <row r="32" customFormat="false" ht="45.75" hidden="false" customHeight="true" outlineLevel="0" collapsed="false">
      <c r="A32" s="80"/>
      <c r="B32" s="80"/>
      <c r="C32" s="80"/>
      <c r="D32" s="80"/>
      <c r="E32" s="80"/>
      <c r="F32" s="80"/>
      <c r="G32" s="80"/>
      <c r="H32" s="80"/>
      <c r="I32" s="80"/>
      <c r="J32" s="81" t="str">
        <f aca="false">IF($B32="","",$B32&amp;"|"&amp;$C32&amp;"|"&amp;$D32&amp;"|"&amp;$E32&amp;"|"&amp;$F32)</f>
        <v/>
      </c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</row>
    <row r="33" customFormat="false" ht="45.75" hidden="false" customHeight="true" outlineLevel="0" collapsed="false">
      <c r="A33" s="80"/>
      <c r="B33" s="80"/>
      <c r="C33" s="80"/>
      <c r="D33" s="80"/>
      <c r="E33" s="80"/>
      <c r="F33" s="80"/>
      <c r="G33" s="80"/>
      <c r="H33" s="80"/>
      <c r="I33" s="80"/>
      <c r="J33" s="81" t="str">
        <f aca="false">IF($B33="","",$B33&amp;"|"&amp;$C33&amp;"|"&amp;$D33&amp;"|"&amp;$E33&amp;"|"&amp;$F33)</f>
        <v/>
      </c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</row>
    <row r="34" customFormat="false" ht="45.75" hidden="false" customHeight="true" outlineLevel="0" collapsed="false">
      <c r="A34" s="80"/>
      <c r="B34" s="80"/>
      <c r="C34" s="80"/>
      <c r="D34" s="80"/>
      <c r="E34" s="80"/>
      <c r="F34" s="80"/>
      <c r="G34" s="80"/>
      <c r="H34" s="80"/>
      <c r="I34" s="80"/>
      <c r="J34" s="81" t="str">
        <f aca="false">IF($B34="","",$B34&amp;"|"&amp;$C34&amp;"|"&amp;$D34&amp;"|"&amp;$E34&amp;"|"&amp;$F34)</f>
        <v/>
      </c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</row>
    <row r="35" customFormat="false" ht="45.75" hidden="false" customHeight="true" outlineLevel="0" collapsed="false">
      <c r="A35" s="80"/>
      <c r="B35" s="80"/>
      <c r="C35" s="80"/>
      <c r="D35" s="80"/>
      <c r="E35" s="80"/>
      <c r="F35" s="80"/>
      <c r="G35" s="80"/>
      <c r="H35" s="80"/>
      <c r="I35" s="80"/>
      <c r="J35" s="81" t="str">
        <f aca="false">IF($B35="","",$B35&amp;"|"&amp;$C35&amp;"|"&amp;$D35&amp;"|"&amp;$E35&amp;"|"&amp;$F35)</f>
        <v/>
      </c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</row>
    <row r="36" customFormat="false" ht="45.75" hidden="false" customHeight="true" outlineLevel="0" collapsed="false">
      <c r="A36" s="80"/>
      <c r="B36" s="80"/>
      <c r="C36" s="80"/>
      <c r="D36" s="80"/>
      <c r="E36" s="80"/>
      <c r="F36" s="80"/>
      <c r="G36" s="80"/>
      <c r="H36" s="80"/>
      <c r="I36" s="80"/>
      <c r="J36" s="81" t="str">
        <f aca="false">IF($B36="","",$B36&amp;"|"&amp;$C36&amp;"|"&amp;$D36&amp;"|"&amp;$E36&amp;"|"&amp;$F36)</f>
        <v/>
      </c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</row>
    <row r="37" customFormat="false" ht="45.75" hidden="false" customHeight="true" outlineLevel="0" collapsed="false">
      <c r="A37" s="80"/>
      <c r="B37" s="80"/>
      <c r="C37" s="80"/>
      <c r="D37" s="80"/>
      <c r="E37" s="80"/>
      <c r="F37" s="80"/>
      <c r="G37" s="80"/>
      <c r="H37" s="80"/>
      <c r="I37" s="80"/>
      <c r="J37" s="81" t="str">
        <f aca="false">IF($B37="","",$B37&amp;"|"&amp;$C37&amp;"|"&amp;$D37&amp;"|"&amp;$E37&amp;"|"&amp;$F37)</f>
        <v/>
      </c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</row>
    <row r="38" customFormat="false" ht="45.75" hidden="false" customHeight="true" outlineLevel="0" collapsed="false">
      <c r="A38" s="80"/>
      <c r="B38" s="80"/>
      <c r="C38" s="80"/>
      <c r="D38" s="80"/>
      <c r="E38" s="80"/>
      <c r="F38" s="80"/>
      <c r="G38" s="80"/>
      <c r="H38" s="80"/>
      <c r="I38" s="80"/>
      <c r="J38" s="81" t="str">
        <f aca="false">IF($B38="","",$B38&amp;"|"&amp;$C38&amp;"|"&amp;$D38&amp;"|"&amp;$E38&amp;"|"&amp;$F38)</f>
        <v/>
      </c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</row>
    <row r="39" customFormat="false" ht="45.75" hidden="false" customHeight="true" outlineLevel="0" collapsed="false">
      <c r="A39" s="80"/>
      <c r="B39" s="80"/>
      <c r="C39" s="80"/>
      <c r="D39" s="80"/>
      <c r="E39" s="80"/>
      <c r="F39" s="80"/>
      <c r="G39" s="80"/>
      <c r="H39" s="80"/>
      <c r="I39" s="80"/>
      <c r="J39" s="81" t="str">
        <f aca="false">IF($B39="","",$B39&amp;"|"&amp;$C39&amp;"|"&amp;$D39&amp;"|"&amp;$E39&amp;"|"&amp;$F39)</f>
        <v/>
      </c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</row>
    <row r="40" customFormat="false" ht="45.75" hidden="false" customHeight="true" outlineLevel="0" collapsed="false">
      <c r="A40" s="80"/>
      <c r="B40" s="80"/>
      <c r="C40" s="80"/>
      <c r="D40" s="80"/>
      <c r="E40" s="80"/>
      <c r="F40" s="80"/>
      <c r="G40" s="80"/>
      <c r="H40" s="80"/>
      <c r="I40" s="80"/>
      <c r="J40" s="81" t="str">
        <f aca="false">IF($B40="","",$B40&amp;"|"&amp;$C40&amp;"|"&amp;$D40&amp;"|"&amp;$E40&amp;"|"&amp;$F40)</f>
        <v/>
      </c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</row>
    <row r="41" customFormat="false" ht="45.75" hidden="false" customHeight="true" outlineLevel="0" collapsed="false">
      <c r="A41" s="80"/>
      <c r="B41" s="80"/>
      <c r="C41" s="80"/>
      <c r="D41" s="80"/>
      <c r="E41" s="80"/>
      <c r="F41" s="80"/>
      <c r="G41" s="80"/>
      <c r="H41" s="80"/>
      <c r="I41" s="80"/>
      <c r="J41" s="81" t="str">
        <f aca="false">IF($B41="","",$B41&amp;"|"&amp;$C41&amp;"|"&amp;$D41&amp;"|"&amp;$E41&amp;"|"&amp;$F41)</f>
        <v/>
      </c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</row>
    <row r="42" customFormat="false" ht="45.75" hidden="false" customHeight="true" outlineLevel="0" collapsed="false">
      <c r="A42" s="80"/>
      <c r="B42" s="80"/>
      <c r="C42" s="80"/>
      <c r="D42" s="80"/>
      <c r="E42" s="80"/>
      <c r="F42" s="80"/>
      <c r="G42" s="80"/>
      <c r="H42" s="80"/>
      <c r="I42" s="80"/>
      <c r="J42" s="81" t="str">
        <f aca="false">IF($B42="","",$B42&amp;"|"&amp;$C42&amp;"|"&amp;$D42&amp;"|"&amp;$E42&amp;"|"&amp;$F42)</f>
        <v/>
      </c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</row>
    <row r="43" customFormat="false" ht="45.75" hidden="false" customHeight="true" outlineLevel="0" collapsed="false">
      <c r="A43" s="80"/>
      <c r="B43" s="80"/>
      <c r="C43" s="80"/>
      <c r="D43" s="80"/>
      <c r="E43" s="80"/>
      <c r="F43" s="80"/>
      <c r="G43" s="80"/>
      <c r="H43" s="80"/>
      <c r="I43" s="80"/>
      <c r="J43" s="81" t="str">
        <f aca="false">IF($B43="","",$B43&amp;"|"&amp;$C43&amp;"|"&amp;$D43&amp;"|"&amp;$E43&amp;"|"&amp;$F43)</f>
        <v/>
      </c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</row>
    <row r="44" customFormat="false" ht="45.75" hidden="false" customHeight="true" outlineLevel="0" collapsed="false">
      <c r="A44" s="80"/>
      <c r="B44" s="80"/>
      <c r="C44" s="80"/>
      <c r="D44" s="80"/>
      <c r="E44" s="80"/>
      <c r="F44" s="80"/>
      <c r="G44" s="80"/>
      <c r="H44" s="80"/>
      <c r="I44" s="80"/>
      <c r="J44" s="81" t="str">
        <f aca="false">IF($B44="","",$B44&amp;"|"&amp;$C44&amp;"|"&amp;$D44&amp;"|"&amp;$E44&amp;"|"&amp;$F44)</f>
        <v/>
      </c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</row>
    <row r="45" customFormat="false" ht="45.75" hidden="false" customHeight="true" outlineLevel="0" collapsed="false">
      <c r="A45" s="80"/>
      <c r="B45" s="80"/>
      <c r="C45" s="80"/>
      <c r="D45" s="80"/>
      <c r="E45" s="80"/>
      <c r="F45" s="80"/>
      <c r="G45" s="80"/>
      <c r="H45" s="80"/>
      <c r="I45" s="80"/>
      <c r="J45" s="81" t="str">
        <f aca="false">IF($B45="","",$B45&amp;"|"&amp;$C45&amp;"|"&amp;$D45&amp;"|"&amp;$E45&amp;"|"&amp;$F45)</f>
        <v/>
      </c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</row>
    <row r="46" customFormat="false" ht="45.75" hidden="false" customHeight="true" outlineLevel="0" collapsed="false">
      <c r="A46" s="80"/>
      <c r="B46" s="80"/>
      <c r="C46" s="80"/>
      <c r="D46" s="80"/>
      <c r="E46" s="80"/>
      <c r="F46" s="80"/>
      <c r="G46" s="80"/>
      <c r="H46" s="80"/>
      <c r="I46" s="80"/>
      <c r="J46" s="81" t="str">
        <f aca="false">IF($B46="","",$B46&amp;"|"&amp;$C46&amp;"|"&amp;$D46&amp;"|"&amp;$E46&amp;"|"&amp;$F46)</f>
        <v/>
      </c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</row>
    <row r="47" customFormat="false" ht="45.75" hidden="false" customHeight="true" outlineLevel="0" collapsed="false">
      <c r="A47" s="80"/>
      <c r="B47" s="80"/>
      <c r="C47" s="80"/>
      <c r="D47" s="80"/>
      <c r="E47" s="80"/>
      <c r="F47" s="80"/>
      <c r="G47" s="80"/>
      <c r="H47" s="80"/>
      <c r="I47" s="80"/>
      <c r="J47" s="81" t="str">
        <f aca="false">IF($B47="","",$B47&amp;"|"&amp;$C47&amp;"|"&amp;$D47&amp;"|"&amp;$E47&amp;"|"&amp;$F47)</f>
        <v/>
      </c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</row>
    <row r="48" customFormat="false" ht="45.75" hidden="false" customHeight="true" outlineLevel="0" collapsed="false">
      <c r="A48" s="80"/>
      <c r="B48" s="80"/>
      <c r="C48" s="80"/>
      <c r="D48" s="80"/>
      <c r="E48" s="80"/>
      <c r="F48" s="80"/>
      <c r="G48" s="80"/>
      <c r="H48" s="80"/>
      <c r="I48" s="80"/>
      <c r="J48" s="81" t="str">
        <f aca="false">IF($B48="","",$B48&amp;"|"&amp;$C48&amp;"|"&amp;$D48&amp;"|"&amp;$E48&amp;"|"&amp;$F48)</f>
        <v/>
      </c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</row>
    <row r="49" customFormat="false" ht="45.75" hidden="false" customHeight="true" outlineLevel="0" collapsed="false">
      <c r="A49" s="80"/>
      <c r="B49" s="80"/>
      <c r="C49" s="80"/>
      <c r="D49" s="80"/>
      <c r="E49" s="80"/>
      <c r="F49" s="80"/>
      <c r="G49" s="80"/>
      <c r="H49" s="80"/>
      <c r="I49" s="80"/>
      <c r="J49" s="81" t="str">
        <f aca="false">IF($B49="","",$B49&amp;"|"&amp;$C49&amp;"|"&amp;$D49&amp;"|"&amp;$E49&amp;"|"&amp;$F49)</f>
        <v/>
      </c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</row>
  </sheetData>
  <autoFilter ref="A4:X49"/>
  <mergeCells count="2">
    <mergeCell ref="A1:L1"/>
    <mergeCell ref="A2:L2"/>
  </mergeCells>
  <dataValidations count="4">
    <dataValidation allowBlank="true" errorStyle="stop" operator="between" showDropDown="false" showErrorMessage="false" showInputMessage="false" sqref="B30:B49" type="list">
      <formula1>LST_MARCAS</formula1>
      <formula2>0</formula2>
    </dataValidation>
    <dataValidation allowBlank="true" errorStyle="stop" operator="between" showDropDown="false" showErrorMessage="false" showInputMessage="false" sqref="C30:C49" type="list">
      <formula1>LST_MONITORES</formula1>
      <formula2>0</formula2>
    </dataValidation>
    <dataValidation allowBlank="true" errorStyle="stop" operator="between" showDropDown="false" showErrorMessage="false" showInputMessage="false" sqref="E30:E49" type="list">
      <formula1>LST_OBJETIVOS</formula1>
      <formula2>0</formula2>
    </dataValidation>
    <dataValidation allowBlank="true" errorStyle="stop" operator="between" showDropDown="false" showErrorMessage="false" showInputMessage="false" sqref="F30:F49" type="list">
      <formula1>LST_ORIGENS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62"/>
  </cols>
  <sheetData>
    <row r="1" customFormat="false" ht="21.75" hidden="false" customHeight="true" outlineLevel="0" collapsed="false">
      <c r="A1" s="11" t="s">
        <v>873</v>
      </c>
      <c r="B1" s="11"/>
      <c r="C1" s="11"/>
      <c r="D1" s="11"/>
      <c r="E1" s="11"/>
    </row>
    <row r="2" customFormat="false" ht="15" hidden="false" customHeight="false" outlineLevel="0" collapsed="false">
      <c r="A2" s="2" t="s">
        <v>874</v>
      </c>
      <c r="B2" s="2"/>
      <c r="C2" s="2"/>
      <c r="D2" s="2"/>
      <c r="E2" s="2"/>
    </row>
    <row r="4" customFormat="false" ht="31.5" hidden="false" customHeight="true" outlineLevel="0" collapsed="false">
      <c r="A4" s="30" t="s">
        <v>875</v>
      </c>
      <c r="B4" s="30" t="s">
        <v>876</v>
      </c>
      <c r="C4" s="30" t="s">
        <v>877</v>
      </c>
      <c r="D4" s="30" t="s">
        <v>878</v>
      </c>
      <c r="E4" s="30" t="s">
        <v>879</v>
      </c>
    </row>
    <row r="5" customFormat="false" ht="61.5" hidden="false" customHeight="true" outlineLevel="0" collapsed="false">
      <c r="A5" s="82" t="s">
        <v>880</v>
      </c>
      <c r="B5" s="78" t="s">
        <v>881</v>
      </c>
      <c r="C5" s="78" t="s">
        <v>882</v>
      </c>
      <c r="D5" s="78" t="s">
        <v>883</v>
      </c>
      <c r="E5" s="78" t="s">
        <v>884</v>
      </c>
    </row>
    <row r="6" customFormat="false" ht="61.5" hidden="false" customHeight="true" outlineLevel="0" collapsed="false">
      <c r="A6" s="82" t="s">
        <v>885</v>
      </c>
      <c r="B6" s="78" t="s">
        <v>886</v>
      </c>
      <c r="C6" s="78" t="s">
        <v>887</v>
      </c>
      <c r="D6" s="78" t="s">
        <v>888</v>
      </c>
      <c r="E6" s="78" t="s">
        <v>889</v>
      </c>
    </row>
    <row r="7" customFormat="false" ht="61.5" hidden="false" customHeight="true" outlineLevel="0" collapsed="false">
      <c r="A7" s="82" t="s">
        <v>890</v>
      </c>
      <c r="B7" s="78" t="s">
        <v>891</v>
      </c>
      <c r="C7" s="78" t="s">
        <v>892</v>
      </c>
      <c r="D7" s="78" t="s">
        <v>893</v>
      </c>
      <c r="E7" s="78" t="s">
        <v>894</v>
      </c>
    </row>
    <row r="8" customFormat="false" ht="61.5" hidden="false" customHeight="true" outlineLevel="0" collapsed="false">
      <c r="A8" s="82" t="s">
        <v>895</v>
      </c>
      <c r="B8" s="78" t="s">
        <v>896</v>
      </c>
      <c r="C8" s="78" t="s">
        <v>897</v>
      </c>
      <c r="D8" s="78" t="s">
        <v>898</v>
      </c>
      <c r="E8" s="78" t="s">
        <v>899</v>
      </c>
    </row>
    <row r="9" customFormat="false" ht="61.5" hidden="false" customHeight="true" outlineLevel="0" collapsed="false">
      <c r="A9" s="82" t="s">
        <v>900</v>
      </c>
      <c r="B9" s="78" t="s">
        <v>901</v>
      </c>
      <c r="C9" s="78" t="s">
        <v>902</v>
      </c>
      <c r="D9" s="78" t="s">
        <v>903</v>
      </c>
      <c r="E9" s="78" t="s">
        <v>904</v>
      </c>
    </row>
    <row r="10" customFormat="false" ht="61.5" hidden="false" customHeight="true" outlineLevel="0" collapsed="false">
      <c r="A10" s="82" t="s">
        <v>905</v>
      </c>
      <c r="B10" s="78" t="s">
        <v>906</v>
      </c>
      <c r="C10" s="78" t="s">
        <v>907</v>
      </c>
      <c r="D10" s="78" t="s">
        <v>908</v>
      </c>
      <c r="E10" s="78" t="s">
        <v>909</v>
      </c>
    </row>
    <row r="11" customFormat="false" ht="61.5" hidden="false" customHeight="true" outlineLevel="0" collapsed="false">
      <c r="A11" s="82" t="s">
        <v>910</v>
      </c>
      <c r="B11" s="78" t="s">
        <v>911</v>
      </c>
      <c r="C11" s="78" t="s">
        <v>912</v>
      </c>
      <c r="D11" s="78" t="s">
        <v>913</v>
      </c>
      <c r="E11" s="78" t="s">
        <v>914</v>
      </c>
    </row>
    <row r="12" customFormat="false" ht="61.5" hidden="false" customHeight="true" outlineLevel="0" collapsed="false">
      <c r="A12" s="82" t="s">
        <v>915</v>
      </c>
      <c r="B12" s="78" t="s">
        <v>916</v>
      </c>
      <c r="C12" s="78" t="s">
        <v>917</v>
      </c>
      <c r="D12" s="78" t="s">
        <v>918</v>
      </c>
      <c r="E12" s="78" t="s">
        <v>919</v>
      </c>
    </row>
    <row r="13" customFormat="false" ht="61.5" hidden="false" customHeight="true" outlineLevel="0" collapsed="false">
      <c r="A13" s="82" t="s">
        <v>920</v>
      </c>
      <c r="B13" s="78" t="s">
        <v>921</v>
      </c>
      <c r="C13" s="78" t="s">
        <v>922</v>
      </c>
      <c r="D13" s="78" t="s">
        <v>923</v>
      </c>
      <c r="E13" s="78" t="s">
        <v>924</v>
      </c>
    </row>
    <row r="14" customFormat="false" ht="61.5" hidden="false" customHeight="true" outlineLevel="0" collapsed="false">
      <c r="A14" s="82" t="s">
        <v>925</v>
      </c>
      <c r="B14" s="78" t="s">
        <v>926</v>
      </c>
      <c r="C14" s="78" t="s">
        <v>927</v>
      </c>
      <c r="D14" s="78" t="s">
        <v>928</v>
      </c>
      <c r="E14" s="78" t="s">
        <v>929</v>
      </c>
    </row>
    <row r="15" customFormat="false" ht="61.5" hidden="false" customHeight="true" outlineLevel="0" collapsed="false">
      <c r="A15" s="82" t="s">
        <v>930</v>
      </c>
      <c r="B15" s="78" t="s">
        <v>931</v>
      </c>
      <c r="C15" s="78" t="s">
        <v>932</v>
      </c>
      <c r="D15" s="78" t="s">
        <v>933</v>
      </c>
      <c r="E15" s="78" t="s">
        <v>934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96"/>
  </cols>
  <sheetData>
    <row r="1" customFormat="false" ht="21.75" hidden="false" customHeight="true" outlineLevel="0" collapsed="false">
      <c r="A1" s="11" t="s">
        <v>935</v>
      </c>
      <c r="B1" s="11"/>
      <c r="C1" s="11"/>
      <c r="D1" s="11"/>
    </row>
    <row r="4" customFormat="false" ht="18.75" hidden="false" customHeight="true" outlineLevel="0" collapsed="false">
      <c r="A4" s="3" t="s">
        <v>936</v>
      </c>
      <c r="B4" s="3"/>
      <c r="C4" s="3"/>
      <c r="D4" s="3"/>
    </row>
    <row r="5" customFormat="false" ht="45.75" hidden="false" customHeight="true" outlineLevel="0" collapsed="false">
      <c r="B5" s="82" t="s">
        <v>937</v>
      </c>
      <c r="C5" s="78" t="s">
        <v>938</v>
      </c>
    </row>
    <row r="6" customFormat="false" ht="45.75" hidden="false" customHeight="true" outlineLevel="0" collapsed="false">
      <c r="B6" s="82" t="s">
        <v>359</v>
      </c>
      <c r="C6" s="78" t="s">
        <v>939</v>
      </c>
    </row>
    <row r="7" customFormat="false" ht="45.75" hidden="false" customHeight="true" outlineLevel="0" collapsed="false">
      <c r="B7" s="82" t="s">
        <v>940</v>
      </c>
      <c r="C7" s="78" t="s">
        <v>941</v>
      </c>
    </row>
    <row r="8" customFormat="false" ht="45.75" hidden="false" customHeight="true" outlineLevel="0" collapsed="false">
      <c r="B8" s="82" t="s">
        <v>942</v>
      </c>
      <c r="C8" s="78" t="s">
        <v>943</v>
      </c>
    </row>
    <row r="9" customFormat="false" ht="45.75" hidden="false" customHeight="true" outlineLevel="0" collapsed="false">
      <c r="B9" s="82" t="s">
        <v>944</v>
      </c>
      <c r="C9" s="78" t="s">
        <v>945</v>
      </c>
    </row>
    <row r="10" customFormat="false" ht="45.75" hidden="false" customHeight="true" outlineLevel="0" collapsed="false">
      <c r="B10" s="82" t="s">
        <v>946</v>
      </c>
      <c r="C10" s="78" t="s">
        <v>947</v>
      </c>
    </row>
    <row r="11" customFormat="false" ht="45.75" hidden="false" customHeight="true" outlineLevel="0" collapsed="false">
      <c r="B11" s="82" t="s">
        <v>948</v>
      </c>
      <c r="C11" s="78" t="s">
        <v>949</v>
      </c>
    </row>
    <row r="12" customFormat="false" ht="45.75" hidden="false" customHeight="true" outlineLevel="0" collapsed="false">
      <c r="B12" s="82" t="s">
        <v>950</v>
      </c>
      <c r="C12" s="78" t="s">
        <v>951</v>
      </c>
    </row>
    <row r="13" customFormat="false" ht="45.75" hidden="false" customHeight="true" outlineLevel="0" collapsed="false">
      <c r="B13" s="82" t="s">
        <v>952</v>
      </c>
      <c r="C13" s="78" t="s">
        <v>953</v>
      </c>
    </row>
    <row r="15" customFormat="false" ht="18.75" hidden="false" customHeight="true" outlineLevel="0" collapsed="false">
      <c r="A15" s="3" t="s">
        <v>954</v>
      </c>
      <c r="B15" s="3"/>
      <c r="C15" s="3"/>
      <c r="D15" s="3"/>
    </row>
    <row r="16" customFormat="false" ht="51.75" hidden="false" customHeight="true" outlineLevel="0" collapsed="false">
      <c r="B16" s="82" t="s">
        <v>955</v>
      </c>
      <c r="C16" s="78" t="s">
        <v>956</v>
      </c>
    </row>
    <row r="17" customFormat="false" ht="51.75" hidden="false" customHeight="true" outlineLevel="0" collapsed="false">
      <c r="B17" s="82" t="s">
        <v>957</v>
      </c>
      <c r="C17" s="78" t="s">
        <v>958</v>
      </c>
    </row>
    <row r="18" customFormat="false" ht="51.75" hidden="false" customHeight="true" outlineLevel="0" collapsed="false">
      <c r="B18" s="82" t="s">
        <v>959</v>
      </c>
      <c r="C18" s="78" t="s">
        <v>960</v>
      </c>
    </row>
    <row r="19" customFormat="false" ht="51.75" hidden="false" customHeight="true" outlineLevel="0" collapsed="false">
      <c r="B19" s="82" t="s">
        <v>961</v>
      </c>
      <c r="C19" s="78" t="s">
        <v>962</v>
      </c>
    </row>
    <row r="20" customFormat="false" ht="51.75" hidden="false" customHeight="true" outlineLevel="0" collapsed="false">
      <c r="B20" s="82" t="s">
        <v>963</v>
      </c>
      <c r="C20" s="78" t="s">
        <v>964</v>
      </c>
    </row>
    <row r="21" customFormat="false" ht="51.75" hidden="false" customHeight="true" outlineLevel="0" collapsed="false">
      <c r="B21" s="82" t="s">
        <v>965</v>
      </c>
      <c r="C21" s="78" t="s">
        <v>966</v>
      </c>
    </row>
    <row r="22" customFormat="false" ht="51.75" hidden="false" customHeight="true" outlineLevel="0" collapsed="false">
      <c r="B22" s="82" t="s">
        <v>967</v>
      </c>
      <c r="C22" s="78" t="s">
        <v>968</v>
      </c>
    </row>
    <row r="24" customFormat="false" ht="18.75" hidden="false" customHeight="true" outlineLevel="0" collapsed="false">
      <c r="A24" s="3" t="s">
        <v>969</v>
      </c>
      <c r="B24" s="3"/>
      <c r="C24" s="3"/>
      <c r="D24" s="3"/>
    </row>
    <row r="25" customFormat="false" ht="61.5" hidden="false" customHeight="true" outlineLevel="0" collapsed="false">
      <c r="B25" s="5" t="s">
        <v>970</v>
      </c>
      <c r="C25" s="83" t="s">
        <v>971</v>
      </c>
    </row>
  </sheetData>
  <mergeCells count="4">
    <mergeCell ref="A1:D1"/>
    <mergeCell ref="A4:D4"/>
    <mergeCell ref="A15:D15"/>
    <mergeCell ref="A24:D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34"/>
    <col collapsed="false" customWidth="true" hidden="false" outlineLevel="0" max="22" min="15" style="0" width="30"/>
    <col collapsed="false" customWidth="true" hidden="false" outlineLevel="0" max="37" min="24" style="0" width="26"/>
  </cols>
  <sheetData>
    <row r="1" customFormat="false" ht="15" hidden="false" customHeight="false" outlineLevel="0" collapsed="false">
      <c r="A1" s="5" t="s">
        <v>972</v>
      </c>
    </row>
    <row r="3" customFormat="false" ht="15" hidden="false" customHeight="false" outlineLevel="0" collapsed="false">
      <c r="A3" s="5" t="s">
        <v>973</v>
      </c>
      <c r="B3" s="5" t="s">
        <v>974</v>
      </c>
      <c r="C3" s="5" t="s">
        <v>975</v>
      </c>
      <c r="D3" s="5" t="s">
        <v>976</v>
      </c>
      <c r="E3" s="5" t="s">
        <v>977</v>
      </c>
      <c r="F3" s="5" t="s">
        <v>978</v>
      </c>
      <c r="G3" s="5" t="s">
        <v>979</v>
      </c>
      <c r="H3" s="5" t="s">
        <v>980</v>
      </c>
      <c r="I3" s="5" t="s">
        <v>981</v>
      </c>
      <c r="J3" s="5" t="s">
        <v>982</v>
      </c>
      <c r="K3" s="5" t="s">
        <v>983</v>
      </c>
      <c r="L3" s="5" t="s">
        <v>984</v>
      </c>
      <c r="O3" s="73" t="s">
        <v>985</v>
      </c>
      <c r="P3" s="73" t="s">
        <v>986</v>
      </c>
      <c r="Q3" s="73" t="s">
        <v>987</v>
      </c>
      <c r="R3" s="73" t="s">
        <v>988</v>
      </c>
      <c r="S3" s="73" t="s">
        <v>989</v>
      </c>
      <c r="T3" s="73" t="s">
        <v>990</v>
      </c>
      <c r="U3" s="73" t="s">
        <v>991</v>
      </c>
      <c r="V3" s="73" t="s">
        <v>992</v>
      </c>
      <c r="X3" s="73" t="s">
        <v>993</v>
      </c>
      <c r="Y3" s="73" t="s">
        <v>994</v>
      </c>
      <c r="Z3" s="73" t="s">
        <v>995</v>
      </c>
      <c r="AA3" s="73" t="s">
        <v>996</v>
      </c>
      <c r="AB3" s="73" t="s">
        <v>997</v>
      </c>
      <c r="AC3" s="73" t="s">
        <v>998</v>
      </c>
      <c r="AD3" s="73" t="s">
        <v>999</v>
      </c>
      <c r="AE3" s="73" t="s">
        <v>1000</v>
      </c>
      <c r="AF3" s="73" t="s">
        <v>1001</v>
      </c>
      <c r="AG3" s="73" t="s">
        <v>1002</v>
      </c>
      <c r="AH3" s="73" t="s">
        <v>1003</v>
      </c>
      <c r="AI3" s="73" t="s">
        <v>1004</v>
      </c>
      <c r="AJ3" s="73" t="s">
        <v>1005</v>
      </c>
      <c r="AK3" s="73" t="s">
        <v>1006</v>
      </c>
    </row>
    <row r="4" customFormat="false" ht="15" hidden="false" customHeight="false" outlineLevel="0" collapsed="false">
      <c r="A4" s="8" t="s">
        <v>562</v>
      </c>
      <c r="B4" s="8" t="s">
        <v>629</v>
      </c>
      <c r="C4" s="8" t="s">
        <v>565</v>
      </c>
      <c r="D4" s="8" t="s">
        <v>439</v>
      </c>
      <c r="E4" s="8" t="s">
        <v>1007</v>
      </c>
      <c r="F4" s="8" t="s">
        <v>102</v>
      </c>
      <c r="G4" s="8" t="s">
        <v>104</v>
      </c>
      <c r="H4" s="8" t="s">
        <v>106</v>
      </c>
      <c r="I4" s="8" t="s">
        <v>108</v>
      </c>
      <c r="J4" s="8" t="s">
        <v>110</v>
      </c>
      <c r="K4" s="8" t="s">
        <v>115</v>
      </c>
      <c r="L4" s="8" t="s">
        <v>295</v>
      </c>
      <c r="O4" s="8" t="s">
        <v>629</v>
      </c>
      <c r="P4" s="8" t="s">
        <v>668</v>
      </c>
      <c r="Q4" s="8" t="s">
        <v>722</v>
      </c>
      <c r="R4" s="8" t="s">
        <v>742</v>
      </c>
      <c r="S4" s="8" t="s">
        <v>788</v>
      </c>
      <c r="T4" s="8" t="s">
        <v>863</v>
      </c>
      <c r="U4" s="8" t="s">
        <v>827</v>
      </c>
      <c r="V4" s="8" t="s">
        <v>841</v>
      </c>
      <c r="X4" s="8" t="s">
        <v>564</v>
      </c>
      <c r="Y4" s="8" t="s">
        <v>564</v>
      </c>
      <c r="Z4" s="8" t="s">
        <v>564</v>
      </c>
      <c r="AA4" s="8" t="s">
        <v>564</v>
      </c>
      <c r="AB4" s="8" t="s">
        <v>564</v>
      </c>
      <c r="AC4" s="8" t="s">
        <v>564</v>
      </c>
      <c r="AD4" s="8" t="s">
        <v>564</v>
      </c>
      <c r="AE4" s="8" t="s">
        <v>564</v>
      </c>
      <c r="AF4" s="8" t="s">
        <v>564</v>
      </c>
      <c r="AG4" s="8" t="s">
        <v>564</v>
      </c>
      <c r="AH4" s="8" t="s">
        <v>564</v>
      </c>
      <c r="AI4" s="8" t="s">
        <v>564</v>
      </c>
      <c r="AJ4" s="8" t="s">
        <v>564</v>
      </c>
      <c r="AK4" s="8" t="s">
        <v>564</v>
      </c>
    </row>
    <row r="5" customFormat="false" ht="15" hidden="false" customHeight="false" outlineLevel="0" collapsed="false">
      <c r="A5" s="8" t="s">
        <v>667</v>
      </c>
      <c r="B5" s="8" t="s">
        <v>563</v>
      </c>
      <c r="C5" s="8" t="s">
        <v>598</v>
      </c>
      <c r="D5" s="8" t="s">
        <v>614</v>
      </c>
      <c r="E5" s="8" t="s">
        <v>1008</v>
      </c>
      <c r="F5" s="8" t="s">
        <v>1009</v>
      </c>
      <c r="G5" s="8" t="s">
        <v>1010</v>
      </c>
      <c r="H5" s="8" t="s">
        <v>1011</v>
      </c>
      <c r="I5" s="8" t="s">
        <v>1012</v>
      </c>
      <c r="J5" s="8" t="s">
        <v>1013</v>
      </c>
      <c r="K5" s="8" t="s">
        <v>1014</v>
      </c>
      <c r="L5" s="8" t="s">
        <v>1015</v>
      </c>
      <c r="O5" s="8" t="s">
        <v>563</v>
      </c>
      <c r="P5" s="8" t="s">
        <v>697</v>
      </c>
      <c r="Q5" s="8" t="s">
        <v>731</v>
      </c>
      <c r="R5" s="8" t="s">
        <v>755</v>
      </c>
      <c r="X5" s="8" t="s">
        <v>1016</v>
      </c>
      <c r="Y5" s="8" t="s">
        <v>1017</v>
      </c>
      <c r="Z5" s="8" t="s">
        <v>1018</v>
      </c>
      <c r="AA5" s="8" t="s">
        <v>1019</v>
      </c>
      <c r="AE5" s="8" t="s">
        <v>1020</v>
      </c>
      <c r="AF5" s="8" t="s">
        <v>1020</v>
      </c>
      <c r="AG5" s="8" t="s">
        <v>1020</v>
      </c>
      <c r="AH5" s="8" t="s">
        <v>1021</v>
      </c>
      <c r="AI5" s="8" t="s">
        <v>1022</v>
      </c>
      <c r="AJ5" s="8" t="s">
        <v>1023</v>
      </c>
      <c r="AK5" s="8" t="s">
        <v>1024</v>
      </c>
    </row>
    <row r="6" customFormat="false" ht="15" hidden="false" customHeight="false" outlineLevel="0" collapsed="false">
      <c r="A6" s="8" t="s">
        <v>721</v>
      </c>
      <c r="B6" s="8" t="s">
        <v>657</v>
      </c>
      <c r="C6" s="8" t="s">
        <v>789</v>
      </c>
      <c r="E6" s="8" t="s">
        <v>1025</v>
      </c>
      <c r="H6" s="8" t="s">
        <v>1026</v>
      </c>
      <c r="J6" s="8" t="s">
        <v>1027</v>
      </c>
      <c r="L6" s="8" t="s">
        <v>1028</v>
      </c>
      <c r="O6" s="8" t="s">
        <v>657</v>
      </c>
      <c r="R6" s="8" t="s">
        <v>764</v>
      </c>
      <c r="Y6" s="8" t="s">
        <v>1029</v>
      </c>
      <c r="AA6" s="8" t="s">
        <v>1030</v>
      </c>
      <c r="AG6" s="8" t="s">
        <v>1031</v>
      </c>
      <c r="AH6" s="8" t="s">
        <v>1032</v>
      </c>
      <c r="AI6" s="8" t="s">
        <v>1033</v>
      </c>
      <c r="AJ6" s="8" t="s">
        <v>1034</v>
      </c>
      <c r="AK6" s="8" t="s">
        <v>1035</v>
      </c>
    </row>
    <row r="7" customFormat="false" ht="15" hidden="false" customHeight="false" outlineLevel="0" collapsed="false">
      <c r="A7" s="8" t="s">
        <v>741</v>
      </c>
      <c r="B7" s="8" t="s">
        <v>668</v>
      </c>
      <c r="C7" s="8" t="s">
        <v>583</v>
      </c>
      <c r="E7" s="8" t="s">
        <v>1036</v>
      </c>
      <c r="L7" s="8" t="s">
        <v>1037</v>
      </c>
    </row>
    <row r="8" customFormat="false" ht="15" hidden="false" customHeight="false" outlineLevel="0" collapsed="false">
      <c r="A8" s="8" t="s">
        <v>787</v>
      </c>
      <c r="B8" s="8" t="s">
        <v>697</v>
      </c>
      <c r="C8" s="8" t="s">
        <v>1038</v>
      </c>
      <c r="E8" s="8" t="s">
        <v>1039</v>
      </c>
    </row>
    <row r="9" customFormat="false" ht="15" hidden="false" customHeight="false" outlineLevel="0" collapsed="false">
      <c r="A9" s="8" t="s">
        <v>862</v>
      </c>
      <c r="B9" s="8" t="s">
        <v>722</v>
      </c>
      <c r="C9" s="8" t="s">
        <v>1040</v>
      </c>
    </row>
    <row r="10" customFormat="false" ht="15" hidden="false" customHeight="false" outlineLevel="0" collapsed="false">
      <c r="A10" s="8" t="s">
        <v>826</v>
      </c>
      <c r="B10" s="8" t="s">
        <v>731</v>
      </c>
    </row>
    <row r="11" customFormat="false" ht="15" hidden="false" customHeight="false" outlineLevel="0" collapsed="false">
      <c r="A11" s="8" t="s">
        <v>840</v>
      </c>
      <c r="B11" s="8" t="s">
        <v>742</v>
      </c>
    </row>
    <row r="12" customFormat="false" ht="15" hidden="false" customHeight="false" outlineLevel="0" collapsed="false">
      <c r="B12" s="8" t="s">
        <v>755</v>
      </c>
    </row>
    <row r="13" customFormat="false" ht="15" hidden="false" customHeight="false" outlineLevel="0" collapsed="false">
      <c r="B13" s="8" t="s">
        <v>764</v>
      </c>
    </row>
    <row r="14" customFormat="false" ht="15" hidden="false" customHeight="false" outlineLevel="0" collapsed="false">
      <c r="B14" s="8" t="s">
        <v>788</v>
      </c>
    </row>
    <row r="15" customFormat="false" ht="15" hidden="false" customHeight="false" outlineLevel="0" collapsed="false">
      <c r="B15" s="8" t="s">
        <v>863</v>
      </c>
    </row>
    <row r="16" customFormat="false" ht="15" hidden="false" customHeight="false" outlineLevel="0" collapsed="false">
      <c r="B16" s="8" t="s">
        <v>827</v>
      </c>
    </row>
    <row r="17" customFormat="false" ht="15" hidden="false" customHeight="false" outlineLevel="0" collapsed="false">
      <c r="B17" s="8" t="s">
        <v>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2026-08-11T15:39:21Z</dcterms:created>
  <dc:creator>openpyxl</dc:creator>
  <dc:description/>
  <dc:language>en-US</dc:language>
  <cp:lastModifiedBy/>
  <dcterms:modified xsi:type="dcterms:W3CDTF">2026-08-11T15:39:24Z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