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https://uctcloud-my.sharepoint.com/personal/bdwgil001_myuct_ac_za/Documents/Student googledrive/My Drive/Pharmacological systematic review 2020/Full pharma review/Manuscript/Submission docs_PAIN/Revisions/Round 2/Files to be uploaded to OSF/"/>
    </mc:Choice>
  </mc:AlternateContent>
  <xr:revisionPtr revIDLastSave="15" documentId="8_{78C76468-83B6-8F4A-B064-67B4401A0080}" xr6:coauthVersionLast="47" xr6:coauthVersionMax="47" xr10:uidLastSave="{8A840854-11E4-9A44-80BF-3A5DC3CBBD27}"/>
  <bookViews>
    <workbookView xWindow="0" yWindow="740" windowWidth="29400" windowHeight="17200" xr2:uid="{6E004CD9-C096-2E4F-977A-030AFE361E2B}"/>
  </bookViews>
  <sheets>
    <sheet name="All data " sheetId="1" r:id="rId1"/>
  </sheets>
  <definedNames>
    <definedName name="_xlnm._FilterDatabase" localSheetId="0" hidden="1">'All data '!$A$1:$DT$225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5" i="1" l="1"/>
  <c r="R46" i="1"/>
  <c r="R47" i="1"/>
  <c r="BJ96" i="1" l="1"/>
  <c r="BX89" i="1"/>
  <c r="BJ89" i="1"/>
  <c r="BJ219" i="1"/>
  <c r="CC212" i="1"/>
  <c r="BO212" i="1"/>
  <c r="BX199" i="1"/>
  <c r="BJ199" i="1"/>
  <c r="BX149" i="1"/>
  <c r="BJ149" i="1"/>
  <c r="BX117" i="1"/>
  <c r="BJ117" i="1"/>
  <c r="BJ97" i="1"/>
  <c r="BX51" i="1"/>
  <c r="BJ51" i="1"/>
  <c r="CC213" i="1"/>
  <c r="BO213" i="1"/>
  <c r="BX88" i="1"/>
  <c r="BX147" i="1"/>
  <c r="BJ147" i="1"/>
  <c r="BJ88" i="1"/>
  <c r="BU148" i="1"/>
  <c r="BX148" i="1" s="1"/>
  <c r="BR148" i="1"/>
  <c r="BG148" i="1"/>
  <c r="BJ148" i="1" s="1"/>
  <c r="BD148" i="1"/>
  <c r="BO158" i="1"/>
  <c r="BO9" i="1"/>
  <c r="BO8" i="1"/>
  <c r="CC9" i="1"/>
  <c r="CC8" i="1"/>
  <c r="CC19" i="1"/>
  <c r="CC18" i="1"/>
  <c r="CC158" i="1"/>
  <c r="CC161" i="1"/>
  <c r="CC160" i="1"/>
  <c r="CC217" i="1"/>
  <c r="BO217" i="1"/>
  <c r="BX97" i="1"/>
  <c r="BX96" i="1"/>
  <c r="BX49" i="1"/>
  <c r="BX55" i="1"/>
  <c r="BX54" i="1"/>
  <c r="BX224" i="1"/>
  <c r="BX180" i="1"/>
  <c r="BX181" i="1"/>
  <c r="BX179" i="1"/>
  <c r="BX177" i="1"/>
  <c r="BX176" i="1"/>
  <c r="BX172" i="1"/>
  <c r="BX173" i="1"/>
  <c r="BX174" i="1"/>
  <c r="BX171" i="1"/>
  <c r="BX144" i="1"/>
  <c r="BX145" i="1"/>
  <c r="BX143" i="1"/>
  <c r="BX107" i="1"/>
  <c r="BX108" i="1"/>
  <c r="BX100" i="1"/>
  <c r="BX101" i="1"/>
  <c r="BX102" i="1"/>
  <c r="BX53" i="1"/>
  <c r="BX37" i="1"/>
  <c r="BX36" i="1"/>
  <c r="BX24" i="1"/>
  <c r="BJ224" i="1"/>
  <c r="BJ180" i="1"/>
  <c r="BJ181" i="1"/>
  <c r="BJ179" i="1"/>
  <c r="BJ177" i="1"/>
  <c r="BJ176" i="1"/>
  <c r="BJ172" i="1"/>
  <c r="BJ173" i="1"/>
  <c r="BJ174" i="1"/>
  <c r="BJ171" i="1"/>
  <c r="BJ144" i="1"/>
  <c r="BJ145" i="1"/>
  <c r="BJ143" i="1"/>
  <c r="BJ107" i="1"/>
  <c r="BJ108" i="1"/>
  <c r="BJ100" i="1"/>
  <c r="BJ101" i="1"/>
  <c r="BJ102" i="1"/>
  <c r="BJ54" i="1"/>
  <c r="BJ55" i="1"/>
  <c r="BJ53" i="1"/>
  <c r="BJ49" i="1"/>
  <c r="BJ37" i="1"/>
  <c r="BJ36" i="1"/>
  <c r="BJ24" i="1"/>
  <c r="BO19" i="1"/>
  <c r="BO18" i="1"/>
  <c r="BX10" i="1"/>
  <c r="BJ10" i="1"/>
  <c r="BO215" i="1"/>
  <c r="BX111" i="1"/>
  <c r="BX99" i="1"/>
  <c r="BX98" i="1"/>
  <c r="BX90" i="1"/>
  <c r="BX83" i="1"/>
  <c r="BX82" i="1"/>
  <c r="BX81" i="1"/>
  <c r="BX80" i="1"/>
  <c r="BX79" i="1"/>
  <c r="BX78" i="1"/>
  <c r="BX67" i="1"/>
  <c r="BX66" i="1"/>
  <c r="BX61" i="1"/>
  <c r="BJ61" i="1"/>
  <c r="BJ111" i="1"/>
  <c r="BJ99" i="1"/>
  <c r="BJ98" i="1"/>
  <c r="BJ90" i="1"/>
  <c r="BJ83" i="1"/>
  <c r="BJ82" i="1"/>
  <c r="BJ81" i="1"/>
  <c r="BJ80" i="1"/>
  <c r="BJ79" i="1"/>
  <c r="BJ78" i="1"/>
  <c r="BJ67" i="1"/>
  <c r="BJ66" i="1"/>
  <c r="CC47" i="1"/>
  <c r="CC46" i="1"/>
  <c r="CC44" i="1"/>
  <c r="BO47" i="1"/>
  <c r="BO46" i="1"/>
  <c r="BO44" i="1"/>
  <c r="CC130" i="1"/>
  <c r="CC129" i="1"/>
  <c r="BO130" i="1"/>
  <c r="BO129" i="1"/>
  <c r="BX146" i="1"/>
  <c r="BR146" i="1"/>
  <c r="BJ146" i="1"/>
  <c r="BD146" i="1"/>
  <c r="BX106" i="1"/>
  <c r="BX105" i="1"/>
  <c r="BX62" i="1"/>
  <c r="CC216" i="1"/>
  <c r="CC128" i="1"/>
  <c r="CC127" i="1"/>
  <c r="BJ62" i="1"/>
  <c r="BJ106" i="1"/>
  <c r="BJ105" i="1"/>
  <c r="BO216" i="1"/>
  <c r="BO214" i="1"/>
  <c r="BO128" i="1"/>
  <c r="BO127" i="1"/>
  <c r="BO222" i="1"/>
  <c r="CC222" i="1"/>
  <c r="DR222" i="1"/>
  <c r="DF222" i="1"/>
  <c r="DM208" i="1"/>
  <c r="DA208" i="1"/>
  <c r="Q225" i="1"/>
  <c r="P225" i="1"/>
  <c r="R90" i="1" l="1"/>
  <c r="R89" i="1"/>
  <c r="BX169" i="1"/>
  <c r="BX168" i="1"/>
  <c r="BJ169" i="1"/>
  <c r="BJ168" i="1"/>
  <c r="BO161" i="1"/>
  <c r="BO160" i="1"/>
  <c r="BX178" i="1"/>
  <c r="BJ178" i="1"/>
  <c r="CC215" i="1"/>
  <c r="CC214" i="1"/>
  <c r="CC139" i="1"/>
  <c r="CC138" i="1"/>
  <c r="BO138" i="1"/>
  <c r="CC136" i="1"/>
  <c r="CC135" i="1"/>
  <c r="BO135" i="1"/>
  <c r="CC141" i="1"/>
  <c r="BO141" i="1"/>
  <c r="BO140" i="1"/>
  <c r="R83" i="1"/>
  <c r="R82" i="1"/>
  <c r="R81" i="1"/>
  <c r="R80" i="1"/>
  <c r="R79" i="1"/>
  <c r="R78" i="1"/>
  <c r="R77" i="1"/>
  <c r="R110" i="1"/>
  <c r="R108" i="1"/>
  <c r="R107" i="1"/>
  <c r="R106" i="1"/>
  <c r="R105" i="1"/>
  <c r="R101" i="1"/>
  <c r="R100" i="1"/>
  <c r="R99" i="1"/>
  <c r="R98" i="1"/>
  <c r="R97" i="1"/>
  <c r="R96" i="1"/>
  <c r="R95" i="1"/>
  <c r="R94" i="1"/>
  <c r="R93" i="1"/>
  <c r="R92" i="1"/>
  <c r="R91" i="1"/>
  <c r="R88" i="1"/>
  <c r="DA155" i="1"/>
  <c r="DA154" i="1"/>
  <c r="DM64" i="1"/>
  <c r="DK64" i="1" s="1"/>
  <c r="DM63" i="1"/>
  <c r="DK63" i="1" s="1"/>
  <c r="DA63" i="1"/>
  <c r="CY63" i="1"/>
  <c r="DM62" i="1"/>
  <c r="DK62" i="1" s="1"/>
  <c r="DI62" i="1"/>
  <c r="DH62" i="1"/>
  <c r="DA62" i="1"/>
  <c r="CZ62" i="1" s="1"/>
  <c r="CW62" i="1"/>
  <c r="CV62" i="1"/>
  <c r="DJ61" i="1"/>
  <c r="DM61" i="1" s="1"/>
  <c r="CX61" i="1"/>
  <c r="DA61" i="1" s="1"/>
  <c r="R64" i="1"/>
  <c r="R63" i="1"/>
  <c r="R56" i="1"/>
  <c r="DL170" i="1"/>
  <c r="DK170" i="1"/>
  <c r="DA170" i="1"/>
  <c r="CY170" i="1" s="1"/>
  <c r="R182" i="1"/>
  <c r="R180" i="1"/>
  <c r="R179" i="1"/>
  <c r="R178" i="1"/>
  <c r="R177" i="1"/>
  <c r="R176" i="1"/>
  <c r="R175" i="1"/>
  <c r="W174" i="1"/>
  <c r="R174" i="1"/>
  <c r="W173" i="1"/>
  <c r="R173" i="1"/>
  <c r="W172" i="1"/>
  <c r="R172" i="1"/>
  <c r="W171" i="1"/>
  <c r="R171" i="1"/>
  <c r="R169" i="1"/>
  <c r="R168" i="1"/>
  <c r="R167" i="1"/>
  <c r="R166" i="1"/>
  <c r="R165" i="1"/>
  <c r="R164" i="1"/>
  <c r="R163" i="1"/>
  <c r="R183" i="1"/>
  <c r="R185" i="1"/>
  <c r="R184" i="1"/>
  <c r="R194" i="1"/>
  <c r="R193" i="1"/>
  <c r="R192" i="1"/>
  <c r="R190" i="1"/>
  <c r="R201" i="1"/>
  <c r="R200" i="1"/>
  <c r="R199" i="1"/>
  <c r="R198" i="1"/>
  <c r="R197" i="1"/>
  <c r="R196" i="1"/>
  <c r="R209" i="1"/>
  <c r="R204" i="1"/>
  <c r="R203" i="1"/>
  <c r="R202" i="1"/>
  <c r="R220" i="1"/>
  <c r="R219" i="1"/>
  <c r="R218" i="1"/>
  <c r="R217" i="1"/>
  <c r="R216" i="1"/>
  <c r="R215" i="1"/>
  <c r="R214" i="1"/>
  <c r="R213" i="1"/>
  <c r="R212" i="1"/>
  <c r="R211" i="1"/>
  <c r="R210" i="1"/>
  <c r="CZ170" i="1" l="1"/>
  <c r="CZ61" i="1"/>
  <c r="CY61" i="1"/>
  <c r="DL61" i="1"/>
  <c r="DK61" i="1"/>
  <c r="DL62" i="1"/>
  <c r="CY62" i="1"/>
  <c r="R222" i="1" l="1"/>
  <c r="R142" i="1"/>
  <c r="CC140" i="1"/>
  <c r="BO139" i="1"/>
  <c r="R139" i="1"/>
  <c r="R138" i="1"/>
  <c r="CC137" i="1"/>
  <c r="BO137" i="1"/>
  <c r="R137" i="1"/>
  <c r="R136" i="1"/>
  <c r="R135" i="1"/>
  <c r="R162" i="1"/>
  <c r="R157" i="1"/>
  <c r="R156" i="1"/>
  <c r="R155" i="1"/>
  <c r="R154" i="1"/>
  <c r="R153" i="1"/>
  <c r="AS152" i="1"/>
  <c r="R152" i="1"/>
  <c r="R151" i="1"/>
  <c r="R150" i="1"/>
  <c r="DM147" i="1"/>
  <c r="DL147" i="1" s="1"/>
  <c r="DA147" i="1"/>
  <c r="CZ147" i="1" s="1"/>
  <c r="DM146" i="1"/>
  <c r="DL146" i="1" s="1"/>
  <c r="DA146" i="1"/>
  <c r="CY146" i="1" s="1"/>
  <c r="R149" i="1"/>
  <c r="R148" i="1"/>
  <c r="R147" i="1"/>
  <c r="R146" i="1"/>
  <c r="R145" i="1"/>
  <c r="R144" i="1"/>
  <c r="R143" i="1"/>
  <c r="R124" i="1"/>
  <c r="R122" i="1"/>
  <c r="R133" i="1"/>
  <c r="R132" i="1"/>
  <c r="R131" i="1"/>
  <c r="R130" i="1"/>
  <c r="R129" i="1"/>
  <c r="R128" i="1"/>
  <c r="R127" i="1"/>
  <c r="R126" i="1"/>
  <c r="DM125" i="1"/>
  <c r="DA125" i="1"/>
  <c r="R125" i="1"/>
  <c r="R121" i="1"/>
  <c r="R120" i="1"/>
  <c r="R119" i="1"/>
  <c r="R118" i="1"/>
  <c r="R117" i="1"/>
  <c r="R116" i="1"/>
  <c r="R115" i="1"/>
  <c r="R114" i="1"/>
  <c r="R113" i="1"/>
  <c r="R112" i="1"/>
  <c r="R111" i="1"/>
  <c r="BO71" i="1"/>
  <c r="BO72" i="1"/>
  <c r="CC72" i="1"/>
  <c r="CC71" i="1"/>
  <c r="CC70" i="1"/>
  <c r="CC69" i="1"/>
  <c r="BO70" i="1"/>
  <c r="BO69" i="1"/>
  <c r="R72" i="1"/>
  <c r="R71" i="1"/>
  <c r="R70" i="1"/>
  <c r="R69" i="1"/>
  <c r="R76" i="1"/>
  <c r="R75" i="1"/>
  <c r="R74" i="1"/>
  <c r="R73" i="1"/>
  <c r="R68" i="1"/>
  <c r="R67" i="1"/>
  <c r="R66" i="1"/>
  <c r="R65" i="1"/>
  <c r="R53" i="1"/>
  <c r="R51" i="1"/>
  <c r="R52" i="1"/>
  <c r="R49" i="1"/>
  <c r="R48" i="1"/>
  <c r="CC45" i="1"/>
  <c r="BO45" i="1"/>
  <c r="R44" i="1"/>
  <c r="CC43" i="1"/>
  <c r="BO43" i="1"/>
  <c r="CC42" i="1"/>
  <c r="BO42" i="1"/>
  <c r="CZ146" i="1" l="1"/>
  <c r="DK146" i="1"/>
  <c r="CY147" i="1"/>
  <c r="DK147" i="1"/>
  <c r="R43" i="1"/>
  <c r="R42" i="1"/>
  <c r="CC38" i="1"/>
  <c r="BO38" i="1"/>
  <c r="R38" i="1"/>
  <c r="R40" i="1"/>
  <c r="R39" i="1"/>
  <c r="R41" i="1"/>
  <c r="R37" i="1"/>
  <c r="R36" i="1"/>
  <c r="R32" i="1"/>
  <c r="R31" i="1"/>
  <c r="R30" i="1"/>
  <c r="R29" i="1"/>
  <c r="R28" i="1"/>
  <c r="R27" i="1"/>
  <c r="R25" i="1"/>
  <c r="R24" i="1"/>
  <c r="R23" i="1"/>
  <c r="R22" i="1"/>
  <c r="R21" i="1"/>
  <c r="R20" i="1"/>
  <c r="R17" i="1"/>
  <c r="R16" i="1"/>
  <c r="R15" i="1"/>
  <c r="R14" i="1"/>
  <c r="BW13" i="1"/>
  <c r="BV13" i="1"/>
  <c r="BU13" i="1"/>
  <c r="BI13" i="1"/>
  <c r="BH13" i="1"/>
  <c r="BG13" i="1"/>
  <c r="R13" i="1"/>
  <c r="BW12" i="1"/>
  <c r="BV12" i="1"/>
  <c r="BU12" i="1"/>
  <c r="BI12" i="1"/>
  <c r="BH12" i="1"/>
  <c r="BG12" i="1"/>
  <c r="R12" i="1"/>
  <c r="DM11" i="1"/>
  <c r="DK11" i="1" s="1"/>
  <c r="DA11" i="1"/>
  <c r="CY11" i="1" s="1"/>
  <c r="BJ11" i="1"/>
  <c r="R10" i="1"/>
  <c r="R11" i="1"/>
  <c r="R9" i="1"/>
  <c r="R8" i="1"/>
  <c r="R7" i="1"/>
  <c r="BX5" i="1"/>
  <c r="BJ5" i="1"/>
  <c r="BX3" i="1"/>
  <c r="BJ3" i="1"/>
  <c r="BX6" i="1"/>
  <c r="BJ6" i="1"/>
  <c r="BX4" i="1"/>
  <c r="BJ4" i="1"/>
  <c r="R4" i="1"/>
  <c r="R5" i="1"/>
  <c r="R6" i="1"/>
  <c r="R3" i="1"/>
  <c r="R225" i="1" l="1"/>
</calcChain>
</file>

<file path=xl/sharedStrings.xml><?xml version="1.0" encoding="utf-8"?>
<sst xmlns="http://schemas.openxmlformats.org/spreadsheetml/2006/main" count="8788" uniqueCount="1569">
  <si>
    <t xml:space="preserve">First author </t>
  </si>
  <si>
    <t xml:space="preserve">Dataset number </t>
  </si>
  <si>
    <t xml:space="preserve">Article title </t>
  </si>
  <si>
    <t xml:space="preserve">Year of publication </t>
  </si>
  <si>
    <t xml:space="preserve">Study design </t>
  </si>
  <si>
    <t xml:space="preserve">Hypothesised direction of effect of manipulation on magnitude </t>
  </si>
  <si>
    <t xml:space="preserve">Hypothesised direction of effect of manipulation on surface area  </t>
  </si>
  <si>
    <t xml:space="preserve">Inclusion criteria </t>
  </si>
  <si>
    <t xml:space="preserve">Exclusion criteria </t>
  </si>
  <si>
    <t xml:space="preserve">Are there experimental and control groups? </t>
  </si>
  <si>
    <t>first_author</t>
  </si>
  <si>
    <t>dataset_no</t>
  </si>
  <si>
    <t>title</t>
  </si>
  <si>
    <t>year</t>
  </si>
  <si>
    <t>study_design</t>
  </si>
  <si>
    <t>hypoth_direction_mag</t>
  </si>
  <si>
    <t>hypoth_direction_area</t>
  </si>
  <si>
    <t>inclusion_criteria</t>
  </si>
  <si>
    <t>exclusion_criteria</t>
  </si>
  <si>
    <t>are there experimental and control groups?</t>
  </si>
  <si>
    <t>clarify_control</t>
  </si>
  <si>
    <t>how_is_age_reported</t>
  </si>
  <si>
    <t>all_age</t>
  </si>
  <si>
    <t>all_sex_male</t>
  </si>
  <si>
    <t>all_sex_female</t>
  </si>
  <si>
    <t>overall_sex (N)</t>
  </si>
  <si>
    <t>notes for age and sex</t>
  </si>
  <si>
    <t xml:space="preserve">Summary statistics used for age </t>
  </si>
  <si>
    <t>Summary of age of all participants</t>
  </si>
  <si>
    <t xml:space="preserve">Number of male participants </t>
  </si>
  <si>
    <t xml:space="preserve">Number of female participants </t>
  </si>
  <si>
    <t xml:space="preserve">Total number of participants </t>
  </si>
  <si>
    <t>induction_method</t>
  </si>
  <si>
    <t>induction_site</t>
  </si>
  <si>
    <t>induction_dosage</t>
  </si>
  <si>
    <t>induction_duration_min</t>
  </si>
  <si>
    <t xml:space="preserve">notes on induction </t>
  </si>
  <si>
    <t xml:space="preserve">Method used for induction of secondary hypersensitivity </t>
  </si>
  <si>
    <t xml:space="preserve">Site used for induction of secondary hypersensitivity </t>
  </si>
  <si>
    <t xml:space="preserve">Dosage used for induction of secondary hypersensitivity </t>
  </si>
  <si>
    <t xml:space="preserve">Time used for induction of secondary hypersensitivity </t>
  </si>
  <si>
    <t>manipulation_method</t>
  </si>
  <si>
    <t>manipulation_moa</t>
  </si>
  <si>
    <t>manip_dose_single_or_multiple</t>
  </si>
  <si>
    <t>manipulation_dosage</t>
  </si>
  <si>
    <t>manipulation_duration_min</t>
  </si>
  <si>
    <t>mode_of_admin_manip</t>
  </si>
  <si>
    <t>infusion_rate_manip</t>
  </si>
  <si>
    <t>manipulation_notes</t>
  </si>
  <si>
    <t xml:space="preserve">Drug used to manipulation secondary hypersensitivity </t>
  </si>
  <si>
    <t xml:space="preserve">Manipulation drug class </t>
  </si>
  <si>
    <t xml:space="preserve">Was the manipulation drug administered once (i.e single) or more than once (i.e multiple) times? </t>
  </si>
  <si>
    <t xml:space="preserve">Dosage of manipulation drug </t>
  </si>
  <si>
    <t xml:space="preserve">Mode of administeration of manipulation drug </t>
  </si>
  <si>
    <t xml:space="preserve">Details of adverse events associated with the manipulation drug </t>
  </si>
  <si>
    <t>Were adverse events associated with the manipulation drug assessed?</t>
  </si>
  <si>
    <t>Andersen</t>
  </si>
  <si>
    <t>Andresen</t>
  </si>
  <si>
    <t>Ando</t>
  </si>
  <si>
    <t>Angst</t>
  </si>
  <si>
    <t>Bickel</t>
  </si>
  <si>
    <t>Boyle</t>
  </si>
  <si>
    <t>Brennum</t>
  </si>
  <si>
    <t>Brull</t>
  </si>
  <si>
    <t xml:space="preserve">Burns </t>
  </si>
  <si>
    <t>Chassaing</t>
  </si>
  <si>
    <t>Chizh</t>
  </si>
  <si>
    <t>Chu</t>
  </si>
  <si>
    <t>Effect of transdermal opioids in experimentally induced superficial, deep and hyperalgesic pain</t>
  </si>
  <si>
    <t>The effect of Ketamine on stimulation of primary and secondary hyperalgesic areas induced by capsaicin- a double-blind, placebo-controlled, human experimental study</t>
  </si>
  <si>
    <t>Analgesic and antihyperalgesic effects of melatonin in a human inflammatory pain model: a randomized, double-blind, placebo-controlled, three-arm crossover study</t>
  </si>
  <si>
    <t>High-concentration L-menthol exhibits counter-irritancy to neurogenic inflammation</t>
  </si>
  <si>
    <t>Effect of Oral Mexiletine on Capsaicin-Induced Allodynia and Hyperalgesia: A Double-Blind, Placebo-Controlled, Crossover Study</t>
  </si>
  <si>
    <t>Short-term infusion of the m-opioid agonist remifentanil in humans causes hyperalgesia during withdrawal</t>
  </si>
  <si>
    <t>Effects of antihyperalgesic drugs on experimentally induced
hyperalgesia in man</t>
  </si>
  <si>
    <t>The effect of a combination of gabapentin and donepezil in an experimental pain model in healthy volunteers: Results of a randomized controlled trial</t>
  </si>
  <si>
    <t>Effect of naloxone on primary and secondary hyperalgesia induced by the human burn injury model</t>
  </si>
  <si>
    <t>Quantitative sensory examination of epidural anaesthesia and analgesia in man: effects of pre- and post-traumatic morphine on hyperalgesia</t>
  </si>
  <si>
    <t>Attenuation of experimental pruritus and mechanically evoked dysesthesiae in an area of cutaneous allodynia</t>
  </si>
  <si>
    <t>Effect of valdecoxib pretreatment on pain and secondary hyperalgesia: a randomized controlled trial in healthy volunteers</t>
  </si>
  <si>
    <t>Hyperalgesia induced by cutaneous freeze injury for testing analgesics in healthy volunteers</t>
  </si>
  <si>
    <t>The effect of intravenous infusion of adenosine on electrically evoked hyperalgesia in a healthy volunteer model of central sensitization</t>
  </si>
  <si>
    <t>Effects of oral pregabalin and aprepitant on pain and central sensitization in the electrical hyperalgesia model in human volunteers</t>
  </si>
  <si>
    <t>Modulation of remifentanil-induced postinfusion hyperalgesia by the β-blocker propranolol in humans.</t>
  </si>
  <si>
    <t>The endogenous opioid system is not involved in modulation of opioid-induced hyperalgesia</t>
  </si>
  <si>
    <t>missing data</t>
  </si>
  <si>
    <t>crossover and within-subject</t>
  </si>
  <si>
    <t>not applicable</t>
  </si>
  <si>
    <t>decrease</t>
  </si>
  <si>
    <t>yes</t>
  </si>
  <si>
    <t>same group of participants who received the experimental manipulation received the control/sham manipulation on a different day</t>
  </si>
  <si>
    <t>mean ± SD</t>
  </si>
  <si>
    <t>23.1 ± 3.8</t>
  </si>
  <si>
    <t>UV burn injury</t>
  </si>
  <si>
    <t>intradermal capsaicin injection</t>
  </si>
  <si>
    <t>anterior forearm</t>
  </si>
  <si>
    <t>lateral thigh</t>
  </si>
  <si>
    <t>100ug in 0.1ml</t>
  </si>
  <si>
    <t>VB-light (290–320nm) at different times [t= 0 (UVB1), t= 48 (UVB2) and t= 120h (UVB3)] 24h prior to measurement</t>
  </si>
  <si>
    <t>buprenorphine</t>
  </si>
  <si>
    <t>fentanyl</t>
  </si>
  <si>
    <t>Opioid receptor agonist</t>
  </si>
  <si>
    <t>single</t>
  </si>
  <si>
    <t>25µg·h−1</t>
  </si>
  <si>
    <t>20µg·h−1</t>
  </si>
  <si>
    <t>72 hours</t>
  </si>
  <si>
    <t>144 hours</t>
  </si>
  <si>
    <t>topical</t>
  </si>
  <si>
    <t xml:space="preserve">assessed pain during manipulation </t>
  </si>
  <si>
    <t xml:space="preserve">assessed adverse events associated with manipulation </t>
  </si>
  <si>
    <t xml:space="preserve">adverse event details </t>
  </si>
  <si>
    <t>Was pain associated with the manipulation drug assessed?</t>
  </si>
  <si>
    <t>no</t>
  </si>
  <si>
    <t xml:space="preserve">Table 2 assessed at 24hr, 48hr, and 72hr </t>
  </si>
  <si>
    <t>Table 2 assessed at 24hr, 48hr, 72hr and 144 hrs</t>
  </si>
  <si>
    <t>was there a sham manipulation?</t>
  </si>
  <si>
    <t>title_of_sham_manip</t>
  </si>
  <si>
    <t>mode_of_admin_sham</t>
  </si>
  <si>
    <t>sham_dose</t>
  </si>
  <si>
    <t>infusion_rate_sham</t>
  </si>
  <si>
    <t>sham_duration_min</t>
  </si>
  <si>
    <t xml:space="preserve">when was the manipulation given relative to the induction </t>
  </si>
  <si>
    <t>sample_size_area</t>
  </si>
  <si>
    <t>area_method</t>
  </si>
  <si>
    <t>area_unit</t>
  </si>
  <si>
    <t>modality_area</t>
  </si>
  <si>
    <t>modality_force_area</t>
  </si>
  <si>
    <t xml:space="preserve">area_instructions </t>
  </si>
  <si>
    <t xml:space="preserve">time_course_of_induction_assessed </t>
  </si>
  <si>
    <t>Was the time course of the induction assessed?</t>
  </si>
  <si>
    <t xml:space="preserve">placebo patch </t>
  </si>
  <si>
    <t>before</t>
  </si>
  <si>
    <t>not reported</t>
  </si>
  <si>
    <t>8 radial lines</t>
  </si>
  <si>
    <t>cm^2</t>
  </si>
  <si>
    <t xml:space="preserve">von Frey Filament </t>
  </si>
  <si>
    <t>5.46</t>
  </si>
  <si>
    <t>until the subjects reported a clear change in sensation.</t>
  </si>
  <si>
    <t xml:space="preserve">induction without manipulation </t>
  </si>
  <si>
    <t>mean_sem</t>
  </si>
  <si>
    <t>no effect</t>
  </si>
  <si>
    <t xml:space="preserve">no effect </t>
  </si>
  <si>
    <t>article</t>
  </si>
  <si>
    <t xml:space="preserve">Article number </t>
  </si>
  <si>
    <t>not stated; likely decrease</t>
  </si>
  <si>
    <t xml:space="preserve">healthy male volunteers </t>
  </si>
  <si>
    <t>any medication in last 24 hours</t>
  </si>
  <si>
    <t>a separate group of participants who received a sham manipulation</t>
  </si>
  <si>
    <t>mean (range)</t>
  </si>
  <si>
    <t>24 (21 - 29)</t>
  </si>
  <si>
    <t xml:space="preserve">topical capsaicin </t>
  </si>
  <si>
    <t>posterior calf</t>
  </si>
  <si>
    <t>1% dissolved in ethanol and mixed with moisturizing cream</t>
  </si>
  <si>
    <t>ketamine</t>
  </si>
  <si>
    <t>NMDA receptor antagonist</t>
  </si>
  <si>
    <t>0.2 mg/kg body weight</t>
  </si>
  <si>
    <t xml:space="preserve">intravenous </t>
  </si>
  <si>
    <t>20  μg/kg/min</t>
  </si>
  <si>
    <t>isotonic saline</t>
  </si>
  <si>
    <t>intravenous</t>
  </si>
  <si>
    <t>0.2mg/kg body weight</t>
  </si>
  <si>
    <t>unclear</t>
  </si>
  <si>
    <t xml:space="preserve">"some subjects spontaneously reported a pleasant feeling of detachment and occasional recall phenomena". "No other adverse reactions were observed" </t>
  </si>
  <si>
    <t>after</t>
  </si>
  <si>
    <t>4 radial lines</t>
  </si>
  <si>
    <t>cm</t>
  </si>
  <si>
    <t>pinprick</t>
  </si>
  <si>
    <t>mean_sd</t>
  </si>
  <si>
    <t>data presented as radi in cm and not area in cm^2</t>
  </si>
  <si>
    <t>male gender, age between 20 and 40 years.</t>
  </si>
  <si>
    <t>26 (25 - 28)</t>
  </si>
  <si>
    <t>medial calf</t>
  </si>
  <si>
    <t>47 degrees C</t>
  </si>
  <si>
    <t xml:space="preserve">induction occured 60min after the manipulation </t>
  </si>
  <si>
    <t>melatonin</t>
  </si>
  <si>
    <t>not defined</t>
  </si>
  <si>
    <t>10mg</t>
  </si>
  <si>
    <t>150mg/hr for 10min</t>
  </si>
  <si>
    <t>10mg were prepared in syringes containing a 25 mL ethanol/saline solution (2 mL 99.9% ethanol/23 mL 0.9% saline) with either 10 mg or 100 mg of dissolved melatonin  (Helsinn Chemicals SA, Biasca, Switzerland).</t>
  </si>
  <si>
    <t>100mg</t>
  </si>
  <si>
    <t xml:space="preserve">ethanol/saline solution </t>
  </si>
  <si>
    <t>a 25 mL ethanol/saline solution (2 mL 99.9%  ethanol/23 mL 0.9% saline).</t>
  </si>
  <si>
    <t>bolus injection</t>
  </si>
  <si>
    <t>power calculation</t>
  </si>
  <si>
    <t>128mN</t>
  </si>
  <si>
    <t>The volunteers were instructed to report when the perception of the stimulus changed from an innocuous pinprick to a stinging, smarting, and unpleasant sensation</t>
  </si>
  <si>
    <t>median_iqr</t>
  </si>
  <si>
    <t>healthy human</t>
  </si>
  <si>
    <t>peripheral nerve injury or neuropathic pain syndromes, persons currently tak- ing anticonvulsant or local anesthetic derivatives, patients with heart, hepatic, or renal insufficiency, allergy or hypersensitivity to mexiletine, pregnancy, or presence of psychiatric illness that would inter- fere with the interpretation of results</t>
  </si>
  <si>
    <t>control or sham site</t>
  </si>
  <si>
    <t>36.2 (19 - 65)</t>
  </si>
  <si>
    <t>100microgram/10microlitre of 20% cyclodextran vehicle</t>
  </si>
  <si>
    <t xml:space="preserve">within-subject  </t>
  </si>
  <si>
    <t>pain-free  instructed not to consume alcohol nicotine caffeine and medication of any kind 24 h before the experiment.</t>
  </si>
  <si>
    <t>not repoted</t>
  </si>
  <si>
    <t>mean ± SD (range)</t>
  </si>
  <si>
    <t>23.2 ± 0.92 (20 - 33)</t>
  </si>
  <si>
    <t>10%, 1ml</t>
  </si>
  <si>
    <t>≥99% CA was dissolved in 90% ethanol to a concentration of 10%</t>
  </si>
  <si>
    <t>L-menthol</t>
  </si>
  <si>
    <t xml:space="preserve">Transient receptor potential melastatin-8 activator </t>
  </si>
  <si>
    <t>40%, 1ml</t>
  </si>
  <si>
    <t>mexiletine</t>
  </si>
  <si>
    <t>Voltage-gated sodium channel blocker</t>
  </si>
  <si>
    <t>multiple</t>
  </si>
  <si>
    <t>day 1 to 3: 150 mg twice daily, day 4 to 6: 150 mg 4 times daily, day 7 to 9: 300 mg 3 times a day, day 10 to 12: 300 mg 4 times daily, day 13 to 17: 450 mg 3 times a day</t>
  </si>
  <si>
    <t>oral</t>
  </si>
  <si>
    <t>All subjects reported side effects with mexiletine.
The 3 most common side effects were nausea,
dizziness, and tremors, which occurred in 10, 9, and
4 of the subjects, respectively. Other side effects
reported included muscle twitching (3), headache
(2), visual disturbance (2), pruritis (2), difficulty
concentrating (2), muscle weakness (1), dysphoria (1), sedation (1), rash (1), dry mouth (1) nervousness
(1), and chest pressure (1). Figure 3 shows the
mean peak side effect scores for the 3 most common
side effects.</t>
  </si>
  <si>
    <t xml:space="preserve">placebo </t>
  </si>
  <si>
    <t>cm2</t>
  </si>
  <si>
    <t>von frey filament</t>
  </si>
  <si>
    <t>These stimuli started away from the injection site in a nonpainful area and moved progressively closer in radius until the subject reported pain or tenderness</t>
  </si>
  <si>
    <t xml:space="preserve">no </t>
  </si>
  <si>
    <t>during</t>
  </si>
  <si>
    <t>com^2</t>
  </si>
  <si>
    <t>a pinprick was selected based on the MPT of each participant</t>
  </si>
  <si>
    <t>Stimulation started approximately 6 cm away from the application area and continued toward the application site until the volunteer reported an increase in sharp/pricking pain.</t>
  </si>
  <si>
    <t>mean_se</t>
  </si>
  <si>
    <t>modality_mag</t>
  </si>
  <si>
    <t>modality_force_mag</t>
  </si>
  <si>
    <t xml:space="preserve">0 - 100 </t>
  </si>
  <si>
    <t xml:space="preserve">0 = no pain; 100 = worst imaginable pain </t>
  </si>
  <si>
    <t>5.18 (15 force g)</t>
  </si>
  <si>
    <t>sample_size_mag</t>
  </si>
  <si>
    <t>how_sample_size_determined_mag</t>
  </si>
  <si>
    <t>ratings_scale_mag</t>
  </si>
  <si>
    <t>scale_anchors_mag</t>
  </si>
  <si>
    <t>middle_anchor_mag</t>
  </si>
  <si>
    <t>which baseline ratings for area will be extracted_mag</t>
  </si>
  <si>
    <t>ss_exp_mag</t>
  </si>
  <si>
    <t>ss_control_mag</t>
  </si>
  <si>
    <t>central_trend_spread_measure_mag</t>
  </si>
  <si>
    <t>mean_exp_mag</t>
  </si>
  <si>
    <t>sem_lower_exp_mag</t>
  </si>
  <si>
    <t>sem_upper_exp_mag</t>
  </si>
  <si>
    <t>SEM_exp_mag</t>
  </si>
  <si>
    <t>sd_lower_exp_mag</t>
  </si>
  <si>
    <t>sd_upper_exp_mag</t>
  </si>
  <si>
    <t>sd_spread_exp_mag</t>
  </si>
  <si>
    <t>median_exp_mag</t>
  </si>
  <si>
    <t>range_exp_mag</t>
  </si>
  <si>
    <t>25_quartile_exp_mag</t>
  </si>
  <si>
    <t>75_quartile_exp_mag</t>
  </si>
  <si>
    <t>iqr_exp_mag</t>
  </si>
  <si>
    <t>mean_control_mag</t>
  </si>
  <si>
    <t>sem_lower_control_mag</t>
  </si>
  <si>
    <t>sem_upper_control_mag</t>
  </si>
  <si>
    <t>SEM_control_mag</t>
  </si>
  <si>
    <t>sd_lower_control_mag</t>
  </si>
  <si>
    <t>sd_upper_control_mag</t>
  </si>
  <si>
    <t>sd_spread_control_mag</t>
  </si>
  <si>
    <t>median_control_mag</t>
  </si>
  <si>
    <t>range_control_mag</t>
  </si>
  <si>
    <t>25_quartile_control_mag</t>
  </si>
  <si>
    <t>75_quartile_control_mag</t>
  </si>
  <si>
    <t>iqr_control_mag</t>
  </si>
  <si>
    <t>effect_mag</t>
  </si>
  <si>
    <t>data_missing_mag</t>
  </si>
  <si>
    <t>how_sample_size_determined_area</t>
  </si>
  <si>
    <t>which baseline ratings for area will be extracted_area</t>
  </si>
  <si>
    <t>ss_exp_area</t>
  </si>
  <si>
    <t>ss_control_area</t>
  </si>
  <si>
    <t>central_trend_spread_measure_area</t>
  </si>
  <si>
    <t>mean_exp_area</t>
  </si>
  <si>
    <t>sem_lower_exp_area</t>
  </si>
  <si>
    <t>sem_upper_exp_area</t>
  </si>
  <si>
    <t>SEM_exp_area</t>
  </si>
  <si>
    <t>sd_lower_exp_area</t>
  </si>
  <si>
    <t>sd_upper_exp_area</t>
  </si>
  <si>
    <t>sd_spread_exp_area</t>
  </si>
  <si>
    <t>median_exp_area</t>
  </si>
  <si>
    <t>range_exp_area</t>
  </si>
  <si>
    <t>25_quartile_exp_area</t>
  </si>
  <si>
    <t>75_quartile_exp_area</t>
  </si>
  <si>
    <t>iqr_exp_area</t>
  </si>
  <si>
    <t>ci_exp_area</t>
  </si>
  <si>
    <t>mean_control_area</t>
  </si>
  <si>
    <t>sem_lower_control_area</t>
  </si>
  <si>
    <t>sem_upper_control_area</t>
  </si>
  <si>
    <t>SEM_control_area</t>
  </si>
  <si>
    <t>sd_lower_control_area</t>
  </si>
  <si>
    <t>sd_upper_control_area</t>
  </si>
  <si>
    <t>sd_spread_control_area</t>
  </si>
  <si>
    <t>median_control_area</t>
  </si>
  <si>
    <t>range_control_area</t>
  </si>
  <si>
    <t>25_quartile_control_area</t>
  </si>
  <si>
    <t>75_quartile_control_area</t>
  </si>
  <si>
    <t>iqr_control_area</t>
  </si>
  <si>
    <t>ci_control_area</t>
  </si>
  <si>
    <t>effect_area</t>
  </si>
  <si>
    <t>data_missing_area</t>
  </si>
  <si>
    <t>notes_area</t>
  </si>
  <si>
    <t>healthy caucasian men</t>
  </si>
  <si>
    <t>no over-the-counter medication was allowed 48 h before a study day, not on prescription drugs, before each study day subjects fasted overnight</t>
  </si>
  <si>
    <t>28 (20 - 35)</t>
  </si>
  <si>
    <t xml:space="preserve">intradermal electrical stimulation </t>
  </si>
  <si>
    <t>delivered rectangular and monophasic pulses of 0.5 ms duration at 2 Hz</t>
  </si>
  <si>
    <t>3 ug/kg per min for the first 40 min, to 2.5 ug/kg per min for the next 50 min, and to 2 ug/kg for the final 85 min to achieve a stable plasma concentration ranging between 50 and 60 ng/ml during the infusion</t>
  </si>
  <si>
    <t>All subjects felt sedated during the infusion of remifentanil
(five moderate, five severe), ketamine (six mild, four
moderate), and remifentanil plus ketamine (three moderate,
seven severe). Nausea was reported during the infusion of
remifentanil (two moderate), ketamine (one mild), and
remifentanil plus ketamine (one mild, one severe). Pruritus
was reported during the infusion of remifentanil (four mild,
one moderate), and remifentanil plus ketamine (two mild,
two moderate, one severe). One subject felt very euphoric
during the infusion of remifentanil, and one felt very
dysphoric during the infusion of ketamine. Two subjects
reported blurred vision, and one subject reported a feeling of
‘general numbness’ during the infusion of ketamine.</t>
  </si>
  <si>
    <t>saline</t>
  </si>
  <si>
    <t xml:space="preserve">not reported </t>
  </si>
  <si>
    <t>punctate probe</t>
  </si>
  <si>
    <t>160mN</t>
  </si>
  <si>
    <t>"Testing started in skin that was not hyperalgesic
(probe did not elicit pain). The probe was moved in 5-mm
steps towards the center of the octagon and the distance to
the center was recorded once a subject indicated that the
punctuated stimulus elicited pain"</t>
  </si>
  <si>
    <t xml:space="preserve">remifentanil </t>
  </si>
  <si>
    <t>The infusion rate for
remifentanil was set to 0.1 mg/kg/min to achieve a stable
plasma concentration ranging between 2.7 and 2.9 ng/ml
during the infusion</t>
  </si>
  <si>
    <t>Same group of participants who received the experimental manipulation received the control/sham manipulation on a different day</t>
  </si>
  <si>
    <t>range_only</t>
  </si>
  <si>
    <t>22-32</t>
  </si>
  <si>
    <t>UVB Burn</t>
  </si>
  <si>
    <t>anterior upper leg</t>
  </si>
  <si>
    <t>3x  individual MED</t>
  </si>
  <si>
    <t>peripherally-acting selective k-opioid receptor agonist</t>
  </si>
  <si>
    <t>2.5mg x3</t>
  </si>
  <si>
    <t>Cyclooxygenase-1 and/or -2 enzyme inhibitor</t>
  </si>
  <si>
    <t>200mg x3</t>
  </si>
  <si>
    <t>placebo</t>
  </si>
  <si>
    <t xml:space="preserve">0 - open </t>
  </si>
  <si>
    <t>0 = no sensation, 100 = just painful Subjects were instructed to give oral sensory ratings after
each impact on an open scale, where zero indicated ‘no
sensation’ and a rating of 100 a ‘just painful’ stimulus.
Other figures were assigned proportionally to sensory magnitudes
so that, e.g. doubled ratings indicated doubled painfulness.
The subjects had no problems in rating painful and
non-painful sensations along one rating scale.</t>
  </si>
  <si>
    <t>plastic cylinder</t>
  </si>
  <si>
    <t>0.5g</t>
  </si>
  <si>
    <t xml:space="preserve">normalised pain ratings </t>
  </si>
  <si>
    <t>healthy males aged 18 - 55, with body weight more than or equal to 50kg, BMI 18.5 - 29.9. aspartate aminotransferase, alanine aminotransferase, alkaline phosphatase, and bilirubin  61.5  upper limit of normal, and QTcB or QTcF &lt;450 ms were eli- gible for enrolment.</t>
  </si>
  <si>
    <t>Subjects who were unable to tolerate the  electrical hyperalgesia model or sural nerve stimulation during  the screening session, or who did not produce an area of hyperal- gesia or allodynia in the electrical hyperalgesia model, were  excluded.</t>
  </si>
  <si>
    <t>mean only</t>
  </si>
  <si>
    <t>Female subjects were not enrolled because of  potential variability in pain thresholds due to hormonal influences.</t>
  </si>
  <si>
    <t>forearm</t>
  </si>
  <si>
    <t>pulse width 0.5 ms, 5 Hz; The intensity was gradually increased from 10 mA, targeting a pain rating of 6 on a numeric pain rating scale (0 = no pain; 10 = worst pain imaginable), and then kept con- stant for the rest of the experiment.</t>
  </si>
  <si>
    <t>gabapentin</t>
  </si>
  <si>
    <t>Alpha 2-delta subunit of voltage-gated calcium channel inhibitor</t>
  </si>
  <si>
    <t>900mg daily</t>
  </si>
  <si>
    <t>14 days</t>
  </si>
  <si>
    <t>gabapentin and donepezil</t>
  </si>
  <si>
    <t>Combination</t>
  </si>
  <si>
    <t>900mg gaba and 5mg donepezil daily</t>
  </si>
  <si>
    <t>placebo: headache 2 of 14; gaba: of 30 participants, headache=6, fatigue = 4, feeling abnormal = 1, dizziness = 1, feeling of relaxation = 1, lethargy = 1</t>
  </si>
  <si>
    <t>placebo: headache 2 of 14; gaba+don: of 30 participants, headache=4, fatigue = 2, feeling abnormal = 2, dizziness = 3, somnolence = 1, lethargy = 1</t>
  </si>
  <si>
    <t>There were 2 controls: negative control - placebo and positive control - 1800mg gabapentin</t>
  </si>
  <si>
    <t>placebo; unknown- not reported. Gabapentin was 1800 mg</t>
  </si>
  <si>
    <t>Unclear. Thirty subjects were enrolled and 4 withdrew (Fig. 1). All 30  subjects received at least one dose of the gabapentin 900 mg regi- men and the gabapentin 900 mg + donepezil 5 mg regimen; 14  subjects received at least one dose of the placebo regimen and 14 subjects received at least one dose of the gabapentin 1800 mg regimen (Fig. 1). All subjects were male, with a mean age of 38 years (Table 1).</t>
  </si>
  <si>
    <t>256mN</t>
  </si>
  <si>
    <t>until the subject reported increased
pain sensations evoked by the von Frey filament</t>
  </si>
  <si>
    <t>no baseline ratings were provided</t>
  </si>
  <si>
    <t>Adjusted mean (95% CI)</t>
  </si>
  <si>
    <t>50.72</t>
  </si>
  <si>
    <t>43.54 - 57.89</t>
  </si>
  <si>
    <t>55.49</t>
  </si>
  <si>
    <t>45.15 - 65.84</t>
  </si>
  <si>
    <t>38.99</t>
  </si>
  <si>
    <t>31.44 - 46.53</t>
  </si>
  <si>
    <t xml:space="preserve">healthy unmedicated </t>
  </si>
  <si>
    <t>24 (20 - 31)</t>
  </si>
  <si>
    <t xml:space="preserve">medial calf </t>
  </si>
  <si>
    <t xml:space="preserve">naloxone </t>
  </si>
  <si>
    <t>Opioid receptor antagonist</t>
  </si>
  <si>
    <t xml:space="preserve">125ml bolus in 10 min of 0.4mg naloxone </t>
  </si>
  <si>
    <t xml:space="preserve">125ml bolus in 10 min of 10 mg naloxone </t>
  </si>
  <si>
    <t>palpitations: 1</t>
  </si>
  <si>
    <t>sensations of warmth:1; palpitations and sweating: 1; light drowsiness: 1</t>
  </si>
  <si>
    <t xml:space="preserve">125ml IV bolus </t>
  </si>
  <si>
    <t>1.15 N</t>
  </si>
  <si>
    <t>The stimulations continued towards the injury
until subjects reported a clear change in sensation
(’’burning’’, ‘‘tenderness’’, ‘‘more intense pricking’’).</t>
  </si>
  <si>
    <t>26 (22 - 31)</t>
  </si>
  <si>
    <t>two burn injuries were performed. one before the manip and one after, on separate legs. Brief conditioning was produced with the same thermode placed
on the center of the anterior side of either thigh (randomized
between subjects, but fixed for the individual subject) at 45°C. After
3 min of heating, the border of hyperalgesia to pinprick and brush
was determined along a lateral, medial, and proximal path (vide       
infra). Promptly after these determinations the thermode was re-
moved. These brief conditioning stimuli induced slight or no pain
during heating and no spontaneous sensations after termination. The
mechanical hyperalgesia induced by these brief conditioning stimuli
never lasted more than a few minutes beyond the duration of the
conditioning stimuli.</t>
  </si>
  <si>
    <t xml:space="preserve">brief thermal stimulation </t>
  </si>
  <si>
    <t>thigh</t>
  </si>
  <si>
    <t>45 degrees C</t>
  </si>
  <si>
    <t>morphine</t>
  </si>
  <si>
    <t>1mg/ml</t>
  </si>
  <si>
    <t>epidural</t>
  </si>
  <si>
    <t>after catheter was removed, naloxone (0.1 mg/kg body weight was administered via IV over 3 min</t>
  </si>
  <si>
    <t>itch: 10; burning sensation:7, nausea:8, sedation:5, headache:5</t>
  </si>
  <si>
    <t>itch: 10; burning sensation:7, nausea:8, sedation:5, headache:6</t>
  </si>
  <si>
    <t>itch: 10; burning sensation:7, nausea:8, sedation:5, headache:7</t>
  </si>
  <si>
    <t>itch: 10; burning sensation:7, nausea:8, sedation:5, headache:8</t>
  </si>
  <si>
    <t xml:space="preserve">"control" but didn't give anything. No saline etc. </t>
  </si>
  <si>
    <t>nylon filament</t>
  </si>
  <si>
    <t>until the subject reported a definite change in
sensation (most often ‘burning’, ‘tenderness’ or ‘more intense prick-
ing’).</t>
  </si>
  <si>
    <t>median_range</t>
  </si>
  <si>
    <t>26-115</t>
  </si>
  <si>
    <t>45-169</t>
  </si>
  <si>
    <t>46-151</t>
  </si>
  <si>
    <t>66-188</t>
  </si>
  <si>
    <t xml:space="preserve">missing data need to ask for area after BTS </t>
  </si>
  <si>
    <t>range only</t>
  </si>
  <si>
    <t xml:space="preserve">30 - 50 </t>
  </si>
  <si>
    <t>100ug in 10ul of polyoxyethlene-(20)-sobetan mono-oleate (Tween 80)</t>
  </si>
  <si>
    <t>healthy and a negative pregnacy test</t>
  </si>
  <si>
    <t>age was not reported</t>
  </si>
  <si>
    <t>heat: 45 degrees C; capsaicin 0.5g of 0.075%</t>
  </si>
  <si>
    <t xml:space="preserve">heat: 5; capsaicin 30 </t>
  </si>
  <si>
    <t>To ensure continuous secondary hyperalgesia, skin sensitization was rekindled (RK) 70 minutes after the initial application of the thermode, and at 40-minute intervalsthereafter. Rekindling was achieved by reheating the previously sensitized skin to 40°C for 5 minutes.</t>
  </si>
  <si>
    <t xml:space="preserve">histamine </t>
  </si>
  <si>
    <t>10ul</t>
  </si>
  <si>
    <t xml:space="preserve">intradermal injection </t>
  </si>
  <si>
    <t>histamine was delivered after the pain evoked by capsaicin had disappeared, typically within 10min after injection; histamine injected ~2cm distal to the capsaicin injection. Simultaneously, histamine was also injected into the contralateral forearm.</t>
  </si>
  <si>
    <t>valdecoxib</t>
  </si>
  <si>
    <t>40mg</t>
  </si>
  <si>
    <t xml:space="preserve">manipulation was given 110 min before the induction </t>
  </si>
  <si>
    <t>26 g</t>
  </si>
  <si>
    <t>until the subject indicated the stimulus had become noxious or until the subject reported a definite change in sensation (i.e., burning, tenderness, more intense pricking).</t>
  </si>
  <si>
    <t xml:space="preserve">placebo, specifics of what the placebo was are not reported  </t>
  </si>
  <si>
    <t xml:space="preserve">oral </t>
  </si>
  <si>
    <t>4 radial ines</t>
  </si>
  <si>
    <t>by stimulating the skin distant from the treated area and
slowly moving inward until the subject indicated the stimulus
had become noxious or until the subject reported a
definite change in sensation (i.e., burning, tenderness,
more intense pricking).</t>
  </si>
  <si>
    <t>None showed any signs of acute or chronic disease. Further exclusion criteria were acute skin disease, excessive alcohol or drug consumption, and contraindications for acetaminophen, ibuprofen or other nonsteroidal anti-inflammatory drugs</t>
  </si>
  <si>
    <t>median (range)</t>
  </si>
  <si>
    <t>25 (20 - 37)</t>
  </si>
  <si>
    <t>Normal healthy patients (ASA class 1)</t>
  </si>
  <si>
    <t>minus 28 degrees C</t>
  </si>
  <si>
    <t xml:space="preserve">induction was 22 hours beofre the first day of each experimental session </t>
  </si>
  <si>
    <t>acetaminophen</t>
  </si>
  <si>
    <t>paracetamol?</t>
  </si>
  <si>
    <t>ibuprofen</t>
  </si>
  <si>
    <t>400mg</t>
  </si>
  <si>
    <t>200mg topical gel formulation of 5% ibuphrofen</t>
  </si>
  <si>
    <t>placebo gel</t>
  </si>
  <si>
    <t>200mg topical gel</t>
  </si>
  <si>
    <t>4.08 (units not reported)</t>
  </si>
  <si>
    <t>until the subject reported a definite change in sensation.</t>
  </si>
  <si>
    <t>area data missing</t>
  </si>
  <si>
    <t>healthy</t>
  </si>
  <si>
    <t>mean (SEM)</t>
  </si>
  <si>
    <t>29 (1.14)</t>
  </si>
  <si>
    <t>age range 20 - 41</t>
  </si>
  <si>
    <t>0.5-ms width; 1 Hz</t>
  </si>
  <si>
    <t>During the first 15 min of stimulation, the current was gradually increased to achieve a continuing pain rating of 5 on a 0–10 numeric rating scale (0  no pain and 10  maximum pain imaginable) and then was kept constant for the rest of the experiment.</t>
  </si>
  <si>
    <t>adenosine</t>
  </si>
  <si>
    <t>Adenosine receptor A2a, A2b, A3</t>
  </si>
  <si>
    <t>50ug/kg/min</t>
  </si>
  <si>
    <t>each subject participated in 2 experimental sessions separated by a 2-wk washout period. tThe infusion was into the arm contralateral to the stimulated arm</t>
  </si>
  <si>
    <t>0.9%</t>
  </si>
  <si>
    <t>450 mN</t>
  </si>
  <si>
    <t>until the subject reported increased sharpness of the pinprick stimulus</t>
  </si>
  <si>
    <t xml:space="preserve">after induction and before manipulation </t>
  </si>
  <si>
    <t>% baseline mean_sem</t>
  </si>
  <si>
    <t xml:space="preserve">decrease during infusion, increase afterwards </t>
  </si>
  <si>
    <t xml:space="preserve">TORY: which data do we extract from fig 1 A </t>
  </si>
  <si>
    <t>25 (19 - 45)</t>
  </si>
  <si>
    <t xml:space="preserve">pulse width
0.5 ms, 2 Hz </t>
  </si>
  <si>
    <t>In the baseline session, the current intensity was gradually increased over 15 min from zero, targeting a pain rating of six on the 11-point numeric rating scale (NRS, 0 = no pain, 10 = maximum pain imaginable), and then kept constant for the rest of the session.</t>
  </si>
  <si>
    <t>pregabalin</t>
  </si>
  <si>
    <t>twice daily at increasing doses up to 300mg/day for 6 days, including the day of testing (75 mg–150 mg– 225 mg–300 mg–300 mg– 300 mg).</t>
  </si>
  <si>
    <t>aprepitant</t>
  </si>
  <si>
    <t>Neurokinin-1 antagonist</t>
  </si>
  <si>
    <t>twice daily at increasing doses up to 320mg/day for 6 days. (80 mg–160 mg– 240 mg–320 mg– 320 mg–320 mg).</t>
  </si>
  <si>
    <t>placebo: fatigue 3; taste change: 1; diarrhoea:2; drowsiness:1; headache:1….pregab: fatigue:4; dizziness:9; dry mouth:4; drowsiness:6; muscle waskness:1; feeling energetic:2; heavy tongue: 1</t>
  </si>
  <si>
    <t>placebo: fatigue 3; taste change: 1; diarrhoea:2; drowsiness:1; headache:1….aprepitant: fatigue:4; dizziness:1; taste change: 1; anxiety:1; diarrhoea:4; drowsiness:2</t>
  </si>
  <si>
    <t>256 mN</t>
  </si>
  <si>
    <t>Subjects were asked to report when the sensation changes to an increased pain sensation evoked by the filament ( punctate mechanical hyperalgesia).</t>
  </si>
  <si>
    <t>least  square mean SD</t>
  </si>
  <si>
    <t>increase</t>
  </si>
  <si>
    <t>healthy, normal body weight</t>
  </si>
  <si>
    <t xml:space="preserve">mean ± SD </t>
  </si>
  <si>
    <t>30.3 ± 8.8</t>
  </si>
  <si>
    <t>pulse width 0.5 ms, 2 Hz</t>
  </si>
  <si>
    <t>deliver rectangular and monophasic pulses of .5 ms duration at 2 Hz. Over a 15-minute period, increasing amounts of current were delivered until the area surrounding the stimulation site became hyperalgesic. The area of the secondary hyperalgesia was measured 3 times. The last 2 areas measured were within 20% of each other, guaranteeing that a stable area of secondary hyperalgesia had formed. The current was then held constant for the remainder of the experiment.</t>
  </si>
  <si>
    <t>remifentanil</t>
  </si>
  <si>
    <t>target plasma concentration of 3ng/Ml</t>
  </si>
  <si>
    <t>One hour after stopping the infusion, an intravenous injection of the m-opioid antagonist naloxone DOSE OF 0.1MG/KG was administered.</t>
  </si>
  <si>
    <t xml:space="preserve">placebo: sleepy/sedated: 10; remifentanil: nausea:4; severe pruritus:5 </t>
  </si>
  <si>
    <t>intaveous</t>
  </si>
  <si>
    <t>% change of radius</t>
  </si>
  <si>
    <t>160 mN</t>
  </si>
  <si>
    <t>hyperalgesia. The radius was reported based on the point at which each patient indicated that the punctated stimulus had elicited pain.</t>
  </si>
  <si>
    <t>% change from baseline mean_sd</t>
  </si>
  <si>
    <t xml:space="preserve">increase </t>
  </si>
  <si>
    <t>healthy men</t>
  </si>
  <si>
    <t>Women were excluded from this study because the menstrual cycle can modulate opioid responses. any prescription or over-the-counter medications
1 week before each study day. Participants were instructed not to eat or drink after midnight the evening before the study.</t>
  </si>
  <si>
    <t>23.8 (18 - 32)</t>
  </si>
  <si>
    <t>deliver rectangular and monophasic pulses with a duration of 0.5 ms at 2 Hz. Over a period of 15 min, the current was increased by targeting a pain rating of 5 on an 11-point numeric rating scale (0 = no pain and 10 = maximum tolerable
pain) until the hyperalgesic area surrounding the stimulation site
was fully established. Once the area was established, the current
was held constant.</t>
  </si>
  <si>
    <t>propranolol :target plasma concentration was initially set at 5 ng/mL and titrated upward in 5 ng/mL intervals every 5 min until a final concentration of 15 ng/mL was achieved. target plasma concentration of remifentanil was 3 ng/mL</t>
  </si>
  <si>
    <t>60min remifentanil and 90 min b-blocker propranolol (started 30min before remifentanil infusion)</t>
  </si>
  <si>
    <t>saline and remifentanil</t>
  </si>
  <si>
    <t>target plasma concentration of remifentanil was 3 ng/mL</t>
  </si>
  <si>
    <t xml:space="preserve">60min remifentanil and 90min saline, started 30 min before remifentanil </t>
  </si>
  <si>
    <t>% change of baseline</t>
  </si>
  <si>
    <t>128 mN</t>
  </si>
  <si>
    <t>once the subject indicated that the punctuated stimulus had elicited pain.</t>
  </si>
  <si>
    <t>before manipulation and after induction</t>
  </si>
  <si>
    <t>Davis</t>
  </si>
  <si>
    <t xml:space="preserve">Di Lionardo </t>
  </si>
  <si>
    <t>Diener</t>
  </si>
  <si>
    <t xml:space="preserve">Dirks </t>
  </si>
  <si>
    <t>Duedahl</t>
  </si>
  <si>
    <t>Cutaneous pretreatment with the capsaicin analog NE-21610 prevents the pain to a burn and subsequent hyperalgesia</t>
  </si>
  <si>
    <t xml:space="preserve"> Modulation of the N13 component of the somatosensory evoked potentials in an experimental model of central sensitization in humans</t>
  </si>
  <si>
    <t>Differential effect of Incobotulinumtoxin A on pain, neurogenic flare and hyperalgesia in human surrogate models of neurogenic pain</t>
  </si>
  <si>
    <t>Effect of systemic adenosine on pain and secondary hyperalgesia associated with the heat/capsaicin sensitization model in healthy volunteers</t>
  </si>
  <si>
    <t>Gabapentin suppresses cutaneous hyperalgesia following heat-capsaicin sensitization</t>
  </si>
  <si>
    <t>The effect of systemic lidocaine on pain and secondary hyperalgesia associated with the heat/capsaicin sensitization model in healthy volunteers</t>
  </si>
  <si>
    <t>Intravenous dextromethorphan to human volunteers: relationship between pharmacokinetics and anti-hyperalgesic effect</t>
  </si>
  <si>
    <t>experimental and sham site</t>
  </si>
  <si>
    <t>28 (22 - 39)</t>
  </si>
  <si>
    <t>sex not reported</t>
  </si>
  <si>
    <t xml:space="preserve">anterior forearm </t>
  </si>
  <si>
    <t>48 degrees celcius</t>
  </si>
  <si>
    <t>capsaicin analog NE-21610</t>
  </si>
  <si>
    <t xml:space="preserve">Transient receptor potential vanilloid 1 receptor agonist </t>
  </si>
  <si>
    <t>10ul x3</t>
  </si>
  <si>
    <t>"An immediate 'moderate to strong' pain was produced
in all subjects by both the vehicle alone and 10
/zg of NE-21610 injections (see Fig. 2A). The pain
following NE-21610 injection gradually decreased and
within 4 min was rated as mild in intensity. In contrast,
the vehicle-evoked pain was negligible within 1-2 min
of the injection. As a single measure of the total pain
response, the sum of ratings (sumR) during the first 4
min was calculated for each injection. The mean sumR
(see Fig. 2B) for NE-21610 injections was significantly
greater than for the vehicle injection (P &lt; 0.01)."</t>
  </si>
  <si>
    <t>vehicle (containing polysorbate 80, sodium acetate, acetic acid, mannitol, and water)</t>
  </si>
  <si>
    <t xml:space="preserve">intradermal </t>
  </si>
  <si>
    <t>30ul</t>
  </si>
  <si>
    <t>110g</t>
  </si>
  <si>
    <t>to indicate when the sensation evoked by the filament changed from innocuous to uncomfortable or painful.</t>
  </si>
  <si>
    <t xml:space="preserve">area data missing </t>
  </si>
  <si>
    <t>crossover and within_subject</t>
  </si>
  <si>
    <t>not stated likely decrease</t>
  </si>
  <si>
    <t>same group of participants who received the experimental manipulationreceived the control/sham manipulation on a different day</t>
  </si>
  <si>
    <t>26.3 (21 - 30)</t>
  </si>
  <si>
    <t xml:space="preserve">ulnar nerve territory of the hand dorsum </t>
  </si>
  <si>
    <t>150mg</t>
  </si>
  <si>
    <t>somnolence: n =3</t>
  </si>
  <si>
    <t xml:space="preserve">vitamin </t>
  </si>
  <si>
    <t xml:space="preserve">0 = no pain; 100 = maximum pain imaginable </t>
  </si>
  <si>
    <t xml:space="preserve">von Frey filament </t>
  </si>
  <si>
    <t>21.9g</t>
  </si>
  <si>
    <t>different time points</t>
  </si>
  <si>
    <t>26 ± 5</t>
  </si>
  <si>
    <t>middle thigh</t>
  </si>
  <si>
    <t xml:space="preserve">Botulinum-neurotoxin A </t>
  </si>
  <si>
    <t>25 ± 3</t>
  </si>
  <si>
    <t>contralateral thigh</t>
  </si>
  <si>
    <t>Presynaptic acetylcholine release inhibitor</t>
  </si>
  <si>
    <t>25 mouse units (MU)</t>
  </si>
  <si>
    <t xml:space="preserve">intracutaneous injection </t>
  </si>
  <si>
    <t>254 mN</t>
  </si>
  <si>
    <t>The site where stimulus intensity increased markedly was marked on the skin,</t>
  </si>
  <si>
    <t xml:space="preserve">baseline measures were 4 weeks prior to manipulation </t>
  </si>
  <si>
    <t>none present</t>
  </si>
  <si>
    <t xml:space="preserve">intradermal capsaicin injection </t>
  </si>
  <si>
    <t xml:space="preserve">15 ug </t>
  </si>
  <si>
    <t>Electrical current was increased the first minute from zero to 5 mA, then in steps of 5 mA every 5 min up to 20 mA and maintained stable until the 30th min. The duration of the electrical impulses was 0.5 ms, and the stimulation frequency was 4 Hz</t>
  </si>
  <si>
    <t>healthy and unmedicated male</t>
  </si>
  <si>
    <t xml:space="preserve">21 - 30 </t>
  </si>
  <si>
    <t>heat: 45 degrees C; capsaicin: 0.075%</t>
  </si>
  <si>
    <t>heat: 5min and capsaicin: 30min</t>
  </si>
  <si>
    <t>The sensitization was rekindled twice during each infusion session with the thermode at 40°C for 5 min. The first rekindle (RK-1) was performed 40 min after the capsaicin was removed (t 5 80 min), the second rekindle (RK-2) was performed 40 min later (t 5 120).</t>
  </si>
  <si>
    <t>lidocaine</t>
  </si>
  <si>
    <t xml:space="preserve">multiple </t>
  </si>
  <si>
    <t>bolus 2mg/kg over 10min and then 3mg.kg.h for 85min</t>
  </si>
  <si>
    <t>with bolus at 50min: lidocaine- lightheadedness:88%; drowsiness:67%; perioral numbness:29%; metal taste:17%; dry mouth:42%; nausea:17%; muscular twitch:4%; tinnitus:17%; visual disturbances:35%... Placebo: lightheadedness:4%; drowsiness:13%; perioral numbness:0%; metal taste:4%; dry mouth:0%; nausea:0%; muscular twitch:0%; tinnitus:0%; visual disturbances:0%....with infusion at 85min: lidocaine- lightheadedness:50%; drowsiness:46%; perioral numbness:4%; metal taste:13%; dry mouth:21%; nausea:13%; muscular twitch:4%; tinnitus:4%; visual disturbances:13%... Placebo: lightheadedness:4%; drowsiness:17%; perioral numbness:0%; metal taste:0%; dry mouth:4%; nausea:0%; muscular twitch:0%; tinnitus:0%; visual disturbances:0%</t>
  </si>
  <si>
    <t>unknown</t>
  </si>
  <si>
    <t>foam paintbrush and von Frey Filament</t>
  </si>
  <si>
    <t>21.5g VFF</t>
  </si>
  <si>
    <t>subjects reported a clear change in sensations (“burning,” “tenderness,” “more intense pricking”).</t>
  </si>
  <si>
    <t>20 - 30</t>
  </si>
  <si>
    <t>dominant forearm</t>
  </si>
  <si>
    <t>The sensitization was rekindled twice during each infusion session with the thermode at 40°C for 5 min. The first rekindle (RK-1) was performed 40 min after the capsaicin was removed (t = 75 min), the second rekindle (RK-2) was performed at t = 22).</t>
  </si>
  <si>
    <t>1200mg</t>
  </si>
  <si>
    <t>gabapentin: lightheadedness:7; placebo: lightheadedness:2</t>
  </si>
  <si>
    <t>% baseline median_iqr</t>
  </si>
  <si>
    <t>60 ug/kg/min</t>
  </si>
  <si>
    <t>gabapentin: chest pressure:9; placebo: chest pressure:2</t>
  </si>
  <si>
    <t>healthy male volunteers</t>
  </si>
  <si>
    <t xml:space="preserve">history or allergy to DM, medication free for 48 h prior to assessment, chronic pain ,asthma bronchiale, daily intake of analgesics, corticosteroids, psychotropics, history of drug or alcohol abuse or psychiatric instability, any known liver or skin diseases, skin lesions in the are of meassurement or especially sensitive skin.  </t>
  </si>
  <si>
    <t>27 (21 - 35)</t>
  </si>
  <si>
    <t xml:space="preserve">45 degrees C for 5 min and then 0.007% capsaicin for 30 min. During the study session the injured area was reactivated with the thermode at 40 8C for 5 min at intervals of 45 min to ensure stability of the induced hyperalgesia </t>
  </si>
  <si>
    <t xml:space="preserve">5 min heat and 30 min capsaicin </t>
  </si>
  <si>
    <t>dextromethorphan</t>
  </si>
  <si>
    <t>0.5 mg/kg</t>
  </si>
  <si>
    <t>0.5 mg/kg/min</t>
  </si>
  <si>
    <t>dextromethorphan - drowsiness:13; dizziness:10; redness at the site of infusion:11; mild itching/burning at the site of infusion: 14… placebo - drowsiness:2; dizziness:0; redness at the site of infusion:0; mild itching/burning at the site of infusion: 0; light headedness: 1</t>
  </si>
  <si>
    <t>Stimulation started in normal skin and continued towards the injured area until subjects reported a clear change in sensation (‘burning’, ‘tenderness’, ‘more intense pricking’).</t>
  </si>
  <si>
    <t>% of baseline median IQR</t>
  </si>
  <si>
    <t xml:space="preserve">decrease </t>
  </si>
  <si>
    <t>Eisenach</t>
  </si>
  <si>
    <t>Intrathecal, but not intravenous, clonidine reduces experimental thermal or capsaicin-induced pain and hyperalgesia in normal volunteers.</t>
  </si>
  <si>
    <t>Preliminary efficacy assessment of intrathecal injection of an American formulation of adenosine in humans</t>
  </si>
  <si>
    <t>Relative potency of epidural to intrathecal clonidine differs between acute thermal pain and capsaicin-induced allodynia</t>
  </si>
  <si>
    <t>between-group</t>
  </si>
  <si>
    <t xml:space="preserve">experimental and sham groups </t>
  </si>
  <si>
    <t>31 ± 1.1</t>
  </si>
  <si>
    <t>lateral calf</t>
  </si>
  <si>
    <t>100ug</t>
  </si>
  <si>
    <t xml:space="preserve">adenosine </t>
  </si>
  <si>
    <t>2mg</t>
  </si>
  <si>
    <t>intrathecal</t>
  </si>
  <si>
    <t>30 ± 1.7</t>
  </si>
  <si>
    <t>10ul containing 100ug</t>
  </si>
  <si>
    <t xml:space="preserve">2 capsaicin injections </t>
  </si>
  <si>
    <t>clonidine</t>
  </si>
  <si>
    <t xml:space="preserve">before and after </t>
  </si>
  <si>
    <t>225 mN</t>
  </si>
  <si>
    <t>before manipulation, after induction</t>
  </si>
  <si>
    <t xml:space="preserve">area only decreased with intrathecal injection of 150ug. No effect with intrathecal at 50ug and no effect with IV at 150 and IV at 50 </t>
  </si>
  <si>
    <t>225mN</t>
  </si>
  <si>
    <t xml:space="preserve">volunteers were asked to describe the areas in which this punctate stimulus changed from the normal pricking discomfort to a more painful, burning or heating like sensation. </t>
  </si>
  <si>
    <t xml:space="preserve">before manipulation </t>
  </si>
  <si>
    <t>% reduction mean_se</t>
  </si>
  <si>
    <t xml:space="preserve">0 = no pain; no maximum limit </t>
  </si>
  <si>
    <t>34 ± 7.8</t>
  </si>
  <si>
    <t>anterior forearm or lateral calf</t>
  </si>
  <si>
    <t>&lt;2sec</t>
  </si>
  <si>
    <t xml:space="preserve">75, 150 or 300 ug for intrathecal; 150, 300 or 600 ug for epidural  </t>
  </si>
  <si>
    <t xml:space="preserve">intrathecal or epidural </t>
  </si>
  <si>
    <t>"Systemic blood pressure decreased similarly following
injection at all clonidine doses and routes, with a maximal
effect 90±120 min after injection of either epidural or
intrathecal drug (P , 0:01 by repeated measures ANOVA
for each treatment, Fig. 1). Intrathecal injection of clonidine
did not reduce heart rate. Heart rate was, however, signi®-
cantly reduced following epidural injection of 150 and 600,
but not 300 mg of clonidine, with a maximal effect 90±120
min after injection (Fig. 1).
The level of sedation increased after clonidine administration
in all groups, with peak sedation occurring 30±150
min after injection. The average sedation score over this 30- 150-min period increased from 2:4 ^ 2:2 (mean ^ SD of all
volunteers combined) prior to clonidine to medians of 5.4,
5.5, and 5.4 after intrathecal clonidine, 75, 150, and 300 mg,
respectively, and to medians of 6.4, 6.8, and 7.6 mg after
epidural clonidine, 150, 300, and 600 mg, respectively
(P , 0:01 by ANOVA compared with baseline within
each group; groups do not differ from each other)."</t>
  </si>
  <si>
    <t>Filitz</t>
  </si>
  <si>
    <t>Fuchs</t>
  </si>
  <si>
    <t>Supra-additive effects of tramadol and acetaminophen in a human pain model</t>
  </si>
  <si>
    <t>Secondary hyperalgesia persists in capsaicin desensitized skin</t>
  </si>
  <si>
    <t>26.1 ± 6.6 (20 - 45)</t>
  </si>
  <si>
    <t xml:space="preserve">current was gradully increased during the first 15min of stimulus administration, targeting a pain rating of 5-6 on 11 NRS, then kept constant for the remaining time of the experiment. </t>
  </si>
  <si>
    <t>650mg</t>
  </si>
  <si>
    <t>acetaminophen and tramadol</t>
  </si>
  <si>
    <t>acetaminophen: 325mg; tramadol: 37.5mg</t>
  </si>
  <si>
    <t>tramadol</t>
  </si>
  <si>
    <t>75mg</t>
  </si>
  <si>
    <t xml:space="preserve">tramadol: nauseas and vomiting: 1 </t>
  </si>
  <si>
    <t>The borders of the hyperalgesic areas were determined by
moving along four linear paths to the axis of the forearm from
distant starting points towards the stimulation site (step size
0.5 cm), until the volunteer reported increased pain sensations
evoked by the von Frey filament</t>
  </si>
  <si>
    <t>percentage change mean (SE)</t>
  </si>
  <si>
    <t xml:space="preserve">experimental and sham site </t>
  </si>
  <si>
    <t>32 (23 - 42)</t>
  </si>
  <si>
    <t>volar forearm</t>
  </si>
  <si>
    <t>50 ug, in 10 ul volume</t>
  </si>
  <si>
    <t>capsaicin</t>
  </si>
  <si>
    <t>6 h/day for 2 days</t>
  </si>
  <si>
    <t>The design of this exoerimrnt doesn’t make sense. Induction is applied to the anterior forarm which contatins both the active manipulation and placebo. Both sites are 1 cm apart…I cant help think about the systemic effects of the manipulation…also we know SH using caps can extend beyond 1cm on the skin's surface...Also One subject developed a very small zone of secondary hyperalgesia which extended less than 1.5 cm in the vehicle treated direc_x0002_tion. This subject was excluded from subsequent analys (spilling over to control site?)</t>
  </si>
  <si>
    <t>vehicle</t>
  </si>
  <si>
    <t>6h/day for 2 days</t>
  </si>
  <si>
    <t>200mN</t>
  </si>
  <si>
    <t>The subjects were instructed to
indicate when they felt that the stimulus became painful or
if, originally painful, became notably more painful</t>
  </si>
  <si>
    <t>Subjects were free to use numbers of their own choice to
rate the intensity of pain. Since a wide range of numbers
were used, we needed to normalize the data in order to
combine data across subjects. Data were normalized for a
given subject by dividing that subject's ratings to a given
stimulus by that subject's maximum rating to that stimulus</t>
  </si>
  <si>
    <t>A computer-controlled mechanical stimulator. The stimulator
consists of a servo-controlled linear motor capable of generating
1 kg of force over a 22-mm range.</t>
  </si>
  <si>
    <t>64g</t>
  </si>
  <si>
    <t>normalised mean_sem</t>
  </si>
  <si>
    <t>Gazerani</t>
  </si>
  <si>
    <t>Gottrup</t>
  </si>
  <si>
    <t>Gustorff</t>
  </si>
  <si>
    <t>Haller</t>
  </si>
  <si>
    <t>Holthusen</t>
  </si>
  <si>
    <t>Hood</t>
  </si>
  <si>
    <t>The effects of botulinum toxin type A on capsaicin-evoked pain, flare, and secondary hyperalgesia in an experimental human model of trigeminal sensitization</t>
  </si>
  <si>
    <t>Subcutaneous Botulinum toxin type A reduces capsaicin-induced trigeminal pain and vasomotor reactions in human skin</t>
  </si>
  <si>
    <t>Chronic oral gabapentin reduces elements of central sensitization in human experimental hyperalgesia</t>
  </si>
  <si>
    <t>Differential effects of systemically administered ketamine and lidocaine on dynamic and static hyperalgesia induced by  intradermal capsaicin in humans</t>
  </si>
  <si>
    <t>Differential effects of peripheral ketamine and lidocaine on skin flux and hyperalgesia induced by intradermal capsaicin in humans</t>
  </si>
  <si>
    <t>Peripheral lidocaine but not ketamine inhibits capsaicin‐induced hyperalgesia in humans</t>
  </si>
  <si>
    <t>Antihyperalgesic efficacy of 5% lidocaine medicated plaster in capsaicin and sunburn pain models–two randomized, double-blinded, placebo-controlled crossover trials in healthy volunteers</t>
  </si>
  <si>
    <t>Systemic ropivacaine diminishes pain sensitization processes: a randomized, double-blinded, placebo-controlled, crossover study in healthy volunteers</t>
  </si>
  <si>
    <t>Effect of pre-or post-traumatically applied iv lidocaine on primary and secondary hyperalgesia after experimental heat trauma in humans</t>
  </si>
  <si>
    <t>Intravenous remifentanil produces withdrawal hyperalgesia in volunteers with capsaicin-induced hyperalgesia</t>
  </si>
  <si>
    <t>forehead</t>
  </si>
  <si>
    <t>26.3 ± 2.6 (23 - 32)</t>
  </si>
  <si>
    <t>Twenty injections of BOTOX  (150 U in 20 points
for each volunteer) were divided among four frontalis sites
(5 U/site), four temporalis sites (5 U/site), two corrugators
(5 U/site), two splenius sites (10 U/site), four trapezius sites
(10 U/site), two semispinalis capitis sites (10 U/site), and two
occipital regions (10 U/site).</t>
  </si>
  <si>
    <t xml:space="preserve">subcutaneous </t>
  </si>
  <si>
    <t>20 - 100U</t>
  </si>
  <si>
    <t xml:space="preserve">saline </t>
  </si>
  <si>
    <t>60.0g</t>
  </si>
  <si>
    <t>was identified when the subjects
reported the point, at which, there was a clear transition from
pricking stimulus to increased pain sensation</t>
  </si>
  <si>
    <t>volunteers were asked to
report the sensation of the pricking changed to a ‘‘different sensation”,
‘‘unpleasant” or ‘‘burning pain”</t>
  </si>
  <si>
    <t>tiredness for the first days but resolved before the last visit at day 7:1 participant in the botox group</t>
  </si>
  <si>
    <t xml:space="preserve">only decreased at day 7. No effect at days 1 and 3. </t>
  </si>
  <si>
    <t xml:space="preserve">neck pain: 2 in the botox group </t>
  </si>
  <si>
    <t>30 ± 5</t>
  </si>
  <si>
    <t>pulse width 1.0 ms, 1 Hz</t>
  </si>
  <si>
    <t>In the current study, we designed the
stimulation protocol in a way to inflict a pain
intensity of NRS 5. For example, if the subject
indicated on the box a pain intensity value less
than 5, the stimulation strength automatically
increased in one-percent steps. If the pain
intensity was rated more than 5, stimulation strength automatically decreased in onepercent
steps. This stimulation approach
forced the subjects to rate the pain
continuously by means of the box, because
the stimulation current was either increasing or
decreasing.</t>
  </si>
  <si>
    <t>27 - 43</t>
  </si>
  <si>
    <t>37 ± 4</t>
  </si>
  <si>
    <t>midlateral calf</t>
  </si>
  <si>
    <t>capsaicin: 0.075%; heat: 45 degrees C</t>
  </si>
  <si>
    <t>capsaicin: 30; heat: 5</t>
  </si>
  <si>
    <t>Areas of hyperalgesia and allodynia were maintained
constant by application, at 40, 80, 120, 160, 200,
240, 300, and 360 min after topical capsaicin, of the
Peltier controlled thermode to the same area of original
stimulation and maintained at 40°C for 5 min.</t>
  </si>
  <si>
    <t>ropivacaine</t>
  </si>
  <si>
    <t>60ml/hr</t>
  </si>
  <si>
    <t xml:space="preserve">lidocaine </t>
  </si>
  <si>
    <t>317.5 mg</t>
  </si>
  <si>
    <t xml:space="preserve">14mg/min for 5min then 4.5mg/min for 55min </t>
  </si>
  <si>
    <t>60 - 100</t>
  </si>
  <si>
    <t xml:space="preserve">NaCl </t>
  </si>
  <si>
    <t>0.9%, 30ml</t>
  </si>
  <si>
    <t xml:space="preserve">power calculations </t>
  </si>
  <si>
    <t xml:space="preserve">4 radial lines </t>
  </si>
  <si>
    <t>% change</t>
  </si>
  <si>
    <t>until the study subject reported
increased pain sensations evoked by the von
Frey filament</t>
  </si>
  <si>
    <t>isoosmolar saline</t>
  </si>
  <si>
    <t>175mN</t>
  </si>
  <si>
    <t>moving centripetally until subjects reported pain or tenderness</t>
  </si>
  <si>
    <t xml:space="preserve">dizziness and/or tingling around the mouth in 9 participants in exp. 0 in control </t>
  </si>
  <si>
    <t>mean of 0.5 mg/kg</t>
  </si>
  <si>
    <t>did not report on the statistical difference between experimental and control conditions</t>
  </si>
  <si>
    <t>% increase from baseline mean_sem</t>
  </si>
  <si>
    <t xml:space="preserve">a few volunteers experienced hyperacusia, lightheadedness or dizziness with lidocaine. One participant experiened fatigue with saline </t>
  </si>
  <si>
    <t xml:space="preserve">area increased during infusion but decreased thereafter </t>
  </si>
  <si>
    <t>Ilkjaer</t>
  </si>
  <si>
    <t xml:space="preserve">Effect of systemic N-methyl-D-aspartate receptor antagonist (dextromethorphan) on primary and secondary hyperalgesia in humans </t>
  </si>
  <si>
    <t>Effect of systemic N-methyl-D-aspartate receptor antagonist (ketamine) on primary and secondary hyperalgesia in humans</t>
  </si>
  <si>
    <t>Klein</t>
  </si>
  <si>
    <t>Koppert</t>
  </si>
  <si>
    <t>Kramer</t>
  </si>
  <si>
    <t>Kumar</t>
  </si>
  <si>
    <t>Lam</t>
  </si>
  <si>
    <t xml:space="preserve">Larsen </t>
  </si>
  <si>
    <t>Lee</t>
  </si>
  <si>
    <t>Lenz</t>
  </si>
  <si>
    <t>Lillesø</t>
  </si>
  <si>
    <t>Lorenzini</t>
  </si>
  <si>
    <t>Lötsch</t>
  </si>
  <si>
    <t>Martin</t>
  </si>
  <si>
    <t>Mathiesen</t>
  </si>
  <si>
    <t>Matthey</t>
  </si>
  <si>
    <t>Michaux</t>
  </si>
  <si>
    <t>Mikkelsen</t>
  </si>
  <si>
    <t>Møiniche</t>
  </si>
  <si>
    <t>Nickel</t>
  </si>
  <si>
    <t>Park</t>
  </si>
  <si>
    <t>Pedersen</t>
  </si>
  <si>
    <t>Peng</t>
  </si>
  <si>
    <t>Pereira</t>
  </si>
  <si>
    <t>Petersen</t>
  </si>
  <si>
    <t>Pöyhiä</t>
  </si>
  <si>
    <t>Ravn</t>
  </si>
  <si>
    <t>Rössler</t>
  </si>
  <si>
    <t>Rukwied</t>
  </si>
  <si>
    <t>Schattschneider</t>
  </si>
  <si>
    <t>Schifftner</t>
  </si>
  <si>
    <t>Schindler</t>
  </si>
  <si>
    <t>Schmelz</t>
  </si>
  <si>
    <t>Schneider</t>
  </si>
  <si>
    <t xml:space="preserve">Schulte </t>
  </si>
  <si>
    <t>Sjolund</t>
  </si>
  <si>
    <t>Springborg</t>
  </si>
  <si>
    <t>Stubhaug</t>
  </si>
  <si>
    <t>Sycha</t>
  </si>
  <si>
    <t>Tanaka</t>
  </si>
  <si>
    <t>Troster</t>
  </si>
  <si>
    <t xml:space="preserve">Wallace </t>
  </si>
  <si>
    <t>Wang</t>
  </si>
  <si>
    <t>Wanigasekera</t>
  </si>
  <si>
    <t>Warncke</t>
  </si>
  <si>
    <t>Wehrfritz</t>
  </si>
  <si>
    <t>Werner</t>
  </si>
  <si>
    <t>Wong</t>
  </si>
  <si>
    <t>Worrich</t>
  </si>
  <si>
    <t>Effects of the NMDA-receptor antagonist ketamine on perceptual correlates of long-term potentiation within the nociceptive system</t>
  </si>
  <si>
    <t>Antihyperalgesic and analgesic properties of the N-methyl-D-aspartate (NMDA) receptor antagonist neramexane in a human surrogate model of neurogenic hyperalgesia</t>
  </si>
  <si>
    <t>Activation of naloxone-sensitive and-insensitive inhibitory systems in a human pain model</t>
  </si>
  <si>
    <t>Differential Modulation of Remifentanil-induced Analgesia and Postinfusion Hyperalgesia by S-Ketamine and Clonidine in Humans</t>
  </si>
  <si>
    <t>Different profiles of buprenorphine-induced analgesia and antihyperalgesia in a human pain model</t>
  </si>
  <si>
    <t>Low‐dose lidocaine reduces secondary hyperalgesia by a central mode of action</t>
  </si>
  <si>
    <t>Naloxone provokes similar pain facilitation as observed after short-term infusion of remifentanil in humans</t>
  </si>
  <si>
    <t>The cyclooxygenase isozyme inhibitors parecoxib and paracetamol reduce central hyperalgesia in humans</t>
  </si>
  <si>
    <t>The Effects of Intradermal Fentanyl and Ketamine on Capsaicin-Induced Secondary Hyperalgesia and Flare Reaction</t>
  </si>
  <si>
    <t>Botulinum toxin A reduces neurogenic flare but has almost no effect on pain and hyperalgesia in human skin. Journal of neurology</t>
  </si>
  <si>
    <t>The effect of intravenous ketorolac on capsaicin-induced deep tissue hyperalgesia</t>
  </si>
  <si>
    <t>Effects of lidocaine patch on intradermal capsaicin-induced pain: a double-blind, controlled trial</t>
  </si>
  <si>
    <t>The Effect of a Combination of Diclofenac and Methadone Applied as Gel in a Human Experimental Pain Model–A Randomized, Placebo‐controlled Trial</t>
  </si>
  <si>
    <t>A randomised, double blind, placebo-controlled crossover trial of the influence of the HCN channel blocker ivabradine in a healthy volunteer pain model: an enriched population trial</t>
  </si>
  <si>
    <t>Effects of COX inhibition on experimental pain and hyperalgesia during and after remifentanil infusion in humans</t>
  </si>
  <si>
    <t>Effect of peripheral morphine in a human model of acute inflammatory pain</t>
  </si>
  <si>
    <t>Validation of the simplified UVB burn injurymodel to assess the pharmacodynamics of analgesics in healthy human volunteers</t>
  </si>
  <si>
    <t>A data science approach to the selection of most informative readouts of the human intradermal capsaicin pain model to assess pregabalin effects</t>
  </si>
  <si>
    <t>Dextromethorphan  Analgesia in a Human  Experimental Model of  Hyperalgesia</t>
  </si>
  <si>
    <t>CHF3381  Attenuates Secondary Hyperalgesia in a Human Pain Model</t>
  </si>
  <si>
    <t>GABAergic modulation of secondary hyperalgesia: A randomized controlled 4‐way crossover trial with the α2‐subunit preferring GABA positive allosteric modulator, N‐desmethyl‐clobazam in healthy volunteers.</t>
  </si>
  <si>
    <t>Experimental characterization of the effects of acute stresslike doses of hydrocortisone in human neurogenic hyperalgesia models</t>
  </si>
  <si>
    <t>Effect of intravenous magnesium on pain and secondary hyperalgesia associated with the heat/capsaicin sensitization model  in healthy volunteers</t>
  </si>
  <si>
    <t>Effect of Oral Ketamine on Secondary Hyperalgesia, Thermal and Mechanical Pain Thresholds, and Sedation in Humans</t>
  </si>
  <si>
    <t>The effect of naloxone on ketamine-induced effects on hyperalgesia and ketamine-induced side effects in humans</t>
  </si>
  <si>
    <t>Topical ketorolac has no antinociceptive or anti-inflammatory effect in thermal injury</t>
  </si>
  <si>
    <t>Effects of different anesthetics on pain processing in an experimental human pain model</t>
  </si>
  <si>
    <t xml:space="preserve">Effects of intravenous ketamine, alfentanil, or placebo on pain, pinprick hyperalgesia, and allodynia produced by intradermal capsaicin in human subjects </t>
  </si>
  <si>
    <t>Analgesic and anti-inflammatory effects of lignocaine-prilocaine (EMLA) cream in human burn injury</t>
  </si>
  <si>
    <t>Effect of preemptive nerve block on inflammation and hyperalgesia after human thermal injury</t>
  </si>
  <si>
    <t>Effect of sympathetic nerve block on acute inflammatory pain and hyperalgesia.</t>
  </si>
  <si>
    <t>Topical glucocorticoid has no antinociceptive or anti-inflammatory effect in thermal injury</t>
  </si>
  <si>
    <t>Peripheral analgesic effects of ketamine in acute inflammatory pain</t>
  </si>
  <si>
    <t>Sumatriptan prevents central sensitization specifically in the trigeminal dermatome in humans</t>
  </si>
  <si>
    <t>Does naloxone reinstate secondary hyperalgesia in humans after resolution of a burn injury? A placebo-controlled, double-blind, randomized, cross-over study</t>
  </si>
  <si>
    <t>Endogenous opioid-masked latent pain sensitization: studies from mouse to human</t>
  </si>
  <si>
    <t>Effect of remifentanil on pain and secondary hyperalgesia associated with the heat--capsaicin sensitization model in healthy volunteers.</t>
  </si>
  <si>
    <t>Experimental evaluation of the analgesic effect of ibuprofen on primary and secondary hyperalgesia</t>
  </si>
  <si>
    <t>A randomized study of the effect of oral lamotrigine and hydromorphone on pain and hyperalgesia following heat/capsaicin sensitization</t>
  </si>
  <si>
    <t>Safety, tolerability, pharmacokinetics, and effects on human experimental pain of the selective ionotropic glutamate receptor 5 (iGluR5) antagonist LY545694 in healthy volunteers.</t>
  </si>
  <si>
    <t>Topically Administered Ketamine Reduces Capsaicin-Evoked Mechanical Hyperalgesia</t>
  </si>
  <si>
    <t>Morphine-and buprenorphine-induced analgesia and antihyperalgesia in a human inflammatory pain model: a double-blind, randomized, placebo-controlled, five-arm crossover study</t>
  </si>
  <si>
    <t>Central origin of pinprick hyperalgesia adjacent to an UV-B induced inflammatory skin pain model in healthy volunteers.</t>
  </si>
  <si>
    <t>Cannabinoid agonists attenuate capsaicin-induced responses in human skin</t>
  </si>
  <si>
    <t>Mechanisms of adrenosensitivity in capsaicin induced hyperalgesia.</t>
  </si>
  <si>
    <t>Effect of Intravenous Alfentanil on Nonpainful Thermally Induced Hyperalgesia in Healthy Volunteers.</t>
  </si>
  <si>
    <t>In an exploratory randomized, double-blind, placebo-controlled, cross-over study, psychoactive doses of intravenous delta-9-tetrahydrocannabinol fail to produce antinociceptive effects in healthy human volunteers</t>
  </si>
  <si>
    <t>Topical acetylsalicylate attenuates capsaicin induced pain, flare and allodynia but not thermal hyperalgesia.</t>
  </si>
  <si>
    <t>Pain response to cannabidiol in induced acute nociceptive pain, allodynia, and hyperalgesia by using a model mimicking acute pain in healthy adults in a randomized trial (CANAB I)</t>
  </si>
  <si>
    <t>The Synergistic Effect of Combined Treatment with Systemic Ketamine and Morphine on Experimentally Induced Windup-Like Pain in Humans</t>
  </si>
  <si>
    <t>Adenosine reduces secondary hyperalgesia in two human models of cutaneous inflammatory pain</t>
  </si>
  <si>
    <t>High-dose naloxone: Effects by late administration on pain and hyperalgesia following a human heat injury model. A randomized, double-blind, placebo-controlled, crossover trial with an enriched enrollment design</t>
  </si>
  <si>
    <t>Methylprednisolone and ketorolac rapidly reduce hyperalgesia around a skin burn injury and increase pressure pain thresholds</t>
  </si>
  <si>
    <t>A lack of antinociceptive or antiinflammatory effect of botulinum toxin A in an inflammatory human pain model.</t>
  </si>
  <si>
    <t xml:space="preserve">Rofecoxib attenuates both primary and secondary inflammatory hyperalgesia: a randomized, double blinded, placebo controlled crossover trial in the UV-B pain model. </t>
  </si>
  <si>
    <t xml:space="preserve">A randomised, double-blinded, placebo-controlled, crossover study of the HCN channel blocker ivabradine in a capsaicin-induced pain model in healthy volunteers </t>
  </si>
  <si>
    <t>Interaction of fentanyl and buprenorphine in an experimental model of pain and central sensitization in human volunteers</t>
  </si>
  <si>
    <t>Modulation of remifentanil-induced analgesia and postinfusion hyperalgesia by parecoxib in humans</t>
  </si>
  <si>
    <t>Concentration-effect Relations for Intravenous Lidocaine Infusions in Human Volunteers Effects on Acute Sensory Thresholds and Capsaicin-evoked Hyperpathia.</t>
  </si>
  <si>
    <t>Effect of chronic oral gabapentin on capsaicin-induced pain and hyperalgesia: a double-blind, placebo-controlled, crossover study.</t>
  </si>
  <si>
    <t>The effect of chronic oral desipramine on capsaicin-induced allodynia and hyperalgesia: a double-blinded, placebo-controlled, crossover study.</t>
  </si>
  <si>
    <t>Effect of morphine and pregabalin compared with diphenhydramine hydrochloride and placebo on hyperalgesia and allodynia induced by intradermal capsaicin in healthy male subjects</t>
  </si>
  <si>
    <t>Disambiguating Pharmacodynamic Efficacy from Behavior with NeuroimagingImplications for Analgesic Drug Development</t>
  </si>
  <si>
    <t>Effects of local and systemic ibuprofen on primary and secondary hyperalgesia in man</t>
  </si>
  <si>
    <t>Ketamine, an NMDA receptor antagonist, suppresses spatial and temporal properties of burn-induced secondary hyperalgesia in man: a double-blind,  cross-over comparison with morphine and placebo</t>
  </si>
  <si>
    <t>Local treatment with the N-methyl-d-aspartate receptor antagonist ketamine, inhibit development of secondary hyperalgesia in man by a peripheral action</t>
  </si>
  <si>
    <t>Preinjury treatment with morphine or ketamine inhibits the development  of experimentally induced secondary hyperalgesia in man</t>
  </si>
  <si>
    <t>Interaction of physostigmine and alfentanil in a human pain model</t>
  </si>
  <si>
    <t>Analgesic effects of dexamethasone in burn injury</t>
  </si>
  <si>
    <t>Determination of the effective dose of pregabalin on human experimental pain using the sequential up-down method.</t>
  </si>
  <si>
    <t>Effect of local administration of transdermal fentanyl on peripheral opioid analgesia</t>
  </si>
  <si>
    <t>mean (SD) (range)</t>
  </si>
  <si>
    <t>25 ± 3 (22 - 31)</t>
  </si>
  <si>
    <t>23.3 ± 1.85</t>
  </si>
  <si>
    <t>0.25 mg/kg</t>
  </si>
  <si>
    <t>1 min</t>
  </si>
  <si>
    <t>neramexane</t>
  </si>
  <si>
    <t>flupirtine</t>
  </si>
  <si>
    <t>0 - 100</t>
  </si>
  <si>
    <t xml:space="preserve">unmedicated </t>
  </si>
  <si>
    <t>20 - 31</t>
  </si>
  <si>
    <t>21 - 31</t>
  </si>
  <si>
    <t>22 - 31</t>
  </si>
  <si>
    <t>bolus 0.15mg/kg followed by 0.15mg/kg continous infusion</t>
  </si>
  <si>
    <t>15 min bolus and then 135 continous infusion</t>
  </si>
  <si>
    <t>0.15 mg kg-1 h-1</t>
  </si>
  <si>
    <t>bolus 0.30mg/kg followed by 0.30mg/kg continous infusion</t>
  </si>
  <si>
    <t>0.30 mg kg-1h-1</t>
  </si>
  <si>
    <t>0.30 mg kg-1h-2</t>
  </si>
  <si>
    <t>0.15 mg kg-1 h-0</t>
  </si>
  <si>
    <t xml:space="preserve">Ketamine: drowsiness: all participants; discomfort: 5; "most" experienced feeling drunk or dizzy at one or several assessments </t>
  </si>
  <si>
    <t xml:space="preserve">Ketamine: drowsiness: all participants; discomfort: 3; "most" experienced feeling drunk or dizzy at one or several assessments </t>
  </si>
  <si>
    <t>The stimu_x0002_lations continued towards the injury until subjects reported a clear change in sensation (“burning”, “tenderness”, “more intense pricking”)</t>
  </si>
  <si>
    <t>median</t>
  </si>
  <si>
    <t xml:space="preserve">missing data </t>
  </si>
  <si>
    <t>spread indicators not reported</t>
  </si>
  <si>
    <t>24 (21 - 28)</t>
  </si>
  <si>
    <t>60mg</t>
  </si>
  <si>
    <t>120mg</t>
  </si>
  <si>
    <t>1.15N</t>
  </si>
  <si>
    <t>Stimulations continued towards the injury until subjects reported a clear change in sensations (“burning”, “tenderness”, “more intense pricking”)</t>
  </si>
  <si>
    <t>30 (21 - 50)</t>
  </si>
  <si>
    <t>10ul, 10mg/ml</t>
  </si>
  <si>
    <t>patch placed on anterior forarm (placebo on one side, lidocaine on other)</t>
  </si>
  <si>
    <t>5.18g</t>
  </si>
  <si>
    <t>until the subject reported pain or tenderness.</t>
  </si>
  <si>
    <t xml:space="preserve">none observed </t>
  </si>
  <si>
    <t>26.14 ± 5.3</t>
  </si>
  <si>
    <t>2.5 ug</t>
  </si>
  <si>
    <t>26.14 ± 5.4</t>
  </si>
  <si>
    <t>26.14 ± 5.5</t>
  </si>
  <si>
    <t>100ug of 0.1%</t>
  </si>
  <si>
    <t>21 - 64</t>
  </si>
  <si>
    <t>0.5%, 1ml</t>
  </si>
  <si>
    <t>diclometh (combination of diclofenac and methadone)</t>
  </si>
  <si>
    <t>ivabradine</t>
  </si>
  <si>
    <t xml:space="preserve">Selective If channel inhibitor </t>
  </si>
  <si>
    <t>15mg</t>
  </si>
  <si>
    <t>power calculations</t>
  </si>
  <si>
    <t xml:space="preserve">8 radial lines </t>
  </si>
  <si>
    <t xml:space="preserve">filament </t>
  </si>
  <si>
    <t>The points at which the participant reported abnormal tenderness (clearly enhanced pain com- pared with the immediately previous stimulation point)</t>
  </si>
  <si>
    <t>no baseline</t>
  </si>
  <si>
    <t>6 radial lines</t>
  </si>
  <si>
    <t>26g</t>
  </si>
  <si>
    <t xml:space="preserve">dizziness: 2 of 21 for diclometh 0.2%; dizziness:1 and sedation: 1 for diclometh 0.1%; nausea:1 an dizziness: 5 for placebo </t>
  </si>
  <si>
    <t>5mg diclofenac and 5mg methadone</t>
  </si>
  <si>
    <t>10mg diclofenac and 10mg methadone</t>
  </si>
  <si>
    <t>5mg (0,1%)</t>
  </si>
  <si>
    <t>10mg (0,2%)</t>
  </si>
  <si>
    <t>29 ± 2</t>
  </si>
  <si>
    <t>Monophasic, rectangular electrical pulses of 0.5 ms duration
with alternating polarity was applied via a constant current stimulator,
Digitimer DS7A (Digitimer, Hertfordshire, UK) at 2 Hz. The
current intensity was gradually increased during the first 15 minutes
to induce a pain score of 6 on a numeric rating scale (NRS)
ranging from 0 to 10 (0 = no pain, 10 = worst pain imaginable).
The subjects were allowed to use a decimal to indicate one level
between the integers (eg, 0.5, 1.5, etc), making it a 21-point
scale. The current was adjusted to ensure that the subject scored
NRS = 6 after 15 minutes, and this current intensity was kept constant for the remaining stimulation period; in total, 150 minutes</t>
  </si>
  <si>
    <t>starting with 1.0 ng/mL for the first 2 minutes, thereafter
2.5 ng/mL for the remaining infusion time. In a typical
70-kg adult volunteer, 25 years of age and 180 cm tall, the system
will deliver 18 lg remifentanil during the first 2 minutes for an effect
target of 1.0 ng/mL, then the system will deliver 52 lg as infusion
during the next 3 minutes for an effect site of 2.5 ng/mL, and
then an additional infusion of 212 lg during the subsequent
25 minutes of the test session in order to maintain a stable effects
site target of 2.5 ng/mL. By the end of the test period, that is, between
25 and 30 minutes after start, the typical infusion rate will
be 0.09 lg/kg/min for an effect target of 2.5 ng/mL.</t>
  </si>
  <si>
    <t>remifentanil and parecoxib</t>
  </si>
  <si>
    <t>40mg parecxib bolus, remifentanil as above</t>
  </si>
  <si>
    <t>remifentanil and ketorolac</t>
  </si>
  <si>
    <t>30mg ketorolac bolus remifentanil as above</t>
  </si>
  <si>
    <t>von Frey filament</t>
  </si>
  <si>
    <t>until the subject reported increased pain sensation.</t>
  </si>
  <si>
    <t>missing iqr</t>
  </si>
  <si>
    <t xml:space="preserve">sedation: 14; puritus:10; nausea:1; dizziness: 6. All for experimental group. No side effects in placebo group </t>
  </si>
  <si>
    <t xml:space="preserve">sedation: 11; puritus:9; nausea:3; dizziness: 7. All for experimental group. No side effects in placebo group </t>
  </si>
  <si>
    <t xml:space="preserve">sedation: 12; puritus:8; nausea:1; dizziness: 9. All for experimental group. No side effects in placebo group </t>
  </si>
  <si>
    <t>decreased during infusion but then increased after and area was larger than control after the infusion</t>
  </si>
  <si>
    <t>% change mean_sem</t>
  </si>
  <si>
    <t>decreased during infusion but then increased after but area was smaller than control after the infusion</t>
  </si>
  <si>
    <t>22 - 48</t>
  </si>
  <si>
    <t>medial distal leg</t>
  </si>
  <si>
    <t>47 degrees celcius</t>
  </si>
  <si>
    <t>23 - 48</t>
  </si>
  <si>
    <t>locally - in the burn injury area</t>
  </si>
  <si>
    <t>systematically - in opposite leg</t>
  </si>
  <si>
    <t>0.9%, 5ml</t>
  </si>
  <si>
    <t>428 mN</t>
  </si>
  <si>
    <t xml:space="preserve">euphoria, nausea, blutness, headache, dizziness, confusion, feeling of being druk, itching and restlessness all reported in the morphine group. Numbers not reported. No side effects in the placebo group </t>
  </si>
  <si>
    <t>spread indicator data missing</t>
  </si>
  <si>
    <t>28.4 ± 6.8 (18 - 42)</t>
  </si>
  <si>
    <t>100ul</t>
  </si>
  <si>
    <t>300mg</t>
  </si>
  <si>
    <t xml:space="preserve">gelatin tables </t>
  </si>
  <si>
    <t xml:space="preserve">pinprick probe </t>
  </si>
  <si>
    <t>until the subject reports a definite change in sensation (burning, tenderness, more intense prickling)</t>
  </si>
  <si>
    <t xml:space="preserve">increased tiredness and drowsiness was observed after pregabalin. Numbers not reported </t>
  </si>
  <si>
    <t xml:space="preserve">data missing </t>
  </si>
  <si>
    <t>Caucasian healthy male volunteers were eligible if they were between 18 and 45 yr old, with a body mass index of at least 19 and no greater than 30 kg/m2  , were extensive or intermediate CYP2D6 metabolizers, as determined during the prescreening visit, and were required to be free of any medication for at least 7 days before inclusion.</t>
  </si>
  <si>
    <t>known hypersensitivity to dextro- methorphan, aspartate transaminase, alanine transaminase and  total bilirubin twice the normal range, consumption of alco- hol, tobacco, or any drug addiction. In order to avoid interfer- ing with the psychometric tests results, volunteers were asked  not to consume magnesium, citrus juice, drinks with theine, or caffeine during the assessment days. Volunteers lacking concentration and not able to evaluate pain thresholds were  excluded.</t>
  </si>
  <si>
    <t>8 sec</t>
  </si>
  <si>
    <t>4 x 30mg three times on  day 0 (5h, 10h, and 14.5h after baseline) and 4x 30mg once on day 1 (22.5h after baseline).</t>
  </si>
  <si>
    <t xml:space="preserve">lactose </t>
  </si>
  <si>
    <t>588 mN</t>
  </si>
  <si>
    <t>The electronic von Frey (Somedic, France) test consists in applying pressure with a 0.2-mm-diameter probe tip on the middle of primary hyperalgesia, secondary hyperalgesia, and control skin areas with a constant slope of increasing punctate pressure up to the detection of mechan_x0002_ical pain thresholds (grams), corresponding to the first pain sensation, signaled by the volunteer by a response push button.</t>
  </si>
  <si>
    <t>dex: dry mouth:3 and fatigue:3; placebo: fatigue:3 and stomach ache:3</t>
  </si>
  <si>
    <t>Prescription drugs were not allowed within the 2 weeks before the study. No analgesic drugs were used  within 2 days before study drug administration. No over- the-counter products were allowed within the 24 hours  before treatment sessions. All concomitant medications  were prohibited during the 3 treatment sessions. Caf- feine consumption was prohibited during treatment ses- sions. Alcohol intake and smoking were prohibited  within 12 hours and 4 hours before treatment sessions, respectively, and during treatment sessions. Because CHF3381 is a competitive MAO inhibitor, subjects were asked to abstain from ingestion of food containing large amounts of tyramine, such as cheese, beans, beer, and red wine, 12 hours before study sessions and 24 hours thereafter.</t>
  </si>
  <si>
    <t>25 (23 - 30)</t>
  </si>
  <si>
    <t>the study was restricted to men to reduce potential source of variability</t>
  </si>
  <si>
    <t>heat: 45 degrees C and capsaicin 0.1%</t>
  </si>
  <si>
    <t>heat: 5 and capsaicin 30</t>
  </si>
  <si>
    <t>sensitization was rekindled 4 times at times 20, 30,  80, and 130 minutes by heating the skin with the ther- mode at 40°C for 5 minutes.</t>
  </si>
  <si>
    <t>CHF3381</t>
  </si>
  <si>
    <t xml:space="preserve">heat: 45 degrees C </t>
  </si>
  <si>
    <t xml:space="preserve">500mg </t>
  </si>
  <si>
    <t>140g</t>
  </si>
  <si>
    <t>until the sub_x0002_ject reported a clear change in sensations</t>
  </si>
  <si>
    <t xml:space="preserve">post-induction and pre-manipulation </t>
  </si>
  <si>
    <t>CHF3381: fatigue:12; dizziness:19; somnolence:4; paresthesia:6; nasuea:3; blurred vision:2; feeling drunk: 2; feeling abdnormal:1; headache:2; increased salivation:1; hot flush:1…. Placebo: fatigue:7; dizziness:2; somnolence:1;  feeling drunk: 2; depression:1; increased ALAT:2; increased bilirubin: 1</t>
  </si>
  <si>
    <t>gaba: fatigue:20; dizziness:3; somnolence:7;  feeling drunk: 1; euphpric mood:2; feeling abdnormal:1; headache:2; hangover:1; sedation:1; increased alat:1; increased bilirubin:2; increased platelets:1…. Placebo: fatigue:7; dizziness:2; somnolence:1;  feeling drunk: 2; depression:1; increased ALAT:2; increased bilirubin: 1</t>
  </si>
  <si>
    <t>23.8 ± 4.1 (20.2 - 38.7)</t>
  </si>
  <si>
    <t>3X the minimal erythema doses</t>
  </si>
  <si>
    <t>Clonazepam</t>
  </si>
  <si>
    <t>GABA-A receptor agonist</t>
  </si>
  <si>
    <t>1.5mg</t>
  </si>
  <si>
    <t>N-desmethyl-clobazam</t>
  </si>
  <si>
    <t>20mg</t>
  </si>
  <si>
    <t>253mN</t>
  </si>
  <si>
    <t xml:space="preserve">where the pinprick sensation changed to become painful </t>
  </si>
  <si>
    <t>mean difference (SE) between exp and control (absolute change in cm^2)</t>
  </si>
  <si>
    <t>table 6</t>
  </si>
  <si>
    <t>26.0 ± 9.8</t>
  </si>
  <si>
    <t>twice the minimal erythema doses</t>
  </si>
  <si>
    <t>paracetamol and ketorolac</t>
  </si>
  <si>
    <t>1g paracetamol and 20mg ketorolac</t>
  </si>
  <si>
    <t xml:space="preserve">paracetamol </t>
  </si>
  <si>
    <t xml:space="preserve">1g paracetamol </t>
  </si>
  <si>
    <t>ketorolac</t>
  </si>
  <si>
    <t>sodium chloride</t>
  </si>
  <si>
    <t>cm^1</t>
  </si>
  <si>
    <t>462mN</t>
  </si>
  <si>
    <t>as described previously - check citation'</t>
  </si>
  <si>
    <t>23 (20 - 42)</t>
  </si>
  <si>
    <t>40ul disolved in 12.5 ul of 0.16% polyoxyethylene-soorbitan-monostearate</t>
  </si>
  <si>
    <t>Glucocorticoid</t>
  </si>
  <si>
    <t>0 = no pain; 100 = maximum pain imaginable</t>
  </si>
  <si>
    <t>8, 16, 32, 64, 128, 256, 512 mN</t>
  </si>
  <si>
    <t>26.1 ± 6.6 (19 - 48)</t>
  </si>
  <si>
    <t xml:space="preserve">transcutaneous electrical stimulation </t>
  </si>
  <si>
    <t>1 Hz, 0.5 ms</t>
  </si>
  <si>
    <t>the current strength needed to
evoke a pain rating of “5” on a numeric rating scale
(NRS), ranging from 0 (no pain) to 10 (worst imaginable
pain), at 1 Hz was registered. This defined current
strength on day 1 was termed “91.” After initial
psychophysical testing (described below), an electrical
1-Hz stimulus with the current strength 91 was administered
blockwise (5 blocks of 21-s stimulation). There was also a conditioning stimulation: Subsequently,
conditioning stimulation (CS) was performed.
The stimulation paradigm consisted of continuously
applied low-frequency (ie, 1 Hz) electrical stimuli. The
electrical stimuli were delivered over a 45-min period (days 1 and 5) or a 60-min period (days 2 to 4) within
which the current strength was adjusted every 2 minutes
such that the subject reported a pain intensity of “5” on
the NRS. The subjects were blinded to the intended
effect of habituation</t>
  </si>
  <si>
    <t>propofol</t>
  </si>
  <si>
    <t>propofol as target-controlled infusion (TCI)
with an intended cerebral concentration of 5.5 lg/mL.
The subjects were ventilated with laryngeal masks. After
reaching the steady state, placebo (P), or remifentanil
(infusion rate 0.3 lg/kg/min) and placebo (PR), or
remifentanil (infusion rate 0.3 lg/kg/min) and S-ketamine
(infusion rate 5 lg/kg/min, PRK)</t>
  </si>
  <si>
    <t>On day 2, before electrical stimulation and QST, 36
participants underwent general anesthesia, and 12
participants received no anesthetic medication (control
group, C).</t>
  </si>
  <si>
    <t xml:space="preserve">propofol and remifentanil </t>
  </si>
  <si>
    <t xml:space="preserve">propofol, remifentanil and ketamine </t>
  </si>
  <si>
    <t>n = 36 for experimental and n = 12 for placebo</t>
  </si>
  <si>
    <t>pinprick stimulator</t>
  </si>
  <si>
    <t xml:space="preserve">until the volunteers reported an increase in pinprick pain </t>
  </si>
  <si>
    <t>20 - 34</t>
  </si>
  <si>
    <t>concentra tion of 10 mg/ml. Twenty-five microliters (250/zg) of capsaicin was  injected using a 0.5 ml syringe fitted with a 27-ga 3/8-in.</t>
  </si>
  <si>
    <t>21 - 37</t>
  </si>
  <si>
    <t>4 doses, adjusted proportionately to weight (Doses for a 70 kg subject were: ketamine, 5 mg bolus + 40 mg/h infusion;)</t>
  </si>
  <si>
    <t>alfentanil</t>
  </si>
  <si>
    <t>4 doses, adjusted proportionately to weight (Doses for a 70 kg subject were:alfentanil, 500 u,g bolus+4000 ~ug/h infusion;)</t>
  </si>
  <si>
    <t>additional bolus doses were repeated at 35, 45, 55 min after capsaicin injection, immediately
after pain and hyperalgesia assessments, if the subject appeared
alert, responded quickly and appropriately to questions, and gave an
affirmative response to the query, "Do you feel like you could safely
drive a car right now?" A maximum of 3 additional boluses was
possible.</t>
  </si>
  <si>
    <t>saline placebo 1 ml + 20 ml/h infusion.</t>
  </si>
  <si>
    <t>mm^2</t>
  </si>
  <si>
    <t>safety pin</t>
  </si>
  <si>
    <t>A standard safety pin was loaded with calibrated weights from 1 to 17 g.</t>
  </si>
  <si>
    <t>the subject was asked to report when the sensation became different and un_x0002_pleasant</t>
  </si>
  <si>
    <t>need to convert to cm^2</t>
  </si>
  <si>
    <t xml:space="preserve">ketamine: sedation: 12 of 12; placebo no side effects </t>
  </si>
  <si>
    <t xml:space="preserve">alfentanil: sedation: 12 of 12; emesis:3; nausea:3; pruritus:9….placebo no side effects </t>
  </si>
  <si>
    <t>ketamine: nausea:1; emesis:1; dissociative effect:2; sedation: 12… placebo: sedation: 1</t>
  </si>
  <si>
    <t>alfentanil: pruritus:9; nausea:3; emesis:2;  sedation: 12… placebo: sedation: 1</t>
  </si>
  <si>
    <t>% baseline mean SEM</t>
  </si>
  <si>
    <t xml:space="preserve">mean_sem </t>
  </si>
  <si>
    <t>%_baseline_mean_SEM</t>
  </si>
  <si>
    <t xml:space="preserve">post-induction and pre-manipulation ratings </t>
  </si>
  <si>
    <t>% baseline, mean SEM</t>
  </si>
  <si>
    <t>not_stated_likely decrease</t>
  </si>
  <si>
    <t>31 ± 11 (20 - 49)</t>
  </si>
  <si>
    <t>25ul in 10ug/ul</t>
  </si>
  <si>
    <t>Dosing was set by the Dixon sequential up-down method; that
is, a greater or less than 30% reduction in capsaicin pain decreased or increased the dose, respectively,
by a fixed interval for the next subject. The median effective dose (ED50) was derived once
7 changes in dose direction occurred. Secondary outcome measures included secondary hyperalgesia
and tactile and thermal allodynia, and their respective areas (cm2). Thirteen subjects were required to
derive the pregabalin ED50: 252 mg (95% confidence interval 194, 310 mg).</t>
  </si>
  <si>
    <t>Subjects were given the oral drug and waited 75 minutes
to allow for peak pregabalin serum levels.</t>
  </si>
  <si>
    <t>422mN</t>
  </si>
  <si>
    <t xml:space="preserve">previous studies </t>
  </si>
  <si>
    <t>5.18</t>
  </si>
  <si>
    <t xml:space="preserve">pregabalin: drowsiness 6 of 13; eurphorai: 4 of 13; dizziness: 1 of 13. nothing for placebo </t>
  </si>
  <si>
    <t xml:space="preserve">unclear </t>
  </si>
  <si>
    <t>22 - 47</t>
  </si>
  <si>
    <t>49 degrees celcius</t>
  </si>
  <si>
    <t>Subjects attended next morning for the first measurement,
16 h after the injury.</t>
  </si>
  <si>
    <t>EMLA cream 2 g (prilocaine and
lignocaine eutectic mixture)</t>
  </si>
  <si>
    <t>EMLA cream 2 g (2.5 % prilocaine and 2.5 %
lignocaine eutectic mixture,</t>
  </si>
  <si>
    <t>8 hours</t>
  </si>
  <si>
    <t>The cream was renewed 3 and 5.5 h after initial application, and re-covered</t>
  </si>
  <si>
    <t xml:space="preserve">topical </t>
  </si>
  <si>
    <t>175 mN</t>
  </si>
  <si>
    <t>until the subject reported a
definite change in sensation, most often to a more
intense pricking with a burning after-sensation.</t>
  </si>
  <si>
    <t xml:space="preserve">median </t>
  </si>
  <si>
    <t>22 - 46</t>
  </si>
  <si>
    <t xml:space="preserve">single </t>
  </si>
  <si>
    <t>9ml 1% without epinephrine</t>
  </si>
  <si>
    <t xml:space="preserve">saphenous nerve block </t>
  </si>
  <si>
    <t xml:space="preserve">until the subject reported a definite change in sensation, most often a more intense pricking with a burning aftersensation </t>
  </si>
  <si>
    <t>bupivacaine</t>
  </si>
  <si>
    <t>10mg, 0.5%</t>
  </si>
  <si>
    <t xml:space="preserve">lumbar sympathetic nerve block </t>
  </si>
  <si>
    <t>10ml</t>
  </si>
  <si>
    <t>314 mN</t>
  </si>
  <si>
    <t>mean</t>
  </si>
  <si>
    <t xml:space="preserve">missing spread indicator </t>
  </si>
  <si>
    <t>different sites</t>
  </si>
  <si>
    <t>31 (23 - 44)</t>
  </si>
  <si>
    <t>clobetasol propionate</t>
  </si>
  <si>
    <t xml:space="preserve">Glucocorticoid </t>
  </si>
  <si>
    <t>0.2 - 0.3 g</t>
  </si>
  <si>
    <t>applied 1 h before burn injury,
immediately after the injury and then every 12 h for
the next 3 days.</t>
  </si>
  <si>
    <t xml:space="preserve">placebo cream </t>
  </si>
  <si>
    <t>before and after</t>
  </si>
  <si>
    <t>16g</t>
  </si>
  <si>
    <t>until the subject reported a definitive painful
sensation.</t>
  </si>
  <si>
    <t>26 - 48</t>
  </si>
  <si>
    <t>47 degrees C 4.5kPa</t>
  </si>
  <si>
    <t>7.5mg in 5ml</t>
  </si>
  <si>
    <t>local ketamine given at the burn site</t>
  </si>
  <si>
    <t>subcutaneous</t>
  </si>
  <si>
    <t>0.9% in 5ml</t>
  </si>
  <si>
    <t>462 mN</t>
  </si>
  <si>
    <t>until the sub_x0002_ject reported a definite change in sensation</t>
  </si>
  <si>
    <t xml:space="preserve">ketamine </t>
  </si>
  <si>
    <t>systematic ketamine given at control site i.e. contralateral to burn</t>
  </si>
  <si>
    <t>24.1 ± 1.9 (21 - 30)</t>
  </si>
  <si>
    <t>first branch of trigminal nerve (forehead)</t>
  </si>
  <si>
    <t xml:space="preserve">0.25% </t>
  </si>
  <si>
    <t>sumatriptan</t>
  </si>
  <si>
    <t>Serotonin receptor agonist</t>
  </si>
  <si>
    <t>6mg</t>
  </si>
  <si>
    <t xml:space="preserve">2 radial ines </t>
  </si>
  <si>
    <t xml:space="preserve">The subjects were asked to indicate when the sensation of touch or pressure changed to a painful sensation, which was marked as the turning point. </t>
  </si>
  <si>
    <t>males: 24.5 ± 2.0; females: 23.0 ± 1.2</t>
  </si>
  <si>
    <t>naloxone</t>
  </si>
  <si>
    <t>21 microg/kg</t>
  </si>
  <si>
    <t>An
i.v. bolus of naloxone was administered (5 microg/kg) during 2
minutes, followed by an infusion at rate of 40 microg/kg/h for 20
minutes and finally, at a rate of 20 microg/kg/h for 8 minutes</t>
  </si>
  <si>
    <t>On Day 2 and Day 4 (Figs. 1 and 2) a 30 minutes intravenous,
target-controlled infusion of naloxone 15 microg/ml or placebo
was administered starting 72 hrs 45 minutes after the BI</t>
  </si>
  <si>
    <t>monofilament</t>
  </si>
  <si>
    <t>#18</t>
  </si>
  <si>
    <t>reported the occurrence of a definite change in sensation, to an
uncomfortable, burning or stinging sensation</t>
  </si>
  <si>
    <t>calf</t>
  </si>
  <si>
    <t>mean [95%CI]</t>
  </si>
  <si>
    <t>23.8 [22.8 - 24.9]</t>
  </si>
  <si>
    <t>4mg/ml</t>
  </si>
  <si>
    <t>Seven days after induction of MHI (Day 2/Day 4; Fig 2), subjects received a
17 min infusion of naloxone (2 mg/kg) or normal saline. Drug administration was an i.v. testbolus
of 1 ml (4 mg of naloxone or normal saline) administered during 2 minutes, followed by
a weight-based infusion delivering a total volume of naloxone 0.5 ml/kg (2 mg/kg) or normal
saline 0.5 ml/kg in 16 min 40 s. Measurements on Day 2/Day 4 were carried out before and
after the infusion</t>
  </si>
  <si>
    <t>937mN</t>
  </si>
  <si>
    <t>reported the occurrence of a burning or stinging
sensation as the stimulus was moved from normal skin into hyperalgesic skin.</t>
  </si>
  <si>
    <t>34 (22 - 56)</t>
  </si>
  <si>
    <t xml:space="preserve">forearm </t>
  </si>
  <si>
    <t>heat: 45 degrees C and capsaicin 0.075%</t>
  </si>
  <si>
    <t>Sensitization
was rekindled four times at 40-min intervals with the thermode
at 40°C for 5 min.</t>
  </si>
  <si>
    <t>0.10ug/kg/min</t>
  </si>
  <si>
    <t>intravenous infusion beginning at 0.05 ug.kg-1.min-1 remifentanil (or equivalent volume of saline). After 5 min, the infusion rate of remifentanil was increased to 0.1 mg z kg21 z min21 and maintained at this level for an additional 35 min before the infusion was stopped. If the respiration rate decreased to less than 6 breaths/min, the infusion rate was reduced to 0.05 ug.kg-1.min-11 .</t>
  </si>
  <si>
    <t>after the capsaicin but before and during the second rekindling</t>
  </si>
  <si>
    <t>20.9g</t>
  </si>
  <si>
    <t>until subjects reported a definite change in sensation
(burning, tenderness, more intense pricking).</t>
  </si>
  <si>
    <t>26 (21 - 42)</t>
  </si>
  <si>
    <t xml:space="preserve">rekindling of induction at 75-80 min and 115 - 120 min </t>
  </si>
  <si>
    <t xml:space="preserve">magnesium </t>
  </si>
  <si>
    <t>(bolus 0.2 mmol kg±1 over a period of 15 min, followed by 0.2 mmol kg±1 h±1) for a total of 90 min.</t>
  </si>
  <si>
    <t>until the sub_x0002_ject reported a definite change in perception</t>
  </si>
  <si>
    <t>healthy males</t>
  </si>
  <si>
    <t>None received any medication  for at least 48 hours before the study periods. All subjects were to refrain from eating, drinking, or smoking from the night before the study.</t>
  </si>
  <si>
    <t>right medial calf for induction site</t>
  </si>
  <si>
    <t>0.5mg/kg</t>
  </si>
  <si>
    <t>mixed with 50ml apple juice</t>
  </si>
  <si>
    <t>50ml apple juice</t>
  </si>
  <si>
    <t>power calculation - ill please confirm on page 457 - see quote in comment</t>
  </si>
  <si>
    <t>until the subject reported a definite change in sensation (‘‘burning,’’ ‘‘tenderness,’’ ‘‘more intense pricking’’)</t>
  </si>
  <si>
    <t>1.0mg/kg</t>
  </si>
  <si>
    <t xml:space="preserve">no medication 48 hours prior </t>
  </si>
  <si>
    <t>naloxone and ketamine</t>
  </si>
  <si>
    <t>only group 1 got naloxone: 0.8mg/15min, ketamine: 0.3mg/kg/15min then 0.3mg/kg/h</t>
  </si>
  <si>
    <t>naloxene: 15, ketamine: unclear</t>
  </si>
  <si>
    <t>group 1 and 2 received ketamine: saline (x2) 0.3mg/kg/15min then 0.3mg/kg/h</t>
  </si>
  <si>
    <t>27 (21 - 45)</t>
  </si>
  <si>
    <t>The study protocol
consisted of conditioning transdermal electrical noxious
stimulation and quantitative sensory testing (QST) on 5
consecutive days. On day 2, the participants were
randomized into 4 age- and sex-matched groups to
receive either no anesthesia (control, C) or anesthesia
with propofol and placebo (P), propofol, remifentanil
and placebo (PR), or propofol, remifentanil, and Sketamine
(PRK).</t>
  </si>
  <si>
    <t>1% 0.75g</t>
  </si>
  <si>
    <t>Ketorolac gel
or placebo gel (0.75 g) was applied to the skin 1.5 h before
bum injury, immediately after the injury and again 6 and
12 h later.</t>
  </si>
  <si>
    <t>0.75g</t>
  </si>
  <si>
    <t>until the subject reported a definitive painful sensation</t>
  </si>
  <si>
    <t>20 - 29</t>
  </si>
  <si>
    <t xml:space="preserve">gabapentin </t>
  </si>
  <si>
    <t>25 - 26</t>
  </si>
  <si>
    <t>dexamethasone</t>
  </si>
  <si>
    <t>8mg</t>
  </si>
  <si>
    <t>20 mL/min</t>
  </si>
  <si>
    <t>no.17</t>
  </si>
  <si>
    <t>The subjects
were instructed to report a definite change in sensation,
often to a more intense stinging with a
smarting after-sensation</t>
  </si>
  <si>
    <t>24 (21 - 37)</t>
  </si>
  <si>
    <t>24 (21 - 40)</t>
  </si>
  <si>
    <t>unmedicated</t>
  </si>
  <si>
    <t>22 (20 - 29)</t>
  </si>
  <si>
    <t>47 degrees C at 8kPa</t>
  </si>
  <si>
    <t>47 degrees C, 8 kPa</t>
  </si>
  <si>
    <t>median only</t>
  </si>
  <si>
    <t>subjects received induction on both calves. one leg was the control and the other leg was the experiment</t>
  </si>
  <si>
    <t>24 (21 - 33)</t>
  </si>
  <si>
    <t>0.5ms and 2Hz The current was gradually
increased during the first 15 min of stimulus administration,
targeting a pain rating of 6 on a 11-point numeric
rating scale (NRS; 0¼no pain and 10¼maximum tolerable
pain), and was then kept constant for the remaining time
of the experiment.</t>
  </si>
  <si>
    <t>25 (21 - 33)</t>
  </si>
  <si>
    <t>26 (21 - 33)</t>
  </si>
  <si>
    <t>3g (5%)</t>
  </si>
  <si>
    <t>600mg</t>
  </si>
  <si>
    <t>0.15 mg/kg</t>
  </si>
  <si>
    <t>0.15mg/kg</t>
  </si>
  <si>
    <t xml:space="preserve"> ketamine was diluted in saline to a concentration of 0.75 mg/ml</t>
  </si>
  <si>
    <t>0.83 mg/ml in NaCl 0.9%</t>
  </si>
  <si>
    <t>5mg/ml, 6ml</t>
  </si>
  <si>
    <t>was injected in the same skin
area previously (1–2 weeks before) treated with ketamine
and placebo, respectively</t>
  </si>
  <si>
    <t>bolus 60µg/kg, infusion 6 µg/kg per min, 3 µg/kg per min.</t>
  </si>
  <si>
    <t>bolus 150 ug/kg, 1ug/kg and 0.5uglkg</t>
  </si>
  <si>
    <t>physostigmine</t>
  </si>
  <si>
    <r>
      <t xml:space="preserve">Acetylcholinesterase enzyme </t>
    </r>
    <r>
      <rPr>
        <sz val="12"/>
        <color rgb="FF000000"/>
        <rFont val="Calibri"/>
        <family val="2"/>
        <scheme val="minor"/>
      </rPr>
      <t>inhibitor </t>
    </r>
  </si>
  <si>
    <t>30ug/kg</t>
  </si>
  <si>
    <t>20ug/kg</t>
  </si>
  <si>
    <t>physostigmine and alfentanil</t>
  </si>
  <si>
    <t>physostigmine 30ug/kg and alfentanil 20ug/kg</t>
  </si>
  <si>
    <t xml:space="preserve">nylone monofilament </t>
  </si>
  <si>
    <t>a border was identified where the subject reported a definitive
change in sensation (“burning, ” “tenderness,” or “more intense pricking”).</t>
  </si>
  <si>
    <t>placebo (NaCl)</t>
  </si>
  <si>
    <t>50.6 mN</t>
  </si>
  <si>
    <t>until the subject reported a definite change in sensation from tactile to ‘burning pain’ or ‘pricking pain</t>
  </si>
  <si>
    <t>0.9 % in 6ml</t>
  </si>
  <si>
    <t>until the subject reported a definite change in sensation from tactile to ‘burning’ or ‘pricking’ pain</t>
  </si>
  <si>
    <t xml:space="preserve">suncutaneous </t>
  </si>
  <si>
    <t>9mg/ml</t>
  </si>
  <si>
    <t>until the subject reported a de®nite change in sensation from tactile to `burning' or `pricking' pain</t>
  </si>
  <si>
    <t>until the volunteer
reported increased pain sensations evoked by the von Frey
filament</t>
  </si>
  <si>
    <t>33 ± 11 (18 - 48)</t>
  </si>
  <si>
    <t>100mg in 10ml to achieve concentration of 10ul</t>
  </si>
  <si>
    <t>36 (20 - 52)</t>
  </si>
  <si>
    <t>33 (19 - 51)</t>
  </si>
  <si>
    <t>steps of 1, 2 and 3 ug/ml</t>
  </si>
  <si>
    <t>half participants received placebo and half received active placebo - diphenhydramine</t>
  </si>
  <si>
    <t>300mg bidaily from day 1 to 3, 300mg 4 times per day from day 4 - 6 and 600mg 3 times per day from day 7 to 10</t>
  </si>
  <si>
    <t>desipramine</t>
  </si>
  <si>
    <t>Serotonin and norepinephrine inhibitor</t>
  </si>
  <si>
    <t>50mg day 1 - 3; 100mg day 4 - 6; 200mg day 7 - 10; 300mg day 11 - 14</t>
  </si>
  <si>
    <t>instructed to decrease to the next smaller dosing schedule if side effects were more of 30/100</t>
  </si>
  <si>
    <t>5.18 (units unclear)</t>
  </si>
  <si>
    <t xml:space="preserve">until participant reported pain or tenderness </t>
  </si>
  <si>
    <t>until the
participant reported pain or tenderness.</t>
  </si>
  <si>
    <t>18 - 55</t>
  </si>
  <si>
    <t>100ug in 100uL 8.3%</t>
  </si>
  <si>
    <t xml:space="preserve">diphenhydramine </t>
  </si>
  <si>
    <t xml:space="preserve">H1 receptor agonist </t>
  </si>
  <si>
    <t>50mg</t>
  </si>
  <si>
    <t xml:space="preserve">this was the active placebo </t>
  </si>
  <si>
    <t>until a pain response was elicited.</t>
  </si>
  <si>
    <t>24 ± 4.2</t>
  </si>
  <si>
    <t>anteromedial lower leg</t>
  </si>
  <si>
    <t xml:space="preserve">0 - no pain; 100 - worst imagnable pain </t>
  </si>
  <si>
    <t>none</t>
  </si>
  <si>
    <t>27 ± 4 (22 - 35)</t>
  </si>
  <si>
    <t>2Hz, 0.5ms. The current
was gradually increased during the first 15 min of stimulus administration, targeting a pain rating of 6 on an
11-point numeric rating scale (NRS; 0   no pain and 10
  maximum tolerable pain) and was then kept constant
for the remaining time of the experiment. Thus, this kind
of “adjustment procedure” facilitates interindividual
comparison of pain ratings.</t>
  </si>
  <si>
    <t>average current 38.3±13.1mA The current was gradually increased during the first 15 minutes of stimulus administration, up to a target pain rating of 6 on a 11-point numeric rating scale (NRS; 0= no pain and 10= maximum tolerable pain), and was then kept constant for the remaining experiment</t>
  </si>
  <si>
    <t>29 ± 8 (20 - 45)</t>
  </si>
  <si>
    <t>1.5ug/kg</t>
  </si>
  <si>
    <t>fentanyl and buprenorphine</t>
  </si>
  <si>
    <t xml:space="preserve">0.75ug/kg each </t>
  </si>
  <si>
    <t xml:space="preserve">0.1 ug/kg/min </t>
  </si>
  <si>
    <t>0.1 ug/kg/min</t>
  </si>
  <si>
    <t>0.1 ug/kg/min  remifentanil 40mg parecoxib</t>
  </si>
  <si>
    <t>30 and 10</t>
  </si>
  <si>
    <t xml:space="preserve">during </t>
  </si>
  <si>
    <t>450mN</t>
  </si>
  <si>
    <t>until the volunteer reported
increased pain sensations evoked by the von Frey filament
(pinprick hyperalgesia).</t>
  </si>
  <si>
    <t>% baseline mean SE</t>
  </si>
  <si>
    <t xml:space="preserve">before and during </t>
  </si>
  <si>
    <t>28 ± 7</t>
  </si>
  <si>
    <t>0,5% 5mg/ml</t>
  </si>
  <si>
    <t xml:space="preserve">1x 5mg and 2x 7,5mg over 2 days </t>
  </si>
  <si>
    <t>15g</t>
  </si>
  <si>
    <t>until the subject reported a distinct increase in pain (hyperalgesia) compared to the previous stimulation or when there was a change in sensation from a non-pain- ful to a painful sensation</t>
  </si>
  <si>
    <t>19 - 31</t>
  </si>
  <si>
    <t>400ul</t>
  </si>
  <si>
    <t xml:space="preserve">lateral lower leg </t>
  </si>
  <si>
    <t>23.6 [22.6 - 24.6]</t>
  </si>
  <si>
    <t>Females were not allowed to participate in the study, since it cannot be excluded that exposure to the supra-pharmacological dose (high-dose) of naloxone may cause teratogenic effects: pregnancy tests are not reliable indicators of a gestational age of less than five weeks. The pregnancy prevention measures, e.g. mechanical or hormonal, have an anti-conception success rate below 100%</t>
  </si>
  <si>
    <t>thigh and medial calf</t>
  </si>
  <si>
    <t xml:space="preserve">lower abdominal </t>
  </si>
  <si>
    <t xml:space="preserve">30 - 40 </t>
  </si>
  <si>
    <t>posterior upper leg</t>
  </si>
  <si>
    <t>wavelength of 290 - 320 nm, 3 x minimal erythema dose</t>
  </si>
  <si>
    <t>19 - 35</t>
  </si>
  <si>
    <t>60ug/kg</t>
  </si>
  <si>
    <t>total:3.25 mg/kg (4 mg/mL)</t>
  </si>
  <si>
    <t>1 min bolus and a 24 min continuous infusion</t>
  </si>
  <si>
    <t>methylprednisolone</t>
  </si>
  <si>
    <t>125mg</t>
  </si>
  <si>
    <t xml:space="preserve">ketorolac </t>
  </si>
  <si>
    <t>100 mouse units</t>
  </si>
  <si>
    <t>BoNT/A was intracutaneously injected in the middle
of the upper ventral aspect of one leg at five
injection sites (midpoint and vertices of a square with
side 3 cm). On the contralateral side, saline was injected
in the same way. UVB sunburn spots were
induced at both injection sides 48 h after the injection
(see below).</t>
  </si>
  <si>
    <t>rofecoxib</t>
  </si>
  <si>
    <t xml:space="preserve">20mg </t>
  </si>
  <si>
    <t xml:space="preserve">250mg </t>
  </si>
  <si>
    <t>20g</t>
  </si>
  <si>
    <t>until the patient reported pain.</t>
  </si>
  <si>
    <t>46g</t>
  </si>
  <si>
    <t>0.81 mL/kg</t>
  </si>
  <si>
    <t>pinprick probe</t>
  </si>
  <si>
    <t>The participant reported when the punctate sensation changed from an innocuous pin-prick to a stinging, smarting, or unpleasant sensation</t>
  </si>
  <si>
    <t xml:space="preserve">power calculation </t>
  </si>
  <si>
    <t>until the subject
reported a definitive change from tactile sensation to
‘pricking pain’.</t>
  </si>
  <si>
    <t>mean (SE) change from baseline)</t>
  </si>
  <si>
    <t>mean (SE) change from baseline</t>
  </si>
  <si>
    <t>intracutaneous</t>
  </si>
  <si>
    <t>0.5mL</t>
  </si>
  <si>
    <t>the subject was asked to report
when the sensation of the pricking changed definitely
(different, burning, or unpleasant sensation).</t>
  </si>
  <si>
    <t>150g</t>
  </si>
  <si>
    <t>the subject was asked to report when the sensation of the pricking
changed definitely (‘different’, ‘burning’ or ‘unpleasant‘ sensation).</t>
  </si>
  <si>
    <t>had a history of systemic disease or chronic pain, taking any concomitant medication</t>
  </si>
  <si>
    <t>36 (22 - 50)</t>
  </si>
  <si>
    <t>the temperature started at 30°C and then increased quickly (15 s) to 46°C, where the temperature was maintained for 7 min and after that reset to 30°C</t>
  </si>
  <si>
    <t>10 µg · kg-1 · min-1</t>
  </si>
  <si>
    <t>9 µg · kg-1 · min-1</t>
  </si>
  <si>
    <t xml:space="preserve">ketamine and morphine </t>
  </si>
  <si>
    <t>ketamine: 9 µg · kg-1 · min-1, morphine: 10 µg · kg-1 · min-1</t>
  </si>
  <si>
    <t>ketamine: 45, morphine: 10 (concurrently)</t>
  </si>
  <si>
    <t>45 g</t>
  </si>
  <si>
    <t>mean difference from baseline SD</t>
  </si>
  <si>
    <t>The volunteers, who were not allowed to view the test area, reported when the stimulus became painful</t>
  </si>
  <si>
    <t>35 (20 - 56)</t>
  </si>
  <si>
    <t>in addition to the induction, participants received X4 long thermal stimulation (45 C, 1 min) and x4 rekindlings (45 C, 5 min)</t>
  </si>
  <si>
    <t>30.4</t>
  </si>
  <si>
    <t>Starting at a holding temperature of 32 C, the
temperature was increased at 1 C per second to 45 C. After 3 minutes
of heating at 45 C, with the thermode still in place at 45 C,</t>
  </si>
  <si>
    <t>lamotrigine</t>
  </si>
  <si>
    <t>hydromorphone</t>
  </si>
  <si>
    <t>ionotropic glutamate receptor 5 antagonist LY545694</t>
  </si>
  <si>
    <t>Glutamate receptor 5 antagonist</t>
  </si>
  <si>
    <t>maximally tolerated multiple dose</t>
  </si>
  <si>
    <t>maximally tolerated multiple dose (from part A of study). twice daily extended-release formulation for 4
doses over 3 days</t>
  </si>
  <si>
    <t xml:space="preserve">600mg 8 hours apart; 6 doses over 3 days </t>
  </si>
  <si>
    <t>1.13N</t>
  </si>
  <si>
    <t>until subjects reported a definite change
in sensation (‘burning’, ‘tenderness’, ‘more intense pricking’).</t>
  </si>
  <si>
    <t xml:space="preserve">before </t>
  </si>
  <si>
    <t>until subjects reported a
definite change in sensation (burning, tenderness, more
intense pricking).</t>
  </si>
  <si>
    <t xml:space="preserve">same time </t>
  </si>
  <si>
    <t xml:space="preserve">mean </t>
  </si>
  <si>
    <t>matching'</t>
  </si>
  <si>
    <t xml:space="preserve">before and at peak concentration </t>
  </si>
  <si>
    <t>until the subject reported a definite change in sensation (such
as ‘‘burning,’’ ‘‘tenderness,’’ or ‘‘more intense pricking’’).</t>
  </si>
  <si>
    <t>25.1 ± 3.8</t>
  </si>
  <si>
    <t>25.2 ± 3.5</t>
  </si>
  <si>
    <t>anterior thigh</t>
  </si>
  <si>
    <t>29 ± 8</t>
  </si>
  <si>
    <t>40ul</t>
  </si>
  <si>
    <t>26.9 ± 2.7</t>
  </si>
  <si>
    <t>400ul of 0.6%</t>
  </si>
  <si>
    <t>23 - 57</t>
  </si>
  <si>
    <t>thenar eminence</t>
  </si>
  <si>
    <t xml:space="preserve">40 degrees C for 15min. Temperature was raised by 1 degree every 15min until the subject reproted pain of 45 degrees was reached </t>
  </si>
  <si>
    <t>5% Tween-80 in sterile, phosphate-buffered saline (pH 7.4) in a sterile tube to achieve a capsaicin solution at a concentration of 10 μg/μL.</t>
  </si>
  <si>
    <t>24 (22 - 31)</t>
  </si>
  <si>
    <t>2 microdialysis catheters with internal stainless steel wires (single hollow plasmapheresis fibres, Plasmaflo OP-02, Asahi Kasei Medical, Tokyo, Japan) were inserted parallel into the intradermal volar surface of the forearm and were filled with 0.9% saline. To achieve conduction, a continuous flow of 0.2 µL/minute was supplied by a syringe pump. The stainless steel wires were attached to a current stimulator (Digitimer DS7A, Welwyn Garden City, United Kingdom) to apply monophasic, rectangular electrical pulses of 0.5-ms duration with alternating polarity at 2 Hz.
The current was increased until an NRS (0 = no pain to 10 = severe pain or maximum tolerable pain) score of 6 was reached and was calibrated during the next 15 minutes to compensate for habituation. Then, the current was stopped and the study medication (CBD or placebo) administered orally. After a 60-min break, the current was reapplied for 70 minutes in the same magnitude as at the end of the calibration phase.</t>
  </si>
  <si>
    <t>The dose was administered according to the following infusion regimen: 0–15 minutes, one-quarter of the dose was infused; 15–210 minutes, the remaining three-quarters of the dose was infused. Furthermore, to reduce the risk of adverse events, antiemetics (25 mg hydrocortisone succinate [Solu-Cortef®; Pfizer, Inc, New York, NY] and 2 mg ondansetron [Zofran®; GlaxoSmithKline plc, London, United Kingdom]) were administered prior to baseline assessments.20 Isotonic glucose (1 L) was administered (as an intravenous infusion during the 6-hour session) to attenuate the discomfort of fasting as the subjects were instructed not to eat and drink 8 hours and 2 hours, respectively, prior to study drug administration</t>
  </si>
  <si>
    <t>0.3mg</t>
  </si>
  <si>
    <t>0.6mg</t>
  </si>
  <si>
    <t>constant flow rate of 5ul/min (0.3ml/h)</t>
  </si>
  <si>
    <t>HU210</t>
  </si>
  <si>
    <t xml:space="preserve">Cannabinoid receptor agonist </t>
  </si>
  <si>
    <t>5 millimolars</t>
  </si>
  <si>
    <t>24 hours</t>
  </si>
  <si>
    <t>75ng/ml</t>
  </si>
  <si>
    <t>delta-9-tetrahydrocannabinol (THC)</t>
  </si>
  <si>
    <t>0.01mg/kg</t>
  </si>
  <si>
    <t>0.03mg/kg</t>
  </si>
  <si>
    <t>acetylsalicylic acid</t>
  </si>
  <si>
    <t>0.25g/ml</t>
  </si>
  <si>
    <t>cannabidiol</t>
  </si>
  <si>
    <t>800mg</t>
  </si>
  <si>
    <t xml:space="preserve">von frey filament </t>
  </si>
  <si>
    <t>#18 0.89 ± 0.05 N</t>
  </si>
  <si>
    <t>reported the occurrence of a definite uncomfortable change in sensation to a burning or stinging sensation</t>
  </si>
  <si>
    <t>hyperalgesia
was defined as a change in the perception of the stimulus intensity,
usually described as “more intense”, “sharper” or “more painful”
pricking</t>
  </si>
  <si>
    <t>ethanol</t>
  </si>
  <si>
    <t>5 radial lines</t>
  </si>
  <si>
    <t>pointed probe</t>
  </si>
  <si>
    <t>50mN</t>
  </si>
  <si>
    <t>until the subject
reported two consecutive points at which a definite change
of sensation occurred</t>
  </si>
  <si>
    <t>3.3g</t>
  </si>
  <si>
    <t>subjects
were instructed to report when the sensation evoked
by von Frey filament stimulation changed from normal to
painful.</t>
  </si>
  <si>
    <t>8 radial ines</t>
  </si>
  <si>
    <t>until subjects report a definite change in the magnitude of pain (burning, tenderness, more intense pricking).</t>
  </si>
  <si>
    <t>until the participant reported either increased pain sensations from the von Frey filament (hyperalgesia)</t>
  </si>
  <si>
    <t>36 ± 8.6</t>
  </si>
  <si>
    <t>the volume of each gel application was 1 mL and the concentration of ketamine 50 mg/mL</t>
  </si>
  <si>
    <t>transdermal</t>
  </si>
  <si>
    <t>application of topical ketamine gel on the left lower forearm and placebo gel on the right forearm</t>
  </si>
  <si>
    <t>0-10</t>
  </si>
  <si>
    <t>0 - 10</t>
  </si>
  <si>
    <t>0 - no pain at all; 10 - most painful of all</t>
  </si>
  <si>
    <t>25 (20 - 32)</t>
  </si>
  <si>
    <t>100  g (5 mg/ml, 20ul)</t>
  </si>
  <si>
    <t xml:space="preserve">developed allodynia during the screening period before the experiment </t>
  </si>
  <si>
    <t>20 ul (100ug)</t>
  </si>
  <si>
    <t>age not reported</t>
  </si>
  <si>
    <t>5mg/ml. capsaicin 100ug, 20ul</t>
  </si>
  <si>
    <t xml:space="preserve">Injections were carried out in the same volar forearm in each experiment (two experiments but only one relevant to this review). The injection site was moved 1 cm away from the previous injection site. </t>
  </si>
  <si>
    <t>Subjects who failed to develop allodynia sat the screening session were not included in the study</t>
  </si>
  <si>
    <t>5mg/ml</t>
  </si>
  <si>
    <t>21 - 34</t>
  </si>
  <si>
    <t>20ul 0.1%</t>
  </si>
  <si>
    <t>22 - 34</t>
  </si>
  <si>
    <t>wavelength 290 -- 320 nm</t>
  </si>
  <si>
    <t>Gabapentin,
300 mg, was given on day 1 and increased by 300
mg daily. The gabapentin dose on subsequent days was
as follows: day 2, 300 mg twice a day; day 3, 300 mg
three times a day; day 4, 400 mg three times a day; day
5, 500 mg three times a day; days 6–8, 600 mg three
times a day; day 9, 700 mg three times a day; days 10–15,
800 mg three times a day.</t>
  </si>
  <si>
    <t xml:space="preserve">15 days </t>
  </si>
  <si>
    <t xml:space="preserve">50mg/ml and then 0.1mg/kg bolus follwed by 2x 7ug/kg/min </t>
  </si>
  <si>
    <t>5mg/kg</t>
  </si>
  <si>
    <t>5.0 mg in 2.0 ml</t>
  </si>
  <si>
    <t xml:space="preserve">20mg in 2.0ml </t>
  </si>
  <si>
    <t>5mg in 2.0 ml</t>
  </si>
  <si>
    <t>multiple x3</t>
  </si>
  <si>
    <t>12 hr x3</t>
  </si>
  <si>
    <t>13 hr x3</t>
  </si>
  <si>
    <t>40 (20 per group)</t>
  </si>
  <si>
    <t xml:space="preserve">6 radial lines </t>
  </si>
  <si>
    <t xml:space="preserve">NaCl 100ml over 10 min followed by 2 infusions of NaCl 100ml over 20 min </t>
  </si>
  <si>
    <t>744.9mN</t>
  </si>
  <si>
    <t xml:space="preserve">subject was asked to report when the sensation changed to a sensation of tenderness pain.
</t>
  </si>
  <si>
    <t xml:space="preserve">% baseline median </t>
  </si>
  <si>
    <t>0.9% in 2.0ml</t>
  </si>
  <si>
    <t>75.86g</t>
  </si>
  <si>
    <t>12hr x3</t>
  </si>
  <si>
    <t>adjusted mean change from baseline ±SEM</t>
  </si>
  <si>
    <t>75.86 g</t>
  </si>
  <si>
    <t>p&lt;0.001</t>
  </si>
  <si>
    <t>512 mN</t>
  </si>
  <si>
    <t xml:space="preserve">0 = no pain; 100 = maximal pain </t>
  </si>
  <si>
    <t>29.3 ± 5.9 (25 - 42)</t>
  </si>
  <si>
    <t>Monophasic, rectangular electrical pulses of
0.5ms duration were applied at 2Hz via a constant current
stimulator (Digitimer S7, Digitimer, Hertfordshire,
UK). The current was gradually increased during the first
15 minutes of stimulus administration, targeting a pain
rating of 6 (11-point scale; 0   no pain and 10   maximum
tolerable pain) and then kept constant for the remaining
120 minutes of stimulation</t>
  </si>
  <si>
    <t>The current was gradually increased during the first 15 min of stimulus administration, targeting a pain rating of 5 (of 10) and then kept constant for the remaining time of the experiment</t>
  </si>
  <si>
    <t>None had previously suffered from a hypersensitivity to drugs or was taking medication that may have interfered with itch or pain  sensations and flare response (i.e., analgesics, antihista- mines, calcium or sodium channel blockers).</t>
  </si>
  <si>
    <t>31 ± 8</t>
  </si>
  <si>
    <t>(range, 20–52 yr).</t>
  </si>
  <si>
    <t>5 Hz (0.5ms). current gradually increased during the first 15min  of the stimulation, targeting a pain rating of 5/10 and then kept constant for the remaining 100 min of the experiment</t>
  </si>
  <si>
    <t>figure 1 looks like induction was 120min</t>
  </si>
  <si>
    <t>No subject had a known drug
allergy or was taking medication that might interfere
with itch or pain sensations and flare response (i.e.,
analgesics, antihistamines, or calcium or sodium channel
blockers).</t>
  </si>
  <si>
    <t>31.2 ± 5.3</t>
  </si>
  <si>
    <t xml:space="preserve">2 Hz the current was gradually increased during the first 15 min targeting a pain rating of 5-6 out of 10 and then kept constant for the remaining time of the experiment. </t>
  </si>
  <si>
    <t>28 ± 5 (19 - 38)</t>
  </si>
  <si>
    <t>Monophasic, rectangular
electrical pulses of 0.5 ms duration were applied with
alternating polarity via a constant current stimulator (Digitimer
S7, Digitimer, Hertfordshire, UK) at 2 Hz. The current was
gradually increased during the first 15 min of stimulus
administration, targeting a pain rating of 5–6 on a 11-point
numeric rating scale (NRS; 0Zno pain and 10Zmaximum
tolerable pain), and was then kept constant for the remaining
time of the experiment.</t>
  </si>
  <si>
    <t>The current was gradually increased during the first 15 min of stimulus administration, targeting a pain rating of 5–6 on a 11-point numeric rating scale (NRS; 0Zno pain and 10Zmaximum tolerable pain), and was then kept constant for the remaining time of the experiment.</t>
  </si>
  <si>
    <t>32 ± 7 (24 - 49)</t>
  </si>
  <si>
    <t>20ug 0.1%</t>
  </si>
  <si>
    <t>31.2 ± 5.3 (20 - 40)</t>
  </si>
  <si>
    <t>Monophasic, rectangular
electrical pulses of 0.5 ms duration were applied via a
constant current stimulator (Digitimer S7, Digitimer,
Hertfordshire, UK) at 2 Hz. The current was gradually
increased during the first 15 min of stimulus administration,
targeting a pain rating of 5–6 (11-point scale; 0 ¼ no pain
and 10 ¼ maximum tolerable pain) and then kept constant
for the remaining time of the experiment.</t>
  </si>
  <si>
    <t>28 ± 3 (23 - 38)</t>
  </si>
  <si>
    <t>30.8 (23 - 49)</t>
  </si>
  <si>
    <t>20 mL of a capsaicin solution (10 mg in 7% ethanol and H2O) was injected intradermally exactly between the two previous injection sites by using a 100-mL syringe topped with a sterile filter</t>
  </si>
  <si>
    <t>25.3 ± 3.5</t>
  </si>
  <si>
    <t>1 Hz, 0.5ms. The current was gradually increased within the first 5 minutes to 40 mA. Electri- cal stimulation was performed simultaneously on the BoNT/A treated and the control ar</t>
  </si>
  <si>
    <t>24 (23 - 32)</t>
  </si>
  <si>
    <t>100ug in 10ul</t>
  </si>
  <si>
    <t>Increasin naloxone plasma concentrations (0.1, 1.0, and 10 ng/mL) were targeted during 3 consecutive observation
periods, each period lasting 30 minutes (Fig 1). To achieve stable plasma concentrations during the observation
periods, a naloxone bolus of 0.05, 0.5, and 5.0 g/kg was applied, followed by a continuous infusion of 0.4, 4.0, and 40.0  g/kg/h for 20 minutes, respectively. Thereafter, the infusion rate was reduced to 50% (0.2, 2.0, and 20.0  g/kg/h) for the remaining 8 minutes (Fig1)</t>
  </si>
  <si>
    <t>30min x3</t>
  </si>
  <si>
    <t>Increasing
naloxone plasma concentrations (0.1, 1.0, and 10 ng/
mL) were targeted during 3 consecutive observation
periods, each period lasting 30 minutes (</t>
  </si>
  <si>
    <t>30ng.ml-1.min-1</t>
  </si>
  <si>
    <t>20 min (10-min linear increase followed by a 10-min steady state period).Linearly increasing plasma concentrations with anticipated slopes (10 ng · ml21 · min21 alfentanil, 30 ng · ml21 · min21 S(1)-ketamine, 350 ng · ml21 · min21 lidocaine) were generated for 10 min and were followed by plateau phases for another 10 min.</t>
  </si>
  <si>
    <t>5ug/kg/min</t>
  </si>
  <si>
    <t>30min</t>
  </si>
  <si>
    <t xml:space="preserve">remifentanil and ketamine </t>
  </si>
  <si>
    <t xml:space="preserve">same dosages of drugs above </t>
  </si>
  <si>
    <t>0.1ug/kg/min</t>
  </si>
  <si>
    <t>2ug/kk/min</t>
  </si>
  <si>
    <t>5min</t>
  </si>
  <si>
    <t>remifentanil and clonidine</t>
  </si>
  <si>
    <t>0.15mg</t>
  </si>
  <si>
    <t>0.2mg</t>
  </si>
  <si>
    <t>sublingual</t>
  </si>
  <si>
    <t>intravenous regional anesthesia 40ml</t>
  </si>
  <si>
    <t>0.05ug/kg/min</t>
  </si>
  <si>
    <t>0.01 mg/kg</t>
  </si>
  <si>
    <t>parecoxib</t>
  </si>
  <si>
    <t>1000mg</t>
  </si>
  <si>
    <t>1000ug</t>
  </si>
  <si>
    <t>1ug</t>
  </si>
  <si>
    <t>10ug</t>
  </si>
  <si>
    <t>5, 10, 20 mouse units</t>
  </si>
  <si>
    <t>until the volunteer reported increased pain
sensations evoked by the von Frey filament</t>
  </si>
  <si>
    <t>until the volunteer reported increased pain sensations evoked by the von Frey filament (punctate hyperalgesia).."</t>
  </si>
  <si>
    <t>% baseline mean sem</t>
  </si>
  <si>
    <t xml:space="preserve">during induction, pre-manipulation </t>
  </si>
  <si>
    <t xml:space="preserve">intravenous and sublingual </t>
  </si>
  <si>
    <t>until the volunteer
reported increased pain sensations evoked by the von Frey
filament.</t>
  </si>
  <si>
    <t>before manipulation, during induction</t>
  </si>
  <si>
    <t>until the
volunteer reported a change from tactile to `burning' or
`pricking' pain.</t>
  </si>
  <si>
    <t>until
the volunteer reported increased pain sensations evoked by
the von Frey filament (punctate-hyperalgesia)</t>
  </si>
  <si>
    <t>mean_95_ci</t>
  </si>
  <si>
    <t>mm</t>
  </si>
  <si>
    <t>until the volunteer reported a change from tactile to “burning” or “pricking” pain</t>
  </si>
  <si>
    <t xml:space="preserve">no baseline </t>
  </si>
  <si>
    <t xml:space="preserve">isotonic saline </t>
  </si>
  <si>
    <t>1ml</t>
  </si>
  <si>
    <t>until the patient reported pain</t>
  </si>
  <si>
    <t>Kalliomäki</t>
  </si>
  <si>
    <t>Kawamata</t>
  </si>
  <si>
    <t>Evaluation of the effects of a metabotropic glutamate receptor 5‐antagonist on electrically induced pain and central sensitization in healthy human volunteers</t>
  </si>
  <si>
    <t>Experimental incision-induced pain in human skin: effects of systemic lidocaine on flare formation and hyperalgesia</t>
  </si>
  <si>
    <t>Different mechanisms of development and maintenance of experimental incision-induced hyperalgesia in human skin.</t>
  </si>
  <si>
    <t>25.6</t>
  </si>
  <si>
    <t>current pulses (0.5 ms, 2 Hz) of alternating
polarity were delivered through the electrodes from a
constant current stimulator (Digitimer DS7A, Digitimer Ltd,
Hertfordshire, UK) and pulse generator PG1 (Rimkus
Medizintechnik, Parsdorf, Germany). The electrical current
was increased to a stimulus intensity (maximum 80 mA)
that generated a level of pain of 6 of 10 on a 0–10 NRS
(numerical rating scale) and was kept constant for 2 min.
During this period, the pain intensity as a rule gradually
declined. Then, the electrical current was further increased
such that the NRS again was 6. The new electrical current
level was also kept constant for the next 2 min. This procedure
was repeated every 2 min during 16 min, and the
stimulus parameters and NRS pain were documented. At the
end of the 16-min current titration period, a stable level of
pain (NRS = 6) and stable areas of pinprick hyperalgesia and
tactile allodynia were achieved. The electrical current
applied at the end of the current titration period was kept
constant for 100 min.</t>
  </si>
  <si>
    <t>The electrical current was increased to a stimulus intensity (maximum 80 mA) that generated a level of pain of 6 of 10 on a 0–10 NRS (numerical rating scale) and was kept constant for 2 min. During this period, the pain intensity as a rule gradually declined. Then, the electrical current was further increased such that the NRS again was 6. The new electrical current level was also kept constant for the next 2 min. This proce_x0002_dure was repeated every 2 min during 16 min, and the stimulus parameters and NRS pain were documented. At the end of the 16-min current titration period, a stable level of pain (NRS = 6) and stable areas of pinprick hyperalgesia and tactile allodynia were achieved. The electrical current applied at the end of the current titration period was kept constant for 100 min. F</t>
  </si>
  <si>
    <t>30.2</t>
  </si>
  <si>
    <t>incision through skin, fascia and muscle</t>
  </si>
  <si>
    <t xml:space="preserve">4mm long incision through skin, fascia and muscle </t>
  </si>
  <si>
    <t>32.9</t>
  </si>
  <si>
    <t>29.9</t>
  </si>
  <si>
    <t>blade was advanced 5-7mm from the fascia into the muscle and then pulled up from the skin</t>
  </si>
  <si>
    <t>34.6</t>
  </si>
  <si>
    <t>mGluR5-antagonist AZD9272</t>
  </si>
  <si>
    <t>24mg</t>
  </si>
  <si>
    <t>4 ¥ 6 mg, 10 mg/mL suspension) with a
1-h interval between each dose.  The study drugs were administered in four fractions (4 x 6 mg, 10 mg/mL suspension) with a 1-h interval between each dose. But they gave a single oral dose</t>
  </si>
  <si>
    <t xml:space="preserve">bolus of 2mg/kg for 5min followed by iv of 2mg/kg/h for another 40min </t>
  </si>
  <si>
    <t xml:space="preserve">0.5 - 2mg/kg </t>
  </si>
  <si>
    <t>lidocaine injected at the incision site</t>
  </si>
  <si>
    <t>a linear series of 3-4 injections of approximately 0.5ml each; lidocaine injected next to the incision site</t>
  </si>
  <si>
    <t>metal rod</t>
  </si>
  <si>
    <t>16.g</t>
  </si>
  <si>
    <t>subjects were instructed to indicate whether the intensity
of the pinprick felt increased and/or prolonged</t>
  </si>
  <si>
    <t>12-18 radial lines</t>
  </si>
  <si>
    <t>151mN</t>
  </si>
  <si>
    <t>until the subject reported that the
sensation became increasingly painful</t>
  </si>
  <si>
    <t>0.9&amp; NaCl, 0.2ml</t>
  </si>
  <si>
    <t>12 radial lines</t>
  </si>
  <si>
    <t xml:space="preserve">von Frey hair </t>
  </si>
  <si>
    <t>until the subject reported that the sensation became increasingly painful</t>
  </si>
  <si>
    <t xml:space="preserve">ketamine: paraesthesia: 6 of 24; dizziness: 6 of 24; sleepiness:6 of 24. None for placebo </t>
  </si>
  <si>
    <t xml:space="preserve">Table 2 </t>
  </si>
  <si>
    <t>744.9 mN</t>
  </si>
  <si>
    <t xml:space="preserve">ketamine: parestehsia, dizziness and sleepiness in 6 of 24 participants. None with placebo </t>
  </si>
  <si>
    <t>0 = no pain; 100 = unbearable pain</t>
  </si>
  <si>
    <t>until the participant
reported a change from the tactile, slightly painful prick
to a different, more intense sensation.</t>
  </si>
  <si>
    <t>exp: headache, disturbance in attention, dizziness, euphoric mood and somnolence. Numbers not reported. Visual hallucinations: 2 in exp and 1 in placebo</t>
  </si>
  <si>
    <t>least  square mean 95% CI</t>
  </si>
  <si>
    <t>10-32</t>
  </si>
  <si>
    <t>12-33</t>
  </si>
  <si>
    <t xml:space="preserve">lidocaine: nausea:1 person; visual disturbance 38%; light-headedness: 63%; perioral numbness: 88%; tinnutus:63%. None in placebo </t>
  </si>
  <si>
    <t xml:space="preserve">lidocaine: lightheadedness: 88% and 13% in control; perioral numbness:50%; tinnitus: 50% </t>
  </si>
  <si>
    <t xml:space="preserve">decreased during lidocaine infusion but increased again with no difference to placebo after infusion was complete </t>
  </si>
  <si>
    <t>intravenous bolus injection of lidocaine (systematic) 
(2 mg/kg in 10 min) followed by an intravenous infusion
at 2 mg kg21 h21 for another 50 min</t>
  </si>
  <si>
    <t xml:space="preserve">sedation experienced by all participants </t>
  </si>
  <si>
    <t xml:space="preserve">decrease during infusion but increased afterwards with a significantly larger area than control </t>
  </si>
  <si>
    <t xml:space="preserve">drowsiness and postural stability. Numbers not reported </t>
  </si>
  <si>
    <t>morphine: fatigue:9; dizziness:5; visual disturbance: 1; pleasant feeling:1; sleepy:4; feeling of muscular stiffness:4; nausea:6; discomfort:4</t>
  </si>
  <si>
    <t>ketamine: fatigue:4; dizziness:4; visual disturbance: 7; pleasant feeling:3; paresthesia:4; sleepy:3; feeling of unreality:4</t>
  </si>
  <si>
    <t>morphine: fatigue:6; dizziness:3; discomfort: 1; nausea:3; pleasant feeling:1:feeling of muscular stiffness:2:sleepy:6</t>
  </si>
  <si>
    <t>ketamine: fatigue:2; dizziness:8; visual disturbances:5; discomfort:3; pleasant feeling:4; paresthesia:4; feeling of unreality:2; sleepy:3</t>
  </si>
  <si>
    <t xml:space="preserve">at 45 min and 75 min after the drug infusion, area increased to no difference between ketamine and control groups </t>
  </si>
  <si>
    <t xml:space="preserve">ketamine: changed perceptions of body parts; naloxone and ketamine: sedation; numbers not given </t>
  </si>
  <si>
    <t xml:space="preserve">ketamine: changed perceptions of body parts; sedation; numbers not given </t>
  </si>
  <si>
    <t xml:space="preserve">magnesium: light-headedness and drowsiness; numbers not reported. None for placebo </t>
  </si>
  <si>
    <t xml:space="preserve">ketamine: sedation; numbers not reported. No difference between ketamine doses. None for placebo </t>
  </si>
  <si>
    <t>% change median IQR</t>
  </si>
  <si>
    <t xml:space="preserve">least  square mean </t>
  </si>
  <si>
    <t xml:space="preserve">0 = no pain; 10 = pain as bad as you can imagine </t>
  </si>
  <si>
    <t>treatment difference ± SD (compared to placebo)</t>
  </si>
  <si>
    <t>remifentanil: pruirus:2; hypacusis/hyperacusis:2; dizziness:5; sedation: 11….placebo: hypacusis/hyperacusis:1; dizziness:2; nausea:1; sedation:3</t>
  </si>
  <si>
    <t>remifentanil+parecoxib before stim: pruirus:1;  dizziness:4; nausea:1 sedation: 13….placebo: hypacusis/hyperacusis:1; dizziness:2; nausea:1; sedation:3</t>
  </si>
  <si>
    <t>remifentanil+parecoxib before stim: hypacusis/hyperacusis:1 dizziness:3; sedation: 12….placebo: hypacusis/hyperacusis:1; dizziness:2; nausea:1; sedation:3</t>
  </si>
  <si>
    <t xml:space="preserve">parecoxib given before and remifentanil giving during the induction </t>
  </si>
  <si>
    <t xml:space="preserve">parecoxib and remifentanil giving during the induction </t>
  </si>
  <si>
    <t>mean±SD current: 32,1 ± 12,0</t>
  </si>
  <si>
    <t>mean±SD current: 32,1 ± 12,0. the average current
was increased to 32.1   12.0 mA (range, 12.7–58.8 mA)
during the first 15 min of electrical stimulation. After
keeping the current constant, the pain ratings decreased
significantly, reaching an NRS of 5.4   0.8 at 30 min (P
  0.001, by ANOVA; fig. 3A)</t>
  </si>
  <si>
    <t xml:space="preserve">decrease remained after remifentanil infusion </t>
  </si>
  <si>
    <t>decreased during infusion but then increased after and area was smaller than control after the infusion</t>
  </si>
  <si>
    <t>dry mouth:8; drowsiness:5; sweating:3; headache:2; shaking:2; constipation:2; vomiting:1; dizziness: not reported</t>
  </si>
  <si>
    <t>gaba: dry mouth:10; fatigue:10; sedated:29; dizzy:22: nausea:1; diarrhoea:1… placebo: drymouth:1; fatigue:2; sedated:9: diarrhoea:3; headache:2</t>
  </si>
  <si>
    <t xml:space="preserve">light-headedness; sedation;oral numbness; metal taste; muscle twitch numbers not reported. </t>
  </si>
  <si>
    <t>saline - 0.9%</t>
  </si>
  <si>
    <t xml:space="preserve">ketamine: drowsiness:4; dizziness:5; vertigo:5; anxiety:1; feeling drunk:7; paresthesia:1; nausea:2; headache:2…...placebo: drowsiness:1; dizziness:1; nausea:1 </t>
  </si>
  <si>
    <t xml:space="preserve">ketamine: drowsiness:5; dizziness:5; vertigo:5; anxiety:4; feeling drunk:5; paresthesia:1; nausea:1…...placebo: drowsiness:1; dizziness:1; nausea:1 </t>
  </si>
  <si>
    <t xml:space="preserve">buprenorphine: nausea and/or vomiting:19; itch:18; sedation:24; desaturation:10; urinary retenion:2; impairment in hearing:1; visual disturbance:1; dizziness:8; of 28 participants….. Placebo: itch:1; sedation:1 of 28 participants  </t>
  </si>
  <si>
    <t xml:space="preserve">buprenorphine: nausea and/or vomiting:14; itch:11; sedation:15; desaturation:3; urinary retenion:2; impairment in hearing:2; visual disturbance:1; dizziness:6; of 28 participants …...Placebo: itch:1; sedation:1 of 28 participants  </t>
  </si>
  <si>
    <t xml:space="preserve">morphone: nausea and/or vomiting:11; itch:13; sedation:11; desaturation:5; impairment in hearing:2; visual disturbance:1; dizziness:6; headache:1 of 28 participants …...Placebo: itch:1; sedation:1 of 28 participants  </t>
  </si>
  <si>
    <t xml:space="preserve">morphine: nausea and/or vomiting:2; itch:4; sedation:3; desturation: 1; impairment in hearing: 1; dizziness:2; headache:1 of 27 participants …...Placebo: itch:1; sedation:1 of 28 participants  </t>
  </si>
  <si>
    <t xml:space="preserve">remifentanil: nausea; itching; dry mouth; sleepy; lightheaded; spacey. Numbers not reported. All significantly worse than placebo except nausea </t>
  </si>
  <si>
    <t xml:space="preserve">decrease during infusion but increased afterwards to no difference between exp and placebo </t>
  </si>
  <si>
    <t xml:space="preserve">alfentanil: sedation:15 ; lightheadedness:10; nausea: 4; 'other':3… placebo:sedation:2; lightheadedness:1. all of 18 participants. Unclear what 'other' was. </t>
  </si>
  <si>
    <t>no adverse effects with placebo; morphine: nausea/vomiting:3; flush:2; chest oppression:2; tiredness:5; dizziness:1; anxiety:1; out-of-body sensation:1</t>
  </si>
  <si>
    <t>no adverse effects with placebo; ketamine: nausea/vomiting:2; flush:1; chest oppression:1; tiredness:3; dizziness:10; anxiety:1; out-of-body sensation:10</t>
  </si>
  <si>
    <t>no adverse effects with placebo; ketamine and morphine: headache:1; nausea/vomiting:8; flush:3; chest oppression:2; tiredness:2; dizziness:9; anxiety:4; out-of-body sensation:7</t>
  </si>
  <si>
    <t>rofecoxib: tiredness:1 of 14; visual disturbances:1 of 14; nausea/vertigo:1 of 14; agitation/sweating:1 of 14…. Placebo:tiredness/drowsiness:5 of 42; headaceh:2 of 42: visual disturbances:1 of 42; nausea /vertigo:2 of 42: agitation/sweating:1 of 42</t>
  </si>
  <si>
    <t>rofecoxib: headache:1 of 14; nausea/vertigo:1 of 14…. Placebo:tiredness/drowsiness:5 of 42; headaceh:2 of 42: visual disturbances:1 of 42; nausea /vertigo:2 of 42: agitation/sweating:1 of 42</t>
  </si>
  <si>
    <t>rofecoxib: tiredness:1 of 14…. Placebo:tiredness/drowsiness:5 of 42; headaceh:2 of 42: visual disturbances:1 of 42; nausea /vertigo:2 of 42: agitation/sweating:1 of 42</t>
  </si>
  <si>
    <t>not reported. Only reported that there was no differences between botox and placebo</t>
  </si>
  <si>
    <t>tiredness:3; frontal heache:2; epigastic pain:1; photophobia:1. placebo not reported</t>
  </si>
  <si>
    <t>intolerable nausea:1; vasovagal episode:1</t>
  </si>
  <si>
    <t>1 person had intolerable side effects of sleepiness, lightheadedness, dizziness, poor coordination, shortness of breath</t>
  </si>
  <si>
    <t>dizziness:1; nausea:2; blood K+ increase:1; netropenia:1… placebo: headache:1</t>
  </si>
  <si>
    <t>dizziness:1; headache:2; abdominal pain:1; diarrhoea:1; dizziness posural:1; hypoesthesai:1; petechiae:1; somnolence:1;….. Placebo: headache:1</t>
  </si>
  <si>
    <t>0 - 271,4</t>
  </si>
  <si>
    <t>0 - 270,7</t>
  </si>
  <si>
    <t>sedation: 'almost all'</t>
  </si>
  <si>
    <t>primary hyperacusis and sedation:8</t>
  </si>
  <si>
    <t>blood pressure decrease and desatuation: numbers not reported; sedation "alomost all"</t>
  </si>
  <si>
    <t>hyperacusis and sedation: numbers not reported</t>
  </si>
  <si>
    <t xml:space="preserve">desatuation; decreased blood pressure bot numbers not reported  and sedation in all </t>
  </si>
  <si>
    <t xml:space="preserve">decrease during infusion but increased afterwards to same as control </t>
  </si>
  <si>
    <t>exp: nausea and vomiting: 4 and  placebo: nausea and vomiting: 1</t>
  </si>
  <si>
    <t>exp: nausea and vomiting: 2 and  placebo: nausea and vomiting: 1</t>
  </si>
  <si>
    <t>30 - 90</t>
  </si>
  <si>
    <t>25 - 95</t>
  </si>
  <si>
    <t>75 - 145</t>
  </si>
  <si>
    <t xml:space="preserve">A New Model of Electrically Evoked Pain and Hyperalgesia in Human Skin: the effect of intravenous alfentanil, S(+)-ketamine, and lidocaine </t>
  </si>
  <si>
    <t>10ng.ml-1.min-1</t>
  </si>
  <si>
    <t>350ng.ml-1.min-1</t>
  </si>
  <si>
    <t>ketamine: perioral numbness:4; hypacusis/hyperacusis:10; dizziness:3; sedation:11; dissociative effects:8 of 12 participants… placebo: dizziness:1; sedation:2</t>
  </si>
  <si>
    <t>alfentanil:pruritus:3; perioral numbness:1; dizziness:4; nausea:3; sedation:8 of 12 participants… placebo: dizziness:1; sedation:2</t>
  </si>
  <si>
    <t>lidocaine: perioral numbness:8; hypacusis/hyperacusis:7; dizziness:4; nausea:1; sedation:4 of 12 participants… placebo: dizziness:1; sedation:2</t>
  </si>
  <si>
    <t>decreased during infusion but increased to more than placebo afterwards</t>
  </si>
  <si>
    <t xml:space="preserve">gaba: fatigue:11; dizziness:7; headache:7; somnolence:2; concentration impaire:2; rash:1; nervousness:1; paroniria(unpleasant dreams):1 or 21…...placebo: fatigue:8; dizziness:3; headache:5; somnolnece:2; concentration imparied:1 of 20 participants </t>
  </si>
  <si>
    <t>methlyprednisolone: flushing: 1 or 12; placebo: tireness:1 of 12</t>
  </si>
  <si>
    <t>ketorolac: dizziness:1 of 12 placebo: tireness:1 of 12</t>
  </si>
  <si>
    <t xml:space="preserve">naloxone: tiredness, nausea, vomiting, dizziness, headache, itching and restlessness experienced in 22 of 38 participants. Numbers for each symptom not reported….. Placebo: tiredness, headache, nausea, itching in 4 of 38 participants. Again numbers for each symptom not reported. </t>
  </si>
  <si>
    <t xml:space="preserve">164,32g </t>
  </si>
  <si>
    <t>AUC</t>
  </si>
  <si>
    <t>164,32g</t>
  </si>
  <si>
    <t>mean 95% CI AUC</t>
  </si>
  <si>
    <t>100Hz for 1sec (pulse width 2 ms, stimulus intensity 2 mA) repeated 5 times at 10 sec intervals</t>
  </si>
  <si>
    <t xml:space="preserve">0 = no pain; 100 = most intense pain imaginable </t>
  </si>
  <si>
    <t xml:space="preserve">40ug dissolved in 12,5ul of 0,16% tween 80 in nomral saline </t>
  </si>
  <si>
    <t>neramexane: dizziness:8; vertigo:9; euphoric modd:3; headache:2; nausea:2; gait disturbance:2 of 18 participants….. Placebo: dizziness:2; fatigue:2; euphoric mood:1; hepatic enzyme increase:1; nausea:1; photophobia:2 of 19 participants</t>
  </si>
  <si>
    <t>flupirtine: dizziness:4; vertigo:1; fatigue:3; headahce:1; hepatic enzyme increased:2 of 18 participants….. Placebo: dizziness:2; fatigue:2; euphoric mood:1; hepatic enzyme increase:1; nausea:1; photophobia:2 of 19 participants</t>
  </si>
  <si>
    <t>3,3g</t>
  </si>
  <si>
    <t>injection</t>
  </si>
  <si>
    <t>unclear - "injection"</t>
  </si>
  <si>
    <t xml:space="preserve">presyncope:1 excluded from study and from analysis </t>
  </si>
  <si>
    <t xml:space="preserve">26 - 66 </t>
  </si>
  <si>
    <t>25ug/h</t>
  </si>
  <si>
    <t>until the subjects reported a definite change in sensation.</t>
  </si>
  <si>
    <t>20,9 g</t>
  </si>
  <si>
    <t xml:space="preserve">change from baseline median (iqr) </t>
  </si>
  <si>
    <t>missing ratings data</t>
  </si>
  <si>
    <t>23 ± 2</t>
  </si>
  <si>
    <t xml:space="preserve">21.5g </t>
  </si>
  <si>
    <t>0.5 g</t>
  </si>
  <si>
    <t>0 = no pain; 100 = maximum  imaginable pain</t>
  </si>
  <si>
    <t>#19</t>
  </si>
  <si>
    <t>21,5g</t>
  </si>
  <si>
    <t>0 = no pain; 10 = maximum imaginable pain</t>
  </si>
  <si>
    <t>contact burn injury</t>
  </si>
  <si>
    <t>contact freeze injury</t>
  </si>
  <si>
    <t xml:space="preserve">topical capsaicin and thermal contact </t>
  </si>
  <si>
    <t>topical mustard oil</t>
  </si>
  <si>
    <t xml:space="preserve">intradermal nerve growth factor injection </t>
  </si>
  <si>
    <t>topical trans-cinnamaldehyde</t>
  </si>
  <si>
    <t>was_mag_assessed</t>
  </si>
  <si>
    <t xml:space="preserve">Effects of gabapentin in acute inflammatory pain in humans. </t>
  </si>
  <si>
    <t>was_area_assessed</t>
  </si>
  <si>
    <t>this is for all participants in datasets 1, 2, 3, 4. participants were divided into 4 per dataset. Unclear of age and sex for each dataset</t>
  </si>
  <si>
    <t>50ug</t>
  </si>
  <si>
    <t>150ug</t>
  </si>
  <si>
    <t>% change from baseline mean</t>
  </si>
  <si>
    <t>% of baseline mean_sd</t>
  </si>
  <si>
    <t xml:space="preserve"> von Frey Filament</t>
  </si>
  <si>
    <t>21.5g</t>
  </si>
  <si>
    <t>hydrocortisone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</si>
</sst>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Calibri"/>
      <family val="2"/>
      <scheme val="minor"/>
    </font>
    <font>
      <b/>
      <sz val="11"/>
      <name val="Calibri"/>
      <family val="2"/>
      <scheme val="minor"/>
    </font>
    <font>
      <sz val="11"/>
      <color theme="1"/>
      <name val="Calibri"/>
      <family val="2"/>
      <scheme val="minor"/>
    </font>
    <font>
      <sz val="11"/>
      <name val="Calibri"/>
      <family val="2"/>
      <scheme val="minor"/>
    </font>
    <font>
      <sz val="11"/>
      <color rgb="FF000000"/>
      <name val="Calibri"/>
      <family val="2"/>
      <scheme val="minor"/>
    </font>
    <font>
      <sz val="12"/>
      <color rgb="FF000000"/>
      <name val="Calibri"/>
      <family val="2"/>
      <scheme val="minor"/>
    </font>
    <font>
      <sz val="8"/>
      <name val="Calibri"/>
      <family val="2"/>
      <scheme val="minor"/>
    </font>
    <font>
      <b/>
      <sz val="11"/>
      <color theme="1"/>
      <name val="Calibri"/>
      <family val="2"/>
      <scheme val="minor"/>
    </font>
    <font>
      <sz val="11"/>
      <color theme="1"/>
      <name val="Arial"/>
      <family val="2"/>
    </font>
    <font>
      <sz val="10"/>
      <color rgb="FF211D1E"/>
      <name val="Times"/>
    </font>
    <font>
      <i/>
      <sz val="11"/>
      <color theme="1"/>
      <name val="Calibri"/>
      <family val="2"/>
      <scheme val="minor"/>
    </font>
    <font>
      <sz val="8"/>
      <color rgb="FF000000"/>
      <name val="Arial"/>
      <family val="2"/>
    </font>
  </fonts>
  <fills count="4">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3" fillId="0" borderId="1" xfId="0" applyFont="1" applyBorder="1" applyAlignment="1">
      <alignment vertical="center"/>
    </xf>
    <xf numFmtId="0" fontId="4" fillId="0" borderId="1" xfId="0" applyFont="1" applyBorder="1"/>
    <xf numFmtId="0" fontId="0" fillId="0" borderId="1" xfId="0" applyBorder="1"/>
    <xf numFmtId="0" fontId="3" fillId="0" borderId="1" xfId="0" applyFont="1" applyBorder="1"/>
    <xf numFmtId="0" fontId="1" fillId="0" borderId="1" xfId="0" applyFont="1" applyBorder="1"/>
    <xf numFmtId="0" fontId="5" fillId="0" borderId="1" xfId="0" applyFont="1" applyBorder="1"/>
    <xf numFmtId="0" fontId="2" fillId="0" borderId="1" xfId="0" applyFont="1" applyBorder="1" applyAlignment="1">
      <alignment vertical="center" wrapText="1"/>
    </xf>
    <xf numFmtId="0" fontId="8" fillId="0" borderId="1" xfId="0" applyFont="1" applyBorder="1"/>
    <xf numFmtId="0" fontId="4" fillId="0" borderId="1" xfId="0" applyFont="1" applyBorder="1" applyAlignment="1">
      <alignment vertical="center" wrapText="1"/>
    </xf>
    <xf numFmtId="0" fontId="3" fillId="2" borderId="1" xfId="0" applyFont="1" applyFill="1" applyBorder="1"/>
    <xf numFmtId="0" fontId="0" fillId="2" borderId="1" xfId="0" applyFill="1" applyBorder="1"/>
    <xf numFmtId="0" fontId="0" fillId="3" borderId="1" xfId="0" applyFill="1" applyBorder="1"/>
    <xf numFmtId="0" fontId="1" fillId="0" borderId="1" xfId="0" applyFont="1" applyFill="1" applyBorder="1"/>
    <xf numFmtId="0" fontId="2" fillId="0" borderId="1" xfId="0" applyFont="1" applyFill="1" applyBorder="1" applyAlignment="1">
      <alignment vertical="center" wrapText="1"/>
    </xf>
    <xf numFmtId="0" fontId="0" fillId="0" borderId="1" xfId="0" applyFill="1" applyBorder="1"/>
    <xf numFmtId="0" fontId="3" fillId="0" borderId="1" xfId="0" applyFont="1" applyFill="1" applyBorder="1" applyAlignment="1">
      <alignment vertical="center"/>
    </xf>
    <xf numFmtId="0" fontId="4" fillId="0" borderId="1" xfId="0" applyFont="1" applyFill="1" applyBorder="1"/>
    <xf numFmtId="0" fontId="5" fillId="0" borderId="1" xfId="0" applyFont="1" applyFill="1" applyBorder="1" applyAlignment="1">
      <alignment vertical="center"/>
    </xf>
    <xf numFmtId="0" fontId="3" fillId="0" borderId="1" xfId="0" applyFont="1" applyFill="1" applyBorder="1"/>
    <xf numFmtId="0" fontId="4" fillId="0" borderId="1" xfId="0" applyFont="1" applyFill="1" applyBorder="1" applyAlignment="1">
      <alignment vertical="top"/>
    </xf>
    <xf numFmtId="0" fontId="5" fillId="0" borderId="1" xfId="0" applyFont="1" applyFill="1" applyBorder="1"/>
    <xf numFmtId="0" fontId="3" fillId="0" borderId="1" xfId="0" applyFont="1" applyFill="1" applyBorder="1" applyAlignment="1">
      <alignment vertical="top"/>
    </xf>
    <xf numFmtId="0" fontId="4" fillId="0" borderId="1" xfId="0" applyFont="1" applyFill="1" applyBorder="1" applyAlignment="1">
      <alignment vertical="center"/>
    </xf>
    <xf numFmtId="49" fontId="2" fillId="0" borderId="1" xfId="0" applyNumberFormat="1" applyFont="1" applyFill="1" applyBorder="1" applyAlignment="1">
      <alignment vertical="center" wrapText="1"/>
    </xf>
    <xf numFmtId="0" fontId="1" fillId="0" borderId="1" xfId="0" applyFont="1" applyFill="1" applyBorder="1" applyAlignment="1">
      <alignment vertical="center"/>
    </xf>
    <xf numFmtId="0" fontId="8" fillId="0" borderId="1" xfId="0" applyFont="1" applyFill="1" applyBorder="1"/>
    <xf numFmtId="0" fontId="3" fillId="0" borderId="1" xfId="0" applyFont="1" applyFill="1" applyBorder="1" applyAlignment="1">
      <alignment horizontal="left" vertical="center"/>
    </xf>
    <xf numFmtId="49" fontId="4" fillId="0" borderId="1" xfId="0" applyNumberFormat="1" applyFont="1" applyFill="1" applyBorder="1"/>
    <xf numFmtId="0" fontId="6" fillId="0" borderId="1" xfId="0" applyFont="1" applyFill="1" applyBorder="1"/>
    <xf numFmtId="49" fontId="4" fillId="0" borderId="1" xfId="0" applyNumberFormat="1" applyFont="1" applyFill="1" applyBorder="1" applyAlignment="1">
      <alignment vertical="top"/>
    </xf>
    <xf numFmtId="0" fontId="5" fillId="0" borderId="1" xfId="0" applyFont="1" applyFill="1" applyBorder="1" applyAlignment="1">
      <alignment horizontal="left" vertical="center"/>
    </xf>
    <xf numFmtId="0" fontId="9" fillId="0" borderId="1" xfId="0" applyFont="1" applyFill="1" applyBorder="1"/>
    <xf numFmtId="0" fontId="4" fillId="0" borderId="1" xfId="0" applyFont="1" applyFill="1" applyBorder="1" applyAlignment="1">
      <alignment vertical="center" wrapText="1"/>
    </xf>
    <xf numFmtId="9" fontId="3" fillId="0" borderId="1" xfId="0" applyNumberFormat="1" applyFont="1" applyFill="1" applyBorder="1"/>
    <xf numFmtId="0" fontId="0" fillId="0" borderId="1" xfId="0" applyFill="1" applyBorder="1" applyAlignment="1">
      <alignment vertical="center"/>
    </xf>
    <xf numFmtId="0" fontId="3" fillId="0" borderId="1" xfId="0" applyFont="1" applyFill="1" applyBorder="1" applyAlignment="1">
      <alignment vertical="center" wrapText="1"/>
    </xf>
    <xf numFmtId="49" fontId="3" fillId="0" borderId="1" xfId="0" applyNumberFormat="1" applyFont="1" applyFill="1" applyBorder="1"/>
    <xf numFmtId="10" fontId="4" fillId="0" borderId="1" xfId="0" applyNumberFormat="1" applyFont="1" applyFill="1" applyBorder="1"/>
    <xf numFmtId="0" fontId="11" fillId="0" borderId="1" xfId="0" applyFont="1" applyFill="1" applyBorder="1"/>
    <xf numFmtId="0" fontId="12" fillId="0" borderId="0" xfId="0" applyFont="1" applyFill="1"/>
    <xf numFmtId="0" fontId="5" fillId="0" borderId="1" xfId="0" applyFont="1" applyFill="1" applyBorder="1" applyAlignment="1">
      <alignment vertical="center" wrapText="1"/>
    </xf>
    <xf numFmtId="0" fontId="0" fillId="0" borderId="1" xfId="0" quotePrefix="1" applyFill="1" applyBorder="1"/>
    <xf numFmtId="0" fontId="3" fillId="0" borderId="1" xfId="0" quotePrefix="1" applyFont="1" applyFill="1" applyBorder="1"/>
    <xf numFmtId="0" fontId="3" fillId="0" borderId="1" xfId="0" applyFont="1" applyFill="1" applyBorder="1" applyAlignment="1">
      <alignment wrapText="1"/>
    </xf>
    <xf numFmtId="0" fontId="10" fillId="0" borderId="1" xfId="0" applyFont="1" applyFill="1" applyBorder="1"/>
  </cellXfs>
  <cellStyles count="1">
    <cellStyle name="Normal" xfId="0" builtinId="0"/>
  </cellStyles>
  <dxfs count="0"/>
  <tableStyles count="0" defaultTableStyle="TableStyleMedium2" defaultPivotStyle="PivotStyleLight16"/>
  <colors>
    <mruColors>
      <color rgb="FFDA36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1ECC0-5855-8243-B26E-1AE7DF0EA47C}">
  <dimension ref="A1:DW225"/>
  <sheetViews>
    <sheetView tabSelected="1" zoomScale="89" workbookViewId="0">
      <pane xSplit="6" ySplit="2" topLeftCell="BF3" activePane="bottomRight" state="frozen"/>
      <selection pane="topRight" activeCell="G1" sqref="G1"/>
      <selection pane="bottomLeft" activeCell="A3" sqref="A3"/>
      <selection pane="bottomRight" activeCell="G1" sqref="G1:G1048576"/>
    </sheetView>
  </sheetViews>
  <sheetFormatPr baseColWidth="10" defaultRowHeight="16"/>
  <cols>
    <col min="1" max="4" width="10.83203125" style="15"/>
    <col min="5" max="5" width="68.5" style="15" customWidth="1"/>
    <col min="6" max="19" width="10.83203125" style="15"/>
    <col min="20" max="20" width="26.83203125" style="15" customWidth="1"/>
    <col min="21" max="26" width="10.83203125" style="15"/>
    <col min="27" max="27" width="42" style="15" customWidth="1"/>
    <col min="28" max="54" width="10.83203125" style="15"/>
    <col min="55" max="55" width="26.33203125" style="15" customWidth="1"/>
    <col min="56" max="97" width="10.83203125" style="15"/>
    <col min="98" max="16384" width="10.83203125" style="3"/>
  </cols>
  <sheetData>
    <row r="1" spans="1:125" s="5" customFormat="1" ht="112">
      <c r="A1" s="13"/>
      <c r="B1" s="13" t="s">
        <v>142</v>
      </c>
      <c r="C1" s="14" t="s">
        <v>10</v>
      </c>
      <c r="D1" s="13" t="s">
        <v>11</v>
      </c>
      <c r="E1" s="13" t="s">
        <v>12</v>
      </c>
      <c r="F1" s="13" t="s">
        <v>13</v>
      </c>
      <c r="G1" s="13" t="s">
        <v>14</v>
      </c>
      <c r="H1" s="14" t="s">
        <v>15</v>
      </c>
      <c r="I1" s="14" t="s">
        <v>16</v>
      </c>
      <c r="J1" s="14" t="s">
        <v>17</v>
      </c>
      <c r="K1" s="14" t="s">
        <v>18</v>
      </c>
      <c r="L1" s="14" t="s">
        <v>19</v>
      </c>
      <c r="M1" s="14" t="s">
        <v>20</v>
      </c>
      <c r="N1" s="14" t="s">
        <v>21</v>
      </c>
      <c r="O1" s="14" t="s">
        <v>22</v>
      </c>
      <c r="P1" s="14" t="s">
        <v>23</v>
      </c>
      <c r="Q1" s="14" t="s">
        <v>24</v>
      </c>
      <c r="R1" s="14" t="s">
        <v>25</v>
      </c>
      <c r="S1" s="14" t="s">
        <v>26</v>
      </c>
      <c r="T1" s="14" t="s">
        <v>32</v>
      </c>
      <c r="U1" s="14" t="s">
        <v>33</v>
      </c>
      <c r="V1" s="14" t="s">
        <v>34</v>
      </c>
      <c r="W1" s="14" t="s">
        <v>35</v>
      </c>
      <c r="X1" s="14" t="s">
        <v>36</v>
      </c>
      <c r="Y1" s="14" t="s">
        <v>128</v>
      </c>
      <c r="Z1" s="24" t="s">
        <v>41</v>
      </c>
      <c r="AA1" s="24" t="s">
        <v>42</v>
      </c>
      <c r="AB1" s="14" t="s">
        <v>43</v>
      </c>
      <c r="AC1" s="14" t="s">
        <v>44</v>
      </c>
      <c r="AD1" s="14" t="s">
        <v>45</v>
      </c>
      <c r="AE1" s="14" t="s">
        <v>46</v>
      </c>
      <c r="AF1" s="14" t="s">
        <v>47</v>
      </c>
      <c r="AG1" s="14" t="s">
        <v>48</v>
      </c>
      <c r="AH1" s="25" t="s">
        <v>108</v>
      </c>
      <c r="AI1" s="25" t="s">
        <v>109</v>
      </c>
      <c r="AJ1" s="14" t="s">
        <v>110</v>
      </c>
      <c r="AK1" s="14" t="s">
        <v>115</v>
      </c>
      <c r="AL1" s="14" t="s">
        <v>116</v>
      </c>
      <c r="AM1" s="14" t="s">
        <v>117</v>
      </c>
      <c r="AN1" s="14" t="s">
        <v>118</v>
      </c>
      <c r="AO1" s="14" t="s">
        <v>119</v>
      </c>
      <c r="AP1" s="14" t="s">
        <v>120</v>
      </c>
      <c r="AQ1" s="14" t="s">
        <v>121</v>
      </c>
      <c r="AR1" s="14" t="s">
        <v>1560</v>
      </c>
      <c r="AS1" s="14" t="s">
        <v>122</v>
      </c>
      <c r="AT1" s="14" t="s">
        <v>258</v>
      </c>
      <c r="AU1" s="14" t="s">
        <v>123</v>
      </c>
      <c r="AV1" s="14" t="s">
        <v>124</v>
      </c>
      <c r="AW1" s="14" t="s">
        <v>125</v>
      </c>
      <c r="AX1" s="14" t="s">
        <v>126</v>
      </c>
      <c r="AY1" s="14" t="s">
        <v>127</v>
      </c>
      <c r="AZ1" s="14" t="s">
        <v>259</v>
      </c>
      <c r="BA1" s="14" t="s">
        <v>260</v>
      </c>
      <c r="BB1" s="14" t="s">
        <v>261</v>
      </c>
      <c r="BC1" s="14" t="s">
        <v>262</v>
      </c>
      <c r="BD1" s="14" t="s">
        <v>263</v>
      </c>
      <c r="BE1" s="14" t="s">
        <v>264</v>
      </c>
      <c r="BF1" s="14" t="s">
        <v>265</v>
      </c>
      <c r="BG1" s="14" t="s">
        <v>266</v>
      </c>
      <c r="BH1" s="14" t="s">
        <v>267</v>
      </c>
      <c r="BI1" s="14" t="s">
        <v>268</v>
      </c>
      <c r="BJ1" s="14" t="s">
        <v>269</v>
      </c>
      <c r="BK1" s="14" t="s">
        <v>270</v>
      </c>
      <c r="BL1" s="14" t="s">
        <v>271</v>
      </c>
      <c r="BM1" s="14" t="s">
        <v>272</v>
      </c>
      <c r="BN1" s="14" t="s">
        <v>273</v>
      </c>
      <c r="BO1" s="14" t="s">
        <v>274</v>
      </c>
      <c r="BP1" s="14" t="s">
        <v>271</v>
      </c>
      <c r="BQ1" s="14" t="s">
        <v>275</v>
      </c>
      <c r="BR1" s="14" t="s">
        <v>276</v>
      </c>
      <c r="BS1" s="14" t="s">
        <v>277</v>
      </c>
      <c r="BT1" s="14" t="s">
        <v>278</v>
      </c>
      <c r="BU1" s="14" t="s">
        <v>279</v>
      </c>
      <c r="BV1" s="14" t="s">
        <v>280</v>
      </c>
      <c r="BW1" s="14" t="s">
        <v>281</v>
      </c>
      <c r="BX1" s="14" t="s">
        <v>282</v>
      </c>
      <c r="BY1" s="14" t="s">
        <v>283</v>
      </c>
      <c r="BZ1" s="14" t="s">
        <v>284</v>
      </c>
      <c r="CA1" s="14" t="s">
        <v>285</v>
      </c>
      <c r="CB1" s="14" t="s">
        <v>286</v>
      </c>
      <c r="CC1" s="14" t="s">
        <v>287</v>
      </c>
      <c r="CD1" s="14" t="s">
        <v>284</v>
      </c>
      <c r="CE1" s="14" t="s">
        <v>288</v>
      </c>
      <c r="CF1" s="26" t="s">
        <v>289</v>
      </c>
      <c r="CG1" s="14" t="s">
        <v>290</v>
      </c>
      <c r="CH1" s="26" t="s">
        <v>291</v>
      </c>
      <c r="CI1" s="14" t="s">
        <v>1558</v>
      </c>
      <c r="CJ1" s="14" t="s">
        <v>223</v>
      </c>
      <c r="CK1" s="14" t="s">
        <v>224</v>
      </c>
      <c r="CL1" s="14" t="s">
        <v>225</v>
      </c>
      <c r="CM1" s="14" t="s">
        <v>226</v>
      </c>
      <c r="CN1" s="14" t="s">
        <v>227</v>
      </c>
      <c r="CO1" s="14" t="s">
        <v>218</v>
      </c>
      <c r="CP1" s="14" t="s">
        <v>219</v>
      </c>
      <c r="CQ1" s="14" t="s">
        <v>228</v>
      </c>
      <c r="CR1" s="14" t="s">
        <v>229</v>
      </c>
      <c r="CS1" s="14" t="s">
        <v>230</v>
      </c>
      <c r="CT1" s="7" t="s">
        <v>231</v>
      </c>
      <c r="CU1" s="7" t="s">
        <v>232</v>
      </c>
      <c r="CV1" s="7" t="s">
        <v>233</v>
      </c>
      <c r="CW1" s="7" t="s">
        <v>234</v>
      </c>
      <c r="CX1" s="7" t="s">
        <v>235</v>
      </c>
      <c r="CY1" s="7" t="s">
        <v>236</v>
      </c>
      <c r="CZ1" s="7" t="s">
        <v>237</v>
      </c>
      <c r="DA1" s="7" t="s">
        <v>238</v>
      </c>
      <c r="DB1" s="7" t="s">
        <v>239</v>
      </c>
      <c r="DC1" s="7" t="s">
        <v>240</v>
      </c>
      <c r="DD1" s="7" t="s">
        <v>241</v>
      </c>
      <c r="DE1" s="7" t="s">
        <v>242</v>
      </c>
      <c r="DF1" s="7" t="s">
        <v>243</v>
      </c>
      <c r="DG1" s="7" t="s">
        <v>244</v>
      </c>
      <c r="DH1" s="7" t="s">
        <v>245</v>
      </c>
      <c r="DI1" s="7" t="s">
        <v>246</v>
      </c>
      <c r="DJ1" s="7" t="s">
        <v>247</v>
      </c>
      <c r="DK1" s="7" t="s">
        <v>248</v>
      </c>
      <c r="DL1" s="7" t="s">
        <v>249</v>
      </c>
      <c r="DM1" s="7" t="s">
        <v>250</v>
      </c>
      <c r="DN1" s="7" t="s">
        <v>251</v>
      </c>
      <c r="DO1" s="7" t="s">
        <v>252</v>
      </c>
      <c r="DP1" s="7" t="s">
        <v>253</v>
      </c>
      <c r="DQ1" s="7" t="s">
        <v>254</v>
      </c>
      <c r="DR1" s="7" t="s">
        <v>255</v>
      </c>
      <c r="DS1" s="8" t="s">
        <v>256</v>
      </c>
      <c r="DT1" s="7" t="s">
        <v>257</v>
      </c>
      <c r="DU1" s="3"/>
    </row>
    <row r="2" spans="1:125" s="5" customFormat="1">
      <c r="A2" s="13"/>
      <c r="B2" s="13" t="s">
        <v>143</v>
      </c>
      <c r="C2" s="13" t="s">
        <v>0</v>
      </c>
      <c r="D2" s="13" t="s">
        <v>1</v>
      </c>
      <c r="E2" s="13" t="s">
        <v>2</v>
      </c>
      <c r="F2" s="13" t="s">
        <v>3</v>
      </c>
      <c r="G2" s="13" t="s">
        <v>4</v>
      </c>
      <c r="H2" s="13" t="s">
        <v>5</v>
      </c>
      <c r="I2" s="13" t="s">
        <v>6</v>
      </c>
      <c r="J2" s="13" t="s">
        <v>7</v>
      </c>
      <c r="K2" s="13" t="s">
        <v>8</v>
      </c>
      <c r="L2" s="13" t="s">
        <v>9</v>
      </c>
      <c r="M2" s="13"/>
      <c r="N2" s="13" t="s">
        <v>27</v>
      </c>
      <c r="O2" s="13" t="s">
        <v>28</v>
      </c>
      <c r="P2" s="13" t="s">
        <v>29</v>
      </c>
      <c r="Q2" s="13" t="s">
        <v>30</v>
      </c>
      <c r="R2" s="13" t="s">
        <v>31</v>
      </c>
      <c r="S2" s="13"/>
      <c r="T2" s="13" t="s">
        <v>37</v>
      </c>
      <c r="U2" s="13" t="s">
        <v>38</v>
      </c>
      <c r="V2" s="13" t="s">
        <v>39</v>
      </c>
      <c r="W2" s="13" t="s">
        <v>40</v>
      </c>
      <c r="X2" s="13"/>
      <c r="Y2" s="13" t="s">
        <v>129</v>
      </c>
      <c r="Z2" s="13" t="s">
        <v>49</v>
      </c>
      <c r="AA2" s="13" t="s">
        <v>50</v>
      </c>
      <c r="AB2" s="13" t="s">
        <v>51</v>
      </c>
      <c r="AC2" s="13" t="s">
        <v>52</v>
      </c>
      <c r="AD2" s="13"/>
      <c r="AE2" s="13" t="s">
        <v>53</v>
      </c>
      <c r="AF2" s="13"/>
      <c r="AG2" s="13"/>
      <c r="AH2" s="13" t="s">
        <v>111</v>
      </c>
      <c r="AI2" s="13" t="s">
        <v>55</v>
      </c>
      <c r="AJ2" s="13" t="s">
        <v>54</v>
      </c>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row>
    <row r="3" spans="1:125">
      <c r="A3" s="13">
        <v>1</v>
      </c>
      <c r="B3" s="15">
        <v>1</v>
      </c>
      <c r="C3" s="16" t="s">
        <v>57</v>
      </c>
      <c r="D3" s="15">
        <v>1</v>
      </c>
      <c r="E3" s="16" t="s">
        <v>68</v>
      </c>
      <c r="F3" s="16">
        <v>2011</v>
      </c>
      <c r="G3" s="27" t="s">
        <v>86</v>
      </c>
      <c r="H3" s="15" t="s">
        <v>87</v>
      </c>
      <c r="I3" s="15" t="s">
        <v>88</v>
      </c>
      <c r="L3" s="15" t="s">
        <v>89</v>
      </c>
      <c r="M3" s="16" t="s">
        <v>90</v>
      </c>
      <c r="N3" s="15" t="s">
        <v>91</v>
      </c>
      <c r="O3" s="15" t="s">
        <v>92</v>
      </c>
      <c r="P3" s="15">
        <v>22</v>
      </c>
      <c r="Q3" s="15">
        <v>0</v>
      </c>
      <c r="R3" s="15">
        <f>Q3+P3</f>
        <v>22</v>
      </c>
      <c r="T3" s="16" t="s">
        <v>93</v>
      </c>
      <c r="U3" s="16" t="s">
        <v>96</v>
      </c>
      <c r="V3" s="15" t="s">
        <v>98</v>
      </c>
      <c r="Y3" s="15" t="s">
        <v>112</v>
      </c>
      <c r="Z3" s="19" t="s">
        <v>99</v>
      </c>
      <c r="AA3" s="17" t="s">
        <v>101</v>
      </c>
      <c r="AB3" s="15" t="s">
        <v>102</v>
      </c>
      <c r="AC3" s="15" t="s">
        <v>104</v>
      </c>
      <c r="AD3" s="15" t="s">
        <v>106</v>
      </c>
      <c r="AE3" s="15" t="s">
        <v>107</v>
      </c>
      <c r="AH3" s="15" t="s">
        <v>112</v>
      </c>
      <c r="AI3" s="15" t="s">
        <v>89</v>
      </c>
      <c r="AJ3" s="16" t="s">
        <v>113</v>
      </c>
      <c r="AK3" s="16" t="s">
        <v>89</v>
      </c>
      <c r="AL3" s="16" t="s">
        <v>130</v>
      </c>
      <c r="AM3" s="16" t="s">
        <v>107</v>
      </c>
      <c r="AN3" s="16"/>
      <c r="AO3" s="16"/>
      <c r="AP3" s="16" t="s">
        <v>106</v>
      </c>
      <c r="AQ3" s="16" t="s">
        <v>131</v>
      </c>
      <c r="AR3" s="16" t="s">
        <v>89</v>
      </c>
      <c r="AS3" s="16">
        <v>21</v>
      </c>
      <c r="AT3" s="16" t="s">
        <v>132</v>
      </c>
      <c r="AU3" s="16" t="s">
        <v>133</v>
      </c>
      <c r="AV3" s="16" t="s">
        <v>134</v>
      </c>
      <c r="AW3" s="16" t="s">
        <v>135</v>
      </c>
      <c r="AX3" s="16" t="s">
        <v>136</v>
      </c>
      <c r="AY3" s="16" t="s">
        <v>137</v>
      </c>
      <c r="AZ3" s="16" t="s">
        <v>138</v>
      </c>
      <c r="BA3" s="19">
        <v>21</v>
      </c>
      <c r="BB3" s="19">
        <v>21</v>
      </c>
      <c r="BC3" s="16" t="s">
        <v>139</v>
      </c>
      <c r="BD3" s="16">
        <v>47.6</v>
      </c>
      <c r="BE3" s="16"/>
      <c r="BF3" s="16"/>
      <c r="BG3" s="16">
        <v>9.6</v>
      </c>
      <c r="BH3" s="16"/>
      <c r="BI3" s="16"/>
      <c r="BJ3" s="19">
        <f>BG3*SQRT(BA3)</f>
        <v>43.992726671576058</v>
      </c>
      <c r="BK3" s="16"/>
      <c r="BL3" s="16"/>
      <c r="BM3" s="16"/>
      <c r="BN3" s="16"/>
      <c r="BO3" s="16"/>
      <c r="BP3" s="16"/>
      <c r="BQ3" s="16"/>
      <c r="BR3" s="16">
        <v>50.73</v>
      </c>
      <c r="BS3" s="16"/>
      <c r="BT3" s="16"/>
      <c r="BU3" s="16">
        <v>7.3</v>
      </c>
      <c r="BV3" s="16"/>
      <c r="BW3" s="16"/>
      <c r="BX3" s="19">
        <f>BU3*SQRT(BB3)</f>
        <v>33.452802573177628</v>
      </c>
      <c r="BY3" s="16"/>
      <c r="BZ3" s="16"/>
      <c r="CA3" s="19"/>
      <c r="CB3" s="19"/>
      <c r="CC3" s="19"/>
      <c r="CD3" s="19"/>
      <c r="CE3" s="19"/>
      <c r="CF3" s="16" t="s">
        <v>140</v>
      </c>
      <c r="CG3" s="16"/>
      <c r="CH3" s="19"/>
      <c r="CI3" s="19" t="s">
        <v>112</v>
      </c>
      <c r="CJ3" s="19"/>
    </row>
    <row r="4" spans="1:125">
      <c r="A4" s="13">
        <v>2</v>
      </c>
      <c r="B4" s="15">
        <v>1</v>
      </c>
      <c r="C4" s="16" t="s">
        <v>57</v>
      </c>
      <c r="D4" s="15">
        <v>2</v>
      </c>
      <c r="E4" s="16" t="s">
        <v>68</v>
      </c>
      <c r="F4" s="16">
        <v>2011</v>
      </c>
      <c r="G4" s="27" t="s">
        <v>86</v>
      </c>
      <c r="H4" s="15" t="s">
        <v>87</v>
      </c>
      <c r="I4" s="15" t="s">
        <v>88</v>
      </c>
      <c r="L4" s="15" t="s">
        <v>89</v>
      </c>
      <c r="M4" s="16" t="s">
        <v>90</v>
      </c>
      <c r="N4" s="15" t="s">
        <v>91</v>
      </c>
      <c r="O4" s="15" t="s">
        <v>92</v>
      </c>
      <c r="P4" s="15">
        <v>22</v>
      </c>
      <c r="Q4" s="15">
        <v>0</v>
      </c>
      <c r="R4" s="15">
        <f t="shared" ref="R4:R6" si="0">Q4+P4</f>
        <v>22</v>
      </c>
      <c r="T4" s="16" t="s">
        <v>93</v>
      </c>
      <c r="U4" s="16" t="s">
        <v>96</v>
      </c>
      <c r="V4" s="15" t="s">
        <v>98</v>
      </c>
      <c r="Y4" s="15" t="s">
        <v>112</v>
      </c>
      <c r="Z4" s="15" t="s">
        <v>100</v>
      </c>
      <c r="AA4" s="17" t="s">
        <v>101</v>
      </c>
      <c r="AB4" s="15" t="s">
        <v>102</v>
      </c>
      <c r="AC4" s="15" t="s">
        <v>103</v>
      </c>
      <c r="AD4" s="15" t="s">
        <v>105</v>
      </c>
      <c r="AE4" s="15" t="s">
        <v>107</v>
      </c>
      <c r="AH4" s="15" t="s">
        <v>112</v>
      </c>
      <c r="AI4" s="15" t="s">
        <v>89</v>
      </c>
      <c r="AJ4" s="16" t="s">
        <v>113</v>
      </c>
      <c r="AK4" s="16" t="s">
        <v>89</v>
      </c>
      <c r="AL4" s="16" t="s">
        <v>130</v>
      </c>
      <c r="AM4" s="16" t="s">
        <v>107</v>
      </c>
      <c r="AN4" s="16"/>
      <c r="AO4" s="16"/>
      <c r="AP4" s="16" t="s">
        <v>105</v>
      </c>
      <c r="AQ4" s="16" t="s">
        <v>131</v>
      </c>
      <c r="AR4" s="16" t="s">
        <v>89</v>
      </c>
      <c r="AS4" s="16">
        <v>21</v>
      </c>
      <c r="AT4" s="16" t="s">
        <v>132</v>
      </c>
      <c r="AU4" s="16" t="s">
        <v>133</v>
      </c>
      <c r="AV4" s="16" t="s">
        <v>134</v>
      </c>
      <c r="AW4" s="16" t="s">
        <v>135</v>
      </c>
      <c r="AX4" s="16" t="s">
        <v>136</v>
      </c>
      <c r="AY4" s="16" t="s">
        <v>137</v>
      </c>
      <c r="AZ4" s="16" t="s">
        <v>138</v>
      </c>
      <c r="BA4" s="19">
        <v>21</v>
      </c>
      <c r="BB4" s="19">
        <v>21</v>
      </c>
      <c r="BC4" s="16" t="s">
        <v>139</v>
      </c>
      <c r="BD4" s="19">
        <v>34</v>
      </c>
      <c r="BE4" s="19"/>
      <c r="BF4" s="19"/>
      <c r="BG4" s="19">
        <v>5.7</v>
      </c>
      <c r="BH4" s="19"/>
      <c r="BI4" s="19"/>
      <c r="BJ4" s="19">
        <f>BG4*SQRT(BA4)</f>
        <v>26.120681461248289</v>
      </c>
      <c r="BK4" s="19"/>
      <c r="BL4" s="19"/>
      <c r="BM4" s="19"/>
      <c r="BN4" s="19"/>
      <c r="BO4" s="19"/>
      <c r="BP4" s="19"/>
      <c r="BQ4" s="19"/>
      <c r="BR4" s="16">
        <v>50.73</v>
      </c>
      <c r="BS4" s="16"/>
      <c r="BT4" s="16"/>
      <c r="BU4" s="16">
        <v>7.3</v>
      </c>
      <c r="BV4" s="16"/>
      <c r="BW4" s="19"/>
      <c r="BX4" s="19">
        <f>BU4*SQRT(BB4)</f>
        <v>33.452802573177628</v>
      </c>
      <c r="BY4" s="19"/>
      <c r="BZ4" s="19"/>
      <c r="CA4" s="19"/>
      <c r="CB4" s="19"/>
      <c r="CC4" s="19"/>
      <c r="CD4" s="19"/>
      <c r="CE4" s="19"/>
      <c r="CF4" s="19" t="s">
        <v>140</v>
      </c>
      <c r="CI4" s="19" t="s">
        <v>112</v>
      </c>
    </row>
    <row r="5" spans="1:125">
      <c r="A5" s="13">
        <v>3</v>
      </c>
      <c r="B5" s="15">
        <v>1</v>
      </c>
      <c r="C5" s="16" t="s">
        <v>57</v>
      </c>
      <c r="D5" s="15">
        <v>3</v>
      </c>
      <c r="E5" s="16" t="s">
        <v>68</v>
      </c>
      <c r="F5" s="16">
        <v>2011</v>
      </c>
      <c r="G5" s="27" t="s">
        <v>86</v>
      </c>
      <c r="H5" s="15" t="s">
        <v>87</v>
      </c>
      <c r="I5" s="15" t="s">
        <v>88</v>
      </c>
      <c r="L5" s="15" t="s">
        <v>89</v>
      </c>
      <c r="M5" s="16" t="s">
        <v>90</v>
      </c>
      <c r="N5" s="15" t="s">
        <v>91</v>
      </c>
      <c r="O5" s="15" t="s">
        <v>92</v>
      </c>
      <c r="P5" s="15">
        <v>22</v>
      </c>
      <c r="Q5" s="15">
        <v>0</v>
      </c>
      <c r="R5" s="15">
        <f t="shared" si="0"/>
        <v>22</v>
      </c>
      <c r="T5" s="16" t="s">
        <v>94</v>
      </c>
      <c r="U5" s="16" t="s">
        <v>95</v>
      </c>
      <c r="V5" s="16" t="s">
        <v>97</v>
      </c>
      <c r="Y5" s="15" t="s">
        <v>112</v>
      </c>
      <c r="Z5" s="19" t="s">
        <v>99</v>
      </c>
      <c r="AA5" s="17" t="s">
        <v>101</v>
      </c>
      <c r="AB5" s="15" t="s">
        <v>102</v>
      </c>
      <c r="AC5" s="15" t="s">
        <v>104</v>
      </c>
      <c r="AD5" s="15" t="s">
        <v>106</v>
      </c>
      <c r="AE5" s="15" t="s">
        <v>107</v>
      </c>
      <c r="AH5" s="15" t="s">
        <v>112</v>
      </c>
      <c r="AI5" s="15" t="s">
        <v>89</v>
      </c>
      <c r="AJ5" s="16" t="s">
        <v>114</v>
      </c>
      <c r="AK5" s="16" t="s">
        <v>89</v>
      </c>
      <c r="AL5" s="16" t="s">
        <v>130</v>
      </c>
      <c r="AM5" s="16" t="s">
        <v>107</v>
      </c>
      <c r="AN5" s="16"/>
      <c r="AO5" s="16"/>
      <c r="AP5" s="16" t="s">
        <v>106</v>
      </c>
      <c r="AQ5" s="16" t="s">
        <v>131</v>
      </c>
      <c r="AR5" s="16" t="s">
        <v>89</v>
      </c>
      <c r="AS5" s="16">
        <v>21</v>
      </c>
      <c r="AT5" s="16" t="s">
        <v>132</v>
      </c>
      <c r="AU5" s="16" t="s">
        <v>133</v>
      </c>
      <c r="AV5" s="16" t="s">
        <v>134</v>
      </c>
      <c r="AW5" s="16" t="s">
        <v>135</v>
      </c>
      <c r="AX5" s="16" t="s">
        <v>136</v>
      </c>
      <c r="AY5" s="16" t="s">
        <v>137</v>
      </c>
      <c r="AZ5" s="16" t="s">
        <v>138</v>
      </c>
      <c r="BA5" s="19">
        <v>21</v>
      </c>
      <c r="BB5" s="19">
        <v>21</v>
      </c>
      <c r="BC5" s="16" t="s">
        <v>139</v>
      </c>
      <c r="BD5" s="16">
        <v>58.6</v>
      </c>
      <c r="BE5" s="16"/>
      <c r="BF5" s="16"/>
      <c r="BG5" s="16">
        <v>9.5</v>
      </c>
      <c r="BH5" s="16"/>
      <c r="BI5" s="16"/>
      <c r="BJ5" s="19">
        <f>BG5*SQRT(BA5)</f>
        <v>43.534469102080479</v>
      </c>
      <c r="BK5" s="16"/>
      <c r="BL5" s="16"/>
      <c r="BM5" s="16"/>
      <c r="BN5" s="16"/>
      <c r="BO5" s="16"/>
      <c r="BP5" s="16"/>
      <c r="BQ5" s="16"/>
      <c r="BR5" s="16">
        <v>59.5</v>
      </c>
      <c r="BS5" s="16"/>
      <c r="BT5" s="16"/>
      <c r="BU5" s="16">
        <v>10.9</v>
      </c>
      <c r="BV5" s="16"/>
      <c r="BW5" s="16"/>
      <c r="BX5" s="19">
        <f>BU5*SQRT(BB5)</f>
        <v>49.950075075018653</v>
      </c>
      <c r="BY5" s="16"/>
      <c r="BZ5" s="16"/>
      <c r="CA5" s="19"/>
      <c r="CB5" s="19"/>
      <c r="CC5" s="19"/>
      <c r="CD5" s="19"/>
      <c r="CE5" s="19"/>
      <c r="CF5" s="16" t="s">
        <v>140</v>
      </c>
      <c r="CI5" s="19" t="s">
        <v>112</v>
      </c>
    </row>
    <row r="6" spans="1:125">
      <c r="A6" s="13">
        <v>4</v>
      </c>
      <c r="B6" s="15">
        <v>1</v>
      </c>
      <c r="C6" s="16" t="s">
        <v>57</v>
      </c>
      <c r="D6" s="15">
        <v>4</v>
      </c>
      <c r="E6" s="16" t="s">
        <v>68</v>
      </c>
      <c r="F6" s="16">
        <v>2011</v>
      </c>
      <c r="G6" s="27" t="s">
        <v>86</v>
      </c>
      <c r="H6" s="15" t="s">
        <v>87</v>
      </c>
      <c r="I6" s="15" t="s">
        <v>88</v>
      </c>
      <c r="L6" s="15" t="s">
        <v>89</v>
      </c>
      <c r="M6" s="16" t="s">
        <v>90</v>
      </c>
      <c r="N6" s="15" t="s">
        <v>91</v>
      </c>
      <c r="O6" s="15" t="s">
        <v>92</v>
      </c>
      <c r="P6" s="15">
        <v>22</v>
      </c>
      <c r="Q6" s="15">
        <v>0</v>
      </c>
      <c r="R6" s="15">
        <f t="shared" si="0"/>
        <v>22</v>
      </c>
      <c r="T6" s="16" t="s">
        <v>94</v>
      </c>
      <c r="U6" s="16" t="s">
        <v>95</v>
      </c>
      <c r="V6" s="16" t="s">
        <v>97</v>
      </c>
      <c r="Y6" s="15" t="s">
        <v>112</v>
      </c>
      <c r="Z6" s="15" t="s">
        <v>100</v>
      </c>
      <c r="AA6" s="17" t="s">
        <v>101</v>
      </c>
      <c r="AB6" s="15" t="s">
        <v>102</v>
      </c>
      <c r="AC6" s="15" t="s">
        <v>103</v>
      </c>
      <c r="AD6" s="15" t="s">
        <v>105</v>
      </c>
      <c r="AE6" s="15" t="s">
        <v>107</v>
      </c>
      <c r="AH6" s="15" t="s">
        <v>112</v>
      </c>
      <c r="AI6" s="15" t="s">
        <v>89</v>
      </c>
      <c r="AJ6" s="16" t="s">
        <v>114</v>
      </c>
      <c r="AK6" s="16" t="s">
        <v>89</v>
      </c>
      <c r="AL6" s="16" t="s">
        <v>130</v>
      </c>
      <c r="AM6" s="16" t="s">
        <v>107</v>
      </c>
      <c r="AN6" s="16"/>
      <c r="AO6" s="16"/>
      <c r="AP6" s="16" t="s">
        <v>105</v>
      </c>
      <c r="AQ6" s="16" t="s">
        <v>131</v>
      </c>
      <c r="AR6" s="16" t="s">
        <v>89</v>
      </c>
      <c r="AS6" s="16">
        <v>21</v>
      </c>
      <c r="AT6" s="16" t="s">
        <v>132</v>
      </c>
      <c r="AU6" s="16" t="s">
        <v>133</v>
      </c>
      <c r="AV6" s="16" t="s">
        <v>134</v>
      </c>
      <c r="AW6" s="16" t="s">
        <v>135</v>
      </c>
      <c r="AX6" s="16" t="s">
        <v>136</v>
      </c>
      <c r="AY6" s="16" t="s">
        <v>137</v>
      </c>
      <c r="AZ6" s="16" t="s">
        <v>138</v>
      </c>
      <c r="BA6" s="19">
        <v>21</v>
      </c>
      <c r="BB6" s="19">
        <v>21</v>
      </c>
      <c r="BC6" s="16" t="s">
        <v>139</v>
      </c>
      <c r="BD6" s="19">
        <v>55.2</v>
      </c>
      <c r="BE6" s="19"/>
      <c r="BF6" s="19"/>
      <c r="BG6" s="19">
        <v>8.1</v>
      </c>
      <c r="BH6" s="19"/>
      <c r="BI6" s="19"/>
      <c r="BJ6" s="19">
        <f>BG6*SQRT(BA6)</f>
        <v>37.118863129142298</v>
      </c>
      <c r="BK6" s="19"/>
      <c r="BL6" s="19"/>
      <c r="BM6" s="19"/>
      <c r="BN6" s="19"/>
      <c r="BO6" s="19"/>
      <c r="BP6" s="19"/>
      <c r="BQ6" s="19"/>
      <c r="BR6" s="16">
        <v>59.5</v>
      </c>
      <c r="BS6" s="16"/>
      <c r="BT6" s="16"/>
      <c r="BU6" s="16">
        <v>10.9</v>
      </c>
      <c r="BV6" s="19"/>
      <c r="BW6" s="19"/>
      <c r="BX6" s="19">
        <f>BU6*SQRT(BB6)</f>
        <v>49.950075075018653</v>
      </c>
      <c r="BY6" s="19"/>
      <c r="BZ6" s="19"/>
      <c r="CA6" s="19"/>
      <c r="CB6" s="19"/>
      <c r="CC6" s="19"/>
      <c r="CD6" s="19"/>
      <c r="CE6" s="19"/>
      <c r="CF6" s="19" t="s">
        <v>141</v>
      </c>
      <c r="CI6" s="19" t="s">
        <v>112</v>
      </c>
    </row>
    <row r="7" spans="1:125">
      <c r="A7" s="13">
        <v>5</v>
      </c>
      <c r="B7" s="15">
        <v>2</v>
      </c>
      <c r="C7" s="17" t="s">
        <v>56</v>
      </c>
      <c r="E7" s="17" t="s">
        <v>69</v>
      </c>
      <c r="F7" s="15">
        <v>1996</v>
      </c>
      <c r="G7" s="27" t="s">
        <v>86</v>
      </c>
      <c r="H7" s="16" t="s">
        <v>87</v>
      </c>
      <c r="I7" s="19" t="s">
        <v>144</v>
      </c>
      <c r="J7" s="17" t="s">
        <v>145</v>
      </c>
      <c r="K7" s="17" t="s">
        <v>146</v>
      </c>
      <c r="L7" s="17" t="s">
        <v>89</v>
      </c>
      <c r="M7" s="17" t="s">
        <v>147</v>
      </c>
      <c r="N7" s="15" t="s">
        <v>148</v>
      </c>
      <c r="O7" s="17" t="s">
        <v>149</v>
      </c>
      <c r="P7" s="17">
        <v>17</v>
      </c>
      <c r="Q7" s="17">
        <v>0</v>
      </c>
      <c r="R7" s="16">
        <f>Q7+P7</f>
        <v>17</v>
      </c>
      <c r="T7" s="19" t="s">
        <v>150</v>
      </c>
      <c r="U7" s="17" t="s">
        <v>151</v>
      </c>
      <c r="V7" s="17" t="s">
        <v>152</v>
      </c>
      <c r="W7" s="17">
        <v>60</v>
      </c>
      <c r="Y7" s="15" t="s">
        <v>112</v>
      </c>
      <c r="Z7" s="28" t="s">
        <v>153</v>
      </c>
      <c r="AA7" s="17" t="s">
        <v>154</v>
      </c>
      <c r="AB7" s="17" t="s">
        <v>102</v>
      </c>
      <c r="AC7" s="17" t="s">
        <v>155</v>
      </c>
      <c r="AD7" s="17">
        <v>10</v>
      </c>
      <c r="AE7" s="17" t="s">
        <v>156</v>
      </c>
      <c r="AF7" s="17" t="s">
        <v>157</v>
      </c>
      <c r="AG7" s="17"/>
      <c r="AH7" s="15" t="s">
        <v>112</v>
      </c>
      <c r="AI7" s="16" t="s">
        <v>89</v>
      </c>
      <c r="AJ7" s="16" t="s">
        <v>162</v>
      </c>
      <c r="AK7" s="17" t="s">
        <v>89</v>
      </c>
      <c r="AL7" s="17" t="s">
        <v>158</v>
      </c>
      <c r="AM7" s="17" t="s">
        <v>159</v>
      </c>
      <c r="AN7" s="17" t="s">
        <v>160</v>
      </c>
      <c r="AO7" s="17" t="s">
        <v>161</v>
      </c>
      <c r="AP7" s="17">
        <v>10</v>
      </c>
      <c r="AQ7" s="17" t="s">
        <v>163</v>
      </c>
      <c r="AR7" s="17" t="s">
        <v>89</v>
      </c>
      <c r="AS7" s="17">
        <v>17</v>
      </c>
      <c r="AT7" s="17" t="s">
        <v>132</v>
      </c>
      <c r="AU7" s="17" t="s">
        <v>164</v>
      </c>
      <c r="AV7" s="17" t="s">
        <v>165</v>
      </c>
      <c r="AW7" s="17" t="s">
        <v>166</v>
      </c>
      <c r="AX7" s="17" t="s">
        <v>132</v>
      </c>
      <c r="AY7" s="17" t="s">
        <v>132</v>
      </c>
      <c r="AZ7" s="17"/>
      <c r="BA7" s="17">
        <v>17</v>
      </c>
      <c r="BB7" s="17">
        <v>17</v>
      </c>
      <c r="BC7" s="17" t="s">
        <v>167</v>
      </c>
      <c r="BD7" s="17">
        <v>2.62</v>
      </c>
      <c r="BE7" s="17"/>
      <c r="BF7" s="17"/>
      <c r="BG7" s="17"/>
      <c r="BH7" s="17"/>
      <c r="BI7" s="17"/>
      <c r="BJ7" s="17">
        <v>0.71</v>
      </c>
      <c r="BK7" s="17"/>
      <c r="BL7" s="17"/>
      <c r="BM7" s="21"/>
      <c r="BN7" s="21"/>
      <c r="BO7" s="17"/>
      <c r="BP7" s="17"/>
      <c r="BQ7" s="17"/>
      <c r="BR7" s="17">
        <v>3.13</v>
      </c>
      <c r="BS7" s="17"/>
      <c r="BT7" s="17"/>
      <c r="BU7" s="21"/>
      <c r="BV7" s="21"/>
      <c r="BW7" s="21"/>
      <c r="BX7" s="21">
        <v>0.72</v>
      </c>
      <c r="BY7" s="21"/>
      <c r="BZ7" s="21"/>
      <c r="CA7" s="21"/>
      <c r="CB7" s="21"/>
      <c r="CC7" s="21"/>
      <c r="CD7" s="21"/>
      <c r="CE7" s="21"/>
      <c r="CF7" s="21" t="s">
        <v>140</v>
      </c>
      <c r="CH7" s="15" t="s">
        <v>168</v>
      </c>
      <c r="CI7" s="19" t="s">
        <v>112</v>
      </c>
    </row>
    <row r="8" spans="1:125">
      <c r="A8" s="13">
        <v>6</v>
      </c>
      <c r="B8" s="15">
        <v>3</v>
      </c>
      <c r="C8" s="16" t="s">
        <v>56</v>
      </c>
      <c r="D8" s="15">
        <v>1</v>
      </c>
      <c r="E8" s="18" t="s">
        <v>70</v>
      </c>
      <c r="F8" s="19">
        <v>2015</v>
      </c>
      <c r="G8" s="27" t="s">
        <v>86</v>
      </c>
      <c r="H8" s="16" t="s">
        <v>87</v>
      </c>
      <c r="I8" s="19" t="s">
        <v>144</v>
      </c>
      <c r="J8" s="15" t="s">
        <v>169</v>
      </c>
      <c r="L8" s="15" t="s">
        <v>89</v>
      </c>
      <c r="M8" s="16" t="s">
        <v>90</v>
      </c>
      <c r="N8" s="15" t="s">
        <v>148</v>
      </c>
      <c r="O8" s="15" t="s">
        <v>170</v>
      </c>
      <c r="P8" s="15">
        <v>29</v>
      </c>
      <c r="Q8" s="15">
        <v>0</v>
      </c>
      <c r="R8" s="15">
        <f>Q8+P8</f>
        <v>29</v>
      </c>
      <c r="T8" s="15" t="s">
        <v>1552</v>
      </c>
      <c r="U8" s="15" t="s">
        <v>171</v>
      </c>
      <c r="V8" s="15" t="s">
        <v>172</v>
      </c>
      <c r="W8" s="15">
        <v>7</v>
      </c>
      <c r="X8" s="15" t="s">
        <v>173</v>
      </c>
      <c r="Y8" s="15" t="s">
        <v>112</v>
      </c>
      <c r="Z8" s="15" t="s">
        <v>174</v>
      </c>
      <c r="AA8" s="15" t="s">
        <v>175</v>
      </c>
      <c r="AB8" s="15" t="s">
        <v>102</v>
      </c>
      <c r="AC8" s="15" t="s">
        <v>176</v>
      </c>
      <c r="AE8" s="15" t="s">
        <v>159</v>
      </c>
      <c r="AF8" s="15" t="s">
        <v>177</v>
      </c>
      <c r="AG8" s="15" t="s">
        <v>178</v>
      </c>
      <c r="AH8" s="15" t="s">
        <v>112</v>
      </c>
      <c r="AI8" s="16" t="s">
        <v>89</v>
      </c>
      <c r="AJ8" s="15" t="s">
        <v>841</v>
      </c>
      <c r="AK8" s="15" t="s">
        <v>89</v>
      </c>
      <c r="AL8" s="15" t="s">
        <v>180</v>
      </c>
      <c r="AM8" s="15" t="s">
        <v>159</v>
      </c>
      <c r="AN8" s="15" t="s">
        <v>181</v>
      </c>
      <c r="AO8" s="15" t="s">
        <v>182</v>
      </c>
      <c r="AQ8" s="15" t="s">
        <v>131</v>
      </c>
      <c r="AR8" s="15" t="s">
        <v>89</v>
      </c>
      <c r="AS8" s="15">
        <v>29</v>
      </c>
      <c r="AT8" s="15" t="s">
        <v>183</v>
      </c>
      <c r="AU8" s="15" t="s">
        <v>133</v>
      </c>
      <c r="AV8" s="15" t="s">
        <v>134</v>
      </c>
      <c r="AW8" s="15" t="s">
        <v>166</v>
      </c>
      <c r="AX8" s="15" t="s">
        <v>184</v>
      </c>
      <c r="AY8" s="15" t="s">
        <v>185</v>
      </c>
      <c r="BA8" s="15">
        <v>29</v>
      </c>
      <c r="BB8" s="15">
        <v>29</v>
      </c>
      <c r="BC8" s="15" t="s">
        <v>186</v>
      </c>
      <c r="BK8" s="15">
        <v>25.6</v>
      </c>
      <c r="BM8" s="15">
        <v>10.8</v>
      </c>
      <c r="BN8" s="15">
        <v>41.7</v>
      </c>
      <c r="BO8" s="15">
        <f>BN8-BM8</f>
        <v>30.900000000000002</v>
      </c>
      <c r="BY8" s="15">
        <v>41.4</v>
      </c>
      <c r="CA8" s="15">
        <v>15.9</v>
      </c>
      <c r="CB8" s="15">
        <v>51.7</v>
      </c>
      <c r="CC8" s="15">
        <f>CB8-CA8</f>
        <v>35.800000000000004</v>
      </c>
      <c r="CF8" s="15" t="s">
        <v>140</v>
      </c>
      <c r="CI8" s="19" t="s">
        <v>112</v>
      </c>
    </row>
    <row r="9" spans="1:125">
      <c r="A9" s="13">
        <v>7</v>
      </c>
      <c r="B9" s="15">
        <v>3</v>
      </c>
      <c r="C9" s="16" t="s">
        <v>56</v>
      </c>
      <c r="D9" s="15">
        <v>2</v>
      </c>
      <c r="E9" s="18" t="s">
        <v>70</v>
      </c>
      <c r="F9" s="19">
        <v>2015</v>
      </c>
      <c r="G9" s="27" t="s">
        <v>86</v>
      </c>
      <c r="H9" s="16" t="s">
        <v>87</v>
      </c>
      <c r="I9" s="19" t="s">
        <v>144</v>
      </c>
      <c r="J9" s="15" t="s">
        <v>169</v>
      </c>
      <c r="L9" s="15" t="s">
        <v>89</v>
      </c>
      <c r="M9" s="16" t="s">
        <v>90</v>
      </c>
      <c r="N9" s="15" t="s">
        <v>148</v>
      </c>
      <c r="O9" s="15" t="s">
        <v>170</v>
      </c>
      <c r="P9" s="15">
        <v>29</v>
      </c>
      <c r="Q9" s="15">
        <v>0</v>
      </c>
      <c r="R9" s="15">
        <f>Q9+P9</f>
        <v>29</v>
      </c>
      <c r="T9" s="15" t="s">
        <v>1552</v>
      </c>
      <c r="U9" s="15" t="s">
        <v>171</v>
      </c>
      <c r="V9" s="15" t="s">
        <v>172</v>
      </c>
      <c r="W9" s="15">
        <v>7</v>
      </c>
      <c r="X9" s="15" t="s">
        <v>173</v>
      </c>
      <c r="Y9" s="15" t="s">
        <v>112</v>
      </c>
      <c r="Z9" s="15" t="s">
        <v>174</v>
      </c>
      <c r="AA9" s="15" t="s">
        <v>175</v>
      </c>
      <c r="AB9" s="15" t="s">
        <v>102</v>
      </c>
      <c r="AC9" s="15" t="s">
        <v>179</v>
      </c>
      <c r="AE9" s="15" t="s">
        <v>159</v>
      </c>
      <c r="AF9" s="15" t="s">
        <v>177</v>
      </c>
      <c r="AG9" s="15" t="s">
        <v>178</v>
      </c>
      <c r="AH9" s="15" t="s">
        <v>112</v>
      </c>
      <c r="AI9" s="16" t="s">
        <v>89</v>
      </c>
      <c r="AJ9" s="15" t="s">
        <v>841</v>
      </c>
      <c r="AK9" s="15" t="s">
        <v>89</v>
      </c>
      <c r="AL9" s="15" t="s">
        <v>180</v>
      </c>
      <c r="AM9" s="15" t="s">
        <v>159</v>
      </c>
      <c r="AN9" s="15" t="s">
        <v>181</v>
      </c>
      <c r="AO9" s="15" t="s">
        <v>182</v>
      </c>
      <c r="AQ9" s="15" t="s">
        <v>131</v>
      </c>
      <c r="AR9" s="15" t="s">
        <v>89</v>
      </c>
      <c r="AS9" s="15">
        <v>29</v>
      </c>
      <c r="AT9" s="15" t="s">
        <v>183</v>
      </c>
      <c r="AU9" s="15" t="s">
        <v>133</v>
      </c>
      <c r="AV9" s="15" t="s">
        <v>134</v>
      </c>
      <c r="AW9" s="15" t="s">
        <v>166</v>
      </c>
      <c r="AX9" s="15" t="s">
        <v>184</v>
      </c>
      <c r="AY9" s="15" t="s">
        <v>185</v>
      </c>
      <c r="BA9" s="15">
        <v>29</v>
      </c>
      <c r="BB9" s="15">
        <v>29</v>
      </c>
      <c r="BC9" s="15" t="s">
        <v>186</v>
      </c>
      <c r="BK9" s="15">
        <v>36.4</v>
      </c>
      <c r="BM9" s="15">
        <v>19.8</v>
      </c>
      <c r="BN9" s="15">
        <v>57</v>
      </c>
      <c r="BO9" s="15">
        <f>BN9-BM9</f>
        <v>37.200000000000003</v>
      </c>
      <c r="BY9" s="15">
        <v>41.4</v>
      </c>
      <c r="CA9" s="15">
        <v>15.9</v>
      </c>
      <c r="CB9" s="15">
        <v>51.7</v>
      </c>
      <c r="CC9" s="15">
        <f>CB9-CA9</f>
        <v>35.800000000000004</v>
      </c>
      <c r="CF9" s="15" t="s">
        <v>140</v>
      </c>
      <c r="CI9" s="19" t="s">
        <v>112</v>
      </c>
    </row>
    <row r="10" spans="1:125">
      <c r="A10" s="13">
        <v>8</v>
      </c>
      <c r="B10" s="15">
        <v>4</v>
      </c>
      <c r="C10" s="16" t="s">
        <v>56</v>
      </c>
      <c r="E10" s="16" t="s">
        <v>71</v>
      </c>
      <c r="F10" s="19">
        <v>2016</v>
      </c>
      <c r="G10" s="19" t="s">
        <v>192</v>
      </c>
      <c r="H10" s="16" t="s">
        <v>87</v>
      </c>
      <c r="I10" s="19" t="s">
        <v>144</v>
      </c>
      <c r="J10" s="16" t="s">
        <v>193</v>
      </c>
      <c r="K10" s="16" t="s">
        <v>194</v>
      </c>
      <c r="L10" s="16" t="s">
        <v>89</v>
      </c>
      <c r="M10" s="19" t="s">
        <v>189</v>
      </c>
      <c r="N10" s="16" t="s">
        <v>195</v>
      </c>
      <c r="O10" s="16" t="s">
        <v>196</v>
      </c>
      <c r="P10" s="16">
        <v>5</v>
      </c>
      <c r="Q10" s="16">
        <v>9</v>
      </c>
      <c r="R10" s="16">
        <f>Q10+P10</f>
        <v>14</v>
      </c>
      <c r="S10" s="16"/>
      <c r="T10" s="16" t="s">
        <v>1557</v>
      </c>
      <c r="U10" s="16" t="s">
        <v>95</v>
      </c>
      <c r="V10" s="16" t="s">
        <v>197</v>
      </c>
      <c r="W10" s="16">
        <v>20</v>
      </c>
      <c r="X10" s="18" t="s">
        <v>198</v>
      </c>
      <c r="Y10" s="15" t="s">
        <v>112</v>
      </c>
      <c r="Z10" s="16" t="s">
        <v>199</v>
      </c>
      <c r="AA10" s="16" t="s">
        <v>200</v>
      </c>
      <c r="AB10" s="16" t="s">
        <v>102</v>
      </c>
      <c r="AC10" s="16" t="s">
        <v>201</v>
      </c>
      <c r="AD10" s="16">
        <v>20</v>
      </c>
      <c r="AE10" s="16" t="s">
        <v>107</v>
      </c>
      <c r="AH10" s="15" t="s">
        <v>112</v>
      </c>
      <c r="AI10" s="15" t="s">
        <v>112</v>
      </c>
      <c r="AK10" s="19" t="s">
        <v>212</v>
      </c>
      <c r="AL10" s="16"/>
      <c r="AM10" s="16"/>
      <c r="AN10" s="16"/>
      <c r="AO10" s="16"/>
      <c r="AP10" s="16"/>
      <c r="AQ10" s="16" t="s">
        <v>213</v>
      </c>
      <c r="AR10" s="19" t="s">
        <v>89</v>
      </c>
      <c r="AS10" s="16">
        <v>14</v>
      </c>
      <c r="AT10" s="16" t="s">
        <v>183</v>
      </c>
      <c r="AU10" s="16" t="s">
        <v>133</v>
      </c>
      <c r="AV10" s="16" t="s">
        <v>214</v>
      </c>
      <c r="AW10" s="16" t="s">
        <v>166</v>
      </c>
      <c r="AX10" s="16" t="s">
        <v>215</v>
      </c>
      <c r="AY10" s="16" t="s">
        <v>216</v>
      </c>
      <c r="AZ10" s="16"/>
      <c r="BA10" s="16">
        <v>14</v>
      </c>
      <c r="BB10" s="16">
        <v>14</v>
      </c>
      <c r="BC10" s="16" t="s">
        <v>217</v>
      </c>
      <c r="BD10" s="16">
        <v>29</v>
      </c>
      <c r="BE10" s="16"/>
      <c r="BF10" s="16"/>
      <c r="BG10" s="16">
        <v>3</v>
      </c>
      <c r="BH10" s="16"/>
      <c r="BI10" s="16"/>
      <c r="BJ10" s="16">
        <f>BG10*SQRT(BA10)</f>
        <v>11.224972160321824</v>
      </c>
      <c r="BK10" s="16"/>
      <c r="BL10" s="16"/>
      <c r="BM10" s="16"/>
      <c r="BN10" s="16"/>
      <c r="BO10" s="16"/>
      <c r="BP10" s="16"/>
      <c r="BQ10" s="16"/>
      <c r="BR10" s="16">
        <v>15</v>
      </c>
      <c r="BS10" s="16"/>
      <c r="BT10" s="16"/>
      <c r="BU10" s="16">
        <v>2</v>
      </c>
      <c r="BV10" s="16"/>
      <c r="BW10" s="16"/>
      <c r="BX10" s="16">
        <f>BU10*SQRT(BB10)</f>
        <v>7.4833147735478827</v>
      </c>
      <c r="BY10" s="16"/>
      <c r="BZ10" s="16"/>
      <c r="CA10" s="16"/>
      <c r="CB10" s="16"/>
      <c r="CC10" s="16"/>
      <c r="CD10" s="16"/>
      <c r="CE10" s="16"/>
      <c r="CF10" s="16" t="s">
        <v>88</v>
      </c>
      <c r="CI10" s="19" t="s">
        <v>112</v>
      </c>
    </row>
    <row r="11" spans="1:125">
      <c r="A11" s="13">
        <v>9</v>
      </c>
      <c r="B11" s="15">
        <v>5</v>
      </c>
      <c r="C11" s="16" t="s">
        <v>58</v>
      </c>
      <c r="E11" s="16" t="s">
        <v>72</v>
      </c>
      <c r="F11" s="19">
        <v>2000</v>
      </c>
      <c r="G11" s="27" t="s">
        <v>86</v>
      </c>
      <c r="H11" s="19" t="s">
        <v>144</v>
      </c>
      <c r="I11" s="19" t="s">
        <v>144</v>
      </c>
      <c r="J11" s="16" t="s">
        <v>187</v>
      </c>
      <c r="K11" s="16" t="s">
        <v>188</v>
      </c>
      <c r="L11" s="16" t="s">
        <v>89</v>
      </c>
      <c r="M11" s="19" t="s">
        <v>189</v>
      </c>
      <c r="N11" s="15" t="s">
        <v>148</v>
      </c>
      <c r="O11" s="16" t="s">
        <v>190</v>
      </c>
      <c r="P11" s="16">
        <v>4</v>
      </c>
      <c r="Q11" s="16">
        <v>8</v>
      </c>
      <c r="R11" s="16">
        <f>Q11+P11</f>
        <v>12</v>
      </c>
      <c r="S11" s="16"/>
      <c r="T11" s="16" t="s">
        <v>94</v>
      </c>
      <c r="U11" s="16" t="s">
        <v>95</v>
      </c>
      <c r="V11" s="16" t="s">
        <v>191</v>
      </c>
      <c r="W11" s="16"/>
      <c r="X11" s="16"/>
      <c r="Y11" s="15" t="s">
        <v>112</v>
      </c>
      <c r="Z11" s="16" t="s">
        <v>202</v>
      </c>
      <c r="AA11" s="19" t="s">
        <v>203</v>
      </c>
      <c r="AB11" s="16" t="s">
        <v>204</v>
      </c>
      <c r="AC11" s="16" t="s">
        <v>205</v>
      </c>
      <c r="AD11" s="16"/>
      <c r="AE11" s="16" t="s">
        <v>206</v>
      </c>
      <c r="AH11" s="15" t="s">
        <v>112</v>
      </c>
      <c r="AI11" s="15" t="s">
        <v>89</v>
      </c>
      <c r="AJ11" s="29" t="s">
        <v>207</v>
      </c>
      <c r="AK11" s="16" t="s">
        <v>89</v>
      </c>
      <c r="AL11" s="16" t="s">
        <v>208</v>
      </c>
      <c r="AM11" s="16" t="s">
        <v>206</v>
      </c>
      <c r="AN11" s="16"/>
      <c r="AO11" s="16"/>
      <c r="AP11" s="16"/>
      <c r="AQ11" s="16" t="s">
        <v>131</v>
      </c>
      <c r="AR11" s="16" t="s">
        <v>89</v>
      </c>
      <c r="AS11" s="16">
        <v>12</v>
      </c>
      <c r="AT11" s="16" t="s">
        <v>132</v>
      </c>
      <c r="AU11" s="16" t="s">
        <v>133</v>
      </c>
      <c r="AV11" s="16" t="s">
        <v>209</v>
      </c>
      <c r="AW11" s="16" t="s">
        <v>210</v>
      </c>
      <c r="AX11" s="16">
        <v>5.18</v>
      </c>
      <c r="AY11" s="16" t="s">
        <v>211</v>
      </c>
      <c r="AZ11" s="16"/>
      <c r="BA11" s="19">
        <v>12</v>
      </c>
      <c r="BB11" s="19">
        <v>12</v>
      </c>
      <c r="BC11" s="16" t="s">
        <v>167</v>
      </c>
      <c r="BD11" s="19">
        <v>25</v>
      </c>
      <c r="BE11" s="19"/>
      <c r="BF11" s="19"/>
      <c r="BG11" s="19"/>
      <c r="BH11" s="19"/>
      <c r="BI11" s="19"/>
      <c r="BJ11" s="19">
        <f>40-25</f>
        <v>15</v>
      </c>
      <c r="BK11" s="19"/>
      <c r="BL11" s="19"/>
      <c r="BM11" s="19"/>
      <c r="BN11" s="19"/>
      <c r="BO11" s="19"/>
      <c r="BP11" s="19"/>
      <c r="BQ11" s="19"/>
      <c r="BR11" s="19">
        <v>40</v>
      </c>
      <c r="BS11" s="19"/>
      <c r="BT11" s="19"/>
      <c r="BU11" s="19"/>
      <c r="BV11" s="19"/>
      <c r="BW11" s="19"/>
      <c r="BX11" s="19">
        <v>25</v>
      </c>
      <c r="BY11" s="19"/>
      <c r="BZ11" s="19"/>
      <c r="CA11" s="19"/>
      <c r="CB11" s="19"/>
      <c r="CC11" s="19"/>
      <c r="CD11" s="19"/>
      <c r="CE11" s="19"/>
      <c r="CF11" s="19" t="s">
        <v>88</v>
      </c>
      <c r="CI11" s="15" t="s">
        <v>89</v>
      </c>
      <c r="CJ11" s="15">
        <v>12</v>
      </c>
      <c r="CL11" s="15" t="s">
        <v>220</v>
      </c>
      <c r="CM11" s="15" t="s">
        <v>221</v>
      </c>
      <c r="CO11" s="15" t="s">
        <v>135</v>
      </c>
      <c r="CP11" s="15" t="s">
        <v>222</v>
      </c>
      <c r="CR11" s="15">
        <v>12</v>
      </c>
      <c r="CS11" s="15">
        <v>12</v>
      </c>
      <c r="CT11" s="4" t="s">
        <v>167</v>
      </c>
      <c r="CU11" s="3">
        <v>50</v>
      </c>
      <c r="CY11" s="3">
        <f>CU11-DA11</f>
        <v>15</v>
      </c>
      <c r="CZ11" s="3">
        <v>85</v>
      </c>
      <c r="DA11" s="3">
        <f>CZ11-CU11</f>
        <v>35</v>
      </c>
      <c r="DG11" s="3">
        <v>47</v>
      </c>
      <c r="DK11" s="3">
        <f>DG11-DM11</f>
        <v>13</v>
      </c>
      <c r="DL11" s="3">
        <v>81</v>
      </c>
      <c r="DM11" s="3">
        <f>DL11-DG11</f>
        <v>34</v>
      </c>
      <c r="DS11" s="3" t="s">
        <v>140</v>
      </c>
    </row>
    <row r="12" spans="1:125">
      <c r="A12" s="13">
        <v>10</v>
      </c>
      <c r="B12" s="15">
        <v>6</v>
      </c>
      <c r="C12" s="20" t="s">
        <v>59</v>
      </c>
      <c r="D12" s="15">
        <v>1</v>
      </c>
      <c r="E12" s="20" t="s">
        <v>73</v>
      </c>
      <c r="F12" s="20">
        <v>2003</v>
      </c>
      <c r="G12" s="27" t="s">
        <v>86</v>
      </c>
      <c r="H12" s="16" t="s">
        <v>87</v>
      </c>
      <c r="I12" s="19" t="s">
        <v>144</v>
      </c>
      <c r="J12" s="20" t="s">
        <v>292</v>
      </c>
      <c r="K12" s="20" t="s">
        <v>293</v>
      </c>
      <c r="L12" s="20" t="s">
        <v>89</v>
      </c>
      <c r="M12" s="16" t="s">
        <v>90</v>
      </c>
      <c r="N12" s="15" t="s">
        <v>148</v>
      </c>
      <c r="O12" s="20" t="s">
        <v>294</v>
      </c>
      <c r="P12" s="20">
        <v>10</v>
      </c>
      <c r="Q12" s="20">
        <v>0</v>
      </c>
      <c r="R12" s="20">
        <f t="shared" ref="R12:R16" si="1">(P12+Q12)</f>
        <v>10</v>
      </c>
      <c r="S12" s="20"/>
      <c r="T12" s="16" t="s">
        <v>295</v>
      </c>
      <c r="U12" s="20" t="s">
        <v>95</v>
      </c>
      <c r="V12" s="20" t="s">
        <v>296</v>
      </c>
      <c r="W12" s="20">
        <v>15</v>
      </c>
      <c r="Y12" s="15" t="s">
        <v>112</v>
      </c>
      <c r="Z12" s="30" t="s">
        <v>153</v>
      </c>
      <c r="AA12" s="17" t="s">
        <v>154</v>
      </c>
      <c r="AB12" s="20" t="s">
        <v>204</v>
      </c>
      <c r="AC12" s="20" t="s">
        <v>297</v>
      </c>
      <c r="AD12" s="20">
        <v>175</v>
      </c>
      <c r="AE12" s="20" t="s">
        <v>156</v>
      </c>
      <c r="AF12" s="20" t="s">
        <v>297</v>
      </c>
      <c r="AG12" s="20"/>
      <c r="AH12" s="15" t="s">
        <v>112</v>
      </c>
      <c r="AI12" s="15" t="s">
        <v>89</v>
      </c>
      <c r="AJ12" s="15" t="s">
        <v>298</v>
      </c>
      <c r="AK12" s="20" t="s">
        <v>89</v>
      </c>
      <c r="AL12" s="20" t="s">
        <v>299</v>
      </c>
      <c r="AM12" s="20" t="s">
        <v>159</v>
      </c>
      <c r="AN12" s="20" t="s">
        <v>132</v>
      </c>
      <c r="AO12" s="20" t="s">
        <v>132</v>
      </c>
      <c r="AP12" s="20" t="s">
        <v>132</v>
      </c>
      <c r="AQ12" s="20" t="s">
        <v>213</v>
      </c>
      <c r="AR12" s="20" t="s">
        <v>89</v>
      </c>
      <c r="AS12" s="20">
        <v>10</v>
      </c>
      <c r="AT12" s="20" t="s">
        <v>300</v>
      </c>
      <c r="AU12" s="20" t="s">
        <v>133</v>
      </c>
      <c r="AV12" s="20" t="s">
        <v>134</v>
      </c>
      <c r="AW12" s="20" t="s">
        <v>301</v>
      </c>
      <c r="AX12" s="20" t="s">
        <v>302</v>
      </c>
      <c r="AY12" s="20" t="s">
        <v>303</v>
      </c>
      <c r="AZ12" s="20"/>
      <c r="BA12" s="17">
        <v>10</v>
      </c>
      <c r="BB12" s="17">
        <v>10</v>
      </c>
      <c r="BC12" s="21" t="s">
        <v>167</v>
      </c>
      <c r="BD12" s="19">
        <v>18</v>
      </c>
      <c r="BE12" s="19"/>
      <c r="BF12" s="19"/>
      <c r="BG12" s="19">
        <f>BJ12/SQRT(BA12)</f>
        <v>2.8460498941515411</v>
      </c>
      <c r="BH12" s="19">
        <f>BD12-BJ12</f>
        <v>9</v>
      </c>
      <c r="BI12" s="19">
        <f>BD12+BJ12</f>
        <v>27</v>
      </c>
      <c r="BJ12" s="19">
        <v>9</v>
      </c>
      <c r="BK12" s="19"/>
      <c r="BL12" s="19"/>
      <c r="BM12" s="19"/>
      <c r="BN12" s="19"/>
      <c r="BO12" s="19"/>
      <c r="BP12" s="19"/>
      <c r="BQ12" s="19"/>
      <c r="BR12" s="19">
        <v>40</v>
      </c>
      <c r="BS12" s="19"/>
      <c r="BT12" s="19"/>
      <c r="BU12" s="19">
        <f>BX12/SQRT(BB12)</f>
        <v>7.5894663844041101</v>
      </c>
      <c r="BV12" s="19">
        <f>BR12-BX12</f>
        <v>16</v>
      </c>
      <c r="BW12" s="19">
        <f>BR12+BX12</f>
        <v>64</v>
      </c>
      <c r="BX12" s="19">
        <v>24</v>
      </c>
      <c r="BY12" s="19"/>
      <c r="BZ12" s="19"/>
      <c r="CA12" s="21"/>
      <c r="CB12" s="19"/>
      <c r="CC12" s="19"/>
      <c r="CD12" s="19"/>
      <c r="CE12" s="19"/>
      <c r="CF12" s="19" t="s">
        <v>88</v>
      </c>
      <c r="CI12" s="15" t="s">
        <v>112</v>
      </c>
    </row>
    <row r="13" spans="1:125">
      <c r="A13" s="13">
        <v>11</v>
      </c>
      <c r="B13" s="15">
        <v>6</v>
      </c>
      <c r="C13" s="20" t="s">
        <v>59</v>
      </c>
      <c r="D13" s="15">
        <v>2</v>
      </c>
      <c r="E13" s="20" t="s">
        <v>73</v>
      </c>
      <c r="F13" s="20">
        <v>2003</v>
      </c>
      <c r="G13" s="27" t="s">
        <v>86</v>
      </c>
      <c r="H13" s="16" t="s">
        <v>87</v>
      </c>
      <c r="I13" s="19" t="s">
        <v>144</v>
      </c>
      <c r="J13" s="20" t="s">
        <v>292</v>
      </c>
      <c r="K13" s="20" t="s">
        <v>293</v>
      </c>
      <c r="L13" s="20" t="s">
        <v>89</v>
      </c>
      <c r="M13" s="16" t="s">
        <v>90</v>
      </c>
      <c r="N13" s="15" t="s">
        <v>148</v>
      </c>
      <c r="O13" s="20" t="s">
        <v>294</v>
      </c>
      <c r="P13" s="20">
        <v>10</v>
      </c>
      <c r="Q13" s="20">
        <v>0</v>
      </c>
      <c r="R13" s="20">
        <f t="shared" si="1"/>
        <v>10</v>
      </c>
      <c r="S13" s="20"/>
      <c r="T13" s="16" t="s">
        <v>295</v>
      </c>
      <c r="U13" s="20" t="s">
        <v>95</v>
      </c>
      <c r="V13" s="20" t="s">
        <v>296</v>
      </c>
      <c r="W13" s="20">
        <v>15</v>
      </c>
      <c r="Y13" s="15" t="s">
        <v>112</v>
      </c>
      <c r="Z13" s="30" t="s">
        <v>304</v>
      </c>
      <c r="AA13" s="17" t="s">
        <v>101</v>
      </c>
      <c r="AB13" s="20" t="s">
        <v>204</v>
      </c>
      <c r="AC13" s="20" t="s">
        <v>305</v>
      </c>
      <c r="AD13" s="20">
        <v>95</v>
      </c>
      <c r="AE13" s="20" t="s">
        <v>156</v>
      </c>
      <c r="AF13" s="20" t="s">
        <v>305</v>
      </c>
      <c r="AG13" s="20"/>
      <c r="AH13" s="15" t="s">
        <v>112</v>
      </c>
      <c r="AI13" s="15" t="s">
        <v>89</v>
      </c>
      <c r="AJ13" s="15" t="s">
        <v>298</v>
      </c>
      <c r="AK13" s="20" t="s">
        <v>89</v>
      </c>
      <c r="AL13" s="20" t="s">
        <v>299</v>
      </c>
      <c r="AM13" s="20" t="s">
        <v>159</v>
      </c>
      <c r="AN13" s="20" t="s">
        <v>132</v>
      </c>
      <c r="AO13" s="20" t="s">
        <v>132</v>
      </c>
      <c r="AP13" s="20" t="s">
        <v>132</v>
      </c>
      <c r="AQ13" s="20" t="s">
        <v>213</v>
      </c>
      <c r="AR13" s="20" t="s">
        <v>89</v>
      </c>
      <c r="AS13" s="20">
        <v>10</v>
      </c>
      <c r="AT13" s="20" t="s">
        <v>300</v>
      </c>
      <c r="AU13" s="20" t="s">
        <v>133</v>
      </c>
      <c r="AV13" s="20" t="s">
        <v>134</v>
      </c>
      <c r="AW13" s="20" t="s">
        <v>301</v>
      </c>
      <c r="AX13" s="20" t="s">
        <v>302</v>
      </c>
      <c r="AY13" s="20" t="s">
        <v>303</v>
      </c>
      <c r="AZ13" s="20"/>
      <c r="BA13" s="17">
        <v>10</v>
      </c>
      <c r="BB13" s="17">
        <v>10</v>
      </c>
      <c r="BC13" s="21" t="s">
        <v>167</v>
      </c>
      <c r="BD13" s="19">
        <v>13</v>
      </c>
      <c r="BE13" s="19"/>
      <c r="BF13" s="19"/>
      <c r="BG13" s="19">
        <f>BJ13/SQRT(BA13)</f>
        <v>6.6407830863535962</v>
      </c>
      <c r="BH13" s="19">
        <f>BD13-BJ13</f>
        <v>-8</v>
      </c>
      <c r="BI13" s="19">
        <f>BD13+BJ13</f>
        <v>34</v>
      </c>
      <c r="BJ13" s="19">
        <v>21</v>
      </c>
      <c r="BK13" s="19"/>
      <c r="BL13" s="19"/>
      <c r="BM13" s="19"/>
      <c r="BN13" s="19"/>
      <c r="BO13" s="19"/>
      <c r="BP13" s="19"/>
      <c r="BQ13" s="19"/>
      <c r="BR13" s="19">
        <v>40</v>
      </c>
      <c r="BS13" s="19"/>
      <c r="BT13" s="19"/>
      <c r="BU13" s="19">
        <f>BX13/SQRT(BB13)</f>
        <v>7.5894663844041101</v>
      </c>
      <c r="BV13" s="19">
        <f>BR13-BX13</f>
        <v>16</v>
      </c>
      <c r="BW13" s="19">
        <f>BR13+BX13</f>
        <v>64</v>
      </c>
      <c r="BX13" s="19">
        <v>24</v>
      </c>
      <c r="BY13" s="19"/>
      <c r="BZ13" s="19"/>
      <c r="CA13" s="21"/>
      <c r="CB13" s="19"/>
      <c r="CC13" s="19"/>
      <c r="CD13" s="19"/>
      <c r="CE13" s="19"/>
      <c r="CF13" s="19" t="s">
        <v>88</v>
      </c>
      <c r="CI13" s="15" t="s">
        <v>112</v>
      </c>
    </row>
    <row r="14" spans="1:125">
      <c r="A14" s="13">
        <v>12</v>
      </c>
      <c r="B14" s="15">
        <v>7</v>
      </c>
      <c r="C14" s="19" t="s">
        <v>60</v>
      </c>
      <c r="D14" s="15">
        <v>1</v>
      </c>
      <c r="E14" s="19" t="s">
        <v>74</v>
      </c>
      <c r="F14" s="19">
        <v>1998</v>
      </c>
      <c r="G14" s="27" t="s">
        <v>86</v>
      </c>
      <c r="H14" s="19" t="s">
        <v>88</v>
      </c>
      <c r="I14" s="19" t="s">
        <v>87</v>
      </c>
      <c r="J14" s="19"/>
      <c r="K14" s="19"/>
      <c r="L14" s="19" t="s">
        <v>89</v>
      </c>
      <c r="M14" s="19" t="s">
        <v>306</v>
      </c>
      <c r="N14" s="19" t="s">
        <v>307</v>
      </c>
      <c r="O14" s="19" t="s">
        <v>308</v>
      </c>
      <c r="P14" s="19">
        <v>21</v>
      </c>
      <c r="Q14" s="19">
        <v>0</v>
      </c>
      <c r="R14" s="17">
        <f t="shared" si="1"/>
        <v>21</v>
      </c>
      <c r="T14" s="19" t="s">
        <v>309</v>
      </c>
      <c r="U14" s="19" t="s">
        <v>310</v>
      </c>
      <c r="V14" s="19" t="s">
        <v>311</v>
      </c>
      <c r="W14" s="19"/>
      <c r="Y14" s="15" t="s">
        <v>112</v>
      </c>
      <c r="Z14" s="19" t="s">
        <v>413</v>
      </c>
      <c r="AA14" s="19" t="s">
        <v>314</v>
      </c>
      <c r="AB14" s="19" t="s">
        <v>204</v>
      </c>
      <c r="AC14" s="19" t="s">
        <v>315</v>
      </c>
      <c r="AD14" s="19"/>
      <c r="AE14" s="19" t="s">
        <v>206</v>
      </c>
      <c r="AH14" s="15" t="s">
        <v>112</v>
      </c>
      <c r="AI14" s="15" t="s">
        <v>112</v>
      </c>
      <c r="AK14" s="19" t="s">
        <v>89</v>
      </c>
      <c r="AL14" s="19" t="s">
        <v>316</v>
      </c>
      <c r="AM14" s="19" t="s">
        <v>206</v>
      </c>
      <c r="AN14" s="19"/>
      <c r="AO14" s="19"/>
      <c r="AP14" s="19"/>
      <c r="AQ14" s="19" t="s">
        <v>163</v>
      </c>
      <c r="AR14" s="15" t="s">
        <v>112</v>
      </c>
      <c r="CI14" s="15" t="s">
        <v>89</v>
      </c>
      <c r="CJ14" s="19">
        <v>21</v>
      </c>
      <c r="CK14" s="16" t="s">
        <v>132</v>
      </c>
      <c r="CL14" s="19" t="s">
        <v>317</v>
      </c>
      <c r="CM14" s="19" t="s">
        <v>318</v>
      </c>
      <c r="CO14" s="19" t="s">
        <v>319</v>
      </c>
      <c r="CP14" s="19" t="s">
        <v>320</v>
      </c>
      <c r="CQ14" s="19"/>
      <c r="CR14" s="19">
        <v>21</v>
      </c>
      <c r="CS14" s="19">
        <v>21</v>
      </c>
      <c r="CT14" s="4" t="s">
        <v>321</v>
      </c>
      <c r="CU14" s="3">
        <v>45</v>
      </c>
      <c r="CX14" s="3">
        <v>6</v>
      </c>
      <c r="DG14" s="6">
        <v>60</v>
      </c>
      <c r="DJ14" s="6">
        <v>5</v>
      </c>
      <c r="DS14" s="4" t="s">
        <v>88</v>
      </c>
    </row>
    <row r="15" spans="1:125">
      <c r="A15" s="13">
        <v>13</v>
      </c>
      <c r="B15" s="15">
        <v>7</v>
      </c>
      <c r="C15" s="19" t="s">
        <v>60</v>
      </c>
      <c r="D15" s="15">
        <v>2</v>
      </c>
      <c r="E15" s="19" t="s">
        <v>74</v>
      </c>
      <c r="F15" s="19">
        <v>1998</v>
      </c>
      <c r="G15" s="27" t="s">
        <v>86</v>
      </c>
      <c r="H15" s="19" t="s">
        <v>88</v>
      </c>
      <c r="I15" s="19" t="s">
        <v>87</v>
      </c>
      <c r="J15" s="19"/>
      <c r="K15" s="19"/>
      <c r="L15" s="19" t="s">
        <v>89</v>
      </c>
      <c r="M15" s="19" t="s">
        <v>306</v>
      </c>
      <c r="N15" s="19" t="s">
        <v>307</v>
      </c>
      <c r="O15" s="19" t="s">
        <v>308</v>
      </c>
      <c r="P15" s="19">
        <v>21</v>
      </c>
      <c r="Q15" s="19">
        <v>0</v>
      </c>
      <c r="R15" s="17">
        <f t="shared" si="1"/>
        <v>21</v>
      </c>
      <c r="S15" s="19"/>
      <c r="T15" s="19" t="s">
        <v>309</v>
      </c>
      <c r="U15" s="19" t="s">
        <v>310</v>
      </c>
      <c r="V15" s="19" t="s">
        <v>311</v>
      </c>
      <c r="W15" s="19"/>
      <c r="Y15" s="15" t="s">
        <v>112</v>
      </c>
      <c r="Z15" s="19" t="s">
        <v>312</v>
      </c>
      <c r="AA15" s="19" t="s">
        <v>101</v>
      </c>
      <c r="AB15" s="19" t="s">
        <v>204</v>
      </c>
      <c r="AC15" s="19" t="s">
        <v>313</v>
      </c>
      <c r="AD15" s="19"/>
      <c r="AE15" s="19" t="s">
        <v>206</v>
      </c>
      <c r="AH15" s="15" t="s">
        <v>112</v>
      </c>
      <c r="AI15" s="15" t="s">
        <v>112</v>
      </c>
      <c r="AK15" s="19" t="s">
        <v>89</v>
      </c>
      <c r="AL15" s="19" t="s">
        <v>316</v>
      </c>
      <c r="AM15" s="19" t="s">
        <v>206</v>
      </c>
      <c r="AN15" s="19"/>
      <c r="AO15" s="19"/>
      <c r="AP15" s="19"/>
      <c r="AQ15" s="19" t="s">
        <v>163</v>
      </c>
      <c r="AR15" s="15" t="s">
        <v>112</v>
      </c>
      <c r="CI15" s="15" t="s">
        <v>89</v>
      </c>
      <c r="CJ15" s="19">
        <v>21</v>
      </c>
      <c r="CK15" s="16" t="s">
        <v>132</v>
      </c>
      <c r="CL15" s="19" t="s">
        <v>317</v>
      </c>
      <c r="CM15" s="19" t="s">
        <v>318</v>
      </c>
      <c r="CO15" s="15" t="s">
        <v>319</v>
      </c>
      <c r="CP15" s="15" t="s">
        <v>1547</v>
      </c>
      <c r="CR15" s="19">
        <v>21</v>
      </c>
      <c r="CS15" s="19">
        <v>21</v>
      </c>
      <c r="CT15" s="4" t="s">
        <v>321</v>
      </c>
      <c r="CU15" s="6">
        <v>63</v>
      </c>
      <c r="CX15" s="6">
        <v>5</v>
      </c>
      <c r="DG15" s="6">
        <v>60</v>
      </c>
      <c r="DJ15" s="6">
        <v>5</v>
      </c>
      <c r="DS15" s="4" t="s">
        <v>140</v>
      </c>
    </row>
    <row r="16" spans="1:125">
      <c r="A16" s="13">
        <v>14</v>
      </c>
      <c r="B16" s="15">
        <v>8</v>
      </c>
      <c r="C16" s="19" t="s">
        <v>61</v>
      </c>
      <c r="D16" s="15">
        <v>1</v>
      </c>
      <c r="E16" s="19" t="s">
        <v>75</v>
      </c>
      <c r="F16" s="19">
        <v>2014</v>
      </c>
      <c r="G16" s="27" t="s">
        <v>86</v>
      </c>
      <c r="H16" s="16" t="s">
        <v>87</v>
      </c>
      <c r="I16" s="19" t="s">
        <v>144</v>
      </c>
      <c r="J16" s="19" t="s">
        <v>322</v>
      </c>
      <c r="K16" s="19" t="s">
        <v>323</v>
      </c>
      <c r="L16" s="19" t="s">
        <v>89</v>
      </c>
      <c r="M16" s="16" t="s">
        <v>90</v>
      </c>
      <c r="N16" s="19" t="s">
        <v>324</v>
      </c>
      <c r="O16" s="19">
        <v>38</v>
      </c>
      <c r="P16" s="19">
        <v>30</v>
      </c>
      <c r="Q16" s="19">
        <v>0</v>
      </c>
      <c r="R16" s="17">
        <f t="shared" si="1"/>
        <v>30</v>
      </c>
      <c r="S16" s="19" t="s">
        <v>325</v>
      </c>
      <c r="T16" s="16" t="s">
        <v>295</v>
      </c>
      <c r="U16" s="19" t="s">
        <v>326</v>
      </c>
      <c r="V16" s="19" t="s">
        <v>327</v>
      </c>
      <c r="W16" s="19" t="s">
        <v>132</v>
      </c>
      <c r="Y16" s="15" t="s">
        <v>112</v>
      </c>
      <c r="Z16" s="19" t="s">
        <v>328</v>
      </c>
      <c r="AA16" s="19" t="s">
        <v>329</v>
      </c>
      <c r="AB16" s="19" t="s">
        <v>204</v>
      </c>
      <c r="AC16" s="19" t="s">
        <v>330</v>
      </c>
      <c r="AD16" s="19" t="s">
        <v>331</v>
      </c>
      <c r="AE16" s="19" t="s">
        <v>206</v>
      </c>
      <c r="AH16" s="15" t="s">
        <v>112</v>
      </c>
      <c r="AI16" s="15" t="s">
        <v>89</v>
      </c>
      <c r="AJ16" s="19" t="s">
        <v>335</v>
      </c>
      <c r="AK16" s="19" t="s">
        <v>89</v>
      </c>
      <c r="AL16" s="19" t="s">
        <v>337</v>
      </c>
      <c r="AM16" s="19" t="s">
        <v>206</v>
      </c>
      <c r="AN16" s="19" t="s">
        <v>338</v>
      </c>
      <c r="AO16" s="19"/>
      <c r="AP16" s="19"/>
      <c r="AQ16" s="19" t="s">
        <v>163</v>
      </c>
      <c r="AR16" s="19" t="s">
        <v>89</v>
      </c>
      <c r="AS16" s="19" t="s">
        <v>339</v>
      </c>
      <c r="AT16" s="17" t="s">
        <v>300</v>
      </c>
      <c r="AU16" s="19" t="s">
        <v>164</v>
      </c>
      <c r="AV16" s="19" t="s">
        <v>134</v>
      </c>
      <c r="AW16" s="19" t="s">
        <v>210</v>
      </c>
      <c r="AX16" s="19" t="s">
        <v>340</v>
      </c>
      <c r="AY16" s="19" t="s">
        <v>341</v>
      </c>
      <c r="AZ16" s="19" t="s">
        <v>342</v>
      </c>
      <c r="BA16" s="19">
        <v>30</v>
      </c>
      <c r="BB16" s="19">
        <v>14</v>
      </c>
      <c r="BC16" s="19" t="s">
        <v>343</v>
      </c>
      <c r="BD16" s="19" t="s">
        <v>344</v>
      </c>
      <c r="BE16" s="19"/>
      <c r="BF16" s="19"/>
      <c r="BG16" s="19"/>
      <c r="BH16" s="19"/>
      <c r="BI16" s="19"/>
      <c r="BJ16" s="19"/>
      <c r="BK16" s="19"/>
      <c r="BL16" s="19"/>
      <c r="BM16" s="19"/>
      <c r="BN16" s="19"/>
      <c r="BO16" s="19"/>
      <c r="BP16" s="19"/>
      <c r="BQ16" s="19" t="s">
        <v>345</v>
      </c>
      <c r="BR16" s="19" t="s">
        <v>346</v>
      </c>
      <c r="BS16" s="19"/>
      <c r="BT16" s="19"/>
      <c r="BU16" s="19"/>
      <c r="BV16" s="19"/>
      <c r="BW16" s="19"/>
      <c r="BX16" s="19"/>
      <c r="BY16" s="19"/>
      <c r="BZ16" s="19"/>
      <c r="CA16" s="19"/>
      <c r="CB16" s="19"/>
      <c r="CC16" s="19"/>
      <c r="CD16" s="19"/>
      <c r="CE16" s="19" t="s">
        <v>347</v>
      </c>
      <c r="CF16" s="19" t="s">
        <v>140</v>
      </c>
      <c r="CI16" s="15" t="s">
        <v>112</v>
      </c>
    </row>
    <row r="17" spans="1:87">
      <c r="A17" s="13">
        <v>15</v>
      </c>
      <c r="B17" s="15">
        <v>8</v>
      </c>
      <c r="C17" s="19" t="s">
        <v>61</v>
      </c>
      <c r="D17" s="15">
        <v>2</v>
      </c>
      <c r="E17" s="19" t="s">
        <v>75</v>
      </c>
      <c r="F17" s="19">
        <v>2014</v>
      </c>
      <c r="G17" s="27" t="s">
        <v>86</v>
      </c>
      <c r="H17" s="16" t="s">
        <v>87</v>
      </c>
      <c r="I17" s="19" t="s">
        <v>144</v>
      </c>
      <c r="J17" s="15" t="s">
        <v>322</v>
      </c>
      <c r="K17" s="15" t="s">
        <v>323</v>
      </c>
      <c r="L17" s="15" t="s">
        <v>89</v>
      </c>
      <c r="M17" s="16" t="s">
        <v>90</v>
      </c>
      <c r="N17" s="15" t="s">
        <v>324</v>
      </c>
      <c r="O17" s="15">
        <v>38</v>
      </c>
      <c r="P17" s="15">
        <v>30</v>
      </c>
      <c r="Q17" s="15">
        <v>0</v>
      </c>
      <c r="R17" s="15">
        <f>Q17+P17</f>
        <v>30</v>
      </c>
      <c r="S17" s="15" t="s">
        <v>325</v>
      </c>
      <c r="T17" s="16" t="s">
        <v>295</v>
      </c>
      <c r="U17" s="15" t="s">
        <v>326</v>
      </c>
      <c r="V17" s="15" t="s">
        <v>327</v>
      </c>
      <c r="W17" s="15" t="s">
        <v>132</v>
      </c>
      <c r="Y17" s="15" t="s">
        <v>112</v>
      </c>
      <c r="Z17" s="15" t="s">
        <v>332</v>
      </c>
      <c r="AA17" s="15" t="s">
        <v>333</v>
      </c>
      <c r="AB17" s="15" t="s">
        <v>204</v>
      </c>
      <c r="AC17" s="15" t="s">
        <v>334</v>
      </c>
      <c r="AD17" s="15" t="s">
        <v>331</v>
      </c>
      <c r="AE17" s="15" t="s">
        <v>206</v>
      </c>
      <c r="AH17" s="15" t="s">
        <v>112</v>
      </c>
      <c r="AI17" s="15" t="s">
        <v>89</v>
      </c>
      <c r="AJ17" s="19" t="s">
        <v>336</v>
      </c>
      <c r="AK17" s="15" t="s">
        <v>89</v>
      </c>
      <c r="AL17" s="15" t="s">
        <v>337</v>
      </c>
      <c r="AM17" s="15" t="s">
        <v>206</v>
      </c>
      <c r="AN17" s="15" t="s">
        <v>338</v>
      </c>
      <c r="AQ17" s="15" t="s">
        <v>163</v>
      </c>
      <c r="AR17" s="15" t="s">
        <v>89</v>
      </c>
      <c r="AS17" s="15" t="s">
        <v>161</v>
      </c>
      <c r="AT17" s="15" t="s">
        <v>300</v>
      </c>
      <c r="AU17" s="15" t="s">
        <v>133</v>
      </c>
      <c r="AV17" s="15" t="s">
        <v>134</v>
      </c>
      <c r="AW17" s="15" t="s">
        <v>210</v>
      </c>
      <c r="AX17" s="15" t="s">
        <v>340</v>
      </c>
      <c r="AY17" s="15" t="s">
        <v>341</v>
      </c>
      <c r="AZ17" s="15" t="s">
        <v>342</v>
      </c>
      <c r="BA17" s="15">
        <v>30</v>
      </c>
      <c r="BB17" s="15">
        <v>14</v>
      </c>
      <c r="BC17" s="19" t="s">
        <v>343</v>
      </c>
      <c r="BD17" s="19" t="s">
        <v>348</v>
      </c>
      <c r="BE17" s="19"/>
      <c r="BF17" s="19"/>
      <c r="BG17" s="19"/>
      <c r="BH17" s="19"/>
      <c r="BI17" s="19"/>
      <c r="BJ17" s="19"/>
      <c r="BK17" s="19"/>
      <c r="BL17" s="19"/>
      <c r="BM17" s="19"/>
      <c r="BN17" s="19"/>
      <c r="BO17" s="19"/>
      <c r="BP17" s="19"/>
      <c r="BQ17" s="19" t="s">
        <v>349</v>
      </c>
      <c r="BR17" s="19" t="s">
        <v>346</v>
      </c>
      <c r="BS17" s="19"/>
      <c r="BT17" s="19"/>
      <c r="BU17" s="19"/>
      <c r="BV17" s="19"/>
      <c r="BW17" s="19"/>
      <c r="BX17" s="19"/>
      <c r="BY17" s="19"/>
      <c r="BZ17" s="19"/>
      <c r="CA17" s="19"/>
      <c r="CB17" s="19"/>
      <c r="CC17" s="19"/>
      <c r="CD17" s="19"/>
      <c r="CE17" s="19" t="s">
        <v>347</v>
      </c>
      <c r="CF17" s="19" t="s">
        <v>140</v>
      </c>
      <c r="CI17" s="15" t="s">
        <v>112</v>
      </c>
    </row>
    <row r="18" spans="1:87">
      <c r="A18" s="13">
        <v>16</v>
      </c>
      <c r="B18" s="15">
        <v>9</v>
      </c>
      <c r="C18" s="19" t="s">
        <v>62</v>
      </c>
      <c r="D18" s="15">
        <v>1</v>
      </c>
      <c r="E18" s="19" t="s">
        <v>76</v>
      </c>
      <c r="F18" s="19">
        <v>2001</v>
      </c>
      <c r="G18" s="27" t="s">
        <v>86</v>
      </c>
      <c r="H18" s="16" t="s">
        <v>87</v>
      </c>
      <c r="I18" s="19" t="s">
        <v>144</v>
      </c>
      <c r="J18" s="15" t="s">
        <v>350</v>
      </c>
      <c r="K18" s="15" t="s">
        <v>132</v>
      </c>
      <c r="L18" s="15" t="s">
        <v>89</v>
      </c>
      <c r="M18" s="16" t="s">
        <v>90</v>
      </c>
      <c r="N18" s="15" t="s">
        <v>148</v>
      </c>
      <c r="O18" s="15" t="s">
        <v>351</v>
      </c>
      <c r="P18" s="15">
        <v>25</v>
      </c>
      <c r="Q18" s="15">
        <v>0</v>
      </c>
      <c r="R18" s="15">
        <v>25</v>
      </c>
      <c r="T18" s="15" t="s">
        <v>1552</v>
      </c>
      <c r="U18" s="15" t="s">
        <v>352</v>
      </c>
      <c r="V18" s="15" t="s">
        <v>172</v>
      </c>
      <c r="W18" s="15">
        <v>7</v>
      </c>
      <c r="Y18" s="15" t="s">
        <v>112</v>
      </c>
      <c r="Z18" s="15" t="s">
        <v>353</v>
      </c>
      <c r="AA18" s="15" t="s">
        <v>354</v>
      </c>
      <c r="AB18" s="15" t="s">
        <v>204</v>
      </c>
      <c r="AC18" s="15" t="s">
        <v>355</v>
      </c>
      <c r="AD18" s="15">
        <v>10</v>
      </c>
      <c r="AE18" s="15" t="s">
        <v>159</v>
      </c>
      <c r="AH18" s="15" t="s">
        <v>112</v>
      </c>
      <c r="AI18" s="15" t="s">
        <v>89</v>
      </c>
      <c r="AJ18" s="19" t="s">
        <v>357</v>
      </c>
      <c r="AK18" s="15" t="s">
        <v>89</v>
      </c>
      <c r="AL18" s="15" t="s">
        <v>158</v>
      </c>
      <c r="AM18" s="15" t="s">
        <v>156</v>
      </c>
      <c r="AN18" s="15" t="s">
        <v>359</v>
      </c>
      <c r="AP18" s="15">
        <v>10</v>
      </c>
      <c r="AQ18" s="15" t="s">
        <v>163</v>
      </c>
      <c r="AR18" s="15" t="s">
        <v>89</v>
      </c>
      <c r="AS18" s="15">
        <v>24</v>
      </c>
      <c r="AT18" s="15" t="s">
        <v>183</v>
      </c>
      <c r="AU18" s="15" t="s">
        <v>164</v>
      </c>
      <c r="AV18" s="15" t="s">
        <v>134</v>
      </c>
      <c r="AW18" s="15" t="s">
        <v>210</v>
      </c>
      <c r="AX18" s="15" t="s">
        <v>360</v>
      </c>
      <c r="AY18" s="15" t="s">
        <v>361</v>
      </c>
      <c r="BA18" s="15">
        <v>24</v>
      </c>
      <c r="BB18" s="15">
        <v>24</v>
      </c>
      <c r="BC18" s="15" t="s">
        <v>186</v>
      </c>
      <c r="BG18" s="17"/>
      <c r="BJ18" s="17"/>
      <c r="BK18" s="17">
        <v>160</v>
      </c>
      <c r="BM18" s="15">
        <v>110</v>
      </c>
      <c r="BN18" s="15">
        <v>210</v>
      </c>
      <c r="BO18" s="15">
        <f>BN18-BM18</f>
        <v>100</v>
      </c>
      <c r="BS18" s="17"/>
      <c r="BT18" s="17"/>
      <c r="BU18" s="17"/>
      <c r="BV18" s="17"/>
      <c r="BW18" s="17"/>
      <c r="BX18" s="17"/>
      <c r="BY18" s="17">
        <v>125</v>
      </c>
      <c r="CA18" s="15">
        <v>100</v>
      </c>
      <c r="CB18" s="15">
        <v>210</v>
      </c>
      <c r="CC18" s="15">
        <f>CB18-CA18</f>
        <v>110</v>
      </c>
      <c r="CF18" s="17" t="s">
        <v>140</v>
      </c>
      <c r="CI18" s="15" t="s">
        <v>112</v>
      </c>
    </row>
    <row r="19" spans="1:87">
      <c r="A19" s="13">
        <v>17</v>
      </c>
      <c r="B19" s="15">
        <v>9</v>
      </c>
      <c r="C19" s="19" t="s">
        <v>62</v>
      </c>
      <c r="D19" s="15">
        <v>2</v>
      </c>
      <c r="E19" s="19" t="s">
        <v>76</v>
      </c>
      <c r="F19" s="19">
        <v>2001</v>
      </c>
      <c r="G19" s="27" t="s">
        <v>86</v>
      </c>
      <c r="H19" s="16" t="s">
        <v>87</v>
      </c>
      <c r="I19" s="19" t="s">
        <v>144</v>
      </c>
      <c r="J19" s="15" t="s">
        <v>350</v>
      </c>
      <c r="K19" s="15" t="s">
        <v>132</v>
      </c>
      <c r="L19" s="15" t="s">
        <v>89</v>
      </c>
      <c r="M19" s="16" t="s">
        <v>90</v>
      </c>
      <c r="N19" s="15" t="s">
        <v>148</v>
      </c>
      <c r="O19" s="15" t="s">
        <v>351</v>
      </c>
      <c r="P19" s="15">
        <v>25</v>
      </c>
      <c r="Q19" s="15">
        <v>0</v>
      </c>
      <c r="R19" s="15">
        <v>25</v>
      </c>
      <c r="T19" s="15" t="s">
        <v>1552</v>
      </c>
      <c r="U19" s="15" t="s">
        <v>352</v>
      </c>
      <c r="V19" s="15" t="s">
        <v>172</v>
      </c>
      <c r="W19" s="15">
        <v>7</v>
      </c>
      <c r="Y19" s="15" t="s">
        <v>112</v>
      </c>
      <c r="Z19" s="15" t="s">
        <v>353</v>
      </c>
      <c r="AA19" s="15" t="s">
        <v>354</v>
      </c>
      <c r="AB19" s="15" t="s">
        <v>204</v>
      </c>
      <c r="AC19" s="15" t="s">
        <v>356</v>
      </c>
      <c r="AD19" s="15">
        <v>10</v>
      </c>
      <c r="AE19" s="15" t="s">
        <v>159</v>
      </c>
      <c r="AH19" s="15" t="s">
        <v>112</v>
      </c>
      <c r="AI19" s="15" t="s">
        <v>89</v>
      </c>
      <c r="AJ19" s="19" t="s">
        <v>358</v>
      </c>
      <c r="AK19" s="15" t="s">
        <v>89</v>
      </c>
      <c r="AL19" s="15" t="s">
        <v>158</v>
      </c>
      <c r="AM19" s="15" t="s">
        <v>156</v>
      </c>
      <c r="AN19" s="15" t="s">
        <v>359</v>
      </c>
      <c r="AP19" s="15">
        <v>10</v>
      </c>
      <c r="AQ19" s="15" t="s">
        <v>163</v>
      </c>
      <c r="AR19" s="15" t="s">
        <v>89</v>
      </c>
      <c r="AS19" s="15">
        <v>24</v>
      </c>
      <c r="AT19" s="15" t="s">
        <v>183</v>
      </c>
      <c r="AU19" s="15" t="s">
        <v>164</v>
      </c>
      <c r="AV19" s="15" t="s">
        <v>134</v>
      </c>
      <c r="AW19" s="15" t="s">
        <v>210</v>
      </c>
      <c r="AX19" s="15" t="s">
        <v>360</v>
      </c>
      <c r="AY19" s="15" t="s">
        <v>361</v>
      </c>
      <c r="BA19" s="15">
        <v>24</v>
      </c>
      <c r="BB19" s="15">
        <v>24</v>
      </c>
      <c r="BC19" s="15" t="s">
        <v>186</v>
      </c>
      <c r="BE19" s="19"/>
      <c r="BF19" s="19"/>
      <c r="BG19" s="19"/>
      <c r="BH19" s="19"/>
      <c r="BI19" s="19"/>
      <c r="BJ19" s="19"/>
      <c r="BK19" s="19">
        <v>145</v>
      </c>
      <c r="BL19" s="19"/>
      <c r="BM19" s="19">
        <v>80</v>
      </c>
      <c r="BN19" s="19">
        <v>245</v>
      </c>
      <c r="BO19" s="19">
        <f>BN19-BM19</f>
        <v>165</v>
      </c>
      <c r="BP19" s="19"/>
      <c r="BQ19" s="19"/>
      <c r="BS19" s="19"/>
      <c r="BT19" s="19"/>
      <c r="BU19" s="19"/>
      <c r="BV19" s="19"/>
      <c r="BW19" s="19"/>
      <c r="BX19" s="19"/>
      <c r="BY19" s="19">
        <v>125</v>
      </c>
      <c r="BZ19" s="19"/>
      <c r="CA19" s="19">
        <v>100</v>
      </c>
      <c r="CB19" s="19">
        <v>210</v>
      </c>
      <c r="CC19" s="19">
        <f>CB19-CA19</f>
        <v>110</v>
      </c>
      <c r="CD19" s="19"/>
      <c r="CE19" s="19"/>
      <c r="CF19" s="19" t="s">
        <v>140</v>
      </c>
      <c r="CI19" s="15" t="s">
        <v>112</v>
      </c>
    </row>
    <row r="20" spans="1:87">
      <c r="A20" s="13">
        <v>18</v>
      </c>
      <c r="B20" s="15">
        <v>10</v>
      </c>
      <c r="C20" s="19" t="s">
        <v>62</v>
      </c>
      <c r="D20" s="15">
        <v>1</v>
      </c>
      <c r="E20" s="19" t="s">
        <v>77</v>
      </c>
      <c r="F20" s="19">
        <v>1994</v>
      </c>
      <c r="G20" s="27" t="s">
        <v>86</v>
      </c>
      <c r="H20" s="16" t="s">
        <v>87</v>
      </c>
      <c r="I20" s="19" t="s">
        <v>144</v>
      </c>
      <c r="J20" s="19" t="s">
        <v>132</v>
      </c>
      <c r="K20" s="19" t="s">
        <v>132</v>
      </c>
      <c r="L20" s="19" t="s">
        <v>89</v>
      </c>
      <c r="M20" s="16" t="s">
        <v>90</v>
      </c>
      <c r="N20" s="15" t="s">
        <v>148</v>
      </c>
      <c r="O20" s="19" t="s">
        <v>362</v>
      </c>
      <c r="P20" s="19">
        <v>5</v>
      </c>
      <c r="Q20" s="19">
        <v>5</v>
      </c>
      <c r="R20" s="16">
        <f t="shared" ref="R20:R25" si="2">Q20+P20</f>
        <v>10</v>
      </c>
      <c r="S20" s="19"/>
      <c r="T20" s="15" t="s">
        <v>1552</v>
      </c>
      <c r="U20" s="19" t="s">
        <v>352</v>
      </c>
      <c r="V20" s="19" t="s">
        <v>172</v>
      </c>
      <c r="W20" s="19">
        <v>7</v>
      </c>
      <c r="X20" s="17" t="s">
        <v>363</v>
      </c>
      <c r="Y20" s="15" t="s">
        <v>112</v>
      </c>
      <c r="Z20" s="17" t="s">
        <v>367</v>
      </c>
      <c r="AA20" s="17" t="s">
        <v>101</v>
      </c>
      <c r="AB20" s="19" t="s">
        <v>102</v>
      </c>
      <c r="AC20" s="19" t="s">
        <v>368</v>
      </c>
      <c r="AD20" s="19">
        <v>2</v>
      </c>
      <c r="AE20" s="19" t="s">
        <v>369</v>
      </c>
      <c r="AF20" s="19"/>
      <c r="AG20" s="19" t="s">
        <v>370</v>
      </c>
      <c r="AH20" s="15" t="s">
        <v>112</v>
      </c>
      <c r="AI20" s="15" t="s">
        <v>89</v>
      </c>
      <c r="AJ20" s="19" t="s">
        <v>371</v>
      </c>
      <c r="AK20" s="19" t="s">
        <v>212</v>
      </c>
      <c r="AL20" s="19" t="s">
        <v>375</v>
      </c>
      <c r="AM20" s="19"/>
      <c r="AN20" s="19"/>
      <c r="AO20" s="19"/>
      <c r="AP20" s="19"/>
      <c r="AQ20" s="19" t="s">
        <v>131</v>
      </c>
      <c r="AR20" s="19" t="s">
        <v>89</v>
      </c>
      <c r="AS20" s="19" t="s">
        <v>161</v>
      </c>
      <c r="AT20" s="19" t="s">
        <v>300</v>
      </c>
      <c r="AU20" s="19" t="s">
        <v>133</v>
      </c>
      <c r="AV20" s="19" t="s">
        <v>134</v>
      </c>
      <c r="AW20" s="19" t="s">
        <v>376</v>
      </c>
      <c r="AX20" s="19" t="s">
        <v>132</v>
      </c>
      <c r="AY20" s="19" t="s">
        <v>377</v>
      </c>
      <c r="AZ20" s="19"/>
      <c r="BA20" s="19">
        <v>10</v>
      </c>
      <c r="BB20" s="19">
        <v>10</v>
      </c>
      <c r="BC20" s="19" t="s">
        <v>378</v>
      </c>
      <c r="BD20" s="19">
        <v>47</v>
      </c>
      <c r="BE20" s="19"/>
      <c r="BF20" s="19"/>
      <c r="BG20" s="19"/>
      <c r="BH20" s="19"/>
      <c r="BI20" s="19"/>
      <c r="BJ20" s="19"/>
      <c r="BK20" s="19"/>
      <c r="BL20" s="19" t="s">
        <v>379</v>
      </c>
      <c r="BM20" s="19"/>
      <c r="BN20" s="19"/>
      <c r="BO20" s="19"/>
      <c r="BP20" s="19"/>
      <c r="BQ20" s="19"/>
      <c r="BR20" s="19">
        <v>87</v>
      </c>
      <c r="BS20" s="19"/>
      <c r="BT20" s="19"/>
      <c r="BU20" s="19"/>
      <c r="BV20" s="19"/>
      <c r="BW20" s="19"/>
      <c r="BX20" s="19"/>
      <c r="BY20" s="19"/>
      <c r="BZ20" s="19" t="s">
        <v>380</v>
      </c>
      <c r="CA20" s="19"/>
      <c r="CB20" s="19"/>
      <c r="CC20" s="19"/>
      <c r="CD20" s="19"/>
      <c r="CE20" s="19"/>
      <c r="CF20" s="19" t="s">
        <v>88</v>
      </c>
      <c r="CG20" s="17"/>
      <c r="CI20" s="15" t="s">
        <v>112</v>
      </c>
    </row>
    <row r="21" spans="1:87">
      <c r="A21" s="13">
        <v>19</v>
      </c>
      <c r="B21" s="15">
        <v>10</v>
      </c>
      <c r="C21" s="19" t="s">
        <v>62</v>
      </c>
      <c r="D21" s="15">
        <v>2</v>
      </c>
      <c r="E21" s="19" t="s">
        <v>77</v>
      </c>
      <c r="F21" s="19">
        <v>1994</v>
      </c>
      <c r="G21" s="27" t="s">
        <v>86</v>
      </c>
      <c r="H21" s="16" t="s">
        <v>87</v>
      </c>
      <c r="I21" s="19" t="s">
        <v>144</v>
      </c>
      <c r="J21" s="19" t="s">
        <v>132</v>
      </c>
      <c r="K21" s="19" t="s">
        <v>132</v>
      </c>
      <c r="L21" s="19" t="s">
        <v>89</v>
      </c>
      <c r="M21" s="16" t="s">
        <v>90</v>
      </c>
      <c r="N21" s="15" t="s">
        <v>148</v>
      </c>
      <c r="O21" s="19" t="s">
        <v>362</v>
      </c>
      <c r="P21" s="19">
        <v>5</v>
      </c>
      <c r="Q21" s="19">
        <v>5</v>
      </c>
      <c r="R21" s="16">
        <f t="shared" si="2"/>
        <v>10</v>
      </c>
      <c r="S21" s="19"/>
      <c r="T21" s="15" t="s">
        <v>1552</v>
      </c>
      <c r="U21" s="19" t="s">
        <v>352</v>
      </c>
      <c r="V21" s="19" t="s">
        <v>172</v>
      </c>
      <c r="W21" s="19">
        <v>7</v>
      </c>
      <c r="X21" s="17" t="s">
        <v>363</v>
      </c>
      <c r="Y21" s="15" t="s">
        <v>112</v>
      </c>
      <c r="Z21" s="17" t="s">
        <v>367</v>
      </c>
      <c r="AA21" s="17" t="s">
        <v>101</v>
      </c>
      <c r="AB21" s="19" t="s">
        <v>102</v>
      </c>
      <c r="AC21" s="19" t="s">
        <v>368</v>
      </c>
      <c r="AD21" s="19">
        <v>2</v>
      </c>
      <c r="AE21" s="19" t="s">
        <v>369</v>
      </c>
      <c r="AF21" s="19"/>
      <c r="AG21" s="19" t="s">
        <v>370</v>
      </c>
      <c r="AH21" s="15" t="s">
        <v>112</v>
      </c>
      <c r="AI21" s="15" t="s">
        <v>89</v>
      </c>
      <c r="AJ21" s="19" t="s">
        <v>372</v>
      </c>
      <c r="AK21" s="19" t="s">
        <v>212</v>
      </c>
      <c r="AL21" s="19" t="s">
        <v>375</v>
      </c>
      <c r="AM21" s="19"/>
      <c r="AN21" s="19"/>
      <c r="AO21" s="19"/>
      <c r="AP21" s="19"/>
      <c r="AQ21" s="19" t="s">
        <v>163</v>
      </c>
      <c r="AR21" s="19" t="s">
        <v>89</v>
      </c>
      <c r="AS21" s="19" t="s">
        <v>161</v>
      </c>
      <c r="AT21" s="19" t="s">
        <v>300</v>
      </c>
      <c r="AU21" s="19" t="s">
        <v>133</v>
      </c>
      <c r="AV21" s="19" t="s">
        <v>134</v>
      </c>
      <c r="AW21" s="19" t="s">
        <v>376</v>
      </c>
      <c r="AX21" s="19" t="s">
        <v>132</v>
      </c>
      <c r="AY21" s="19" t="s">
        <v>377</v>
      </c>
      <c r="AZ21" s="19"/>
      <c r="BA21" s="19">
        <v>10</v>
      </c>
      <c r="BB21" s="19">
        <v>10</v>
      </c>
      <c r="BC21" s="19" t="s">
        <v>378</v>
      </c>
      <c r="BD21" s="15">
        <v>71</v>
      </c>
      <c r="BL21" s="15" t="s">
        <v>381</v>
      </c>
      <c r="BR21" s="15">
        <v>109</v>
      </c>
      <c r="BZ21" s="15" t="s">
        <v>382</v>
      </c>
      <c r="CF21" s="15" t="s">
        <v>88</v>
      </c>
      <c r="CG21" s="17"/>
      <c r="CI21" s="15" t="s">
        <v>112</v>
      </c>
    </row>
    <row r="22" spans="1:87">
      <c r="A22" s="13">
        <v>20</v>
      </c>
      <c r="B22" s="15">
        <v>10</v>
      </c>
      <c r="C22" s="19" t="s">
        <v>62</v>
      </c>
      <c r="D22" s="15">
        <v>3</v>
      </c>
      <c r="E22" s="19" t="s">
        <v>77</v>
      </c>
      <c r="F22" s="19">
        <v>1994</v>
      </c>
      <c r="G22" s="27" t="s">
        <v>86</v>
      </c>
      <c r="H22" s="16" t="s">
        <v>87</v>
      </c>
      <c r="I22" s="19" t="s">
        <v>144</v>
      </c>
      <c r="J22" s="19" t="s">
        <v>132</v>
      </c>
      <c r="K22" s="19" t="s">
        <v>132</v>
      </c>
      <c r="L22" s="19" t="s">
        <v>89</v>
      </c>
      <c r="M22" s="16" t="s">
        <v>90</v>
      </c>
      <c r="N22" s="15" t="s">
        <v>148</v>
      </c>
      <c r="O22" s="19" t="s">
        <v>362</v>
      </c>
      <c r="P22" s="19">
        <v>5</v>
      </c>
      <c r="Q22" s="19">
        <v>5</v>
      </c>
      <c r="R22" s="16">
        <f t="shared" si="2"/>
        <v>10</v>
      </c>
      <c r="S22" s="19"/>
      <c r="T22" s="19" t="s">
        <v>364</v>
      </c>
      <c r="U22" s="19" t="s">
        <v>365</v>
      </c>
      <c r="V22" s="19" t="s">
        <v>366</v>
      </c>
      <c r="W22" s="19">
        <v>3</v>
      </c>
      <c r="X22" s="17" t="s">
        <v>363</v>
      </c>
      <c r="Y22" s="15" t="s">
        <v>112</v>
      </c>
      <c r="Z22" s="17" t="s">
        <v>367</v>
      </c>
      <c r="AA22" s="17" t="s">
        <v>101</v>
      </c>
      <c r="AB22" s="19" t="s">
        <v>102</v>
      </c>
      <c r="AC22" s="19" t="s">
        <v>368</v>
      </c>
      <c r="AD22" s="19">
        <v>2</v>
      </c>
      <c r="AE22" s="19" t="s">
        <v>369</v>
      </c>
      <c r="AF22" s="19"/>
      <c r="AG22" s="19" t="s">
        <v>370</v>
      </c>
      <c r="AH22" s="15" t="s">
        <v>112</v>
      </c>
      <c r="AI22" s="15" t="s">
        <v>89</v>
      </c>
      <c r="AJ22" s="19" t="s">
        <v>373</v>
      </c>
      <c r="AK22" s="19" t="s">
        <v>212</v>
      </c>
      <c r="AL22" s="19" t="s">
        <v>375</v>
      </c>
      <c r="AM22" s="19"/>
      <c r="AN22" s="19"/>
      <c r="AO22" s="19"/>
      <c r="AP22" s="19"/>
      <c r="AQ22" s="19" t="s">
        <v>131</v>
      </c>
      <c r="AR22" s="19" t="s">
        <v>89</v>
      </c>
      <c r="AS22" s="19" t="s">
        <v>161</v>
      </c>
      <c r="AT22" s="19" t="s">
        <v>300</v>
      </c>
      <c r="AU22" s="19" t="s">
        <v>133</v>
      </c>
      <c r="AV22" s="19" t="s">
        <v>134</v>
      </c>
      <c r="AW22" s="19" t="s">
        <v>376</v>
      </c>
      <c r="AX22" s="19" t="s">
        <v>360</v>
      </c>
      <c r="AY22" s="19" t="s">
        <v>361</v>
      </c>
      <c r="AZ22" s="19"/>
      <c r="BA22" s="19">
        <v>10</v>
      </c>
      <c r="BB22" s="19">
        <v>10</v>
      </c>
      <c r="BC22" s="19" t="s">
        <v>378</v>
      </c>
      <c r="CF22" s="15" t="s">
        <v>140</v>
      </c>
      <c r="CG22" s="19" t="s">
        <v>383</v>
      </c>
      <c r="CI22" s="15" t="s">
        <v>112</v>
      </c>
    </row>
    <row r="23" spans="1:87">
      <c r="A23" s="13">
        <v>21</v>
      </c>
      <c r="B23" s="15">
        <v>10</v>
      </c>
      <c r="C23" s="19" t="s">
        <v>62</v>
      </c>
      <c r="D23" s="15">
        <v>4</v>
      </c>
      <c r="E23" s="19" t="s">
        <v>77</v>
      </c>
      <c r="F23" s="19">
        <v>1994</v>
      </c>
      <c r="G23" s="27" t="s">
        <v>86</v>
      </c>
      <c r="H23" s="16" t="s">
        <v>87</v>
      </c>
      <c r="I23" s="19" t="s">
        <v>144</v>
      </c>
      <c r="J23" s="19" t="s">
        <v>132</v>
      </c>
      <c r="K23" s="19" t="s">
        <v>132</v>
      </c>
      <c r="L23" s="19" t="s">
        <v>89</v>
      </c>
      <c r="M23" s="16" t="s">
        <v>90</v>
      </c>
      <c r="N23" s="15" t="s">
        <v>148</v>
      </c>
      <c r="O23" s="19" t="s">
        <v>362</v>
      </c>
      <c r="P23" s="19">
        <v>5</v>
      </c>
      <c r="Q23" s="19">
        <v>5</v>
      </c>
      <c r="R23" s="16">
        <f t="shared" si="2"/>
        <v>10</v>
      </c>
      <c r="S23" s="19"/>
      <c r="T23" s="19" t="s">
        <v>364</v>
      </c>
      <c r="U23" s="19" t="s">
        <v>365</v>
      </c>
      <c r="V23" s="19" t="s">
        <v>366</v>
      </c>
      <c r="W23" s="19">
        <v>3</v>
      </c>
      <c r="X23" s="17" t="s">
        <v>363</v>
      </c>
      <c r="Y23" s="15" t="s">
        <v>112</v>
      </c>
      <c r="Z23" s="17" t="s">
        <v>367</v>
      </c>
      <c r="AA23" s="17" t="s">
        <v>101</v>
      </c>
      <c r="AB23" s="19" t="s">
        <v>102</v>
      </c>
      <c r="AC23" s="19" t="s">
        <v>368</v>
      </c>
      <c r="AD23" s="19">
        <v>2</v>
      </c>
      <c r="AE23" s="19" t="s">
        <v>369</v>
      </c>
      <c r="AF23" s="19"/>
      <c r="AG23" s="19" t="s">
        <v>370</v>
      </c>
      <c r="AH23" s="15" t="s">
        <v>112</v>
      </c>
      <c r="AI23" s="15" t="s">
        <v>89</v>
      </c>
      <c r="AJ23" s="19" t="s">
        <v>374</v>
      </c>
      <c r="AK23" s="19" t="s">
        <v>212</v>
      </c>
      <c r="AL23" s="19" t="s">
        <v>375</v>
      </c>
      <c r="AM23" s="19"/>
      <c r="AN23" s="19"/>
      <c r="AO23" s="19"/>
      <c r="AP23" s="19"/>
      <c r="AQ23" s="19" t="s">
        <v>163</v>
      </c>
      <c r="AR23" s="19" t="s">
        <v>89</v>
      </c>
      <c r="AS23" s="19" t="s">
        <v>161</v>
      </c>
      <c r="AT23" s="19" t="s">
        <v>300</v>
      </c>
      <c r="AU23" s="19" t="s">
        <v>133</v>
      </c>
      <c r="AV23" s="19" t="s">
        <v>134</v>
      </c>
      <c r="AW23" s="19" t="s">
        <v>376</v>
      </c>
      <c r="AX23" s="19" t="s">
        <v>360</v>
      </c>
      <c r="AY23" s="19" t="s">
        <v>361</v>
      </c>
      <c r="AZ23" s="19"/>
      <c r="BA23" s="19">
        <v>10</v>
      </c>
      <c r="BB23" s="19">
        <v>10</v>
      </c>
      <c r="BC23" s="19" t="s">
        <v>378</v>
      </c>
      <c r="CF23" s="15" t="s">
        <v>140</v>
      </c>
      <c r="CG23" s="19" t="s">
        <v>383</v>
      </c>
      <c r="CI23" s="15" t="s">
        <v>112</v>
      </c>
    </row>
    <row r="24" spans="1:87">
      <c r="A24" s="13">
        <v>22</v>
      </c>
      <c r="B24" s="15">
        <v>11</v>
      </c>
      <c r="C24" s="19" t="s">
        <v>63</v>
      </c>
      <c r="E24" s="19" t="s">
        <v>78</v>
      </c>
      <c r="F24" s="19">
        <v>1999</v>
      </c>
      <c r="G24" s="19" t="s">
        <v>192</v>
      </c>
      <c r="H24" s="16" t="s">
        <v>87</v>
      </c>
      <c r="I24" s="19" t="s">
        <v>144</v>
      </c>
      <c r="J24" s="15" t="s">
        <v>132</v>
      </c>
      <c r="K24" s="15" t="s">
        <v>132</v>
      </c>
      <c r="L24" s="15" t="s">
        <v>89</v>
      </c>
      <c r="M24" s="19" t="s">
        <v>189</v>
      </c>
      <c r="N24" s="15" t="s">
        <v>384</v>
      </c>
      <c r="O24" s="15" t="s">
        <v>385</v>
      </c>
      <c r="P24" s="15">
        <v>8</v>
      </c>
      <c r="Q24" s="15">
        <v>0</v>
      </c>
      <c r="R24" s="15">
        <f t="shared" si="2"/>
        <v>8</v>
      </c>
      <c r="T24" s="16" t="s">
        <v>94</v>
      </c>
      <c r="U24" s="15" t="s">
        <v>95</v>
      </c>
      <c r="V24" s="15" t="s">
        <v>386</v>
      </c>
      <c r="Y24" s="15" t="s">
        <v>112</v>
      </c>
      <c r="Z24" s="15" t="s">
        <v>392</v>
      </c>
      <c r="AA24" s="15" t="s">
        <v>175</v>
      </c>
      <c r="AB24" s="15" t="s">
        <v>102</v>
      </c>
      <c r="AC24" s="15" t="s">
        <v>393</v>
      </c>
      <c r="AE24" s="17" t="s">
        <v>394</v>
      </c>
      <c r="AG24" s="15" t="s">
        <v>395</v>
      </c>
      <c r="AH24" s="19" t="s">
        <v>112</v>
      </c>
      <c r="AI24" s="16" t="s">
        <v>112</v>
      </c>
      <c r="AK24" s="15" t="s">
        <v>112</v>
      </c>
      <c r="AQ24" s="15" t="s">
        <v>163</v>
      </c>
      <c r="AR24" s="15" t="s">
        <v>89</v>
      </c>
      <c r="AS24" s="15">
        <v>20</v>
      </c>
      <c r="AT24" s="15" t="s">
        <v>132</v>
      </c>
      <c r="AU24" s="15" t="s">
        <v>133</v>
      </c>
      <c r="AV24" s="15" t="s">
        <v>134</v>
      </c>
      <c r="AW24" s="15" t="s">
        <v>210</v>
      </c>
      <c r="AX24" s="15" t="s">
        <v>399</v>
      </c>
      <c r="AY24" s="15" t="s">
        <v>400</v>
      </c>
      <c r="BA24" s="15">
        <v>8</v>
      </c>
      <c r="BB24" s="15">
        <v>8</v>
      </c>
      <c r="BC24" s="15" t="s">
        <v>139</v>
      </c>
      <c r="BD24" s="17">
        <v>95</v>
      </c>
      <c r="BG24" s="17">
        <v>5</v>
      </c>
      <c r="BJ24" s="17">
        <f>BG24*SQRT(BA24)</f>
        <v>14.142135623730951</v>
      </c>
      <c r="BK24" s="17"/>
      <c r="BR24" s="17">
        <v>75</v>
      </c>
      <c r="BS24" s="17"/>
      <c r="BT24" s="17"/>
      <c r="BU24" s="17">
        <v>20</v>
      </c>
      <c r="BV24" s="17"/>
      <c r="BW24" s="17"/>
      <c r="BX24" s="17">
        <f>BU24*SQRT(BB24)</f>
        <v>56.568542494923804</v>
      </c>
      <c r="BY24" s="17"/>
      <c r="CF24" s="17" t="s">
        <v>140</v>
      </c>
      <c r="CI24" s="15" t="s">
        <v>112</v>
      </c>
    </row>
    <row r="25" spans="1:87">
      <c r="A25" s="13">
        <v>23</v>
      </c>
      <c r="B25" s="15">
        <v>12</v>
      </c>
      <c r="C25" s="19" t="s">
        <v>64</v>
      </c>
      <c r="E25" s="19" t="s">
        <v>79</v>
      </c>
      <c r="F25" s="19">
        <v>2006</v>
      </c>
      <c r="G25" s="27" t="s">
        <v>86</v>
      </c>
      <c r="H25" s="16" t="s">
        <v>87</v>
      </c>
      <c r="I25" s="19" t="s">
        <v>88</v>
      </c>
      <c r="J25" s="19" t="s">
        <v>387</v>
      </c>
      <c r="K25" s="19" t="s">
        <v>132</v>
      </c>
      <c r="L25" s="19" t="s">
        <v>89</v>
      </c>
      <c r="M25" s="16" t="s">
        <v>90</v>
      </c>
      <c r="N25" s="19" t="s">
        <v>132</v>
      </c>
      <c r="O25" s="19"/>
      <c r="P25" s="19">
        <v>10</v>
      </c>
      <c r="Q25" s="19">
        <v>10</v>
      </c>
      <c r="R25" s="16">
        <f t="shared" si="2"/>
        <v>20</v>
      </c>
      <c r="S25" s="19" t="s">
        <v>388</v>
      </c>
      <c r="T25" s="19" t="s">
        <v>1554</v>
      </c>
      <c r="U25" s="19" t="s">
        <v>95</v>
      </c>
      <c r="V25" s="19" t="s">
        <v>389</v>
      </c>
      <c r="W25" s="19" t="s">
        <v>390</v>
      </c>
      <c r="X25" s="19" t="s">
        <v>391</v>
      </c>
      <c r="Y25" s="15" t="s">
        <v>112</v>
      </c>
      <c r="Z25" s="19" t="s">
        <v>396</v>
      </c>
      <c r="AA25" s="19" t="s">
        <v>314</v>
      </c>
      <c r="AB25" s="19" t="s">
        <v>102</v>
      </c>
      <c r="AC25" s="19" t="s">
        <v>397</v>
      </c>
      <c r="AD25" s="19"/>
      <c r="AE25" s="19" t="s">
        <v>206</v>
      </c>
      <c r="AF25" s="19"/>
      <c r="AG25" s="19" t="s">
        <v>398</v>
      </c>
      <c r="AH25" s="19" t="s">
        <v>112</v>
      </c>
      <c r="AI25" s="16" t="s">
        <v>89</v>
      </c>
      <c r="AJ25" s="15" t="s">
        <v>841</v>
      </c>
      <c r="AK25" s="19" t="s">
        <v>89</v>
      </c>
      <c r="AL25" s="19" t="s">
        <v>401</v>
      </c>
      <c r="AM25" s="19" t="s">
        <v>402</v>
      </c>
      <c r="AN25" s="19" t="s">
        <v>132</v>
      </c>
      <c r="AO25" s="19"/>
      <c r="AP25" s="19"/>
      <c r="AQ25" s="19" t="s">
        <v>131</v>
      </c>
      <c r="AR25" s="19" t="s">
        <v>89</v>
      </c>
      <c r="AS25" s="19">
        <v>20</v>
      </c>
      <c r="AT25" s="19" t="s">
        <v>183</v>
      </c>
      <c r="AU25" s="19" t="s">
        <v>403</v>
      </c>
      <c r="AV25" s="19" t="s">
        <v>134</v>
      </c>
      <c r="AW25" s="19" t="s">
        <v>210</v>
      </c>
      <c r="AX25" s="19" t="s">
        <v>399</v>
      </c>
      <c r="AY25" s="19" t="s">
        <v>404</v>
      </c>
      <c r="BA25" s="19">
        <v>20</v>
      </c>
      <c r="BB25" s="19">
        <v>20</v>
      </c>
      <c r="BC25" s="17" t="s">
        <v>167</v>
      </c>
      <c r="BD25" s="19">
        <v>70</v>
      </c>
      <c r="BG25" s="19"/>
      <c r="BJ25" s="19">
        <v>30</v>
      </c>
      <c r="BK25" s="19"/>
      <c r="BR25" s="19">
        <v>60</v>
      </c>
      <c r="BS25" s="19"/>
      <c r="BT25" s="19"/>
      <c r="BU25" s="19"/>
      <c r="BV25" s="19"/>
      <c r="BW25" s="19"/>
      <c r="BX25" s="19">
        <v>22</v>
      </c>
      <c r="BY25" s="19"/>
      <c r="CF25" s="19" t="s">
        <v>141</v>
      </c>
      <c r="CI25" s="15" t="s">
        <v>112</v>
      </c>
    </row>
    <row r="26" spans="1:87">
      <c r="A26" s="13">
        <v>24</v>
      </c>
      <c r="B26" s="15">
        <v>13</v>
      </c>
      <c r="C26" s="19" t="s">
        <v>65</v>
      </c>
      <c r="D26" s="15">
        <v>1</v>
      </c>
      <c r="E26" s="19" t="s">
        <v>80</v>
      </c>
      <c r="F26" s="19">
        <v>2006</v>
      </c>
      <c r="G26" s="27" t="s">
        <v>86</v>
      </c>
      <c r="H26" s="16" t="s">
        <v>87</v>
      </c>
      <c r="I26" s="19" t="s">
        <v>144</v>
      </c>
      <c r="J26" s="19" t="s">
        <v>408</v>
      </c>
      <c r="K26" s="19" t="s">
        <v>405</v>
      </c>
      <c r="L26" s="19" t="s">
        <v>89</v>
      </c>
      <c r="M26" s="16" t="s">
        <v>90</v>
      </c>
      <c r="N26" s="15" t="s">
        <v>406</v>
      </c>
      <c r="O26" s="19" t="s">
        <v>407</v>
      </c>
      <c r="P26" s="19">
        <v>24</v>
      </c>
      <c r="Q26" s="19">
        <v>0</v>
      </c>
      <c r="R26" s="16">
        <v>24</v>
      </c>
      <c r="S26" s="19"/>
      <c r="T26" s="19" t="s">
        <v>1553</v>
      </c>
      <c r="U26" s="19" t="s">
        <v>95</v>
      </c>
      <c r="V26" s="19" t="s">
        <v>409</v>
      </c>
      <c r="W26" s="19" t="s">
        <v>132</v>
      </c>
      <c r="X26" s="19" t="s">
        <v>410</v>
      </c>
      <c r="Y26" s="15" t="s">
        <v>112</v>
      </c>
      <c r="Z26" s="19" t="s">
        <v>413</v>
      </c>
      <c r="AA26" s="19" t="s">
        <v>314</v>
      </c>
      <c r="AB26" s="19" t="s">
        <v>102</v>
      </c>
      <c r="AC26" s="19" t="s">
        <v>414</v>
      </c>
      <c r="AD26" s="19"/>
      <c r="AE26" s="19" t="s">
        <v>206</v>
      </c>
      <c r="AH26" s="19" t="s">
        <v>112</v>
      </c>
      <c r="AI26" s="16" t="s">
        <v>112</v>
      </c>
      <c r="AK26" s="19" t="s">
        <v>89</v>
      </c>
      <c r="AL26" s="19" t="s">
        <v>401</v>
      </c>
      <c r="AM26" s="19" t="s">
        <v>402</v>
      </c>
      <c r="AN26" s="19" t="s">
        <v>132</v>
      </c>
      <c r="AO26" s="19"/>
      <c r="AP26" s="19"/>
      <c r="AQ26" s="19" t="s">
        <v>163</v>
      </c>
      <c r="AR26" s="19" t="s">
        <v>89</v>
      </c>
      <c r="AS26" s="19">
        <v>24</v>
      </c>
      <c r="AT26" s="19" t="s">
        <v>183</v>
      </c>
      <c r="AU26" s="19" t="s">
        <v>132</v>
      </c>
      <c r="AV26" s="19" t="s">
        <v>134</v>
      </c>
      <c r="AW26" s="19" t="s">
        <v>210</v>
      </c>
      <c r="AX26" s="19" t="s">
        <v>418</v>
      </c>
      <c r="AY26" s="19" t="s">
        <v>419</v>
      </c>
      <c r="BA26" s="19">
        <v>24</v>
      </c>
      <c r="BB26" s="19">
        <v>24</v>
      </c>
      <c r="BC26" s="17"/>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t="s">
        <v>88</v>
      </c>
      <c r="CG26" s="17" t="s">
        <v>420</v>
      </c>
      <c r="CI26" s="15" t="s">
        <v>112</v>
      </c>
    </row>
    <row r="27" spans="1:87">
      <c r="A27" s="13">
        <v>25</v>
      </c>
      <c r="B27" s="15">
        <v>13</v>
      </c>
      <c r="C27" s="19" t="s">
        <v>65</v>
      </c>
      <c r="D27" s="15">
        <v>2</v>
      </c>
      <c r="E27" s="19" t="s">
        <v>80</v>
      </c>
      <c r="F27" s="19">
        <v>2006</v>
      </c>
      <c r="G27" s="27" t="s">
        <v>86</v>
      </c>
      <c r="H27" s="16" t="s">
        <v>87</v>
      </c>
      <c r="I27" s="19" t="s">
        <v>144</v>
      </c>
      <c r="J27" s="19" t="s">
        <v>408</v>
      </c>
      <c r="K27" s="19" t="s">
        <v>405</v>
      </c>
      <c r="L27" s="19" t="s">
        <v>89</v>
      </c>
      <c r="M27" s="16" t="s">
        <v>90</v>
      </c>
      <c r="N27" s="15" t="s">
        <v>406</v>
      </c>
      <c r="O27" s="19" t="s">
        <v>407</v>
      </c>
      <c r="P27" s="19">
        <v>24</v>
      </c>
      <c r="Q27" s="19">
        <v>0</v>
      </c>
      <c r="R27" s="16">
        <f t="shared" ref="R27:R32" si="3">Q27+P27</f>
        <v>24</v>
      </c>
      <c r="S27" s="19"/>
      <c r="T27" s="19" t="s">
        <v>1553</v>
      </c>
      <c r="U27" s="19" t="s">
        <v>95</v>
      </c>
      <c r="V27" s="19" t="s">
        <v>409</v>
      </c>
      <c r="W27" s="19" t="s">
        <v>132</v>
      </c>
      <c r="X27" s="19" t="s">
        <v>410</v>
      </c>
      <c r="Y27" s="15" t="s">
        <v>112</v>
      </c>
      <c r="Z27" s="19" t="s">
        <v>411</v>
      </c>
      <c r="AA27" s="19" t="s">
        <v>412</v>
      </c>
      <c r="AB27" s="19" t="s">
        <v>102</v>
      </c>
      <c r="AC27" s="19" t="s">
        <v>179</v>
      </c>
      <c r="AD27" s="19"/>
      <c r="AE27" s="19" t="s">
        <v>206</v>
      </c>
      <c r="AH27" s="19" t="s">
        <v>112</v>
      </c>
      <c r="AI27" s="16" t="s">
        <v>112</v>
      </c>
      <c r="AK27" s="19" t="s">
        <v>89</v>
      </c>
      <c r="AL27" s="19" t="s">
        <v>401</v>
      </c>
      <c r="AM27" s="19" t="s">
        <v>402</v>
      </c>
      <c r="AN27" s="19" t="s">
        <v>132</v>
      </c>
      <c r="AO27" s="19"/>
      <c r="AP27" s="19"/>
      <c r="AQ27" s="19" t="s">
        <v>163</v>
      </c>
      <c r="AR27" s="19" t="s">
        <v>89</v>
      </c>
      <c r="AS27" s="19">
        <v>24</v>
      </c>
      <c r="AT27" s="19" t="s">
        <v>183</v>
      </c>
      <c r="AU27" s="19" t="s">
        <v>132</v>
      </c>
      <c r="AV27" s="19" t="s">
        <v>134</v>
      </c>
      <c r="AW27" s="19" t="s">
        <v>210</v>
      </c>
      <c r="AX27" s="19" t="s">
        <v>418</v>
      </c>
      <c r="AY27" s="19" t="s">
        <v>419</v>
      </c>
      <c r="AZ27" s="19"/>
      <c r="BA27" s="19">
        <v>24</v>
      </c>
      <c r="BB27" s="19">
        <v>24</v>
      </c>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t="s">
        <v>88</v>
      </c>
      <c r="CG27" s="17" t="s">
        <v>420</v>
      </c>
      <c r="CI27" s="15" t="s">
        <v>112</v>
      </c>
    </row>
    <row r="28" spans="1:87">
      <c r="A28" s="13">
        <v>26</v>
      </c>
      <c r="B28" s="15">
        <v>13</v>
      </c>
      <c r="C28" s="19" t="s">
        <v>65</v>
      </c>
      <c r="D28" s="15">
        <v>3</v>
      </c>
      <c r="E28" s="19" t="s">
        <v>80</v>
      </c>
      <c r="F28" s="19">
        <v>2006</v>
      </c>
      <c r="G28" s="27" t="s">
        <v>86</v>
      </c>
      <c r="H28" s="16" t="s">
        <v>87</v>
      </c>
      <c r="I28" s="19" t="s">
        <v>144</v>
      </c>
      <c r="J28" s="19" t="s">
        <v>408</v>
      </c>
      <c r="K28" s="19" t="s">
        <v>405</v>
      </c>
      <c r="L28" s="19" t="s">
        <v>89</v>
      </c>
      <c r="M28" s="16" t="s">
        <v>90</v>
      </c>
      <c r="N28" s="15" t="s">
        <v>406</v>
      </c>
      <c r="O28" s="19" t="s">
        <v>407</v>
      </c>
      <c r="P28" s="19">
        <v>24</v>
      </c>
      <c r="Q28" s="19">
        <v>0</v>
      </c>
      <c r="R28" s="16">
        <f t="shared" si="3"/>
        <v>24</v>
      </c>
      <c r="S28" s="19"/>
      <c r="T28" s="19" t="s">
        <v>1553</v>
      </c>
      <c r="U28" s="19" t="s">
        <v>95</v>
      </c>
      <c r="V28" s="19" t="s">
        <v>409</v>
      </c>
      <c r="W28" s="19" t="s">
        <v>132</v>
      </c>
      <c r="X28" s="19" t="s">
        <v>410</v>
      </c>
      <c r="Y28" s="15" t="s">
        <v>112</v>
      </c>
      <c r="Z28" s="19" t="s">
        <v>413</v>
      </c>
      <c r="AA28" s="19" t="s">
        <v>314</v>
      </c>
      <c r="AB28" s="19" t="s">
        <v>102</v>
      </c>
      <c r="AC28" s="19" t="s">
        <v>415</v>
      </c>
      <c r="AD28" s="19">
        <v>1</v>
      </c>
      <c r="AE28" s="19" t="s">
        <v>107</v>
      </c>
      <c r="AH28" s="19" t="s">
        <v>112</v>
      </c>
      <c r="AI28" s="16" t="s">
        <v>112</v>
      </c>
      <c r="AK28" s="19" t="s">
        <v>89</v>
      </c>
      <c r="AL28" s="19" t="s">
        <v>416</v>
      </c>
      <c r="AM28" s="19" t="s">
        <v>107</v>
      </c>
      <c r="AN28" s="19" t="s">
        <v>417</v>
      </c>
      <c r="AO28" s="19"/>
      <c r="AP28" s="19"/>
      <c r="AQ28" s="19" t="s">
        <v>163</v>
      </c>
      <c r="AR28" s="19" t="s">
        <v>89</v>
      </c>
      <c r="AS28" s="19">
        <v>24</v>
      </c>
      <c r="AT28" s="19" t="s">
        <v>183</v>
      </c>
      <c r="AU28" s="19" t="s">
        <v>132</v>
      </c>
      <c r="AV28" s="19" t="s">
        <v>134</v>
      </c>
      <c r="AW28" s="19" t="s">
        <v>210</v>
      </c>
      <c r="AX28" s="19" t="s">
        <v>418</v>
      </c>
      <c r="AY28" s="19" t="s">
        <v>419</v>
      </c>
      <c r="BA28" s="19">
        <v>24</v>
      </c>
      <c r="BB28" s="19">
        <v>24</v>
      </c>
      <c r="BC28" s="17"/>
      <c r="CF28" s="15" t="s">
        <v>140</v>
      </c>
      <c r="CG28" s="17" t="s">
        <v>420</v>
      </c>
      <c r="CI28" s="15" t="s">
        <v>112</v>
      </c>
    </row>
    <row r="29" spans="1:87">
      <c r="A29" s="13">
        <v>27</v>
      </c>
      <c r="B29" s="15">
        <v>14</v>
      </c>
      <c r="C29" s="19" t="s">
        <v>66</v>
      </c>
      <c r="E29" s="19" t="s">
        <v>81</v>
      </c>
      <c r="F29" s="19">
        <v>2004</v>
      </c>
      <c r="G29" s="27" t="s">
        <v>86</v>
      </c>
      <c r="H29" s="16" t="s">
        <v>87</v>
      </c>
      <c r="I29" s="19" t="s">
        <v>144</v>
      </c>
      <c r="J29" s="19" t="s">
        <v>421</v>
      </c>
      <c r="K29" s="19" t="s">
        <v>132</v>
      </c>
      <c r="L29" s="19" t="s">
        <v>89</v>
      </c>
      <c r="M29" s="16" t="s">
        <v>90</v>
      </c>
      <c r="N29" s="19" t="s">
        <v>422</v>
      </c>
      <c r="O29" s="19" t="s">
        <v>423</v>
      </c>
      <c r="P29" s="19">
        <v>10</v>
      </c>
      <c r="Q29" s="19">
        <v>10</v>
      </c>
      <c r="R29" s="16">
        <f t="shared" si="3"/>
        <v>20</v>
      </c>
      <c r="S29" s="19" t="s">
        <v>424</v>
      </c>
      <c r="T29" s="16" t="s">
        <v>295</v>
      </c>
      <c r="U29" s="19" t="s">
        <v>95</v>
      </c>
      <c r="V29" s="19" t="s">
        <v>425</v>
      </c>
      <c r="W29" s="19">
        <v>155</v>
      </c>
      <c r="X29" s="19" t="s">
        <v>426</v>
      </c>
      <c r="Y29" s="15" t="s">
        <v>112</v>
      </c>
      <c r="Z29" s="19" t="s">
        <v>427</v>
      </c>
      <c r="AA29" s="19" t="s">
        <v>428</v>
      </c>
      <c r="AB29" s="19" t="s">
        <v>102</v>
      </c>
      <c r="AC29" s="19" t="s">
        <v>429</v>
      </c>
      <c r="AD29" s="19">
        <v>60</v>
      </c>
      <c r="AE29" s="19" t="s">
        <v>159</v>
      </c>
      <c r="AF29" s="19" t="s">
        <v>429</v>
      </c>
      <c r="AG29" s="19" t="s">
        <v>430</v>
      </c>
      <c r="AH29" s="15" t="s">
        <v>112</v>
      </c>
      <c r="AI29" s="15" t="s">
        <v>112</v>
      </c>
      <c r="AK29" s="19" t="s">
        <v>89</v>
      </c>
      <c r="AL29" s="19" t="s">
        <v>299</v>
      </c>
      <c r="AM29" s="19" t="s">
        <v>159</v>
      </c>
      <c r="AN29" s="19" t="s">
        <v>431</v>
      </c>
      <c r="AO29" s="19"/>
      <c r="AP29" s="19">
        <v>60</v>
      </c>
      <c r="AQ29" s="19" t="s">
        <v>163</v>
      </c>
      <c r="AR29" s="19" t="s">
        <v>89</v>
      </c>
      <c r="AS29" s="19">
        <v>19</v>
      </c>
      <c r="AT29" s="19" t="s">
        <v>300</v>
      </c>
      <c r="AU29" s="19" t="s">
        <v>133</v>
      </c>
      <c r="AV29" s="19" t="s">
        <v>134</v>
      </c>
      <c r="AW29" s="19" t="s">
        <v>210</v>
      </c>
      <c r="AX29" s="19" t="s">
        <v>432</v>
      </c>
      <c r="AY29" s="19" t="s">
        <v>433</v>
      </c>
      <c r="AZ29" s="19" t="s">
        <v>434</v>
      </c>
      <c r="BA29" s="19">
        <v>19</v>
      </c>
      <c r="BB29" s="19">
        <v>19</v>
      </c>
      <c r="BC29" s="17" t="s">
        <v>435</v>
      </c>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21" t="s">
        <v>436</v>
      </c>
      <c r="CG29" s="21" t="s">
        <v>437</v>
      </c>
      <c r="CH29" s="19"/>
      <c r="CI29" s="15" t="s">
        <v>112</v>
      </c>
    </row>
    <row r="30" spans="1:87">
      <c r="A30" s="13">
        <v>28</v>
      </c>
      <c r="B30" s="15">
        <v>15</v>
      </c>
      <c r="C30" s="19" t="s">
        <v>66</v>
      </c>
      <c r="D30" s="15">
        <v>1</v>
      </c>
      <c r="E30" s="19" t="s">
        <v>82</v>
      </c>
      <c r="F30" s="19">
        <v>2007</v>
      </c>
      <c r="G30" s="27" t="s">
        <v>86</v>
      </c>
      <c r="H30" s="16" t="s">
        <v>87</v>
      </c>
      <c r="I30" s="19" t="s">
        <v>144</v>
      </c>
      <c r="J30" s="19" t="s">
        <v>132</v>
      </c>
      <c r="K30" s="19" t="s">
        <v>132</v>
      </c>
      <c r="L30" s="19" t="s">
        <v>89</v>
      </c>
      <c r="M30" s="16" t="s">
        <v>90</v>
      </c>
      <c r="N30" s="15" t="s">
        <v>406</v>
      </c>
      <c r="O30" s="19" t="s">
        <v>438</v>
      </c>
      <c r="P30" s="19">
        <v>16</v>
      </c>
      <c r="Q30" s="19">
        <v>16</v>
      </c>
      <c r="R30" s="16">
        <f t="shared" si="3"/>
        <v>32</v>
      </c>
      <c r="S30" s="19"/>
      <c r="T30" s="16" t="s">
        <v>295</v>
      </c>
      <c r="U30" s="19" t="s">
        <v>95</v>
      </c>
      <c r="V30" s="19" t="s">
        <v>439</v>
      </c>
      <c r="W30" s="19">
        <v>180</v>
      </c>
      <c r="X30" s="19" t="s">
        <v>440</v>
      </c>
      <c r="Y30" s="15" t="s">
        <v>112</v>
      </c>
      <c r="Z30" s="19" t="s">
        <v>441</v>
      </c>
      <c r="AA30" s="19" t="s">
        <v>329</v>
      </c>
      <c r="AB30" s="19" t="s">
        <v>204</v>
      </c>
      <c r="AC30" s="19" t="s">
        <v>442</v>
      </c>
      <c r="AD30" s="19"/>
      <c r="AE30" s="19" t="s">
        <v>206</v>
      </c>
      <c r="AH30" s="19" t="s">
        <v>112</v>
      </c>
      <c r="AI30" s="16" t="s">
        <v>89</v>
      </c>
      <c r="AJ30" s="19" t="s">
        <v>446</v>
      </c>
      <c r="AK30" s="19" t="s">
        <v>89</v>
      </c>
      <c r="AL30" s="19" t="s">
        <v>299</v>
      </c>
      <c r="AM30" s="19" t="s">
        <v>159</v>
      </c>
      <c r="AN30" s="19" t="s">
        <v>132</v>
      </c>
      <c r="AO30" s="19"/>
      <c r="AP30" s="19"/>
      <c r="AQ30" s="19" t="s">
        <v>131</v>
      </c>
      <c r="AR30" s="19" t="s">
        <v>89</v>
      </c>
      <c r="AS30" s="19">
        <v>16</v>
      </c>
      <c r="AT30" s="19" t="s">
        <v>183</v>
      </c>
      <c r="AU30" s="19" t="s">
        <v>164</v>
      </c>
      <c r="AV30" s="19" t="s">
        <v>134</v>
      </c>
      <c r="AW30" s="19" t="s">
        <v>210</v>
      </c>
      <c r="AX30" s="19" t="s">
        <v>448</v>
      </c>
      <c r="AY30" s="19" t="s">
        <v>449</v>
      </c>
      <c r="AZ30" s="19" t="s">
        <v>434</v>
      </c>
      <c r="BA30" s="19">
        <v>16</v>
      </c>
      <c r="BB30" s="19">
        <v>32</v>
      </c>
      <c r="BC30" s="19" t="s">
        <v>450</v>
      </c>
      <c r="BD30" s="15">
        <v>24.4</v>
      </c>
      <c r="BJ30" s="15">
        <v>10.34</v>
      </c>
      <c r="BR30" s="15">
        <v>33.479999999999997</v>
      </c>
      <c r="BX30" s="15">
        <v>13.42</v>
      </c>
      <c r="CF30" s="15" t="s">
        <v>88</v>
      </c>
      <c r="CI30" s="15" t="s">
        <v>112</v>
      </c>
    </row>
    <row r="31" spans="1:87">
      <c r="A31" s="13">
        <v>29</v>
      </c>
      <c r="B31" s="15">
        <v>15</v>
      </c>
      <c r="C31" s="19" t="s">
        <v>66</v>
      </c>
      <c r="D31" s="15">
        <v>2</v>
      </c>
      <c r="E31" s="19" t="s">
        <v>82</v>
      </c>
      <c r="F31" s="19">
        <v>2007</v>
      </c>
      <c r="G31" s="27" t="s">
        <v>86</v>
      </c>
      <c r="H31" s="16" t="s">
        <v>87</v>
      </c>
      <c r="I31" s="19" t="s">
        <v>144</v>
      </c>
      <c r="J31" s="15" t="s">
        <v>132</v>
      </c>
      <c r="K31" s="15" t="s">
        <v>132</v>
      </c>
      <c r="L31" s="15" t="s">
        <v>89</v>
      </c>
      <c r="M31" s="16" t="s">
        <v>90</v>
      </c>
      <c r="N31" s="15" t="s">
        <v>406</v>
      </c>
      <c r="O31" s="15" t="s">
        <v>438</v>
      </c>
      <c r="P31" s="15">
        <v>16</v>
      </c>
      <c r="Q31" s="15">
        <v>16</v>
      </c>
      <c r="R31" s="15">
        <f t="shared" si="3"/>
        <v>32</v>
      </c>
      <c r="T31" s="16" t="s">
        <v>295</v>
      </c>
      <c r="U31" s="15" t="s">
        <v>95</v>
      </c>
      <c r="V31" s="15" t="s">
        <v>439</v>
      </c>
      <c r="W31" s="15">
        <v>180</v>
      </c>
      <c r="X31" s="15" t="s">
        <v>440</v>
      </c>
      <c r="Y31" s="15" t="s">
        <v>112</v>
      </c>
      <c r="Z31" s="15" t="s">
        <v>443</v>
      </c>
      <c r="AA31" s="15" t="s">
        <v>444</v>
      </c>
      <c r="AB31" s="15" t="s">
        <v>204</v>
      </c>
      <c r="AC31" s="15" t="s">
        <v>445</v>
      </c>
      <c r="AE31" s="15" t="s">
        <v>206</v>
      </c>
      <c r="AH31" s="19" t="s">
        <v>112</v>
      </c>
      <c r="AI31" s="16" t="s">
        <v>89</v>
      </c>
      <c r="AJ31" s="19" t="s">
        <v>447</v>
      </c>
      <c r="AK31" s="15" t="s">
        <v>89</v>
      </c>
      <c r="AL31" s="15" t="s">
        <v>299</v>
      </c>
      <c r="AM31" s="15" t="s">
        <v>159</v>
      </c>
      <c r="AN31" s="15" t="s">
        <v>132</v>
      </c>
      <c r="AQ31" s="15" t="s">
        <v>131</v>
      </c>
      <c r="AR31" s="15" t="s">
        <v>89</v>
      </c>
      <c r="AS31" s="15">
        <v>16</v>
      </c>
      <c r="AT31" s="15" t="s">
        <v>183</v>
      </c>
      <c r="AU31" s="15" t="s">
        <v>164</v>
      </c>
      <c r="AV31" s="15" t="s">
        <v>134</v>
      </c>
      <c r="AW31" s="15" t="s">
        <v>210</v>
      </c>
      <c r="AX31" s="15" t="s">
        <v>448</v>
      </c>
      <c r="AY31" s="15" t="s">
        <v>449</v>
      </c>
      <c r="AZ31" s="15" t="s">
        <v>434</v>
      </c>
      <c r="BA31" s="15">
        <v>16</v>
      </c>
      <c r="BB31" s="15">
        <v>32</v>
      </c>
      <c r="BC31" s="19" t="s">
        <v>450</v>
      </c>
      <c r="BD31" s="15">
        <v>32.590000000000003</v>
      </c>
      <c r="BJ31" s="15">
        <v>10.45</v>
      </c>
      <c r="BR31" s="15">
        <v>33.479999999999997</v>
      </c>
      <c r="BX31" s="15">
        <v>13.42</v>
      </c>
      <c r="BZ31" s="19"/>
      <c r="CF31" s="15" t="s">
        <v>140</v>
      </c>
      <c r="CI31" s="15" t="s">
        <v>112</v>
      </c>
    </row>
    <row r="32" spans="1:87">
      <c r="A32" s="13">
        <v>30</v>
      </c>
      <c r="B32" s="15">
        <v>16</v>
      </c>
      <c r="C32" s="19" t="s">
        <v>67</v>
      </c>
      <c r="E32" s="21" t="s">
        <v>83</v>
      </c>
      <c r="F32" s="19">
        <v>2012</v>
      </c>
      <c r="G32" s="27" t="s">
        <v>86</v>
      </c>
      <c r="H32" s="16" t="s">
        <v>87</v>
      </c>
      <c r="I32" s="19" t="s">
        <v>451</v>
      </c>
      <c r="J32" s="19" t="s">
        <v>452</v>
      </c>
      <c r="K32" s="19" t="s">
        <v>132</v>
      </c>
      <c r="L32" s="19" t="s">
        <v>89</v>
      </c>
      <c r="M32" s="16" t="s">
        <v>90</v>
      </c>
      <c r="N32" s="21" t="s">
        <v>453</v>
      </c>
      <c r="O32" s="19" t="s">
        <v>454</v>
      </c>
      <c r="P32" s="19">
        <v>10</v>
      </c>
      <c r="Q32" s="19">
        <v>0</v>
      </c>
      <c r="R32" s="16">
        <f t="shared" si="3"/>
        <v>10</v>
      </c>
      <c r="S32" s="19"/>
      <c r="T32" s="16" t="s">
        <v>295</v>
      </c>
      <c r="U32" s="19" t="s">
        <v>95</v>
      </c>
      <c r="V32" s="21" t="s">
        <v>455</v>
      </c>
      <c r="W32" s="19" t="s">
        <v>161</v>
      </c>
      <c r="X32" s="19" t="s">
        <v>456</v>
      </c>
      <c r="Y32" s="15" t="s">
        <v>112</v>
      </c>
      <c r="Z32" s="19" t="s">
        <v>457</v>
      </c>
      <c r="AA32" s="17" t="s">
        <v>101</v>
      </c>
      <c r="AB32" s="19" t="s">
        <v>102</v>
      </c>
      <c r="AC32" s="19" t="s">
        <v>458</v>
      </c>
      <c r="AD32" s="19">
        <v>90</v>
      </c>
      <c r="AE32" s="19" t="s">
        <v>159</v>
      </c>
      <c r="AF32" s="19"/>
      <c r="AG32" s="19" t="s">
        <v>459</v>
      </c>
      <c r="AH32" s="19" t="s">
        <v>112</v>
      </c>
      <c r="AI32" s="16" t="s">
        <v>89</v>
      </c>
      <c r="AJ32" s="19" t="s">
        <v>460</v>
      </c>
      <c r="AK32" s="19" t="s">
        <v>89</v>
      </c>
      <c r="AL32" s="19" t="s">
        <v>299</v>
      </c>
      <c r="AM32" s="19" t="s">
        <v>461</v>
      </c>
      <c r="AN32" s="19"/>
      <c r="AO32" s="19"/>
      <c r="AP32" s="19">
        <v>90</v>
      </c>
      <c r="AQ32" s="19" t="s">
        <v>213</v>
      </c>
      <c r="AR32" s="19" t="s">
        <v>89</v>
      </c>
      <c r="AS32" s="19">
        <v>10</v>
      </c>
      <c r="AT32" s="19" t="s">
        <v>183</v>
      </c>
      <c r="AU32" s="19" t="s">
        <v>133</v>
      </c>
      <c r="AV32" s="19" t="s">
        <v>462</v>
      </c>
      <c r="AW32" s="19" t="s">
        <v>301</v>
      </c>
      <c r="AX32" s="19" t="s">
        <v>463</v>
      </c>
      <c r="AY32" s="19" t="s">
        <v>464</v>
      </c>
      <c r="AZ32" s="19"/>
      <c r="BA32" s="19">
        <v>9</v>
      </c>
      <c r="BB32" s="19">
        <v>9</v>
      </c>
      <c r="BC32" s="19" t="s">
        <v>465</v>
      </c>
      <c r="BD32" s="19">
        <v>120</v>
      </c>
      <c r="BE32" s="19"/>
      <c r="BF32" s="19"/>
      <c r="BG32" s="19"/>
      <c r="BH32" s="19"/>
      <c r="BI32" s="19"/>
      <c r="BJ32" s="19">
        <v>25</v>
      </c>
      <c r="BK32" s="19"/>
      <c r="BL32" s="19"/>
      <c r="BM32" s="19"/>
      <c r="BN32" s="19"/>
      <c r="BO32" s="19"/>
      <c r="BP32" s="19"/>
      <c r="BQ32" s="19"/>
      <c r="BR32" s="19">
        <v>100</v>
      </c>
      <c r="BS32" s="19"/>
      <c r="BT32" s="19"/>
      <c r="BU32" s="19"/>
      <c r="BV32" s="19"/>
      <c r="BW32" s="19"/>
      <c r="BX32" s="19">
        <v>10</v>
      </c>
      <c r="BY32" s="19"/>
      <c r="CA32" s="19"/>
      <c r="CB32" s="19"/>
      <c r="CC32" s="19"/>
      <c r="CD32" s="19"/>
      <c r="CE32" s="19"/>
      <c r="CF32" s="19" t="s">
        <v>466</v>
      </c>
      <c r="CI32" s="15" t="s">
        <v>112</v>
      </c>
    </row>
    <row r="33" spans="1:124">
      <c r="A33" s="13">
        <v>31</v>
      </c>
      <c r="B33" s="15">
        <v>17</v>
      </c>
      <c r="C33" s="19" t="s">
        <v>67</v>
      </c>
      <c r="E33" s="19" t="s">
        <v>84</v>
      </c>
      <c r="F33" s="19">
        <v>2011</v>
      </c>
      <c r="G33" s="31" t="s">
        <v>86</v>
      </c>
      <c r="H33" s="18" t="s">
        <v>87</v>
      </c>
      <c r="I33" s="29" t="s">
        <v>88</v>
      </c>
      <c r="J33" s="29" t="s">
        <v>467</v>
      </c>
      <c r="K33" s="29" t="s">
        <v>468</v>
      </c>
      <c r="L33" s="29" t="s">
        <v>89</v>
      </c>
      <c r="M33" s="18" t="s">
        <v>90</v>
      </c>
      <c r="N33" s="29" t="s">
        <v>148</v>
      </c>
      <c r="O33" s="29" t="s">
        <v>469</v>
      </c>
      <c r="P33" s="29">
        <v>10</v>
      </c>
      <c r="Q33" s="29">
        <v>0</v>
      </c>
      <c r="R33" s="29">
        <v>10</v>
      </c>
      <c r="S33" s="29"/>
      <c r="T33" s="16" t="s">
        <v>295</v>
      </c>
      <c r="U33" s="29" t="s">
        <v>95</v>
      </c>
      <c r="V33" s="29" t="s">
        <v>455</v>
      </c>
      <c r="W33" s="29">
        <v>210</v>
      </c>
      <c r="X33" s="29" t="s">
        <v>470</v>
      </c>
      <c r="Y33" s="15" t="s">
        <v>112</v>
      </c>
      <c r="Z33" s="19" t="s">
        <v>457</v>
      </c>
      <c r="AA33" s="17" t="s">
        <v>101</v>
      </c>
      <c r="AB33" s="15" t="s">
        <v>102</v>
      </c>
      <c r="AC33" s="15" t="s">
        <v>471</v>
      </c>
      <c r="AD33" s="15" t="s">
        <v>472</v>
      </c>
      <c r="AE33" s="15" t="s">
        <v>159</v>
      </c>
      <c r="AH33" s="19" t="s">
        <v>112</v>
      </c>
      <c r="AI33" s="16" t="s">
        <v>89</v>
      </c>
      <c r="AJ33" s="15" t="s">
        <v>841</v>
      </c>
      <c r="AK33" s="15" t="s">
        <v>89</v>
      </c>
      <c r="AL33" s="15" t="s">
        <v>473</v>
      </c>
      <c r="AM33" s="15" t="s">
        <v>159</v>
      </c>
      <c r="AN33" s="15" t="s">
        <v>474</v>
      </c>
      <c r="AP33" s="15" t="s">
        <v>475</v>
      </c>
      <c r="AQ33" s="15" t="s">
        <v>213</v>
      </c>
      <c r="AR33" s="15" t="s">
        <v>89</v>
      </c>
      <c r="AS33" s="15">
        <v>10</v>
      </c>
      <c r="AT33" s="15" t="s">
        <v>132</v>
      </c>
      <c r="AU33" s="15" t="s">
        <v>133</v>
      </c>
      <c r="AV33" s="15" t="s">
        <v>476</v>
      </c>
      <c r="AW33" s="15" t="s">
        <v>135</v>
      </c>
      <c r="AX33" s="15" t="s">
        <v>477</v>
      </c>
      <c r="AY33" s="15" t="s">
        <v>478</v>
      </c>
      <c r="AZ33" s="15" t="s">
        <v>479</v>
      </c>
      <c r="BA33" s="15" t="s">
        <v>161</v>
      </c>
      <c r="BB33" s="15" t="s">
        <v>161</v>
      </c>
      <c r="BC33" s="19" t="s">
        <v>1564</v>
      </c>
      <c r="BD33" s="19">
        <v>34</v>
      </c>
      <c r="BE33" s="19"/>
      <c r="BF33" s="19"/>
      <c r="BG33" s="19"/>
      <c r="BH33" s="19"/>
      <c r="BI33" s="19"/>
      <c r="BJ33" s="19"/>
      <c r="BK33" s="19"/>
      <c r="BL33" s="19"/>
      <c r="BM33" s="19"/>
      <c r="BN33" s="19"/>
      <c r="BO33" s="19"/>
      <c r="BP33" s="19"/>
      <c r="BQ33" s="19"/>
      <c r="BR33" s="19">
        <v>34</v>
      </c>
      <c r="BS33" s="19"/>
      <c r="BT33" s="19"/>
      <c r="BU33" s="19"/>
      <c r="BV33" s="19"/>
      <c r="BW33" s="19"/>
      <c r="BX33" s="19"/>
      <c r="BY33" s="19"/>
      <c r="BZ33" s="19"/>
      <c r="CA33" s="19"/>
      <c r="CB33" s="19"/>
      <c r="CC33" s="19"/>
      <c r="CD33" s="19"/>
      <c r="CE33" s="19"/>
      <c r="CF33" s="19" t="s">
        <v>140</v>
      </c>
      <c r="CG33" s="19"/>
      <c r="CH33" s="19"/>
      <c r="CI33" s="19" t="s">
        <v>112</v>
      </c>
    </row>
    <row r="34" spans="1:124">
      <c r="A34" s="13">
        <v>32</v>
      </c>
      <c r="B34" s="15">
        <v>18</v>
      </c>
      <c r="C34" s="19" t="s">
        <v>480</v>
      </c>
      <c r="E34" s="19" t="s">
        <v>485</v>
      </c>
      <c r="F34" s="19">
        <v>1995</v>
      </c>
      <c r="G34" s="19" t="s">
        <v>192</v>
      </c>
      <c r="H34" s="16" t="s">
        <v>87</v>
      </c>
      <c r="I34" s="19" t="s">
        <v>144</v>
      </c>
      <c r="L34" s="15" t="s">
        <v>89</v>
      </c>
      <c r="M34" s="15" t="s">
        <v>492</v>
      </c>
      <c r="N34" s="15" t="s">
        <v>148</v>
      </c>
      <c r="O34" s="15" t="s">
        <v>493</v>
      </c>
      <c r="P34" s="15" t="s">
        <v>132</v>
      </c>
      <c r="Q34" s="15" t="s">
        <v>132</v>
      </c>
      <c r="R34" s="15">
        <v>7</v>
      </c>
      <c r="S34" s="15" t="s">
        <v>494</v>
      </c>
      <c r="T34" s="15" t="s">
        <v>1552</v>
      </c>
      <c r="U34" s="15" t="s">
        <v>495</v>
      </c>
      <c r="V34" s="15" t="s">
        <v>496</v>
      </c>
      <c r="W34" s="15">
        <v>2</v>
      </c>
      <c r="Y34" s="15" t="s">
        <v>112</v>
      </c>
      <c r="Z34" s="15" t="s">
        <v>497</v>
      </c>
      <c r="AA34" s="32" t="s">
        <v>498</v>
      </c>
      <c r="AB34" s="15" t="s">
        <v>204</v>
      </c>
      <c r="AC34" s="15" t="s">
        <v>499</v>
      </c>
      <c r="AE34" s="17" t="s">
        <v>394</v>
      </c>
      <c r="AH34" s="15" t="s">
        <v>89</v>
      </c>
      <c r="AI34" s="15" t="s">
        <v>112</v>
      </c>
      <c r="AJ34" s="15" t="s">
        <v>500</v>
      </c>
      <c r="AK34" s="15" t="s">
        <v>89</v>
      </c>
      <c r="AL34" s="15" t="s">
        <v>501</v>
      </c>
      <c r="AM34" s="15" t="s">
        <v>502</v>
      </c>
      <c r="AN34" s="15" t="s">
        <v>503</v>
      </c>
      <c r="AQ34" s="15" t="s">
        <v>131</v>
      </c>
      <c r="AR34" s="15" t="s">
        <v>89</v>
      </c>
      <c r="AS34" s="15">
        <v>7</v>
      </c>
      <c r="AT34" s="15" t="s">
        <v>132</v>
      </c>
      <c r="AU34" s="15" t="s">
        <v>164</v>
      </c>
      <c r="AV34" s="15" t="s">
        <v>134</v>
      </c>
      <c r="AW34" s="15" t="s">
        <v>135</v>
      </c>
      <c r="AX34" s="15" t="s">
        <v>504</v>
      </c>
      <c r="AY34" s="15" t="s">
        <v>505</v>
      </c>
      <c r="BD34" s="21"/>
      <c r="BE34" s="21"/>
      <c r="BF34" s="19"/>
      <c r="BG34" s="19"/>
      <c r="BH34" s="19"/>
      <c r="BI34" s="19"/>
      <c r="BJ34" s="19"/>
      <c r="BK34" s="19"/>
      <c r="BL34" s="19"/>
      <c r="BM34" s="19"/>
      <c r="BN34" s="19"/>
      <c r="BO34" s="19"/>
      <c r="BP34" s="19"/>
      <c r="BQ34" s="19"/>
      <c r="BR34" s="21"/>
      <c r="BS34" s="21"/>
      <c r="BT34" s="21"/>
      <c r="BU34" s="17"/>
      <c r="BV34" s="21"/>
      <c r="BW34" s="21"/>
      <c r="BX34" s="21"/>
      <c r="BY34" s="21"/>
      <c r="BZ34" s="21"/>
      <c r="CA34" s="21"/>
      <c r="CB34" s="21"/>
      <c r="CC34" s="21"/>
      <c r="CD34" s="21"/>
      <c r="CE34" s="21"/>
      <c r="CF34" s="21" t="s">
        <v>88</v>
      </c>
      <c r="CG34" s="15" t="s">
        <v>506</v>
      </c>
      <c r="CI34" s="15" t="s">
        <v>112</v>
      </c>
    </row>
    <row r="35" spans="1:124">
      <c r="A35" s="13">
        <v>33</v>
      </c>
      <c r="B35" s="15">
        <v>19</v>
      </c>
      <c r="C35" s="19" t="s">
        <v>481</v>
      </c>
      <c r="E35" s="21" t="s">
        <v>486</v>
      </c>
      <c r="F35" s="19">
        <v>2021</v>
      </c>
      <c r="G35" s="19" t="s">
        <v>507</v>
      </c>
      <c r="H35" s="19"/>
      <c r="I35" s="19" t="s">
        <v>87</v>
      </c>
      <c r="L35" s="19" t="s">
        <v>89</v>
      </c>
      <c r="M35" s="19" t="s">
        <v>509</v>
      </c>
      <c r="N35" s="19" t="s">
        <v>148</v>
      </c>
      <c r="O35" s="19" t="s">
        <v>510</v>
      </c>
      <c r="P35" s="16">
        <v>5</v>
      </c>
      <c r="Q35" s="19">
        <v>5</v>
      </c>
      <c r="R35" s="19">
        <v>10</v>
      </c>
      <c r="T35" s="19" t="s">
        <v>150</v>
      </c>
      <c r="U35" s="19" t="s">
        <v>511</v>
      </c>
      <c r="V35" s="19" t="s">
        <v>132</v>
      </c>
      <c r="W35" s="19">
        <v>40</v>
      </c>
      <c r="Y35" s="15" t="s">
        <v>112</v>
      </c>
      <c r="Z35" s="19" t="s">
        <v>441</v>
      </c>
      <c r="AA35" s="19" t="s">
        <v>329</v>
      </c>
      <c r="AB35" s="19" t="s">
        <v>102</v>
      </c>
      <c r="AC35" s="19" t="s">
        <v>512</v>
      </c>
      <c r="AE35" s="19" t="s">
        <v>206</v>
      </c>
      <c r="AH35" s="15" t="s">
        <v>112</v>
      </c>
      <c r="AI35" s="15" t="s">
        <v>89</v>
      </c>
      <c r="AJ35" s="15" t="s">
        <v>513</v>
      </c>
      <c r="AK35" s="19" t="s">
        <v>89</v>
      </c>
      <c r="AL35" s="19" t="s">
        <v>514</v>
      </c>
      <c r="AM35" s="19" t="s">
        <v>206</v>
      </c>
      <c r="AN35" s="19"/>
      <c r="AO35" s="19"/>
      <c r="AP35" s="19"/>
      <c r="AQ35" s="19" t="s">
        <v>131</v>
      </c>
      <c r="AR35" s="15" t="s">
        <v>112</v>
      </c>
      <c r="CI35" s="19" t="s">
        <v>89</v>
      </c>
      <c r="CJ35" s="19">
        <v>10</v>
      </c>
      <c r="CK35" s="19" t="s">
        <v>183</v>
      </c>
      <c r="CL35" s="19" t="s">
        <v>220</v>
      </c>
      <c r="CM35" s="19" t="s">
        <v>515</v>
      </c>
      <c r="CN35" s="19"/>
      <c r="CO35" s="19" t="s">
        <v>516</v>
      </c>
      <c r="CP35" s="19" t="s">
        <v>517</v>
      </c>
      <c r="CR35" s="19">
        <v>10</v>
      </c>
      <c r="CS35" s="19">
        <v>10</v>
      </c>
      <c r="CT35" s="4" t="s">
        <v>167</v>
      </c>
      <c r="CU35" s="4">
        <v>37</v>
      </c>
      <c r="DA35" s="4">
        <v>38</v>
      </c>
      <c r="DB35" s="2"/>
      <c r="DC35" s="2"/>
      <c r="DD35" s="2"/>
      <c r="DE35" s="2"/>
      <c r="DG35" s="4">
        <v>48</v>
      </c>
      <c r="DK35" s="4"/>
      <c r="DL35" s="4"/>
      <c r="DM35" s="4">
        <v>50</v>
      </c>
      <c r="DR35" s="4"/>
      <c r="DS35" s="4" t="s">
        <v>88</v>
      </c>
    </row>
    <row r="36" spans="1:124">
      <c r="A36" s="13">
        <v>34</v>
      </c>
      <c r="B36" s="15">
        <v>20</v>
      </c>
      <c r="C36" s="19" t="s">
        <v>482</v>
      </c>
      <c r="D36" s="15">
        <v>1</v>
      </c>
      <c r="E36" s="21" t="s">
        <v>487</v>
      </c>
      <c r="F36" s="19">
        <v>2017</v>
      </c>
      <c r="G36" s="19" t="s">
        <v>192</v>
      </c>
      <c r="H36" s="16" t="s">
        <v>87</v>
      </c>
      <c r="I36" s="19" t="s">
        <v>144</v>
      </c>
      <c r="J36" s="19"/>
      <c r="K36" s="19"/>
      <c r="L36" s="19" t="s">
        <v>89</v>
      </c>
      <c r="M36" s="19" t="s">
        <v>518</v>
      </c>
      <c r="N36" s="21" t="s">
        <v>453</v>
      </c>
      <c r="O36" s="19" t="s">
        <v>519</v>
      </c>
      <c r="P36" s="19">
        <v>8</v>
      </c>
      <c r="Q36" s="19">
        <v>8</v>
      </c>
      <c r="R36" s="16">
        <f t="shared" ref="R36:R38" si="4">Q36+P36</f>
        <v>16</v>
      </c>
      <c r="S36" s="19"/>
      <c r="T36" s="16" t="s">
        <v>531</v>
      </c>
      <c r="U36" s="19" t="s">
        <v>520</v>
      </c>
      <c r="V36" s="19" t="s">
        <v>532</v>
      </c>
      <c r="W36" s="19"/>
      <c r="X36" s="19"/>
      <c r="Y36" s="15" t="s">
        <v>112</v>
      </c>
      <c r="Z36" s="15" t="s">
        <v>521</v>
      </c>
      <c r="AA36" s="21" t="s">
        <v>524</v>
      </c>
      <c r="AB36" s="19" t="s">
        <v>102</v>
      </c>
      <c r="AC36" s="19" t="s">
        <v>525</v>
      </c>
      <c r="AD36" s="19"/>
      <c r="AE36" s="19" t="s">
        <v>526</v>
      </c>
      <c r="AF36" s="19"/>
      <c r="AG36" s="19"/>
      <c r="AH36" s="15" t="s">
        <v>112</v>
      </c>
      <c r="AI36" s="15" t="s">
        <v>89</v>
      </c>
      <c r="AJ36" s="15" t="s">
        <v>841</v>
      </c>
      <c r="AK36" s="19" t="s">
        <v>112</v>
      </c>
      <c r="AL36" s="19"/>
      <c r="AM36" s="19"/>
      <c r="AN36" s="19"/>
      <c r="AO36" s="19"/>
      <c r="AP36" s="19"/>
      <c r="AQ36" s="19" t="s">
        <v>131</v>
      </c>
      <c r="AR36" s="19" t="s">
        <v>89</v>
      </c>
      <c r="AS36" s="19">
        <v>16</v>
      </c>
      <c r="AT36" s="19" t="s">
        <v>183</v>
      </c>
      <c r="AU36" s="19" t="s">
        <v>133</v>
      </c>
      <c r="AV36" s="19" t="s">
        <v>134</v>
      </c>
      <c r="AW36" s="19" t="s">
        <v>135</v>
      </c>
      <c r="AX36" s="19" t="s">
        <v>527</v>
      </c>
      <c r="AY36" s="19" t="s">
        <v>528</v>
      </c>
      <c r="AZ36" s="19" t="s">
        <v>529</v>
      </c>
      <c r="BA36" s="19">
        <v>16</v>
      </c>
      <c r="BB36" s="19">
        <v>16</v>
      </c>
      <c r="BC36" s="19" t="s">
        <v>139</v>
      </c>
      <c r="BD36" s="33">
        <v>191.7</v>
      </c>
      <c r="BE36" s="33"/>
      <c r="BF36" s="33"/>
      <c r="BG36" s="33">
        <v>30.1</v>
      </c>
      <c r="BH36" s="33"/>
      <c r="BI36" s="33"/>
      <c r="BJ36" s="33">
        <f>BG36*SQRT(BA36)</f>
        <v>120.4</v>
      </c>
      <c r="BK36" s="33"/>
      <c r="BL36" s="33"/>
      <c r="BM36" s="33"/>
      <c r="BN36" s="33"/>
      <c r="BO36" s="33"/>
      <c r="BP36" s="33"/>
      <c r="BQ36" s="33"/>
      <c r="BR36" s="33">
        <v>209.3</v>
      </c>
      <c r="BS36" s="33"/>
      <c r="BT36" s="33"/>
      <c r="BU36" s="33">
        <v>36</v>
      </c>
      <c r="BV36" s="33"/>
      <c r="BW36" s="33"/>
      <c r="BX36" s="33">
        <f>BU36*SQRT(BB36)</f>
        <v>144</v>
      </c>
      <c r="BY36" s="33"/>
      <c r="BZ36" s="33"/>
      <c r="CA36" s="33"/>
      <c r="CB36" s="33"/>
      <c r="CC36" s="33"/>
      <c r="CD36" s="33"/>
      <c r="CE36" s="33"/>
      <c r="CF36" s="33" t="s">
        <v>140</v>
      </c>
      <c r="CI36" s="15" t="s">
        <v>112</v>
      </c>
    </row>
    <row r="37" spans="1:124">
      <c r="A37" s="13">
        <v>35</v>
      </c>
      <c r="B37" s="15">
        <v>20</v>
      </c>
      <c r="C37" s="19" t="s">
        <v>482</v>
      </c>
      <c r="D37" s="15">
        <v>2</v>
      </c>
      <c r="E37" s="21" t="s">
        <v>487</v>
      </c>
      <c r="F37" s="19">
        <v>2017</v>
      </c>
      <c r="G37" s="19" t="s">
        <v>192</v>
      </c>
      <c r="H37" s="16" t="s">
        <v>87</v>
      </c>
      <c r="I37" s="19" t="s">
        <v>144</v>
      </c>
      <c r="J37" s="19"/>
      <c r="K37" s="19"/>
      <c r="L37" s="19" t="s">
        <v>89</v>
      </c>
      <c r="M37" s="19" t="s">
        <v>518</v>
      </c>
      <c r="N37" s="21" t="s">
        <v>453</v>
      </c>
      <c r="O37" s="19" t="s">
        <v>522</v>
      </c>
      <c r="P37" s="19">
        <v>4</v>
      </c>
      <c r="Q37" s="19">
        <v>4</v>
      </c>
      <c r="R37" s="16">
        <f t="shared" si="4"/>
        <v>8</v>
      </c>
      <c r="S37" s="19"/>
      <c r="T37" s="16" t="s">
        <v>295</v>
      </c>
      <c r="U37" s="19" t="s">
        <v>523</v>
      </c>
      <c r="V37" s="19" t="s">
        <v>533</v>
      </c>
      <c r="W37" s="19">
        <v>30</v>
      </c>
      <c r="X37" s="19"/>
      <c r="Y37" s="15" t="s">
        <v>112</v>
      </c>
      <c r="Z37" s="15" t="s">
        <v>521</v>
      </c>
      <c r="AA37" s="21" t="s">
        <v>524</v>
      </c>
      <c r="AB37" s="19" t="s">
        <v>102</v>
      </c>
      <c r="AC37" s="19" t="s">
        <v>525</v>
      </c>
      <c r="AD37" s="19"/>
      <c r="AE37" s="19" t="s">
        <v>526</v>
      </c>
      <c r="AF37" s="19"/>
      <c r="AG37" s="19"/>
      <c r="AH37" s="15" t="s">
        <v>112</v>
      </c>
      <c r="AI37" s="15" t="s">
        <v>89</v>
      </c>
      <c r="AJ37" s="15" t="s">
        <v>841</v>
      </c>
      <c r="AK37" s="19" t="s">
        <v>112</v>
      </c>
      <c r="AL37" s="19"/>
      <c r="AM37" s="19"/>
      <c r="AN37" s="19"/>
      <c r="AO37" s="19"/>
      <c r="AP37" s="19"/>
      <c r="AQ37" s="19" t="s">
        <v>131</v>
      </c>
      <c r="AR37" s="19" t="s">
        <v>89</v>
      </c>
      <c r="AS37" s="19">
        <v>8</v>
      </c>
      <c r="AT37" s="19" t="s">
        <v>183</v>
      </c>
      <c r="AU37" s="19" t="s">
        <v>133</v>
      </c>
      <c r="AV37" s="19" t="s">
        <v>134</v>
      </c>
      <c r="AW37" s="19" t="s">
        <v>135</v>
      </c>
      <c r="AX37" s="19" t="s">
        <v>527</v>
      </c>
      <c r="AY37" s="19" t="s">
        <v>528</v>
      </c>
      <c r="AZ37" s="19" t="s">
        <v>529</v>
      </c>
      <c r="BA37" s="19">
        <v>8</v>
      </c>
      <c r="BB37" s="19">
        <v>8</v>
      </c>
      <c r="BC37" s="19" t="s">
        <v>139</v>
      </c>
      <c r="BD37" s="17">
        <v>201.4</v>
      </c>
      <c r="BE37" s="17"/>
      <c r="BF37" s="17"/>
      <c r="BG37" s="17">
        <v>33.700000000000003</v>
      </c>
      <c r="BH37" s="17"/>
      <c r="BI37" s="17"/>
      <c r="BJ37" s="33">
        <f>BG37*SQRT(BA37)</f>
        <v>95.317994103946617</v>
      </c>
      <c r="BK37" s="17"/>
      <c r="BL37" s="17"/>
      <c r="BM37" s="17"/>
      <c r="BN37" s="17"/>
      <c r="BO37" s="17"/>
      <c r="BP37" s="17"/>
      <c r="BQ37" s="17"/>
      <c r="BR37" s="17">
        <v>188.7</v>
      </c>
      <c r="BS37" s="17"/>
      <c r="BT37" s="17"/>
      <c r="BU37" s="17">
        <v>29.7</v>
      </c>
      <c r="BV37" s="17"/>
      <c r="BW37" s="17"/>
      <c r="BX37" s="33">
        <f>BU37*SQRT(BB37)</f>
        <v>84.004285604961851</v>
      </c>
      <c r="BY37" s="17"/>
      <c r="BZ37" s="17"/>
      <c r="CA37" s="17"/>
      <c r="CB37" s="17"/>
      <c r="CC37" s="17"/>
      <c r="CD37" s="17"/>
      <c r="CE37" s="17"/>
      <c r="CF37" s="19" t="s">
        <v>140</v>
      </c>
      <c r="CI37" s="15" t="s">
        <v>112</v>
      </c>
    </row>
    <row r="38" spans="1:124">
      <c r="A38" s="13">
        <v>36</v>
      </c>
      <c r="B38" s="15">
        <v>21</v>
      </c>
      <c r="C38" s="19" t="s">
        <v>483</v>
      </c>
      <c r="E38" s="19" t="s">
        <v>488</v>
      </c>
      <c r="F38" s="19">
        <v>2001</v>
      </c>
      <c r="G38" s="27" t="s">
        <v>86</v>
      </c>
      <c r="H38" s="16" t="s">
        <v>87</v>
      </c>
      <c r="I38" s="19" t="s">
        <v>144</v>
      </c>
      <c r="J38" s="19" t="s">
        <v>534</v>
      </c>
      <c r="K38" s="19" t="s">
        <v>132</v>
      </c>
      <c r="L38" s="19" t="s">
        <v>89</v>
      </c>
      <c r="M38" s="16" t="s">
        <v>90</v>
      </c>
      <c r="N38" s="15" t="s">
        <v>384</v>
      </c>
      <c r="O38" s="19" t="s">
        <v>547</v>
      </c>
      <c r="P38" s="19">
        <v>25</v>
      </c>
      <c r="Q38" s="19">
        <v>0</v>
      </c>
      <c r="R38" s="16">
        <f t="shared" si="4"/>
        <v>25</v>
      </c>
      <c r="S38" s="19"/>
      <c r="T38" s="19" t="s">
        <v>1554</v>
      </c>
      <c r="U38" s="19" t="s">
        <v>548</v>
      </c>
      <c r="V38" s="19" t="s">
        <v>536</v>
      </c>
      <c r="W38" s="19" t="s">
        <v>537</v>
      </c>
      <c r="X38" s="19" t="s">
        <v>538</v>
      </c>
      <c r="Y38" s="15" t="s">
        <v>112</v>
      </c>
      <c r="Z38" s="19" t="s">
        <v>427</v>
      </c>
      <c r="AA38" s="19" t="s">
        <v>428</v>
      </c>
      <c r="AB38" s="19" t="s">
        <v>102</v>
      </c>
      <c r="AC38" s="19" t="s">
        <v>553</v>
      </c>
      <c r="AD38" s="19">
        <v>85</v>
      </c>
      <c r="AE38" s="19" t="s">
        <v>159</v>
      </c>
      <c r="AF38" s="19"/>
      <c r="AH38" s="15" t="s">
        <v>112</v>
      </c>
      <c r="AI38" s="15" t="s">
        <v>89</v>
      </c>
      <c r="AJ38" s="15" t="s">
        <v>554</v>
      </c>
      <c r="AK38" s="19" t="s">
        <v>89</v>
      </c>
      <c r="AL38" s="19" t="s">
        <v>299</v>
      </c>
      <c r="AM38" s="19" t="s">
        <v>159</v>
      </c>
      <c r="AN38" s="19" t="s">
        <v>543</v>
      </c>
      <c r="AO38" s="19"/>
      <c r="AP38" s="19">
        <v>85</v>
      </c>
      <c r="AQ38" s="19" t="s">
        <v>163</v>
      </c>
      <c r="AR38" s="19" t="s">
        <v>89</v>
      </c>
      <c r="AS38" s="19">
        <v>25</v>
      </c>
      <c r="AT38" s="19" t="s">
        <v>183</v>
      </c>
      <c r="AU38" s="19" t="s">
        <v>164</v>
      </c>
      <c r="AV38" s="19" t="s">
        <v>134</v>
      </c>
      <c r="AW38" s="16" t="s">
        <v>135</v>
      </c>
      <c r="AX38" s="19" t="s">
        <v>1546</v>
      </c>
      <c r="AY38" s="19" t="s">
        <v>546</v>
      </c>
      <c r="AZ38" s="19" t="s">
        <v>434</v>
      </c>
      <c r="BA38" s="19">
        <v>25</v>
      </c>
      <c r="BB38" s="19">
        <v>25</v>
      </c>
      <c r="BC38" s="19" t="s">
        <v>186</v>
      </c>
      <c r="BD38" s="22"/>
      <c r="BE38" s="22"/>
      <c r="BF38" s="22"/>
      <c r="BG38" s="22"/>
      <c r="BH38" s="22"/>
      <c r="BI38" s="22"/>
      <c r="BJ38" s="22"/>
      <c r="BK38" s="22">
        <v>70</v>
      </c>
      <c r="BL38" s="22"/>
      <c r="BM38" s="21">
        <v>53</v>
      </c>
      <c r="BN38" s="21">
        <v>111</v>
      </c>
      <c r="BO38" s="22">
        <f>BN38-BM38</f>
        <v>58</v>
      </c>
      <c r="BP38" s="22"/>
      <c r="BQ38" s="22"/>
      <c r="BR38" s="22"/>
      <c r="BS38" s="22"/>
      <c r="BT38" s="22"/>
      <c r="BU38" s="22"/>
      <c r="BV38" s="22"/>
      <c r="BW38" s="22"/>
      <c r="BX38" s="22"/>
      <c r="BY38" s="22">
        <v>95</v>
      </c>
      <c r="BZ38" s="22"/>
      <c r="CA38" s="21">
        <v>51</v>
      </c>
      <c r="CB38" s="21">
        <v>116</v>
      </c>
      <c r="CC38" s="22">
        <f>CB38-CA38</f>
        <v>65</v>
      </c>
      <c r="CD38" s="22"/>
      <c r="CE38" s="22"/>
      <c r="CF38" s="19" t="s">
        <v>140</v>
      </c>
      <c r="CI38" s="15" t="s">
        <v>112</v>
      </c>
    </row>
    <row r="39" spans="1:124">
      <c r="A39" s="13">
        <v>37</v>
      </c>
      <c r="B39" s="15">
        <v>22</v>
      </c>
      <c r="C39" s="19" t="s">
        <v>483</v>
      </c>
      <c r="D39" s="15">
        <v>1</v>
      </c>
      <c r="E39" s="19" t="s">
        <v>489</v>
      </c>
      <c r="F39" s="19">
        <v>2002</v>
      </c>
      <c r="G39" s="27" t="s">
        <v>86</v>
      </c>
      <c r="H39" s="16" t="s">
        <v>87</v>
      </c>
      <c r="I39" s="19" t="s">
        <v>144</v>
      </c>
      <c r="J39" s="19" t="s">
        <v>534</v>
      </c>
      <c r="K39" s="19" t="s">
        <v>132</v>
      </c>
      <c r="L39" s="19" t="s">
        <v>89</v>
      </c>
      <c r="M39" s="16" t="s">
        <v>90</v>
      </c>
      <c r="N39" s="15" t="s">
        <v>384</v>
      </c>
      <c r="O39" s="19" t="s">
        <v>547</v>
      </c>
      <c r="P39" s="19">
        <v>25</v>
      </c>
      <c r="Q39" s="19">
        <v>0</v>
      </c>
      <c r="R39" s="16">
        <f t="shared" ref="R39:R40" si="5">Q39+P39</f>
        <v>25</v>
      </c>
      <c r="S39" s="19"/>
      <c r="T39" s="19" t="s">
        <v>1554</v>
      </c>
      <c r="U39" s="19" t="s">
        <v>548</v>
      </c>
      <c r="V39" s="19" t="s">
        <v>536</v>
      </c>
      <c r="W39" s="19" t="s">
        <v>537</v>
      </c>
      <c r="X39" s="19" t="s">
        <v>549</v>
      </c>
      <c r="Y39" s="15" t="s">
        <v>112</v>
      </c>
      <c r="Z39" s="19" t="s">
        <v>328</v>
      </c>
      <c r="AA39" s="19" t="s">
        <v>329</v>
      </c>
      <c r="AB39" s="19" t="s">
        <v>102</v>
      </c>
      <c r="AC39" s="19" t="s">
        <v>550</v>
      </c>
      <c r="AD39" s="19"/>
      <c r="AE39" s="19" t="s">
        <v>206</v>
      </c>
      <c r="AH39" s="15" t="s">
        <v>112</v>
      </c>
      <c r="AI39" s="15" t="s">
        <v>89</v>
      </c>
      <c r="AJ39" s="15" t="s">
        <v>551</v>
      </c>
      <c r="AK39" s="19" t="s">
        <v>89</v>
      </c>
      <c r="AL39" s="19" t="s">
        <v>316</v>
      </c>
      <c r="AM39" s="19" t="s">
        <v>206</v>
      </c>
      <c r="AN39" s="19" t="s">
        <v>543</v>
      </c>
      <c r="AO39" s="19"/>
      <c r="AP39" s="19"/>
      <c r="AQ39" s="19" t="s">
        <v>163</v>
      </c>
      <c r="AR39" s="19" t="s">
        <v>89</v>
      </c>
      <c r="AS39" s="19">
        <v>25</v>
      </c>
      <c r="AT39" s="19" t="s">
        <v>183</v>
      </c>
      <c r="AU39" s="19" t="s">
        <v>164</v>
      </c>
      <c r="AV39" s="19" t="s">
        <v>476</v>
      </c>
      <c r="AW39" s="19" t="s">
        <v>1566</v>
      </c>
      <c r="AX39" s="19" t="s">
        <v>1567</v>
      </c>
      <c r="AY39" s="19" t="s">
        <v>546</v>
      </c>
      <c r="AZ39" s="19" t="s">
        <v>434</v>
      </c>
      <c r="BA39" s="17">
        <v>25</v>
      </c>
      <c r="BB39" s="17">
        <v>25</v>
      </c>
      <c r="BC39" s="17" t="s">
        <v>552</v>
      </c>
      <c r="BD39" s="22"/>
      <c r="BE39" s="22"/>
      <c r="BF39" s="22"/>
      <c r="BG39" s="22"/>
      <c r="BH39" s="22"/>
      <c r="BI39" s="22"/>
      <c r="BJ39" s="22"/>
      <c r="BK39" s="22">
        <v>21</v>
      </c>
      <c r="BL39" s="22"/>
      <c r="BM39" s="21"/>
      <c r="BN39" s="21"/>
      <c r="BO39" s="22">
        <v>20</v>
      </c>
      <c r="BP39" s="22"/>
      <c r="BQ39" s="22"/>
      <c r="BR39" s="22"/>
      <c r="BS39" s="22"/>
      <c r="BT39" s="22"/>
      <c r="BU39" s="22"/>
      <c r="BV39" s="22"/>
      <c r="BW39" s="22"/>
      <c r="BX39" s="22"/>
      <c r="BY39" s="22">
        <v>100</v>
      </c>
      <c r="BZ39" s="22"/>
      <c r="CA39" s="21"/>
      <c r="CB39" s="21"/>
      <c r="CC39" s="22">
        <v>30</v>
      </c>
      <c r="CD39" s="22"/>
      <c r="CE39" s="22"/>
      <c r="CF39" s="19" t="s">
        <v>88</v>
      </c>
      <c r="CI39" s="15" t="s">
        <v>112</v>
      </c>
    </row>
    <row r="40" spans="1:124">
      <c r="A40" s="13">
        <v>38</v>
      </c>
      <c r="B40" s="15">
        <v>22</v>
      </c>
      <c r="C40" s="19" t="s">
        <v>483</v>
      </c>
      <c r="D40" s="15">
        <v>2</v>
      </c>
      <c r="E40" s="19" t="s">
        <v>489</v>
      </c>
      <c r="F40" s="19">
        <v>2002</v>
      </c>
      <c r="G40" s="27" t="s">
        <v>86</v>
      </c>
      <c r="H40" s="16" t="s">
        <v>87</v>
      </c>
      <c r="I40" s="19" t="s">
        <v>144</v>
      </c>
      <c r="J40" s="19" t="s">
        <v>534</v>
      </c>
      <c r="K40" s="19" t="s">
        <v>132</v>
      </c>
      <c r="L40" s="19" t="s">
        <v>89</v>
      </c>
      <c r="M40" s="16" t="s">
        <v>90</v>
      </c>
      <c r="N40" s="15" t="s">
        <v>384</v>
      </c>
      <c r="O40" s="19" t="s">
        <v>547</v>
      </c>
      <c r="P40" s="19">
        <v>25</v>
      </c>
      <c r="Q40" s="19">
        <v>0</v>
      </c>
      <c r="R40" s="16">
        <f t="shared" si="5"/>
        <v>25</v>
      </c>
      <c r="S40" s="19"/>
      <c r="T40" s="19" t="s">
        <v>364</v>
      </c>
      <c r="U40" s="19"/>
      <c r="V40" s="19"/>
      <c r="W40" s="19" t="s">
        <v>537</v>
      </c>
      <c r="X40" s="19"/>
      <c r="Y40" s="15" t="s">
        <v>112</v>
      </c>
      <c r="Z40" s="19" t="s">
        <v>328</v>
      </c>
      <c r="AA40" s="19" t="s">
        <v>329</v>
      </c>
      <c r="AB40" s="19" t="s">
        <v>102</v>
      </c>
      <c r="AC40" s="19" t="s">
        <v>550</v>
      </c>
      <c r="AD40" s="19"/>
      <c r="AE40" s="19" t="s">
        <v>206</v>
      </c>
      <c r="AH40" s="15" t="s">
        <v>112</v>
      </c>
      <c r="AI40" s="15" t="s">
        <v>89</v>
      </c>
      <c r="AJ40" s="15" t="s">
        <v>551</v>
      </c>
      <c r="AK40" s="19" t="s">
        <v>89</v>
      </c>
      <c r="AL40" s="19" t="s">
        <v>316</v>
      </c>
      <c r="AM40" s="19" t="s">
        <v>206</v>
      </c>
      <c r="AN40" s="19" t="s">
        <v>543</v>
      </c>
      <c r="AO40" s="19"/>
      <c r="AP40" s="19"/>
      <c r="AQ40" s="19" t="s">
        <v>163</v>
      </c>
      <c r="AR40" s="19" t="s">
        <v>89</v>
      </c>
      <c r="AS40" s="19">
        <v>25</v>
      </c>
      <c r="AT40" s="19" t="s">
        <v>183</v>
      </c>
      <c r="AU40" s="19" t="s">
        <v>164</v>
      </c>
      <c r="AV40" s="19" t="s">
        <v>476</v>
      </c>
      <c r="AW40" s="19" t="s">
        <v>1566</v>
      </c>
      <c r="AX40" s="19" t="s">
        <v>1567</v>
      </c>
      <c r="AY40" s="19" t="s">
        <v>546</v>
      </c>
      <c r="AZ40" s="19" t="s">
        <v>434</v>
      </c>
      <c r="BA40" s="17">
        <v>25</v>
      </c>
      <c r="BB40" s="17">
        <v>25</v>
      </c>
      <c r="BC40" s="17" t="s">
        <v>552</v>
      </c>
      <c r="BD40" s="19"/>
      <c r="BE40" s="19"/>
      <c r="BF40" s="19"/>
      <c r="BG40" s="19"/>
      <c r="BH40" s="19"/>
      <c r="BI40" s="19"/>
      <c r="BJ40" s="19"/>
      <c r="BK40" s="19">
        <v>21</v>
      </c>
      <c r="BL40" s="19"/>
      <c r="BM40" s="19"/>
      <c r="BN40" s="19"/>
      <c r="BO40" s="19">
        <v>10</v>
      </c>
      <c r="BP40" s="19"/>
      <c r="BQ40" s="19"/>
      <c r="BR40" s="19"/>
      <c r="BS40" s="19"/>
      <c r="BT40" s="19"/>
      <c r="BU40" s="19"/>
      <c r="BV40" s="19"/>
      <c r="BW40" s="19"/>
      <c r="BX40" s="19"/>
      <c r="BY40" s="19">
        <v>98</v>
      </c>
      <c r="BZ40" s="19"/>
      <c r="CA40" s="19"/>
      <c r="CB40" s="19"/>
      <c r="CC40" s="19">
        <v>20</v>
      </c>
      <c r="CD40" s="19"/>
      <c r="CE40" s="19"/>
      <c r="CF40" s="19" t="s">
        <v>88</v>
      </c>
      <c r="CI40" s="15" t="s">
        <v>112</v>
      </c>
    </row>
    <row r="41" spans="1:124">
      <c r="A41" s="13">
        <v>39</v>
      </c>
      <c r="B41" s="15">
        <v>23</v>
      </c>
      <c r="C41" s="19" t="s">
        <v>483</v>
      </c>
      <c r="E41" s="19" t="s">
        <v>490</v>
      </c>
      <c r="F41" s="19">
        <v>2000</v>
      </c>
      <c r="G41" s="27" t="s">
        <v>86</v>
      </c>
      <c r="H41" s="16" t="s">
        <v>87</v>
      </c>
      <c r="I41" s="19" t="s">
        <v>144</v>
      </c>
      <c r="J41" s="19" t="s">
        <v>534</v>
      </c>
      <c r="K41" s="19" t="s">
        <v>132</v>
      </c>
      <c r="L41" s="19" t="s">
        <v>89</v>
      </c>
      <c r="M41" s="16" t="s">
        <v>90</v>
      </c>
      <c r="N41" s="15" t="s">
        <v>384</v>
      </c>
      <c r="O41" s="19" t="s">
        <v>535</v>
      </c>
      <c r="P41" s="19">
        <v>25</v>
      </c>
      <c r="Q41" s="19">
        <v>0</v>
      </c>
      <c r="R41" s="16">
        <f>Q41+P41</f>
        <v>25</v>
      </c>
      <c r="S41" s="19"/>
      <c r="T41" s="19" t="s">
        <v>1554</v>
      </c>
      <c r="U41" s="19" t="s">
        <v>95</v>
      </c>
      <c r="V41" s="19" t="s">
        <v>536</v>
      </c>
      <c r="W41" s="19" t="s">
        <v>537</v>
      </c>
      <c r="X41" s="19" t="s">
        <v>538</v>
      </c>
      <c r="Y41" s="15" t="s">
        <v>112</v>
      </c>
      <c r="Z41" s="19" t="s">
        <v>539</v>
      </c>
      <c r="AA41" s="19" t="s">
        <v>203</v>
      </c>
      <c r="AB41" s="19" t="s">
        <v>540</v>
      </c>
      <c r="AC41" s="19" t="s">
        <v>541</v>
      </c>
      <c r="AD41" s="19">
        <v>95</v>
      </c>
      <c r="AE41" s="19" t="s">
        <v>159</v>
      </c>
      <c r="AF41" s="19"/>
      <c r="AG41" s="19"/>
      <c r="AH41" s="15" t="s">
        <v>112</v>
      </c>
      <c r="AI41" s="15" t="s">
        <v>89</v>
      </c>
      <c r="AJ41" s="15" t="s">
        <v>542</v>
      </c>
      <c r="AK41" s="19" t="s">
        <v>89</v>
      </c>
      <c r="AL41" s="19" t="s">
        <v>299</v>
      </c>
      <c r="AM41" s="19" t="s">
        <v>159</v>
      </c>
      <c r="AN41" s="19" t="s">
        <v>543</v>
      </c>
      <c r="AO41" s="19"/>
      <c r="AP41" s="19">
        <v>85</v>
      </c>
      <c r="AQ41" s="19" t="s">
        <v>163</v>
      </c>
      <c r="AR41" s="19" t="s">
        <v>89</v>
      </c>
      <c r="AS41" s="19">
        <v>24</v>
      </c>
      <c r="AT41" s="19" t="s">
        <v>183</v>
      </c>
      <c r="AU41" s="19" t="s">
        <v>164</v>
      </c>
      <c r="AV41" s="19" t="s">
        <v>476</v>
      </c>
      <c r="AW41" s="19" t="s">
        <v>544</v>
      </c>
      <c r="AX41" s="19" t="s">
        <v>545</v>
      </c>
      <c r="AY41" s="19" t="s">
        <v>546</v>
      </c>
      <c r="AZ41" s="19"/>
      <c r="BA41" s="17">
        <v>25</v>
      </c>
      <c r="BB41" s="17">
        <v>25</v>
      </c>
      <c r="BC41" s="17" t="s">
        <v>552</v>
      </c>
      <c r="BD41" s="17"/>
      <c r="BE41" s="17"/>
      <c r="BF41" s="17"/>
      <c r="BG41" s="17"/>
      <c r="BH41" s="17"/>
      <c r="BI41" s="17"/>
      <c r="BJ41" s="17"/>
      <c r="BK41" s="17">
        <v>55</v>
      </c>
      <c r="BL41" s="17"/>
      <c r="BM41" s="17"/>
      <c r="BN41" s="17"/>
      <c r="BO41" s="17">
        <v>32</v>
      </c>
      <c r="BP41" s="17"/>
      <c r="BQ41" s="17"/>
      <c r="BR41" s="17"/>
      <c r="BS41" s="17"/>
      <c r="BT41" s="17"/>
      <c r="BU41" s="17"/>
      <c r="BV41" s="17"/>
      <c r="BW41" s="17"/>
      <c r="BX41" s="17"/>
      <c r="BY41" s="17">
        <v>80</v>
      </c>
      <c r="BZ41" s="17"/>
      <c r="CA41" s="17"/>
      <c r="CB41" s="17"/>
      <c r="CC41" s="17">
        <v>45</v>
      </c>
      <c r="CD41" s="17"/>
      <c r="CE41" s="17"/>
      <c r="CF41" s="19" t="s">
        <v>140</v>
      </c>
      <c r="CI41" s="15" t="s">
        <v>112</v>
      </c>
    </row>
    <row r="42" spans="1:124">
      <c r="A42" s="13">
        <v>40</v>
      </c>
      <c r="B42" s="15">
        <v>24</v>
      </c>
      <c r="C42" s="17" t="s">
        <v>484</v>
      </c>
      <c r="D42" s="15">
        <v>1</v>
      </c>
      <c r="E42" s="17" t="s">
        <v>491</v>
      </c>
      <c r="F42" s="17">
        <v>2005</v>
      </c>
      <c r="G42" s="27" t="s">
        <v>86</v>
      </c>
      <c r="H42" s="16" t="s">
        <v>87</v>
      </c>
      <c r="I42" s="19" t="s">
        <v>144</v>
      </c>
      <c r="J42" s="17" t="s">
        <v>555</v>
      </c>
      <c r="K42" s="17" t="s">
        <v>556</v>
      </c>
      <c r="L42" s="17" t="s">
        <v>89</v>
      </c>
      <c r="M42" s="16" t="s">
        <v>90</v>
      </c>
      <c r="N42" s="15" t="s">
        <v>148</v>
      </c>
      <c r="O42" s="17" t="s">
        <v>557</v>
      </c>
      <c r="P42" s="17">
        <v>24</v>
      </c>
      <c r="Q42" s="17">
        <v>0</v>
      </c>
      <c r="R42" s="16">
        <f t="shared" ref="R42:R49" si="6">Q42+P42</f>
        <v>24</v>
      </c>
      <c r="S42" s="17"/>
      <c r="T42" s="19" t="s">
        <v>1554</v>
      </c>
      <c r="U42" s="17" t="s">
        <v>326</v>
      </c>
      <c r="V42" s="17" t="s">
        <v>558</v>
      </c>
      <c r="W42" s="17" t="s">
        <v>559</v>
      </c>
      <c r="X42" s="17"/>
      <c r="Y42" s="15" t="s">
        <v>112</v>
      </c>
      <c r="Z42" s="17" t="s">
        <v>560</v>
      </c>
      <c r="AA42" s="17" t="s">
        <v>154</v>
      </c>
      <c r="AB42" s="17" t="s">
        <v>102</v>
      </c>
      <c r="AC42" s="17" t="s">
        <v>561</v>
      </c>
      <c r="AD42" s="17">
        <v>30</v>
      </c>
      <c r="AE42" s="17" t="s">
        <v>156</v>
      </c>
      <c r="AF42" s="17" t="s">
        <v>562</v>
      </c>
      <c r="AH42" s="15" t="s">
        <v>112</v>
      </c>
      <c r="AI42" s="15" t="s">
        <v>89</v>
      </c>
      <c r="AJ42" s="15" t="s">
        <v>563</v>
      </c>
      <c r="AK42" s="17" t="s">
        <v>89</v>
      </c>
      <c r="AL42" s="17" t="s">
        <v>158</v>
      </c>
      <c r="AM42" s="17" t="s">
        <v>159</v>
      </c>
      <c r="AN42" s="17" t="s">
        <v>132</v>
      </c>
      <c r="AO42" s="17" t="s">
        <v>132</v>
      </c>
      <c r="AP42" s="17">
        <v>30</v>
      </c>
      <c r="AQ42" s="17" t="s">
        <v>163</v>
      </c>
      <c r="AR42" s="17" t="s">
        <v>89</v>
      </c>
      <c r="AS42" s="17">
        <v>22</v>
      </c>
      <c r="AT42" s="19" t="s">
        <v>183</v>
      </c>
      <c r="AU42" s="17" t="s">
        <v>164</v>
      </c>
      <c r="AV42" s="17" t="s">
        <v>134</v>
      </c>
      <c r="AW42" s="17" t="s">
        <v>210</v>
      </c>
      <c r="AX42" s="17" t="s">
        <v>1549</v>
      </c>
      <c r="AY42" s="19" t="s">
        <v>564</v>
      </c>
      <c r="AZ42" s="19"/>
      <c r="BA42" s="17">
        <v>22</v>
      </c>
      <c r="BB42" s="17">
        <v>22</v>
      </c>
      <c r="BC42" s="22" t="s">
        <v>565</v>
      </c>
      <c r="BD42" s="16"/>
      <c r="BE42" s="16"/>
      <c r="BF42" s="16"/>
      <c r="BG42" s="16"/>
      <c r="BH42" s="16"/>
      <c r="BI42" s="16"/>
      <c r="BJ42" s="16"/>
      <c r="BK42" s="16">
        <v>60</v>
      </c>
      <c r="BL42" s="16"/>
      <c r="BM42" s="16">
        <v>55</v>
      </c>
      <c r="BN42" s="16">
        <v>78</v>
      </c>
      <c r="BO42" s="16">
        <f t="shared" ref="BO42:BO47" si="7">BN42-BM42</f>
        <v>23</v>
      </c>
      <c r="BP42" s="16"/>
      <c r="BQ42" s="16"/>
      <c r="BR42" s="16"/>
      <c r="BS42" s="16"/>
      <c r="BT42" s="16"/>
      <c r="BU42" s="16"/>
      <c r="BV42" s="16"/>
      <c r="BW42" s="16"/>
      <c r="BX42" s="16"/>
      <c r="BY42" s="16">
        <v>90</v>
      </c>
      <c r="BZ42" s="16"/>
      <c r="CA42" s="16">
        <v>70</v>
      </c>
      <c r="CB42" s="16">
        <v>125</v>
      </c>
      <c r="CC42" s="16">
        <f t="shared" ref="CC42:CC47" si="8">CB42-CA42</f>
        <v>55</v>
      </c>
      <c r="CD42" s="16"/>
      <c r="CE42" s="16"/>
      <c r="CF42" s="16" t="s">
        <v>566</v>
      </c>
      <c r="CG42" s="16"/>
      <c r="CI42" s="15" t="s">
        <v>112</v>
      </c>
    </row>
    <row r="43" spans="1:124">
      <c r="A43" s="13">
        <v>41</v>
      </c>
      <c r="B43" s="15">
        <v>24</v>
      </c>
      <c r="C43" s="17" t="s">
        <v>484</v>
      </c>
      <c r="D43" s="15">
        <v>2</v>
      </c>
      <c r="E43" s="17" t="s">
        <v>491</v>
      </c>
      <c r="F43" s="17">
        <v>2005</v>
      </c>
      <c r="G43" s="27" t="s">
        <v>86</v>
      </c>
      <c r="H43" s="16" t="s">
        <v>87</v>
      </c>
      <c r="I43" s="19" t="s">
        <v>144</v>
      </c>
      <c r="J43" s="17" t="s">
        <v>555</v>
      </c>
      <c r="K43" s="17" t="s">
        <v>556</v>
      </c>
      <c r="L43" s="17" t="s">
        <v>89</v>
      </c>
      <c r="M43" s="16" t="s">
        <v>90</v>
      </c>
      <c r="N43" s="15" t="s">
        <v>148</v>
      </c>
      <c r="O43" s="17" t="s">
        <v>557</v>
      </c>
      <c r="P43" s="17">
        <v>24</v>
      </c>
      <c r="Q43" s="17">
        <v>0</v>
      </c>
      <c r="R43" s="16">
        <f t="shared" si="6"/>
        <v>24</v>
      </c>
      <c r="S43" s="17"/>
      <c r="T43" s="17" t="s">
        <v>364</v>
      </c>
      <c r="U43" s="17" t="s">
        <v>365</v>
      </c>
      <c r="V43" s="17" t="s">
        <v>366</v>
      </c>
      <c r="W43" s="17">
        <v>3</v>
      </c>
      <c r="X43" s="17"/>
      <c r="Y43" s="15" t="s">
        <v>112</v>
      </c>
      <c r="Z43" s="17" t="s">
        <v>560</v>
      </c>
      <c r="AA43" s="17" t="s">
        <v>154</v>
      </c>
      <c r="AB43" s="17" t="s">
        <v>102</v>
      </c>
      <c r="AC43" s="17" t="s">
        <v>561</v>
      </c>
      <c r="AD43" s="17">
        <v>30</v>
      </c>
      <c r="AE43" s="17" t="s">
        <v>156</v>
      </c>
      <c r="AF43" s="17" t="s">
        <v>562</v>
      </c>
      <c r="AH43" s="15" t="s">
        <v>112</v>
      </c>
      <c r="AI43" s="15" t="s">
        <v>89</v>
      </c>
      <c r="AJ43" s="15" t="s">
        <v>563</v>
      </c>
      <c r="AK43" s="17" t="s">
        <v>89</v>
      </c>
      <c r="AL43" s="17" t="s">
        <v>158</v>
      </c>
      <c r="AM43" s="17" t="s">
        <v>159</v>
      </c>
      <c r="AN43" s="17" t="s">
        <v>132</v>
      </c>
      <c r="AO43" s="17" t="s">
        <v>132</v>
      </c>
      <c r="AP43" s="17">
        <v>30</v>
      </c>
      <c r="AQ43" s="17" t="s">
        <v>163</v>
      </c>
      <c r="AR43" s="17" t="s">
        <v>89</v>
      </c>
      <c r="AS43" s="17">
        <v>22</v>
      </c>
      <c r="AT43" s="19" t="s">
        <v>183</v>
      </c>
      <c r="AU43" s="17" t="s">
        <v>164</v>
      </c>
      <c r="AV43" s="17" t="s">
        <v>134</v>
      </c>
      <c r="AW43" s="17" t="s">
        <v>210</v>
      </c>
      <c r="AX43" s="17" t="s">
        <v>1549</v>
      </c>
      <c r="AY43" s="19" t="s">
        <v>564</v>
      </c>
      <c r="AZ43" s="19"/>
      <c r="BA43" s="17">
        <v>20</v>
      </c>
      <c r="BB43" s="17">
        <v>20</v>
      </c>
      <c r="BC43" s="22" t="s">
        <v>565</v>
      </c>
      <c r="BD43" s="16"/>
      <c r="BE43" s="16"/>
      <c r="BF43" s="16"/>
      <c r="BG43" s="16"/>
      <c r="BH43" s="16"/>
      <c r="BI43" s="16"/>
      <c r="BJ43" s="16"/>
      <c r="BK43" s="16">
        <v>60</v>
      </c>
      <c r="BL43" s="16"/>
      <c r="BM43" s="16">
        <v>55</v>
      </c>
      <c r="BN43" s="16">
        <v>100</v>
      </c>
      <c r="BO43" s="16">
        <f t="shared" si="7"/>
        <v>45</v>
      </c>
      <c r="BP43" s="16"/>
      <c r="BQ43" s="16"/>
      <c r="BR43" s="16"/>
      <c r="BS43" s="16"/>
      <c r="BT43" s="16"/>
      <c r="BU43" s="16"/>
      <c r="BV43" s="16"/>
      <c r="BW43" s="16"/>
      <c r="BX43" s="16"/>
      <c r="BY43" s="16">
        <v>115</v>
      </c>
      <c r="BZ43" s="16"/>
      <c r="CA43" s="16">
        <v>85</v>
      </c>
      <c r="CB43" s="16">
        <v>138</v>
      </c>
      <c r="CC43" s="16">
        <f t="shared" si="8"/>
        <v>53</v>
      </c>
      <c r="CD43" s="16"/>
      <c r="CE43" s="16"/>
      <c r="CF43" s="16" t="s">
        <v>566</v>
      </c>
      <c r="CG43" s="16"/>
      <c r="CI43" s="15" t="s">
        <v>112</v>
      </c>
    </row>
    <row r="44" spans="1:124">
      <c r="A44" s="13">
        <v>42</v>
      </c>
      <c r="B44" s="15">
        <v>25</v>
      </c>
      <c r="C44" s="16" t="s">
        <v>567</v>
      </c>
      <c r="D44" s="15">
        <v>1</v>
      </c>
      <c r="E44" s="16" t="s">
        <v>568</v>
      </c>
      <c r="F44" s="19">
        <v>1998</v>
      </c>
      <c r="G44" s="19" t="s">
        <v>192</v>
      </c>
      <c r="H44" s="16" t="s">
        <v>87</v>
      </c>
      <c r="I44" s="19" t="s">
        <v>144</v>
      </c>
      <c r="J44" s="16"/>
      <c r="K44" s="16"/>
      <c r="L44" s="16" t="s">
        <v>89</v>
      </c>
      <c r="M44" s="19" t="s">
        <v>518</v>
      </c>
      <c r="N44" s="21" t="s">
        <v>453</v>
      </c>
      <c r="O44" s="16" t="s">
        <v>579</v>
      </c>
      <c r="P44" s="16">
        <v>5</v>
      </c>
      <c r="Q44" s="16">
        <v>11</v>
      </c>
      <c r="R44" s="16">
        <f t="shared" si="6"/>
        <v>16</v>
      </c>
      <c r="S44" s="16" t="s">
        <v>1561</v>
      </c>
      <c r="T44" s="16" t="s">
        <v>94</v>
      </c>
      <c r="U44" s="16" t="s">
        <v>574</v>
      </c>
      <c r="V44" s="16" t="s">
        <v>580</v>
      </c>
      <c r="W44" s="16"/>
      <c r="X44" s="16" t="s">
        <v>581</v>
      </c>
      <c r="Y44" s="15" t="s">
        <v>112</v>
      </c>
      <c r="Z44" s="17" t="s">
        <v>582</v>
      </c>
      <c r="AA44" s="19" t="s">
        <v>329</v>
      </c>
      <c r="AB44" s="16" t="s">
        <v>102</v>
      </c>
      <c r="AC44" s="16" t="s">
        <v>1562</v>
      </c>
      <c r="AD44" s="16">
        <v>10</v>
      </c>
      <c r="AE44" s="16" t="s">
        <v>578</v>
      </c>
      <c r="AF44" s="16"/>
      <c r="AH44" s="15" t="s">
        <v>112</v>
      </c>
      <c r="AI44" s="15" t="s">
        <v>112</v>
      </c>
      <c r="AK44" s="16" t="s">
        <v>112</v>
      </c>
      <c r="AL44" s="16"/>
      <c r="AM44" s="16"/>
      <c r="AN44" s="16"/>
      <c r="AO44" s="16"/>
      <c r="AP44" s="16"/>
      <c r="AQ44" s="16" t="s">
        <v>583</v>
      </c>
      <c r="AR44" s="17" t="s">
        <v>89</v>
      </c>
      <c r="AS44" s="16">
        <v>4</v>
      </c>
      <c r="AT44" s="16" t="s">
        <v>183</v>
      </c>
      <c r="AU44" s="16" t="s">
        <v>164</v>
      </c>
      <c r="AV44" s="16" t="s">
        <v>134</v>
      </c>
      <c r="AW44" s="16" t="s">
        <v>210</v>
      </c>
      <c r="AX44" s="16" t="s">
        <v>584</v>
      </c>
      <c r="AY44" s="16" t="s">
        <v>300</v>
      </c>
      <c r="AZ44" s="16" t="s">
        <v>585</v>
      </c>
      <c r="BA44" s="16">
        <v>16</v>
      </c>
      <c r="BB44" s="16">
        <v>6</v>
      </c>
      <c r="BC44" s="16" t="s">
        <v>186</v>
      </c>
      <c r="BK44" s="15">
        <v>52</v>
      </c>
      <c r="BM44" s="15">
        <v>36</v>
      </c>
      <c r="BN44" s="15">
        <v>68</v>
      </c>
      <c r="BO44" s="15">
        <f t="shared" si="7"/>
        <v>32</v>
      </c>
      <c r="BY44" s="15">
        <v>62</v>
      </c>
      <c r="CA44" s="15">
        <v>62</v>
      </c>
      <c r="CB44" s="15">
        <v>80</v>
      </c>
      <c r="CC44" s="15">
        <f t="shared" si="8"/>
        <v>18</v>
      </c>
      <c r="CF44" s="15" t="s">
        <v>140</v>
      </c>
      <c r="CH44" s="15" t="s">
        <v>586</v>
      </c>
      <c r="CI44" s="17" t="s">
        <v>112</v>
      </c>
    </row>
    <row r="45" spans="1:124">
      <c r="A45" s="13">
        <v>42</v>
      </c>
      <c r="B45" s="15">
        <v>25</v>
      </c>
      <c r="C45" s="16" t="s">
        <v>567</v>
      </c>
      <c r="D45" s="15">
        <v>2</v>
      </c>
      <c r="E45" s="16" t="s">
        <v>568</v>
      </c>
      <c r="F45" s="19">
        <v>1998</v>
      </c>
      <c r="G45" s="19" t="s">
        <v>192</v>
      </c>
      <c r="H45" s="16" t="s">
        <v>87</v>
      </c>
      <c r="I45" s="19" t="s">
        <v>144</v>
      </c>
      <c r="J45" s="16"/>
      <c r="K45" s="16"/>
      <c r="L45" s="16" t="s">
        <v>89</v>
      </c>
      <c r="M45" s="19" t="s">
        <v>518</v>
      </c>
      <c r="N45" s="21" t="s">
        <v>453</v>
      </c>
      <c r="O45" s="16" t="s">
        <v>579</v>
      </c>
      <c r="P45" s="16">
        <v>5</v>
      </c>
      <c r="Q45" s="16">
        <v>11</v>
      </c>
      <c r="R45" s="16">
        <f t="shared" si="6"/>
        <v>16</v>
      </c>
      <c r="S45" s="16"/>
      <c r="T45" s="16" t="s">
        <v>94</v>
      </c>
      <c r="U45" s="16" t="s">
        <v>574</v>
      </c>
      <c r="V45" s="16" t="s">
        <v>580</v>
      </c>
      <c r="W45" s="16"/>
      <c r="X45" s="16" t="s">
        <v>581</v>
      </c>
      <c r="Y45" s="15" t="s">
        <v>112</v>
      </c>
      <c r="Z45" s="17" t="s">
        <v>582</v>
      </c>
      <c r="AA45" s="19" t="s">
        <v>329</v>
      </c>
      <c r="AB45" s="16" t="s">
        <v>102</v>
      </c>
      <c r="AC45" s="16" t="s">
        <v>1563</v>
      </c>
      <c r="AD45" s="16">
        <v>10</v>
      </c>
      <c r="AE45" s="16" t="s">
        <v>578</v>
      </c>
      <c r="AF45" s="16"/>
      <c r="AH45" s="15" t="s">
        <v>112</v>
      </c>
      <c r="AI45" s="15" t="s">
        <v>112</v>
      </c>
      <c r="AK45" s="16" t="s">
        <v>112</v>
      </c>
      <c r="AL45" s="16"/>
      <c r="AM45" s="16"/>
      <c r="AN45" s="16"/>
      <c r="AO45" s="16"/>
      <c r="AP45" s="16"/>
      <c r="AQ45" s="16" t="s">
        <v>583</v>
      </c>
      <c r="AR45" s="17" t="s">
        <v>89</v>
      </c>
      <c r="AS45" s="16">
        <v>4</v>
      </c>
      <c r="AT45" s="16" t="s">
        <v>183</v>
      </c>
      <c r="AU45" s="16" t="s">
        <v>164</v>
      </c>
      <c r="AV45" s="16" t="s">
        <v>134</v>
      </c>
      <c r="AW45" s="16" t="s">
        <v>210</v>
      </c>
      <c r="AX45" s="16" t="s">
        <v>584</v>
      </c>
      <c r="AY45" s="16" t="s">
        <v>300</v>
      </c>
      <c r="AZ45" s="16" t="s">
        <v>585</v>
      </c>
      <c r="BA45" s="16">
        <v>16</v>
      </c>
      <c r="BB45" s="16">
        <v>6</v>
      </c>
      <c r="BC45" s="16" t="s">
        <v>186</v>
      </c>
      <c r="BK45" s="15">
        <v>60</v>
      </c>
      <c r="BM45" s="15">
        <v>40</v>
      </c>
      <c r="BN45" s="15">
        <v>76</v>
      </c>
      <c r="BO45" s="15">
        <f t="shared" si="7"/>
        <v>36</v>
      </c>
      <c r="BY45" s="15">
        <v>92</v>
      </c>
      <c r="CA45" s="15">
        <v>70</v>
      </c>
      <c r="CB45" s="15">
        <v>104</v>
      </c>
      <c r="CC45" s="15">
        <f t="shared" si="8"/>
        <v>34</v>
      </c>
      <c r="CF45" s="15" t="s">
        <v>88</v>
      </c>
      <c r="CI45" s="17" t="s">
        <v>112</v>
      </c>
    </row>
    <row r="46" spans="1:124">
      <c r="A46" s="13">
        <v>42</v>
      </c>
      <c r="B46" s="15">
        <v>25</v>
      </c>
      <c r="C46" s="16" t="s">
        <v>567</v>
      </c>
      <c r="D46" s="15">
        <v>3</v>
      </c>
      <c r="E46" s="16" t="s">
        <v>568</v>
      </c>
      <c r="F46" s="19">
        <v>1998</v>
      </c>
      <c r="G46" s="19" t="s">
        <v>192</v>
      </c>
      <c r="H46" s="16" t="s">
        <v>87</v>
      </c>
      <c r="I46" s="19" t="s">
        <v>144</v>
      </c>
      <c r="J46" s="16"/>
      <c r="K46" s="16"/>
      <c r="L46" s="16" t="s">
        <v>89</v>
      </c>
      <c r="M46" s="19" t="s">
        <v>518</v>
      </c>
      <c r="N46" s="21" t="s">
        <v>453</v>
      </c>
      <c r="O46" s="16" t="s">
        <v>579</v>
      </c>
      <c r="P46" s="16">
        <v>5</v>
      </c>
      <c r="Q46" s="16">
        <v>11</v>
      </c>
      <c r="R46" s="16">
        <f t="shared" si="6"/>
        <v>16</v>
      </c>
      <c r="S46" s="16"/>
      <c r="T46" s="16" t="s">
        <v>94</v>
      </c>
      <c r="U46" s="16" t="s">
        <v>574</v>
      </c>
      <c r="V46" s="16" t="s">
        <v>580</v>
      </c>
      <c r="W46" s="16"/>
      <c r="X46" s="16" t="s">
        <v>581</v>
      </c>
      <c r="Y46" s="15" t="s">
        <v>112</v>
      </c>
      <c r="Z46" s="17" t="s">
        <v>582</v>
      </c>
      <c r="AA46" s="19" t="s">
        <v>329</v>
      </c>
      <c r="AB46" s="16" t="s">
        <v>102</v>
      </c>
      <c r="AC46" s="16" t="s">
        <v>1562</v>
      </c>
      <c r="AD46" s="16">
        <v>10</v>
      </c>
      <c r="AE46" s="16" t="s">
        <v>159</v>
      </c>
      <c r="AF46" s="16"/>
      <c r="AH46" s="15" t="s">
        <v>112</v>
      </c>
      <c r="AI46" s="15" t="s">
        <v>112</v>
      </c>
      <c r="AK46" s="16" t="s">
        <v>112</v>
      </c>
      <c r="AL46" s="16"/>
      <c r="AM46" s="16"/>
      <c r="AN46" s="16"/>
      <c r="AO46" s="16"/>
      <c r="AP46" s="16"/>
      <c r="AQ46" s="16" t="s">
        <v>583</v>
      </c>
      <c r="AR46" s="17" t="s">
        <v>89</v>
      </c>
      <c r="AS46" s="16">
        <v>4</v>
      </c>
      <c r="AT46" s="16" t="s">
        <v>183</v>
      </c>
      <c r="AU46" s="16" t="s">
        <v>164</v>
      </c>
      <c r="AV46" s="16" t="s">
        <v>134</v>
      </c>
      <c r="AW46" s="16" t="s">
        <v>210</v>
      </c>
      <c r="AX46" s="16" t="s">
        <v>584</v>
      </c>
      <c r="AY46" s="16" t="s">
        <v>300</v>
      </c>
      <c r="AZ46" s="16" t="s">
        <v>585</v>
      </c>
      <c r="BA46" s="16">
        <v>16</v>
      </c>
      <c r="BB46" s="16">
        <v>6</v>
      </c>
      <c r="BC46" s="16" t="s">
        <v>186</v>
      </c>
      <c r="BK46" s="15">
        <v>78</v>
      </c>
      <c r="BM46" s="15">
        <v>68</v>
      </c>
      <c r="BN46" s="15">
        <v>82</v>
      </c>
      <c r="BO46" s="15">
        <f t="shared" si="7"/>
        <v>14</v>
      </c>
      <c r="BY46" s="15">
        <v>80</v>
      </c>
      <c r="CA46" s="15">
        <v>80</v>
      </c>
      <c r="CB46" s="15">
        <v>88</v>
      </c>
      <c r="CC46" s="15">
        <f t="shared" si="8"/>
        <v>8</v>
      </c>
      <c r="CF46" s="15" t="s">
        <v>140</v>
      </c>
      <c r="CI46" s="17" t="s">
        <v>112</v>
      </c>
    </row>
    <row r="47" spans="1:124">
      <c r="A47" s="13">
        <v>42</v>
      </c>
      <c r="B47" s="15">
        <v>25</v>
      </c>
      <c r="C47" s="16" t="s">
        <v>567</v>
      </c>
      <c r="D47" s="15">
        <v>4</v>
      </c>
      <c r="E47" s="16" t="s">
        <v>568</v>
      </c>
      <c r="F47" s="19">
        <v>1998</v>
      </c>
      <c r="G47" s="19" t="s">
        <v>192</v>
      </c>
      <c r="H47" s="16" t="s">
        <v>87</v>
      </c>
      <c r="I47" s="19" t="s">
        <v>144</v>
      </c>
      <c r="J47" s="16"/>
      <c r="K47" s="16"/>
      <c r="L47" s="16" t="s">
        <v>89</v>
      </c>
      <c r="M47" s="19" t="s">
        <v>518</v>
      </c>
      <c r="N47" s="21" t="s">
        <v>453</v>
      </c>
      <c r="O47" s="16" t="s">
        <v>579</v>
      </c>
      <c r="P47" s="16">
        <v>5</v>
      </c>
      <c r="Q47" s="16">
        <v>11</v>
      </c>
      <c r="R47" s="16">
        <f t="shared" si="6"/>
        <v>16</v>
      </c>
      <c r="S47" s="16"/>
      <c r="T47" s="16" t="s">
        <v>94</v>
      </c>
      <c r="U47" s="16" t="s">
        <v>574</v>
      </c>
      <c r="V47" s="16" t="s">
        <v>580</v>
      </c>
      <c r="W47" s="16"/>
      <c r="X47" s="16" t="s">
        <v>581</v>
      </c>
      <c r="Y47" s="15" t="s">
        <v>112</v>
      </c>
      <c r="Z47" s="17" t="s">
        <v>582</v>
      </c>
      <c r="AA47" s="19" t="s">
        <v>329</v>
      </c>
      <c r="AB47" s="16" t="s">
        <v>102</v>
      </c>
      <c r="AC47" s="16" t="s">
        <v>1563</v>
      </c>
      <c r="AD47" s="16">
        <v>10</v>
      </c>
      <c r="AE47" s="16" t="s">
        <v>159</v>
      </c>
      <c r="AF47" s="16"/>
      <c r="AH47" s="15" t="s">
        <v>112</v>
      </c>
      <c r="AI47" s="15" t="s">
        <v>112</v>
      </c>
      <c r="AK47" s="16" t="s">
        <v>112</v>
      </c>
      <c r="AL47" s="16"/>
      <c r="AM47" s="16"/>
      <c r="AN47" s="16"/>
      <c r="AO47" s="16"/>
      <c r="AP47" s="16"/>
      <c r="AQ47" s="16" t="s">
        <v>583</v>
      </c>
      <c r="AR47" s="17" t="s">
        <v>89</v>
      </c>
      <c r="AS47" s="16">
        <v>4</v>
      </c>
      <c r="AT47" s="16" t="s">
        <v>183</v>
      </c>
      <c r="AU47" s="16" t="s">
        <v>164</v>
      </c>
      <c r="AV47" s="16" t="s">
        <v>134</v>
      </c>
      <c r="AW47" s="16" t="s">
        <v>210</v>
      </c>
      <c r="AX47" s="16" t="s">
        <v>584</v>
      </c>
      <c r="AY47" s="16" t="s">
        <v>300</v>
      </c>
      <c r="AZ47" s="16" t="s">
        <v>585</v>
      </c>
      <c r="BA47" s="16">
        <v>16</v>
      </c>
      <c r="BB47" s="16">
        <v>6</v>
      </c>
      <c r="BC47" s="16" t="s">
        <v>186</v>
      </c>
      <c r="BK47" s="15">
        <v>72</v>
      </c>
      <c r="BM47" s="15">
        <v>70</v>
      </c>
      <c r="BN47" s="15">
        <v>72</v>
      </c>
      <c r="BO47" s="15">
        <f t="shared" si="7"/>
        <v>2</v>
      </c>
      <c r="BY47" s="15">
        <v>75</v>
      </c>
      <c r="CA47" s="15">
        <v>75</v>
      </c>
      <c r="CB47" s="15">
        <v>88</v>
      </c>
      <c r="CC47" s="15">
        <f t="shared" si="8"/>
        <v>13</v>
      </c>
      <c r="CF47" s="15" t="s">
        <v>140</v>
      </c>
      <c r="CI47" s="17" t="s">
        <v>112</v>
      </c>
    </row>
    <row r="48" spans="1:124">
      <c r="A48" s="13">
        <v>43</v>
      </c>
      <c r="B48" s="15">
        <v>26</v>
      </c>
      <c r="C48" s="16" t="s">
        <v>567</v>
      </c>
      <c r="E48" s="16" t="s">
        <v>569</v>
      </c>
      <c r="F48" s="19">
        <v>2003</v>
      </c>
      <c r="G48" s="15" t="s">
        <v>571</v>
      </c>
      <c r="H48" s="19" t="s">
        <v>144</v>
      </c>
      <c r="I48" s="19" t="s">
        <v>144</v>
      </c>
      <c r="J48" s="16"/>
      <c r="K48" s="16"/>
      <c r="L48" s="16" t="s">
        <v>89</v>
      </c>
      <c r="M48" s="16" t="s">
        <v>572</v>
      </c>
      <c r="N48" s="21" t="s">
        <v>453</v>
      </c>
      <c r="O48" s="16" t="s">
        <v>573</v>
      </c>
      <c r="P48" s="16">
        <v>21</v>
      </c>
      <c r="Q48" s="16">
        <v>19</v>
      </c>
      <c r="R48" s="16">
        <f t="shared" si="6"/>
        <v>40</v>
      </c>
      <c r="S48" s="16"/>
      <c r="T48" s="16" t="s">
        <v>94</v>
      </c>
      <c r="U48" s="16" t="s">
        <v>574</v>
      </c>
      <c r="V48" s="16" t="s">
        <v>575</v>
      </c>
      <c r="W48" s="16"/>
      <c r="X48" s="16"/>
      <c r="Y48" s="15" t="s">
        <v>112</v>
      </c>
      <c r="Z48" s="16" t="s">
        <v>576</v>
      </c>
      <c r="AA48" s="19" t="s">
        <v>428</v>
      </c>
      <c r="AB48" s="16" t="s">
        <v>102</v>
      </c>
      <c r="AC48" s="16" t="s">
        <v>577</v>
      </c>
      <c r="AD48" s="16"/>
      <c r="AE48" s="16" t="s">
        <v>578</v>
      </c>
      <c r="AH48" s="15" t="s">
        <v>112</v>
      </c>
      <c r="AI48" s="15" t="s">
        <v>112</v>
      </c>
      <c r="AK48" s="16" t="s">
        <v>89</v>
      </c>
      <c r="AL48" s="16" t="s">
        <v>299</v>
      </c>
      <c r="AM48" s="16" t="s">
        <v>578</v>
      </c>
      <c r="AN48" s="16"/>
      <c r="AO48" s="16"/>
      <c r="AP48" s="16"/>
      <c r="AQ48" s="16" t="s">
        <v>583</v>
      </c>
      <c r="AR48" s="16" t="s">
        <v>89</v>
      </c>
      <c r="AS48" s="16">
        <v>40</v>
      </c>
      <c r="AT48" s="16" t="s">
        <v>132</v>
      </c>
      <c r="AU48" s="23" t="s">
        <v>164</v>
      </c>
      <c r="AV48" s="23" t="s">
        <v>134</v>
      </c>
      <c r="AW48" s="16" t="s">
        <v>135</v>
      </c>
      <c r="AX48" s="16" t="s">
        <v>587</v>
      </c>
      <c r="AY48" s="16" t="s">
        <v>588</v>
      </c>
      <c r="AZ48" s="16" t="s">
        <v>589</v>
      </c>
      <c r="BA48" s="16">
        <v>30</v>
      </c>
      <c r="BB48" s="16">
        <v>10</v>
      </c>
      <c r="BC48" s="17" t="s">
        <v>590</v>
      </c>
      <c r="BD48" s="16">
        <v>38</v>
      </c>
      <c r="BE48" s="16"/>
      <c r="BF48" s="16"/>
      <c r="BG48" s="16"/>
      <c r="BH48" s="16"/>
      <c r="BI48" s="16"/>
      <c r="BJ48" s="16">
        <v>4</v>
      </c>
      <c r="BK48" s="16"/>
      <c r="BL48" s="16"/>
      <c r="BM48" s="16"/>
      <c r="BN48" s="16"/>
      <c r="BO48" s="16"/>
      <c r="BP48" s="16"/>
      <c r="BQ48" s="16"/>
      <c r="BR48" s="16">
        <v>6</v>
      </c>
      <c r="BS48" s="16"/>
      <c r="BT48" s="16"/>
      <c r="BU48" s="16"/>
      <c r="BV48" s="16"/>
      <c r="BW48" s="16"/>
      <c r="BX48" s="16">
        <v>14</v>
      </c>
      <c r="BY48" s="16"/>
      <c r="BZ48" s="16"/>
      <c r="CA48" s="16"/>
      <c r="CB48" s="16"/>
      <c r="CC48" s="16"/>
      <c r="CD48" s="16"/>
      <c r="CE48" s="16"/>
      <c r="CF48" s="16" t="s">
        <v>88</v>
      </c>
      <c r="CI48" s="16" t="s">
        <v>89</v>
      </c>
      <c r="CJ48" s="15">
        <v>40</v>
      </c>
      <c r="CK48" s="16" t="s">
        <v>132</v>
      </c>
      <c r="CL48" s="16" t="s">
        <v>317</v>
      </c>
      <c r="CM48" s="16" t="s">
        <v>591</v>
      </c>
      <c r="CN48" s="16" t="s">
        <v>1163</v>
      </c>
      <c r="CO48" s="16" t="s">
        <v>135</v>
      </c>
      <c r="CP48" s="16" t="s">
        <v>587</v>
      </c>
      <c r="CR48" s="16">
        <v>30</v>
      </c>
      <c r="CS48" s="16">
        <v>10</v>
      </c>
      <c r="CT48" s="1" t="s">
        <v>167</v>
      </c>
      <c r="CU48" s="3">
        <v>10</v>
      </c>
      <c r="CY48" s="3">
        <v>8</v>
      </c>
      <c r="CZ48" s="3">
        <v>12</v>
      </c>
      <c r="DA48" s="3">
        <v>2</v>
      </c>
      <c r="DG48" s="3">
        <v>10</v>
      </c>
      <c r="DK48" s="3">
        <v>6</v>
      </c>
      <c r="DL48" s="3">
        <v>14</v>
      </c>
      <c r="DM48" s="3">
        <v>4</v>
      </c>
      <c r="DS48" s="4" t="s">
        <v>141</v>
      </c>
      <c r="DT48" s="4"/>
    </row>
    <row r="49" spans="1:127">
      <c r="A49" s="13">
        <v>44</v>
      </c>
      <c r="B49" s="15">
        <v>27</v>
      </c>
      <c r="C49" s="16" t="s">
        <v>567</v>
      </c>
      <c r="E49" s="16" t="s">
        <v>570</v>
      </c>
      <c r="F49" s="19">
        <v>2000</v>
      </c>
      <c r="G49" s="19" t="s">
        <v>192</v>
      </c>
      <c r="H49" s="16" t="s">
        <v>87</v>
      </c>
      <c r="I49" s="19" t="s">
        <v>144</v>
      </c>
      <c r="J49" s="16"/>
      <c r="K49" s="16"/>
      <c r="L49" s="16" t="s">
        <v>89</v>
      </c>
      <c r="M49" s="19" t="s">
        <v>518</v>
      </c>
      <c r="N49" s="21" t="s">
        <v>453</v>
      </c>
      <c r="O49" s="16" t="s">
        <v>592</v>
      </c>
      <c r="P49" s="16">
        <v>11</v>
      </c>
      <c r="Q49" s="16">
        <v>13</v>
      </c>
      <c r="R49" s="16">
        <f t="shared" si="6"/>
        <v>24</v>
      </c>
      <c r="S49" s="16"/>
      <c r="T49" s="16" t="s">
        <v>94</v>
      </c>
      <c r="U49" s="16" t="s">
        <v>593</v>
      </c>
      <c r="V49" s="16" t="s">
        <v>580</v>
      </c>
      <c r="W49" s="16" t="s">
        <v>594</v>
      </c>
      <c r="X49" s="16"/>
      <c r="Y49" s="15" t="s">
        <v>112</v>
      </c>
      <c r="Z49" s="16" t="s">
        <v>582</v>
      </c>
      <c r="AA49" s="19" t="s">
        <v>329</v>
      </c>
      <c r="AB49" s="16" t="s">
        <v>102</v>
      </c>
      <c r="AC49" s="16" t="s">
        <v>595</v>
      </c>
      <c r="AD49" s="16"/>
      <c r="AE49" s="16" t="s">
        <v>596</v>
      </c>
      <c r="AF49" s="16"/>
      <c r="AH49" s="15" t="s">
        <v>112</v>
      </c>
      <c r="AI49" s="15" t="s">
        <v>89</v>
      </c>
      <c r="AJ49" s="15" t="s">
        <v>597</v>
      </c>
      <c r="AK49" s="15" t="s">
        <v>112</v>
      </c>
      <c r="AQ49" s="16" t="s">
        <v>583</v>
      </c>
      <c r="AR49" s="16" t="s">
        <v>89</v>
      </c>
      <c r="AS49" s="16">
        <v>24</v>
      </c>
      <c r="AT49" s="16" t="s">
        <v>132</v>
      </c>
      <c r="AU49" s="16" t="s">
        <v>164</v>
      </c>
      <c r="AV49" s="23" t="s">
        <v>134</v>
      </c>
      <c r="AW49" s="16" t="s">
        <v>135</v>
      </c>
      <c r="AX49" s="16" t="s">
        <v>587</v>
      </c>
      <c r="AY49" s="16" t="s">
        <v>588</v>
      </c>
      <c r="AZ49" s="16" t="s">
        <v>589</v>
      </c>
      <c r="BA49" s="16">
        <v>24</v>
      </c>
      <c r="BB49" s="16">
        <v>24</v>
      </c>
      <c r="BC49" s="16" t="s">
        <v>217</v>
      </c>
      <c r="BD49" s="15">
        <v>30</v>
      </c>
      <c r="BG49" s="15">
        <v>10</v>
      </c>
      <c r="BJ49" s="15">
        <f>BG49*SQRT(BA49)</f>
        <v>48.989794855663561</v>
      </c>
      <c r="BR49" s="15">
        <v>75</v>
      </c>
      <c r="BU49" s="15">
        <v>20</v>
      </c>
      <c r="BX49" s="15">
        <f>BU49*SQRT(BB49)</f>
        <v>97.979589711327122</v>
      </c>
      <c r="CF49" s="15" t="s">
        <v>88</v>
      </c>
      <c r="CI49" s="19" t="s">
        <v>112</v>
      </c>
      <c r="CJ49" s="19"/>
      <c r="CK49" s="19"/>
    </row>
    <row r="50" spans="1:127">
      <c r="A50" s="13">
        <v>45</v>
      </c>
      <c r="B50" s="15">
        <v>28</v>
      </c>
      <c r="C50" s="16" t="s">
        <v>598</v>
      </c>
      <c r="D50" s="15">
        <v>1</v>
      </c>
      <c r="E50" s="16" t="s">
        <v>600</v>
      </c>
      <c r="F50" s="19">
        <v>2008</v>
      </c>
      <c r="G50" s="27" t="s">
        <v>86</v>
      </c>
      <c r="H50" s="16" t="s">
        <v>87</v>
      </c>
      <c r="I50" s="16" t="s">
        <v>88</v>
      </c>
      <c r="J50" s="16"/>
      <c r="K50" s="16"/>
      <c r="L50" s="16" t="s">
        <v>89</v>
      </c>
      <c r="M50" s="16" t="s">
        <v>90</v>
      </c>
      <c r="N50" s="16" t="s">
        <v>195</v>
      </c>
      <c r="O50" s="16" t="s">
        <v>602</v>
      </c>
      <c r="P50" s="16">
        <v>10</v>
      </c>
      <c r="Q50" s="16">
        <v>7</v>
      </c>
      <c r="R50" s="16">
        <v>17</v>
      </c>
      <c r="S50" s="16"/>
      <c r="T50" s="16" t="s">
        <v>295</v>
      </c>
      <c r="U50" s="16" t="s">
        <v>495</v>
      </c>
      <c r="V50" s="16" t="s">
        <v>455</v>
      </c>
      <c r="W50" s="16">
        <v>180</v>
      </c>
      <c r="X50" s="16" t="s">
        <v>603</v>
      </c>
      <c r="Y50" s="15" t="s">
        <v>112</v>
      </c>
      <c r="Z50" s="16" t="s">
        <v>411</v>
      </c>
      <c r="AA50" s="19" t="s">
        <v>412</v>
      </c>
      <c r="AB50" s="16" t="s">
        <v>102</v>
      </c>
      <c r="AC50" s="16" t="s">
        <v>604</v>
      </c>
      <c r="AD50" s="16">
        <v>10</v>
      </c>
      <c r="AE50" s="16" t="s">
        <v>159</v>
      </c>
      <c r="AH50" s="15" t="s">
        <v>112</v>
      </c>
      <c r="AI50" s="15" t="s">
        <v>89</v>
      </c>
      <c r="AJ50" s="15" t="s">
        <v>530</v>
      </c>
      <c r="AK50" s="16" t="s">
        <v>89</v>
      </c>
      <c r="AL50" s="16" t="s">
        <v>299</v>
      </c>
      <c r="AM50" s="16" t="s">
        <v>159</v>
      </c>
      <c r="AN50" s="16" t="s">
        <v>431</v>
      </c>
      <c r="AO50" s="16"/>
      <c r="AP50" s="16">
        <v>10</v>
      </c>
      <c r="AQ50" s="15" t="s">
        <v>213</v>
      </c>
      <c r="AR50" s="15" t="s">
        <v>89</v>
      </c>
      <c r="AS50" s="16">
        <v>17</v>
      </c>
      <c r="AT50" s="16" t="s">
        <v>132</v>
      </c>
      <c r="AU50" s="16" t="s">
        <v>164</v>
      </c>
      <c r="AV50" s="16" t="s">
        <v>134</v>
      </c>
      <c r="AW50" s="16" t="s">
        <v>135</v>
      </c>
      <c r="AX50" s="16" t="s">
        <v>448</v>
      </c>
      <c r="AY50" s="16" t="s">
        <v>610</v>
      </c>
      <c r="AZ50" s="16" t="s">
        <v>589</v>
      </c>
      <c r="BA50" s="16">
        <v>17</v>
      </c>
      <c r="BB50" s="16">
        <v>17</v>
      </c>
      <c r="BC50" s="16" t="s">
        <v>611</v>
      </c>
      <c r="BD50" s="17">
        <v>-38</v>
      </c>
      <c r="BE50" s="17"/>
      <c r="BF50" s="17"/>
      <c r="BH50" s="17"/>
      <c r="BI50" s="17"/>
      <c r="BJ50" s="17">
        <v>8</v>
      </c>
      <c r="BK50" s="17"/>
      <c r="BL50" s="17"/>
      <c r="BM50" s="17"/>
      <c r="BN50" s="17"/>
      <c r="BO50" s="17"/>
      <c r="BP50" s="17"/>
      <c r="BQ50" s="17"/>
      <c r="BR50" s="17">
        <v>-5</v>
      </c>
      <c r="BS50" s="17"/>
      <c r="BT50" s="17"/>
      <c r="BU50" s="17"/>
      <c r="BV50" s="17"/>
      <c r="BW50" s="17"/>
      <c r="BX50" s="19">
        <v>15</v>
      </c>
      <c r="BY50" s="17"/>
      <c r="BZ50" s="17"/>
      <c r="CA50" s="17"/>
      <c r="CB50" s="17"/>
      <c r="CC50" s="17"/>
      <c r="CD50" s="17"/>
      <c r="CE50" s="17"/>
      <c r="CF50" s="17" t="s">
        <v>88</v>
      </c>
      <c r="CG50" s="17"/>
      <c r="CI50" s="19" t="s">
        <v>112</v>
      </c>
    </row>
    <row r="51" spans="1:127">
      <c r="A51" s="13">
        <v>46</v>
      </c>
      <c r="B51" s="15">
        <v>28</v>
      </c>
      <c r="C51" s="16" t="s">
        <v>598</v>
      </c>
      <c r="D51" s="15">
        <v>2</v>
      </c>
      <c r="E51" s="16" t="s">
        <v>600</v>
      </c>
      <c r="F51" s="19">
        <v>2008</v>
      </c>
      <c r="G51" s="27" t="s">
        <v>86</v>
      </c>
      <c r="H51" s="16" t="s">
        <v>87</v>
      </c>
      <c r="I51" s="16" t="s">
        <v>88</v>
      </c>
      <c r="J51" s="16"/>
      <c r="K51" s="16"/>
      <c r="L51" s="16" t="s">
        <v>89</v>
      </c>
      <c r="M51" s="16" t="s">
        <v>90</v>
      </c>
      <c r="N51" s="16" t="s">
        <v>195</v>
      </c>
      <c r="O51" s="16" t="s">
        <v>602</v>
      </c>
      <c r="P51" s="16">
        <v>10</v>
      </c>
      <c r="Q51" s="16">
        <v>7</v>
      </c>
      <c r="R51" s="16">
        <f>Q51+P51</f>
        <v>17</v>
      </c>
      <c r="S51" s="16"/>
      <c r="T51" s="16" t="s">
        <v>295</v>
      </c>
      <c r="U51" s="16" t="s">
        <v>495</v>
      </c>
      <c r="V51" s="16" t="s">
        <v>455</v>
      </c>
      <c r="W51" s="16">
        <v>180</v>
      </c>
      <c r="X51" s="16" t="s">
        <v>603</v>
      </c>
      <c r="Y51" s="15" t="s">
        <v>112</v>
      </c>
      <c r="Z51" s="16" t="s">
        <v>607</v>
      </c>
      <c r="AA51" s="17" t="s">
        <v>101</v>
      </c>
      <c r="AB51" s="16" t="s">
        <v>102</v>
      </c>
      <c r="AC51" s="16" t="s">
        <v>608</v>
      </c>
      <c r="AD51" s="16">
        <v>10</v>
      </c>
      <c r="AE51" s="16" t="s">
        <v>159</v>
      </c>
      <c r="AH51" s="15" t="s">
        <v>112</v>
      </c>
      <c r="AI51" s="15" t="s">
        <v>89</v>
      </c>
      <c r="AJ51" s="15" t="s">
        <v>609</v>
      </c>
      <c r="AK51" s="16" t="s">
        <v>89</v>
      </c>
      <c r="AL51" s="16" t="s">
        <v>299</v>
      </c>
      <c r="AM51" s="16" t="s">
        <v>159</v>
      </c>
      <c r="AN51" s="16" t="s">
        <v>431</v>
      </c>
      <c r="AO51" s="16"/>
      <c r="AP51" s="16">
        <v>10</v>
      </c>
      <c r="AQ51" s="15" t="s">
        <v>213</v>
      </c>
      <c r="AR51" s="15" t="s">
        <v>89</v>
      </c>
      <c r="AS51" s="16">
        <v>17</v>
      </c>
      <c r="AT51" s="16" t="s">
        <v>132</v>
      </c>
      <c r="AU51" s="16" t="s">
        <v>164</v>
      </c>
      <c r="AV51" s="16" t="s">
        <v>134</v>
      </c>
      <c r="AW51" s="16" t="s">
        <v>135</v>
      </c>
      <c r="AX51" s="16" t="s">
        <v>448</v>
      </c>
      <c r="AY51" s="16" t="s">
        <v>610</v>
      </c>
      <c r="AZ51" s="16" t="s">
        <v>589</v>
      </c>
      <c r="BA51" s="16">
        <v>17</v>
      </c>
      <c r="BB51" s="16">
        <v>17</v>
      </c>
      <c r="BC51" s="16" t="s">
        <v>879</v>
      </c>
      <c r="BD51" s="16">
        <v>-8</v>
      </c>
      <c r="BE51" s="16"/>
      <c r="BF51" s="16"/>
      <c r="BG51" s="16">
        <v>12</v>
      </c>
      <c r="BH51" s="16"/>
      <c r="BI51" s="16"/>
      <c r="BJ51" s="15">
        <f>BG51*SQRT(BA51)</f>
        <v>49.477267507411923</v>
      </c>
      <c r="BK51" s="16"/>
      <c r="BL51" s="16"/>
      <c r="BM51" s="16"/>
      <c r="BN51" s="16"/>
      <c r="BO51" s="16"/>
      <c r="BP51" s="16"/>
      <c r="BQ51" s="16"/>
      <c r="BR51" s="17">
        <v>-5</v>
      </c>
      <c r="BS51" s="17"/>
      <c r="BT51" s="17"/>
      <c r="BU51" s="19">
        <v>15</v>
      </c>
      <c r="BV51" s="17"/>
      <c r="BW51" s="17"/>
      <c r="BX51" s="15">
        <f>BU51*SQRT(BB51)</f>
        <v>61.846584384264908</v>
      </c>
      <c r="BY51" s="16"/>
      <c r="BZ51" s="16"/>
      <c r="CA51" s="16"/>
      <c r="CB51" s="16"/>
      <c r="CC51" s="16"/>
      <c r="CD51" s="16"/>
      <c r="CE51" s="16"/>
      <c r="CF51" s="16" t="s">
        <v>140</v>
      </c>
      <c r="CG51" s="16"/>
      <c r="CH51" s="16"/>
      <c r="CI51" s="19" t="s">
        <v>112</v>
      </c>
      <c r="CJ51" s="19"/>
    </row>
    <row r="52" spans="1:127">
      <c r="A52" s="13">
        <v>47</v>
      </c>
      <c r="B52" s="15">
        <v>28</v>
      </c>
      <c r="C52" s="16" t="s">
        <v>598</v>
      </c>
      <c r="D52" s="15">
        <v>3</v>
      </c>
      <c r="E52" s="16" t="s">
        <v>600</v>
      </c>
      <c r="F52" s="19">
        <v>2008</v>
      </c>
      <c r="G52" s="27" t="s">
        <v>86</v>
      </c>
      <c r="H52" s="16" t="s">
        <v>87</v>
      </c>
      <c r="I52" s="15" t="s">
        <v>88</v>
      </c>
      <c r="L52" s="15" t="s">
        <v>89</v>
      </c>
      <c r="M52" s="16" t="s">
        <v>90</v>
      </c>
      <c r="N52" s="16" t="s">
        <v>195</v>
      </c>
      <c r="O52" s="15" t="s">
        <v>602</v>
      </c>
      <c r="P52" s="15">
        <v>10</v>
      </c>
      <c r="Q52" s="15">
        <v>7</v>
      </c>
      <c r="R52" s="15">
        <f>Q52+P52</f>
        <v>17</v>
      </c>
      <c r="T52" s="16" t="s">
        <v>295</v>
      </c>
      <c r="U52" s="15" t="s">
        <v>495</v>
      </c>
      <c r="V52" s="15" t="s">
        <v>455</v>
      </c>
      <c r="W52" s="15">
        <v>180</v>
      </c>
      <c r="X52" s="15" t="s">
        <v>603</v>
      </c>
      <c r="Y52" s="15" t="s">
        <v>112</v>
      </c>
      <c r="Z52" s="15" t="s">
        <v>605</v>
      </c>
      <c r="AA52" s="15" t="s">
        <v>333</v>
      </c>
      <c r="AB52" s="15" t="s">
        <v>102</v>
      </c>
      <c r="AC52" s="15" t="s">
        <v>606</v>
      </c>
      <c r="AD52" s="15">
        <v>10</v>
      </c>
      <c r="AE52" s="15" t="s">
        <v>159</v>
      </c>
      <c r="AH52" s="15" t="s">
        <v>112</v>
      </c>
      <c r="AI52" s="15" t="s">
        <v>89</v>
      </c>
      <c r="AJ52" s="15" t="s">
        <v>530</v>
      </c>
      <c r="AK52" s="16" t="s">
        <v>89</v>
      </c>
      <c r="AL52" s="16" t="s">
        <v>299</v>
      </c>
      <c r="AM52" s="16" t="s">
        <v>159</v>
      </c>
      <c r="AN52" s="16" t="s">
        <v>431</v>
      </c>
      <c r="AO52" s="16"/>
      <c r="AP52" s="16">
        <v>10</v>
      </c>
      <c r="AQ52" s="15" t="s">
        <v>213</v>
      </c>
      <c r="AR52" s="15" t="s">
        <v>89</v>
      </c>
      <c r="AS52" s="15">
        <v>17</v>
      </c>
      <c r="AT52" s="15" t="s">
        <v>132</v>
      </c>
      <c r="AU52" s="15" t="s">
        <v>164</v>
      </c>
      <c r="AV52" s="15" t="s">
        <v>134</v>
      </c>
      <c r="AW52" s="15" t="s">
        <v>135</v>
      </c>
      <c r="AX52" s="15" t="s">
        <v>448</v>
      </c>
      <c r="AY52" s="16" t="s">
        <v>610</v>
      </c>
      <c r="AZ52" s="16" t="s">
        <v>589</v>
      </c>
      <c r="BA52" s="16">
        <v>17</v>
      </c>
      <c r="BB52" s="16">
        <v>17</v>
      </c>
      <c r="BC52" s="16" t="s">
        <v>611</v>
      </c>
      <c r="BD52" s="19">
        <v>-45</v>
      </c>
      <c r="BE52" s="19"/>
      <c r="BF52" s="19"/>
      <c r="BG52" s="19"/>
      <c r="BH52" s="19"/>
      <c r="BI52" s="19"/>
      <c r="BJ52" s="19">
        <v>10</v>
      </c>
      <c r="BK52" s="19"/>
      <c r="BL52" s="19"/>
      <c r="BM52" s="19"/>
      <c r="BN52" s="19"/>
      <c r="BO52" s="19"/>
      <c r="BP52" s="19"/>
      <c r="BQ52" s="19"/>
      <c r="BR52" s="17">
        <v>-5</v>
      </c>
      <c r="BS52" s="17"/>
      <c r="BT52" s="17"/>
      <c r="BU52" s="17"/>
      <c r="BV52" s="17"/>
      <c r="BW52" s="17"/>
      <c r="BX52" s="19">
        <v>15</v>
      </c>
      <c r="BY52" s="19"/>
      <c r="BZ52" s="19"/>
      <c r="CA52" s="19"/>
      <c r="CB52" s="19"/>
      <c r="CC52" s="19"/>
      <c r="CD52" s="19"/>
      <c r="CE52" s="19"/>
      <c r="CF52" s="19" t="s">
        <v>88</v>
      </c>
      <c r="CG52" s="19"/>
      <c r="CI52" s="19" t="s">
        <v>112</v>
      </c>
    </row>
    <row r="53" spans="1:127">
      <c r="A53" s="13">
        <v>48</v>
      </c>
      <c r="B53" s="15">
        <v>29</v>
      </c>
      <c r="C53" s="22" t="s">
        <v>599</v>
      </c>
      <c r="E53" s="22" t="s">
        <v>601</v>
      </c>
      <c r="F53" s="22">
        <v>2000</v>
      </c>
      <c r="G53" s="27" t="s">
        <v>86</v>
      </c>
      <c r="H53" s="19" t="s">
        <v>144</v>
      </c>
      <c r="I53" s="19" t="s">
        <v>144</v>
      </c>
      <c r="L53" s="15" t="s">
        <v>89</v>
      </c>
      <c r="M53" s="15" t="s">
        <v>612</v>
      </c>
      <c r="N53" s="15" t="s">
        <v>148</v>
      </c>
      <c r="O53" s="15" t="s">
        <v>613</v>
      </c>
      <c r="P53" s="15">
        <v>10</v>
      </c>
      <c r="Q53" s="15">
        <v>0</v>
      </c>
      <c r="R53" s="15">
        <f>Q53+P53</f>
        <v>10</v>
      </c>
      <c r="T53" s="16" t="s">
        <v>94</v>
      </c>
      <c r="U53" s="15" t="s">
        <v>614</v>
      </c>
      <c r="V53" s="15" t="s">
        <v>615</v>
      </c>
      <c r="Y53" s="15" t="s">
        <v>112</v>
      </c>
      <c r="Z53" s="15" t="s">
        <v>616</v>
      </c>
      <c r="AA53" s="32" t="s">
        <v>498</v>
      </c>
      <c r="AB53" s="15" t="s">
        <v>204</v>
      </c>
      <c r="AC53" s="15">
        <v>0.1</v>
      </c>
      <c r="AD53" s="15" t="s">
        <v>617</v>
      </c>
      <c r="AE53" s="15" t="s">
        <v>107</v>
      </c>
      <c r="AG53" s="15" t="s">
        <v>618</v>
      </c>
      <c r="AH53" s="15" t="s">
        <v>112</v>
      </c>
      <c r="AI53" s="15" t="s">
        <v>112</v>
      </c>
      <c r="AK53" s="15" t="s">
        <v>89</v>
      </c>
      <c r="AL53" s="15" t="s">
        <v>619</v>
      </c>
      <c r="AM53" s="15" t="s">
        <v>107</v>
      </c>
      <c r="AN53" s="15" t="s">
        <v>132</v>
      </c>
      <c r="AP53" s="15" t="s">
        <v>620</v>
      </c>
      <c r="AQ53" s="15" t="s">
        <v>131</v>
      </c>
      <c r="AR53" s="15" t="s">
        <v>89</v>
      </c>
      <c r="AS53" s="15">
        <v>9</v>
      </c>
      <c r="AT53" s="15" t="s">
        <v>132</v>
      </c>
      <c r="AU53" s="15" t="s">
        <v>133</v>
      </c>
      <c r="AV53" s="15" t="s">
        <v>134</v>
      </c>
      <c r="AW53" s="15" t="s">
        <v>135</v>
      </c>
      <c r="AX53" s="15" t="s">
        <v>621</v>
      </c>
      <c r="AY53" s="15" t="s">
        <v>622</v>
      </c>
      <c r="BA53" s="15">
        <v>9</v>
      </c>
      <c r="BB53" s="15">
        <v>9</v>
      </c>
      <c r="BC53" s="15" t="s">
        <v>139</v>
      </c>
      <c r="BD53" s="17">
        <v>16.7</v>
      </c>
      <c r="BE53" s="19"/>
      <c r="BF53" s="19"/>
      <c r="BG53" s="21">
        <v>3.9</v>
      </c>
      <c r="BH53" s="21"/>
      <c r="BI53" s="21"/>
      <c r="BJ53" s="21">
        <f>BG53*SQRT(BA53)</f>
        <v>11.7</v>
      </c>
      <c r="BK53" s="21"/>
      <c r="BL53" s="21"/>
      <c r="BM53" s="21"/>
      <c r="BN53" s="21"/>
      <c r="BO53" s="21"/>
      <c r="BP53" s="21"/>
      <c r="BQ53" s="21"/>
      <c r="BR53" s="21">
        <v>21.7</v>
      </c>
      <c r="BS53" s="21"/>
      <c r="BT53" s="21"/>
      <c r="BU53" s="19">
        <v>2.5</v>
      </c>
      <c r="BV53" s="19"/>
      <c r="BW53" s="19"/>
      <c r="BX53" s="19">
        <f>BU53*SQRT(BB53)</f>
        <v>7.5</v>
      </c>
      <c r="BY53" s="19"/>
      <c r="BZ53" s="19"/>
      <c r="CA53" s="21"/>
      <c r="CB53" s="19"/>
      <c r="CC53" s="19"/>
      <c r="CD53" s="19"/>
      <c r="CE53" s="19"/>
      <c r="CF53" s="19" t="s">
        <v>140</v>
      </c>
      <c r="CI53" s="15" t="s">
        <v>89</v>
      </c>
      <c r="CJ53" s="15">
        <v>9</v>
      </c>
      <c r="CK53" s="15" t="s">
        <v>132</v>
      </c>
      <c r="CL53" s="15" t="s">
        <v>623</v>
      </c>
      <c r="CO53" s="15" t="s">
        <v>624</v>
      </c>
      <c r="CP53" s="15" t="s">
        <v>625</v>
      </c>
      <c r="CT53" s="3" t="s">
        <v>626</v>
      </c>
      <c r="CU53" s="3">
        <v>0.4</v>
      </c>
      <c r="CX53" s="3">
        <v>0.1</v>
      </c>
      <c r="DG53" s="3">
        <v>0.65</v>
      </c>
      <c r="DJ53" s="3">
        <v>0.8</v>
      </c>
      <c r="DS53" s="3" t="s">
        <v>88</v>
      </c>
      <c r="DV53" s="2"/>
    </row>
    <row r="54" spans="1:127">
      <c r="A54" s="13">
        <v>49</v>
      </c>
      <c r="B54" s="15">
        <v>30</v>
      </c>
      <c r="C54" s="19" t="s">
        <v>627</v>
      </c>
      <c r="E54" s="19" t="s">
        <v>633</v>
      </c>
      <c r="F54" s="19">
        <v>2006</v>
      </c>
      <c r="G54" s="15" t="s">
        <v>571</v>
      </c>
      <c r="H54" s="16" t="s">
        <v>87</v>
      </c>
      <c r="I54" s="19" t="s">
        <v>144</v>
      </c>
      <c r="J54" s="19"/>
      <c r="K54" s="19"/>
      <c r="L54" s="19" t="s">
        <v>89</v>
      </c>
      <c r="M54" s="19" t="s">
        <v>572</v>
      </c>
      <c r="N54" s="16" t="s">
        <v>195</v>
      </c>
      <c r="O54" s="19" t="s">
        <v>644</v>
      </c>
      <c r="P54" s="19">
        <v>16</v>
      </c>
      <c r="Q54" s="19">
        <v>0</v>
      </c>
      <c r="R54" s="17">
        <v>16</v>
      </c>
      <c r="S54" s="19"/>
      <c r="T54" s="16" t="s">
        <v>94</v>
      </c>
      <c r="U54" s="19" t="s">
        <v>643</v>
      </c>
      <c r="V54" s="19" t="s">
        <v>580</v>
      </c>
      <c r="W54" s="19"/>
      <c r="Y54" s="15" t="s">
        <v>112</v>
      </c>
      <c r="Z54" s="15" t="s">
        <v>521</v>
      </c>
      <c r="AA54" s="21" t="s">
        <v>524</v>
      </c>
      <c r="AB54" s="19" t="s">
        <v>204</v>
      </c>
      <c r="AC54" s="19" t="s">
        <v>645</v>
      </c>
      <c r="AD54" s="19"/>
      <c r="AE54" s="19" t="s">
        <v>646</v>
      </c>
      <c r="AH54" s="15" t="s">
        <v>112</v>
      </c>
      <c r="AI54" s="15" t="s">
        <v>89</v>
      </c>
      <c r="AJ54" s="15" t="s">
        <v>654</v>
      </c>
      <c r="AK54" s="19" t="s">
        <v>89</v>
      </c>
      <c r="AL54" s="19" t="s">
        <v>648</v>
      </c>
      <c r="AM54" s="19" t="s">
        <v>646</v>
      </c>
      <c r="AN54" s="19" t="s">
        <v>431</v>
      </c>
      <c r="AO54" s="19"/>
      <c r="AP54" s="19"/>
      <c r="AQ54" s="19" t="s">
        <v>131</v>
      </c>
      <c r="AR54" s="19" t="s">
        <v>89</v>
      </c>
      <c r="AS54" s="19">
        <v>32</v>
      </c>
      <c r="AT54" s="19" t="s">
        <v>132</v>
      </c>
      <c r="AU54" s="19" t="s">
        <v>133</v>
      </c>
      <c r="AV54" s="19" t="s">
        <v>134</v>
      </c>
      <c r="AW54" s="19" t="s">
        <v>135</v>
      </c>
      <c r="AX54" s="19" t="s">
        <v>649</v>
      </c>
      <c r="AY54" s="19" t="s">
        <v>650</v>
      </c>
      <c r="AZ54" s="19" t="s">
        <v>589</v>
      </c>
      <c r="BA54" s="19">
        <v>16</v>
      </c>
      <c r="BB54" s="19">
        <v>16</v>
      </c>
      <c r="BC54" s="17" t="s">
        <v>217</v>
      </c>
      <c r="BD54" s="19">
        <v>4.25</v>
      </c>
      <c r="BE54" s="19"/>
      <c r="BF54" s="19"/>
      <c r="BG54" s="19">
        <v>0.91</v>
      </c>
      <c r="BH54" s="19"/>
      <c r="BI54" s="19"/>
      <c r="BJ54" s="21">
        <f t="shared" ref="BJ54:BJ55" si="9">BG54*SQRT(BA54)</f>
        <v>3.64</v>
      </c>
      <c r="BK54" s="19"/>
      <c r="BL54" s="19"/>
      <c r="BM54" s="19"/>
      <c r="BN54" s="19"/>
      <c r="BO54" s="19"/>
      <c r="BP54" s="19"/>
      <c r="BQ54" s="19"/>
      <c r="BR54" s="19">
        <v>7.03</v>
      </c>
      <c r="BS54" s="19"/>
      <c r="BT54" s="19"/>
      <c r="BU54" s="19">
        <v>0.91</v>
      </c>
      <c r="BV54" s="17"/>
      <c r="BW54" s="17"/>
      <c r="BX54" s="15">
        <f>BU54*SQRT(BB54)</f>
        <v>3.64</v>
      </c>
      <c r="BY54" s="17"/>
      <c r="BZ54" s="17"/>
      <c r="CA54" s="17"/>
      <c r="CB54" s="17"/>
      <c r="CC54" s="17"/>
      <c r="CD54" s="17"/>
      <c r="CE54" s="17"/>
      <c r="CF54" s="19" t="s">
        <v>88</v>
      </c>
      <c r="CI54" s="15" t="s">
        <v>112</v>
      </c>
    </row>
    <row r="55" spans="1:127">
      <c r="A55" s="13">
        <v>50</v>
      </c>
      <c r="B55" s="15">
        <v>31</v>
      </c>
      <c r="C55" s="19" t="s">
        <v>627</v>
      </c>
      <c r="E55" s="19" t="s">
        <v>634</v>
      </c>
      <c r="F55" s="19">
        <v>2009</v>
      </c>
      <c r="G55" s="15" t="s">
        <v>571</v>
      </c>
      <c r="H55" s="16" t="s">
        <v>87</v>
      </c>
      <c r="I55" s="19" t="s">
        <v>144</v>
      </c>
      <c r="J55" s="19"/>
      <c r="K55" s="19"/>
      <c r="L55" s="19" t="s">
        <v>89</v>
      </c>
      <c r="M55" s="19" t="s">
        <v>572</v>
      </c>
      <c r="N55" s="16" t="s">
        <v>195</v>
      </c>
      <c r="O55" s="19" t="s">
        <v>644</v>
      </c>
      <c r="P55" s="19">
        <v>16</v>
      </c>
      <c r="Q55" s="19">
        <v>0</v>
      </c>
      <c r="R55" s="17">
        <v>16</v>
      </c>
      <c r="S55" s="19"/>
      <c r="T55" s="16" t="s">
        <v>94</v>
      </c>
      <c r="U55" s="19" t="s">
        <v>643</v>
      </c>
      <c r="V55" s="19" t="s">
        <v>580</v>
      </c>
      <c r="W55" s="19"/>
      <c r="Y55" s="15" t="s">
        <v>112</v>
      </c>
      <c r="Z55" s="15" t="s">
        <v>521</v>
      </c>
      <c r="AA55" s="21" t="s">
        <v>524</v>
      </c>
      <c r="AB55" s="19" t="s">
        <v>102</v>
      </c>
      <c r="AC55" s="19" t="s">
        <v>647</v>
      </c>
      <c r="AD55" s="19"/>
      <c r="AE55" s="19" t="s">
        <v>646</v>
      </c>
      <c r="AH55" s="15" t="s">
        <v>112</v>
      </c>
      <c r="AI55" s="15" t="s">
        <v>89</v>
      </c>
      <c r="AJ55" s="15" t="s">
        <v>652</v>
      </c>
      <c r="AK55" s="19" t="s">
        <v>89</v>
      </c>
      <c r="AL55" s="19" t="s">
        <v>648</v>
      </c>
      <c r="AM55" s="19" t="s">
        <v>646</v>
      </c>
      <c r="AN55" s="19" t="s">
        <v>431</v>
      </c>
      <c r="AO55" s="19"/>
      <c r="AP55" s="19"/>
      <c r="AQ55" s="19" t="s">
        <v>131</v>
      </c>
      <c r="AR55" s="19" t="s">
        <v>89</v>
      </c>
      <c r="AS55" s="19">
        <v>16</v>
      </c>
      <c r="AT55" s="19" t="s">
        <v>132</v>
      </c>
      <c r="AU55" s="19" t="s">
        <v>133</v>
      </c>
      <c r="AV55" s="19" t="s">
        <v>134</v>
      </c>
      <c r="AW55" s="19" t="s">
        <v>135</v>
      </c>
      <c r="AX55" s="19" t="s">
        <v>649</v>
      </c>
      <c r="AY55" s="19" t="s">
        <v>651</v>
      </c>
      <c r="AZ55" s="19" t="s">
        <v>589</v>
      </c>
      <c r="BA55" s="19">
        <v>7</v>
      </c>
      <c r="BB55" s="19">
        <v>7</v>
      </c>
      <c r="BC55" s="17" t="s">
        <v>217</v>
      </c>
      <c r="BD55" s="19">
        <v>3</v>
      </c>
      <c r="BE55" s="19"/>
      <c r="BF55" s="19"/>
      <c r="BG55" s="19">
        <v>0.5</v>
      </c>
      <c r="BH55" s="19"/>
      <c r="BI55" s="19"/>
      <c r="BJ55" s="21">
        <f t="shared" si="9"/>
        <v>1.3228756555322954</v>
      </c>
      <c r="BK55" s="19"/>
      <c r="BL55" s="19"/>
      <c r="BM55" s="19"/>
      <c r="BN55" s="19"/>
      <c r="BO55" s="19"/>
      <c r="BP55" s="19"/>
      <c r="BQ55" s="19"/>
      <c r="BR55" s="17">
        <v>5.3</v>
      </c>
      <c r="BS55" s="19"/>
      <c r="BT55" s="19"/>
      <c r="BU55" s="19">
        <v>0.8</v>
      </c>
      <c r="BV55" s="19"/>
      <c r="BW55" s="19"/>
      <c r="BX55" s="15">
        <f>BU55*SQRT(BB55)</f>
        <v>2.1166010488516727</v>
      </c>
      <c r="BY55" s="19"/>
      <c r="BZ55" s="19"/>
      <c r="CA55" s="21"/>
      <c r="CB55" s="21"/>
      <c r="CC55" s="19"/>
      <c r="CD55" s="19"/>
      <c r="CE55" s="19"/>
      <c r="CF55" s="17" t="s">
        <v>88</v>
      </c>
      <c r="CH55" s="15" t="s">
        <v>653</v>
      </c>
      <c r="CI55" s="15" t="s">
        <v>112</v>
      </c>
    </row>
    <row r="56" spans="1:127">
      <c r="A56" s="13">
        <v>51</v>
      </c>
      <c r="B56" s="15">
        <v>32</v>
      </c>
      <c r="C56" s="19" t="s">
        <v>628</v>
      </c>
      <c r="E56" s="19" t="s">
        <v>635</v>
      </c>
      <c r="F56" s="19">
        <v>2004</v>
      </c>
      <c r="G56" s="15" t="s">
        <v>571</v>
      </c>
      <c r="H56" s="19" t="s">
        <v>144</v>
      </c>
      <c r="I56" s="19" t="s">
        <v>144</v>
      </c>
      <c r="J56" s="19"/>
      <c r="K56" s="19"/>
      <c r="L56" s="19" t="s">
        <v>89</v>
      </c>
      <c r="M56" s="19" t="s">
        <v>572</v>
      </c>
      <c r="N56" s="15" t="s">
        <v>148</v>
      </c>
      <c r="O56" s="19" t="s">
        <v>1303</v>
      </c>
      <c r="P56" s="19">
        <v>40</v>
      </c>
      <c r="Q56" s="19">
        <v>0</v>
      </c>
      <c r="R56" s="17">
        <f t="shared" ref="R56" si="10">(P56+Q56)</f>
        <v>40</v>
      </c>
      <c r="S56" s="19"/>
      <c r="T56" s="16" t="s">
        <v>94</v>
      </c>
      <c r="U56" s="19" t="s">
        <v>495</v>
      </c>
      <c r="V56" s="19" t="s">
        <v>1304</v>
      </c>
      <c r="W56" s="19"/>
      <c r="X56" s="19"/>
      <c r="Y56" s="15" t="s">
        <v>112</v>
      </c>
      <c r="Z56" s="19" t="s">
        <v>328</v>
      </c>
      <c r="AA56" s="19" t="s">
        <v>329</v>
      </c>
      <c r="AB56" s="19" t="s">
        <v>204</v>
      </c>
      <c r="AC56" s="19" t="s">
        <v>1316</v>
      </c>
      <c r="AD56" s="19" t="s">
        <v>1317</v>
      </c>
      <c r="AE56" s="19" t="s">
        <v>206</v>
      </c>
      <c r="AF56" s="19"/>
      <c r="AG56" s="19"/>
      <c r="AH56" s="15" t="s">
        <v>112</v>
      </c>
      <c r="AI56" s="15" t="s">
        <v>89</v>
      </c>
      <c r="AJ56" s="15" t="s">
        <v>1522</v>
      </c>
      <c r="AK56" s="19" t="s">
        <v>89</v>
      </c>
      <c r="AL56" s="19" t="s">
        <v>208</v>
      </c>
      <c r="AM56" s="19" t="s">
        <v>206</v>
      </c>
      <c r="AN56" s="19" t="s">
        <v>132</v>
      </c>
      <c r="AO56" s="19"/>
      <c r="AP56" s="19" t="s">
        <v>1317</v>
      </c>
      <c r="AQ56" s="19" t="s">
        <v>131</v>
      </c>
      <c r="AR56" s="19" t="s">
        <v>89</v>
      </c>
      <c r="AS56" s="19" t="s">
        <v>1326</v>
      </c>
      <c r="AT56" s="19" t="s">
        <v>132</v>
      </c>
      <c r="AU56" s="19" t="s">
        <v>1327</v>
      </c>
      <c r="AV56" s="19"/>
      <c r="AW56" s="19" t="s">
        <v>135</v>
      </c>
      <c r="AX56" s="17" t="s">
        <v>1329</v>
      </c>
      <c r="AY56" s="17" t="s">
        <v>1330</v>
      </c>
      <c r="AZ56" s="19"/>
      <c r="BA56" s="19">
        <v>20</v>
      </c>
      <c r="BB56" s="19">
        <v>20</v>
      </c>
      <c r="BC56" s="19" t="s">
        <v>977</v>
      </c>
      <c r="BD56" s="17">
        <v>-15</v>
      </c>
      <c r="BE56" s="17"/>
      <c r="BF56" s="17"/>
      <c r="BG56" s="17">
        <v>3</v>
      </c>
      <c r="BH56" s="17"/>
      <c r="BI56" s="17"/>
      <c r="BJ56" s="17"/>
      <c r="BK56" s="17"/>
      <c r="BL56" s="17"/>
      <c r="BM56" s="17"/>
      <c r="BN56" s="17"/>
      <c r="BO56" s="17"/>
      <c r="BP56" s="17"/>
      <c r="BQ56" s="17"/>
      <c r="BR56" s="17">
        <v>-7</v>
      </c>
      <c r="BS56" s="17"/>
      <c r="BT56" s="17"/>
      <c r="BU56" s="17">
        <v>3</v>
      </c>
      <c r="BV56" s="17"/>
      <c r="BW56" s="17"/>
      <c r="BX56" s="17"/>
      <c r="BY56" s="17"/>
      <c r="BZ56" s="17"/>
      <c r="CA56" s="17"/>
      <c r="CB56" s="17"/>
      <c r="CC56" s="17"/>
      <c r="CD56" s="17"/>
      <c r="CE56" s="17"/>
      <c r="CF56" s="16" t="s">
        <v>140</v>
      </c>
      <c r="CG56" s="17"/>
      <c r="CH56" s="17"/>
      <c r="CI56" s="17" t="s">
        <v>89</v>
      </c>
      <c r="CJ56" s="19" t="s">
        <v>1326</v>
      </c>
      <c r="CK56" s="15" t="s">
        <v>132</v>
      </c>
      <c r="CL56" s="17" t="s">
        <v>813</v>
      </c>
      <c r="CM56" s="15" t="s">
        <v>1442</v>
      </c>
      <c r="CN56" s="17" t="s">
        <v>1163</v>
      </c>
      <c r="CO56" s="17" t="s">
        <v>166</v>
      </c>
      <c r="CP56" s="15" t="s">
        <v>1440</v>
      </c>
      <c r="CR56" s="17">
        <v>21</v>
      </c>
      <c r="CS56" s="17">
        <v>20</v>
      </c>
      <c r="CT56" s="2" t="s">
        <v>1335</v>
      </c>
      <c r="DB56" s="2"/>
      <c r="DC56" s="2"/>
      <c r="DD56" s="2"/>
      <c r="DE56" s="2"/>
      <c r="DK56" s="2"/>
      <c r="DL56" s="2"/>
      <c r="DM56" s="2"/>
      <c r="DR56" s="2"/>
      <c r="DS56" s="2" t="s">
        <v>140</v>
      </c>
      <c r="DT56" s="2" t="s">
        <v>85</v>
      </c>
    </row>
    <row r="57" spans="1:127">
      <c r="A57" s="13">
        <v>52</v>
      </c>
      <c r="B57" s="15">
        <v>33</v>
      </c>
      <c r="C57" s="17" t="s">
        <v>628</v>
      </c>
      <c r="D57" s="15">
        <v>1</v>
      </c>
      <c r="E57" s="17" t="s">
        <v>636</v>
      </c>
      <c r="F57" s="17">
        <v>2000</v>
      </c>
      <c r="G57" s="27" t="s">
        <v>86</v>
      </c>
      <c r="H57" s="19" t="s">
        <v>144</v>
      </c>
      <c r="I57" s="19" t="s">
        <v>144</v>
      </c>
      <c r="J57" s="17" t="s">
        <v>132</v>
      </c>
      <c r="K57" s="17" t="s">
        <v>1305</v>
      </c>
      <c r="L57" s="17" t="s">
        <v>89</v>
      </c>
      <c r="M57" s="16" t="s">
        <v>90</v>
      </c>
      <c r="N57" s="17" t="s">
        <v>132</v>
      </c>
      <c r="O57" s="17"/>
      <c r="P57" s="17">
        <v>12</v>
      </c>
      <c r="Q57" s="17">
        <v>0</v>
      </c>
      <c r="R57" s="17">
        <v>12</v>
      </c>
      <c r="S57" s="17"/>
      <c r="T57" s="16" t="s">
        <v>94</v>
      </c>
      <c r="U57" s="17" t="s">
        <v>95</v>
      </c>
      <c r="V57" s="17" t="s">
        <v>1306</v>
      </c>
      <c r="W57" s="17"/>
      <c r="X57" s="17"/>
      <c r="Y57" s="15" t="s">
        <v>112</v>
      </c>
      <c r="Z57" s="17" t="s">
        <v>153</v>
      </c>
      <c r="AA57" s="17" t="s">
        <v>154</v>
      </c>
      <c r="AB57" s="17" t="s">
        <v>204</v>
      </c>
      <c r="AC57" s="17" t="s">
        <v>1318</v>
      </c>
      <c r="AD57" s="17">
        <v>55</v>
      </c>
      <c r="AE57" s="17" t="s">
        <v>156</v>
      </c>
      <c r="AF57" s="17"/>
      <c r="AG57" s="17"/>
      <c r="AH57" s="15" t="s">
        <v>112</v>
      </c>
      <c r="AI57" s="15" t="s">
        <v>89</v>
      </c>
      <c r="AJ57" s="15" t="s">
        <v>1439</v>
      </c>
      <c r="AK57" s="17" t="s">
        <v>89</v>
      </c>
      <c r="AL57" s="17" t="s">
        <v>299</v>
      </c>
      <c r="AM57" s="17" t="s">
        <v>159</v>
      </c>
      <c r="AN57" s="17" t="s">
        <v>1136</v>
      </c>
      <c r="AO57" s="17" t="s">
        <v>1328</v>
      </c>
      <c r="AP57" s="17"/>
      <c r="AQ57" s="17" t="s">
        <v>163</v>
      </c>
      <c r="AR57" s="17" t="s">
        <v>89</v>
      </c>
      <c r="AS57" s="17">
        <v>12</v>
      </c>
      <c r="AT57" s="17" t="s">
        <v>132</v>
      </c>
      <c r="AU57" s="17" t="s">
        <v>858</v>
      </c>
      <c r="AV57" s="17" t="s">
        <v>134</v>
      </c>
      <c r="AW57" s="17" t="s">
        <v>210</v>
      </c>
      <c r="AX57" s="17" t="s">
        <v>1329</v>
      </c>
      <c r="AY57" s="17" t="s">
        <v>1330</v>
      </c>
      <c r="AZ57" s="17"/>
      <c r="BA57" s="17">
        <v>12</v>
      </c>
      <c r="BB57" s="17">
        <v>12</v>
      </c>
      <c r="BC57" s="17" t="s">
        <v>1331</v>
      </c>
      <c r="BD57" s="19"/>
      <c r="BE57" s="19"/>
      <c r="BF57" s="19"/>
      <c r="BG57" s="19"/>
      <c r="BH57" s="17"/>
      <c r="BI57" s="17"/>
      <c r="BJ57" s="19"/>
      <c r="BK57" s="17">
        <v>110</v>
      </c>
      <c r="BL57" s="17"/>
      <c r="BM57" s="17"/>
      <c r="BN57" s="17"/>
      <c r="BO57" s="17"/>
      <c r="BP57" s="17"/>
      <c r="BQ57" s="17"/>
      <c r="BR57" s="17"/>
      <c r="BS57" s="17"/>
      <c r="BT57" s="17"/>
      <c r="BU57" s="17"/>
      <c r="BV57" s="17"/>
      <c r="BW57" s="17"/>
      <c r="BX57" s="19"/>
      <c r="BY57" s="17">
        <v>120</v>
      </c>
      <c r="BZ57" s="17"/>
      <c r="CA57" s="17"/>
      <c r="CB57" s="17"/>
      <c r="CC57" s="17"/>
      <c r="CD57" s="17"/>
      <c r="CE57" s="17"/>
      <c r="CF57" s="17" t="s">
        <v>88</v>
      </c>
      <c r="CG57" s="17" t="s">
        <v>874</v>
      </c>
      <c r="CH57" s="17"/>
      <c r="CI57" s="17" t="s">
        <v>89</v>
      </c>
      <c r="CJ57" s="15">
        <v>12</v>
      </c>
      <c r="CK57" s="15" t="s">
        <v>132</v>
      </c>
      <c r="CL57" s="15" t="s">
        <v>220</v>
      </c>
      <c r="CM57" s="15" t="s">
        <v>515</v>
      </c>
      <c r="CN57" s="17" t="s">
        <v>1163</v>
      </c>
      <c r="CO57" s="15" t="s">
        <v>135</v>
      </c>
      <c r="CP57" s="15" t="s">
        <v>1440</v>
      </c>
      <c r="CR57" s="17">
        <v>12</v>
      </c>
      <c r="CS57" s="17">
        <v>12</v>
      </c>
      <c r="CT57" s="2" t="s">
        <v>1331</v>
      </c>
      <c r="CX57" s="2"/>
      <c r="CY57" s="2"/>
      <c r="CZ57" s="2"/>
      <c r="DA57" s="2"/>
      <c r="DB57" s="3">
        <v>90</v>
      </c>
      <c r="DD57" s="2"/>
      <c r="DE57" s="2"/>
      <c r="DF57" s="2"/>
      <c r="DJ57" s="2"/>
      <c r="DK57" s="2"/>
      <c r="DL57" s="2"/>
      <c r="DM57" s="2"/>
      <c r="DN57" s="2">
        <v>90</v>
      </c>
      <c r="DO57" s="2"/>
      <c r="DP57" s="2"/>
      <c r="DQ57" s="2"/>
      <c r="DS57" s="3" t="s">
        <v>140</v>
      </c>
      <c r="DV57" s="10"/>
      <c r="DW57" s="11"/>
    </row>
    <row r="58" spans="1:127">
      <c r="A58" s="13">
        <v>53</v>
      </c>
      <c r="B58" s="15">
        <v>33</v>
      </c>
      <c r="C58" s="17" t="s">
        <v>628</v>
      </c>
      <c r="D58" s="15">
        <v>2</v>
      </c>
      <c r="E58" s="17" t="s">
        <v>636</v>
      </c>
      <c r="F58" s="17">
        <v>2000</v>
      </c>
      <c r="G58" s="27" t="s">
        <v>86</v>
      </c>
      <c r="H58" s="19" t="s">
        <v>144</v>
      </c>
      <c r="I58" s="19" t="s">
        <v>144</v>
      </c>
      <c r="J58" s="17" t="s">
        <v>132</v>
      </c>
      <c r="K58" s="17" t="s">
        <v>1305</v>
      </c>
      <c r="L58" s="17" t="s">
        <v>89</v>
      </c>
      <c r="M58" s="16" t="s">
        <v>90</v>
      </c>
      <c r="N58" s="17" t="s">
        <v>132</v>
      </c>
      <c r="O58" s="17"/>
      <c r="P58" s="17">
        <v>12</v>
      </c>
      <c r="Q58" s="17">
        <v>0</v>
      </c>
      <c r="R58" s="17">
        <v>12</v>
      </c>
      <c r="S58" s="17"/>
      <c r="T58" s="16" t="s">
        <v>94</v>
      </c>
      <c r="U58" s="17" t="s">
        <v>95</v>
      </c>
      <c r="V58" s="17" t="s">
        <v>1306</v>
      </c>
      <c r="W58" s="17"/>
      <c r="X58" s="17"/>
      <c r="Y58" s="15" t="s">
        <v>112</v>
      </c>
      <c r="Z58" s="17" t="s">
        <v>539</v>
      </c>
      <c r="AA58" s="19" t="s">
        <v>203</v>
      </c>
      <c r="AB58" s="17" t="s">
        <v>102</v>
      </c>
      <c r="AC58" s="17" t="s">
        <v>1319</v>
      </c>
      <c r="AD58" s="17"/>
      <c r="AE58" s="17" t="s">
        <v>156</v>
      </c>
      <c r="AF58" s="17"/>
      <c r="AG58" s="17"/>
      <c r="AH58" s="15" t="s">
        <v>112</v>
      </c>
      <c r="AI58" s="15" t="s">
        <v>89</v>
      </c>
      <c r="AJ58" s="15" t="s">
        <v>1439</v>
      </c>
      <c r="AK58" s="17" t="s">
        <v>89</v>
      </c>
      <c r="AL58" s="17" t="s">
        <v>299</v>
      </c>
      <c r="AM58" s="17" t="s">
        <v>159</v>
      </c>
      <c r="AN58" s="17" t="s">
        <v>1136</v>
      </c>
      <c r="AO58" s="17" t="s">
        <v>1328</v>
      </c>
      <c r="AQ58" s="17" t="s">
        <v>163</v>
      </c>
      <c r="AR58" s="17" t="s">
        <v>89</v>
      </c>
      <c r="AS58" s="17">
        <v>12</v>
      </c>
      <c r="AT58" s="17" t="s">
        <v>132</v>
      </c>
      <c r="AU58" s="17" t="s">
        <v>858</v>
      </c>
      <c r="AV58" s="17" t="s">
        <v>134</v>
      </c>
      <c r="AW58" s="17" t="s">
        <v>210</v>
      </c>
      <c r="AX58" s="17" t="s">
        <v>1329</v>
      </c>
      <c r="AY58" s="17" t="s">
        <v>1330</v>
      </c>
      <c r="AZ58" s="17"/>
      <c r="BA58" s="17">
        <v>12</v>
      </c>
      <c r="BB58" s="17">
        <v>12</v>
      </c>
      <c r="BC58" s="17" t="s">
        <v>1331</v>
      </c>
      <c r="BD58" s="19"/>
      <c r="BE58" s="19"/>
      <c r="BF58" s="19"/>
      <c r="BG58" s="19"/>
      <c r="BH58" s="19"/>
      <c r="BI58" s="19"/>
      <c r="BJ58" s="19"/>
      <c r="BK58" s="19">
        <v>100</v>
      </c>
      <c r="BL58" s="19"/>
      <c r="BM58" s="19"/>
      <c r="BN58" s="19"/>
      <c r="BO58" s="19"/>
      <c r="BP58" s="19"/>
      <c r="BQ58" s="19"/>
      <c r="BR58" s="19"/>
      <c r="BS58" s="19"/>
      <c r="BT58" s="19"/>
      <c r="BU58" s="19"/>
      <c r="BV58" s="19"/>
      <c r="BW58" s="19"/>
      <c r="BX58" s="19"/>
      <c r="BY58" s="19">
        <v>120</v>
      </c>
      <c r="BZ58" s="19"/>
      <c r="CA58" s="19"/>
      <c r="CB58" s="19"/>
      <c r="CC58" s="19"/>
      <c r="CD58" s="19"/>
      <c r="CE58" s="19"/>
      <c r="CF58" s="19" t="s">
        <v>88</v>
      </c>
      <c r="CG58" s="19" t="s">
        <v>874</v>
      </c>
      <c r="CH58" s="19"/>
      <c r="CI58" s="15" t="s">
        <v>89</v>
      </c>
      <c r="CJ58" s="15">
        <v>12</v>
      </c>
      <c r="CK58" s="15" t="s">
        <v>132</v>
      </c>
      <c r="CL58" s="15" t="s">
        <v>220</v>
      </c>
      <c r="CM58" s="15" t="s">
        <v>515</v>
      </c>
      <c r="CN58" s="17" t="s">
        <v>1163</v>
      </c>
      <c r="CO58" s="15" t="s">
        <v>135</v>
      </c>
      <c r="CP58" s="15" t="s">
        <v>1440</v>
      </c>
      <c r="CR58" s="15">
        <v>12</v>
      </c>
      <c r="CS58" s="15">
        <v>12</v>
      </c>
      <c r="CT58" s="2" t="s">
        <v>1331</v>
      </c>
      <c r="DB58" s="3">
        <v>80</v>
      </c>
      <c r="DN58" s="3">
        <v>90</v>
      </c>
      <c r="DS58" s="3" t="s">
        <v>140</v>
      </c>
      <c r="DV58" s="11"/>
      <c r="DW58" s="11"/>
    </row>
    <row r="59" spans="1:127">
      <c r="A59" s="13">
        <v>54</v>
      </c>
      <c r="B59" s="15">
        <v>34</v>
      </c>
      <c r="C59" s="17" t="s">
        <v>628</v>
      </c>
      <c r="D59" s="15">
        <v>1</v>
      </c>
      <c r="E59" s="17" t="s">
        <v>637</v>
      </c>
      <c r="F59" s="17">
        <v>2004</v>
      </c>
      <c r="G59" s="27" t="s">
        <v>86</v>
      </c>
      <c r="H59" s="19" t="s">
        <v>144</v>
      </c>
      <c r="I59" s="19" t="s">
        <v>144</v>
      </c>
      <c r="J59" s="17" t="s">
        <v>132</v>
      </c>
      <c r="K59" s="17" t="s">
        <v>132</v>
      </c>
      <c r="L59" s="17" t="s">
        <v>89</v>
      </c>
      <c r="M59" s="16" t="s">
        <v>90</v>
      </c>
      <c r="N59" s="17" t="s">
        <v>132</v>
      </c>
      <c r="O59" s="17"/>
      <c r="P59" s="17">
        <v>12</v>
      </c>
      <c r="Q59" s="17">
        <v>0</v>
      </c>
      <c r="R59" s="17">
        <v>12</v>
      </c>
      <c r="S59" s="17" t="s">
        <v>1307</v>
      </c>
      <c r="T59" s="16" t="s">
        <v>94</v>
      </c>
      <c r="U59" s="17" t="s">
        <v>95</v>
      </c>
      <c r="V59" s="17" t="s">
        <v>1308</v>
      </c>
      <c r="W59" s="17"/>
      <c r="X59" s="17" t="s">
        <v>1309</v>
      </c>
      <c r="Y59" s="15" t="s">
        <v>112</v>
      </c>
      <c r="Z59" s="17" t="s">
        <v>153</v>
      </c>
      <c r="AA59" s="17" t="s">
        <v>154</v>
      </c>
      <c r="AB59" s="17" t="s">
        <v>102</v>
      </c>
      <c r="AC59" s="17" t="s">
        <v>1320</v>
      </c>
      <c r="AD59" s="17">
        <v>2</v>
      </c>
      <c r="AE59" s="17" t="s">
        <v>1029</v>
      </c>
      <c r="AF59" s="17"/>
      <c r="AG59" s="17"/>
      <c r="AH59" s="15" t="s">
        <v>112</v>
      </c>
      <c r="AI59" s="15" t="s">
        <v>89</v>
      </c>
      <c r="AJ59" s="15" t="s">
        <v>1441</v>
      </c>
      <c r="AK59" s="17" t="s">
        <v>89</v>
      </c>
      <c r="AL59" s="17" t="s">
        <v>158</v>
      </c>
      <c r="AM59" s="17" t="s">
        <v>1029</v>
      </c>
      <c r="AN59" s="17" t="s">
        <v>1332</v>
      </c>
      <c r="AO59" s="17"/>
      <c r="AP59" s="17" t="s">
        <v>161</v>
      </c>
      <c r="AQ59" s="17" t="s">
        <v>131</v>
      </c>
      <c r="AR59" s="17" t="s">
        <v>89</v>
      </c>
      <c r="AS59" s="17">
        <v>12</v>
      </c>
      <c r="AT59" s="17" t="s">
        <v>132</v>
      </c>
      <c r="AU59" s="17" t="s">
        <v>858</v>
      </c>
      <c r="AV59" s="17" t="s">
        <v>134</v>
      </c>
      <c r="AW59" s="17" t="s">
        <v>210</v>
      </c>
      <c r="AX59" s="17" t="s">
        <v>1333</v>
      </c>
      <c r="AY59" s="17" t="s">
        <v>132</v>
      </c>
      <c r="AZ59" s="17"/>
      <c r="BA59" s="17">
        <v>12</v>
      </c>
      <c r="BB59" s="17">
        <v>12</v>
      </c>
      <c r="BC59" s="19"/>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t="s">
        <v>141</v>
      </c>
      <c r="CH59" s="17"/>
      <c r="CI59" s="17" t="s">
        <v>89</v>
      </c>
      <c r="CJ59" s="15">
        <v>12</v>
      </c>
      <c r="CK59" s="15" t="s">
        <v>132</v>
      </c>
      <c r="CL59" s="17" t="s">
        <v>813</v>
      </c>
      <c r="CM59" s="15" t="s">
        <v>1442</v>
      </c>
      <c r="CN59" s="17" t="s">
        <v>1163</v>
      </c>
      <c r="CO59" s="15" t="s">
        <v>135</v>
      </c>
      <c r="CP59" s="15" t="s">
        <v>1440</v>
      </c>
      <c r="CR59" s="17">
        <v>12</v>
      </c>
      <c r="CS59" s="17">
        <v>12</v>
      </c>
      <c r="DS59" s="3" t="s">
        <v>140</v>
      </c>
      <c r="DT59" s="3" t="s">
        <v>85</v>
      </c>
      <c r="DV59" s="2"/>
    </row>
    <row r="60" spans="1:127">
      <c r="A60" s="13">
        <v>55</v>
      </c>
      <c r="B60" s="15">
        <v>34</v>
      </c>
      <c r="C60" s="17" t="s">
        <v>628</v>
      </c>
      <c r="D60" s="15">
        <v>2</v>
      </c>
      <c r="E60" s="17" t="s">
        <v>637</v>
      </c>
      <c r="F60" s="17">
        <v>2004</v>
      </c>
      <c r="G60" s="27" t="s">
        <v>86</v>
      </c>
      <c r="H60" s="19" t="s">
        <v>144</v>
      </c>
      <c r="I60" s="19" t="s">
        <v>144</v>
      </c>
      <c r="J60" s="17" t="s">
        <v>132</v>
      </c>
      <c r="K60" s="17" t="s">
        <v>132</v>
      </c>
      <c r="L60" s="17" t="s">
        <v>89</v>
      </c>
      <c r="M60" s="16" t="s">
        <v>90</v>
      </c>
      <c r="N60" s="17" t="s">
        <v>132</v>
      </c>
      <c r="O60" s="17"/>
      <c r="P60" s="17">
        <v>12</v>
      </c>
      <c r="Q60" s="17">
        <v>0</v>
      </c>
      <c r="R60" s="17">
        <v>12</v>
      </c>
      <c r="S60" s="17" t="s">
        <v>1307</v>
      </c>
      <c r="T60" s="16" t="s">
        <v>94</v>
      </c>
      <c r="U60" s="17" t="s">
        <v>95</v>
      </c>
      <c r="V60" s="17" t="s">
        <v>1308</v>
      </c>
      <c r="W60" s="17"/>
      <c r="X60" s="17" t="s">
        <v>1309</v>
      </c>
      <c r="Y60" s="15" t="s">
        <v>112</v>
      </c>
      <c r="Z60" s="17" t="s">
        <v>539</v>
      </c>
      <c r="AA60" s="19" t="s">
        <v>203</v>
      </c>
      <c r="AB60" s="17" t="s">
        <v>102</v>
      </c>
      <c r="AC60" s="17" t="s">
        <v>1321</v>
      </c>
      <c r="AD60" s="17" t="s">
        <v>161</v>
      </c>
      <c r="AE60" s="17" t="s">
        <v>1029</v>
      </c>
      <c r="AF60" s="17"/>
      <c r="AG60" s="17"/>
      <c r="AH60" s="15" t="s">
        <v>112</v>
      </c>
      <c r="AI60" s="15" t="s">
        <v>89</v>
      </c>
      <c r="AJ60" s="15" t="s">
        <v>841</v>
      </c>
      <c r="AK60" s="17" t="s">
        <v>89</v>
      </c>
      <c r="AL60" s="17" t="s">
        <v>158</v>
      </c>
      <c r="AM60" s="17" t="s">
        <v>1029</v>
      </c>
      <c r="AN60" s="17" t="s">
        <v>1332</v>
      </c>
      <c r="AO60" s="17"/>
      <c r="AP60" s="17" t="s">
        <v>161</v>
      </c>
      <c r="AQ60" s="17" t="s">
        <v>131</v>
      </c>
      <c r="AR60" s="17" t="s">
        <v>89</v>
      </c>
      <c r="AS60" s="17">
        <v>12</v>
      </c>
      <c r="AT60" s="17" t="s">
        <v>132</v>
      </c>
      <c r="AU60" s="17" t="s">
        <v>858</v>
      </c>
      <c r="AV60" s="17" t="s">
        <v>134</v>
      </c>
      <c r="AW60" s="17" t="s">
        <v>210</v>
      </c>
      <c r="AX60" s="17" t="s">
        <v>1333</v>
      </c>
      <c r="AY60" s="17" t="s">
        <v>132</v>
      </c>
      <c r="AZ60" s="17"/>
      <c r="BA60" s="17">
        <v>12</v>
      </c>
      <c r="BB60" s="19">
        <v>12</v>
      </c>
      <c r="BC60" s="17"/>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t="s">
        <v>88</v>
      </c>
      <c r="CG60" s="19"/>
      <c r="CH60" s="19"/>
      <c r="CI60" s="17" t="s">
        <v>89</v>
      </c>
      <c r="CJ60" s="17">
        <v>12</v>
      </c>
      <c r="CK60" s="17" t="s">
        <v>132</v>
      </c>
      <c r="CL60" s="15" t="s">
        <v>220</v>
      </c>
      <c r="CM60" s="15" t="s">
        <v>1442</v>
      </c>
      <c r="CN60" s="17" t="s">
        <v>1163</v>
      </c>
      <c r="CO60" s="15" t="s">
        <v>135</v>
      </c>
      <c r="CP60" s="15" t="s">
        <v>1440</v>
      </c>
      <c r="CQ60" s="17"/>
      <c r="CR60" s="15">
        <v>12</v>
      </c>
      <c r="CS60" s="15">
        <v>12</v>
      </c>
      <c r="DS60" s="2" t="s">
        <v>88</v>
      </c>
      <c r="DT60" s="3" t="s">
        <v>85</v>
      </c>
    </row>
    <row r="61" spans="1:127">
      <c r="A61" s="13">
        <v>56</v>
      </c>
      <c r="B61" s="15">
        <v>35</v>
      </c>
      <c r="C61" s="17" t="s">
        <v>628</v>
      </c>
      <c r="D61" s="15">
        <v>1</v>
      </c>
      <c r="E61" s="17" t="s">
        <v>638</v>
      </c>
      <c r="F61" s="17">
        <v>2000</v>
      </c>
      <c r="G61" s="27" t="s">
        <v>86</v>
      </c>
      <c r="H61" s="19" t="s">
        <v>144</v>
      </c>
      <c r="I61" s="19" t="s">
        <v>144</v>
      </c>
      <c r="J61" s="17" t="s">
        <v>421</v>
      </c>
      <c r="K61" s="17" t="s">
        <v>1310</v>
      </c>
      <c r="L61" s="17" t="s">
        <v>89</v>
      </c>
      <c r="M61" s="16" t="s">
        <v>90</v>
      </c>
      <c r="N61" s="17" t="s">
        <v>132</v>
      </c>
      <c r="O61" s="17"/>
      <c r="P61" s="17">
        <v>12</v>
      </c>
      <c r="Q61" s="17">
        <v>0</v>
      </c>
      <c r="R61" s="17">
        <v>12</v>
      </c>
      <c r="S61" s="17"/>
      <c r="T61" s="16" t="s">
        <v>94</v>
      </c>
      <c r="U61" s="17" t="s">
        <v>95</v>
      </c>
      <c r="V61" s="17" t="s">
        <v>1311</v>
      </c>
      <c r="W61" s="17"/>
      <c r="X61" s="17"/>
      <c r="Y61" s="15" t="s">
        <v>112</v>
      </c>
      <c r="Z61" s="17" t="s">
        <v>539</v>
      </c>
      <c r="AA61" s="19" t="s">
        <v>203</v>
      </c>
      <c r="AB61" s="19" t="s">
        <v>102</v>
      </c>
      <c r="AC61" s="17" t="s">
        <v>1321</v>
      </c>
      <c r="AD61" s="17"/>
      <c r="AE61" s="17" t="s">
        <v>1029</v>
      </c>
      <c r="AF61" s="17"/>
      <c r="AG61" s="17"/>
      <c r="AH61" s="15" t="s">
        <v>112</v>
      </c>
      <c r="AI61" s="15" t="s">
        <v>89</v>
      </c>
      <c r="AJ61" s="15" t="s">
        <v>841</v>
      </c>
      <c r="AK61" s="17" t="s">
        <v>89</v>
      </c>
      <c r="AL61" s="17" t="s">
        <v>299</v>
      </c>
      <c r="AM61" s="17" t="s">
        <v>1029</v>
      </c>
      <c r="AN61" s="17" t="s">
        <v>1332</v>
      </c>
      <c r="AO61" s="17"/>
      <c r="AP61" s="17"/>
      <c r="AQ61" s="17" t="s">
        <v>131</v>
      </c>
      <c r="AR61" s="17" t="s">
        <v>89</v>
      </c>
      <c r="AS61" s="17" t="s">
        <v>161</v>
      </c>
      <c r="AT61" s="17" t="s">
        <v>183</v>
      </c>
      <c r="AU61" s="17" t="s">
        <v>858</v>
      </c>
      <c r="AV61" s="17" t="s">
        <v>134</v>
      </c>
      <c r="AW61" s="17" t="s">
        <v>210</v>
      </c>
      <c r="AX61" s="17" t="s">
        <v>1333</v>
      </c>
      <c r="AY61" s="17" t="s">
        <v>1330</v>
      </c>
      <c r="AZ61" s="17"/>
      <c r="BA61" s="17">
        <v>12</v>
      </c>
      <c r="BB61" s="17">
        <v>12</v>
      </c>
      <c r="BC61" s="17" t="s">
        <v>139</v>
      </c>
      <c r="BD61" s="19">
        <v>8</v>
      </c>
      <c r="BE61" s="19"/>
      <c r="BF61" s="19"/>
      <c r="BG61" s="19">
        <v>7</v>
      </c>
      <c r="BH61" s="19"/>
      <c r="BI61" s="19"/>
      <c r="BJ61" s="19">
        <f>BG61*SQRT(BA61)</f>
        <v>24.248711305964282</v>
      </c>
      <c r="BK61" s="19"/>
      <c r="BL61" s="19"/>
      <c r="BM61" s="19"/>
      <c r="BN61" s="19"/>
      <c r="BO61" s="19"/>
      <c r="BP61" s="19"/>
      <c r="BQ61" s="19"/>
      <c r="BR61" s="19">
        <v>40</v>
      </c>
      <c r="BS61" s="19"/>
      <c r="BT61" s="19"/>
      <c r="BU61" s="19">
        <v>12</v>
      </c>
      <c r="BV61" s="19"/>
      <c r="BW61" s="19"/>
      <c r="BX61" s="19">
        <f>BU61*SQRT(BB61)</f>
        <v>41.569219381653056</v>
      </c>
      <c r="BY61" s="19"/>
      <c r="BZ61" s="19"/>
      <c r="CA61" s="19"/>
      <c r="CB61" s="19"/>
      <c r="CC61" s="19"/>
      <c r="CD61" s="19"/>
      <c r="CE61" s="19"/>
      <c r="CF61" s="19" t="s">
        <v>88</v>
      </c>
      <c r="CG61" s="17"/>
      <c r="CH61" s="17"/>
      <c r="CI61" s="15" t="s">
        <v>89</v>
      </c>
      <c r="CJ61" s="15">
        <v>12</v>
      </c>
      <c r="CK61" s="15" t="s">
        <v>183</v>
      </c>
      <c r="CL61" s="15" t="s">
        <v>220</v>
      </c>
      <c r="CM61" s="15" t="s">
        <v>515</v>
      </c>
      <c r="CN61" s="17" t="s">
        <v>1163</v>
      </c>
      <c r="CO61" s="15" t="s">
        <v>135</v>
      </c>
      <c r="CP61" s="15" t="s">
        <v>1336</v>
      </c>
      <c r="CR61" s="15">
        <v>12</v>
      </c>
      <c r="CS61" s="15">
        <v>12</v>
      </c>
      <c r="CT61" s="2" t="s">
        <v>978</v>
      </c>
      <c r="CU61" s="3">
        <v>5</v>
      </c>
      <c r="CV61" s="3">
        <v>3</v>
      </c>
      <c r="CW61" s="3">
        <v>10</v>
      </c>
      <c r="CX61" s="3">
        <f>(CW61+CV61)/2</f>
        <v>6.5</v>
      </c>
      <c r="CY61" s="3">
        <f>CU61-DA61</f>
        <v>-17.516660498395403</v>
      </c>
      <c r="CZ61" s="3">
        <f>CU61+DA61</f>
        <v>27.516660498395403</v>
      </c>
      <c r="DA61" s="3">
        <f>CX61*SQRT(CR61)</f>
        <v>22.516660498395403</v>
      </c>
      <c r="DG61" s="3">
        <v>48</v>
      </c>
      <c r="DH61" s="3">
        <v>41</v>
      </c>
      <c r="DI61" s="3">
        <v>55</v>
      </c>
      <c r="DJ61" s="3">
        <f>(DI61+DH61)/2</f>
        <v>48</v>
      </c>
      <c r="DK61" s="3">
        <f>DG61-DM61</f>
        <v>-118.27687752661222</v>
      </c>
      <c r="DL61" s="3">
        <f>DG61+DM61</f>
        <v>214.27687752661222</v>
      </c>
      <c r="DM61" s="3">
        <f>DJ61*SQRT(12)</f>
        <v>166.27687752661222</v>
      </c>
      <c r="DS61" s="3" t="s">
        <v>88</v>
      </c>
      <c r="DT61" s="3" t="s">
        <v>1337</v>
      </c>
    </row>
    <row r="62" spans="1:127">
      <c r="A62" s="13">
        <v>57</v>
      </c>
      <c r="B62" s="15">
        <v>35</v>
      </c>
      <c r="C62" s="17" t="s">
        <v>628</v>
      </c>
      <c r="D62" s="15">
        <v>2</v>
      </c>
      <c r="E62" s="17" t="s">
        <v>638</v>
      </c>
      <c r="F62" s="17">
        <v>2000</v>
      </c>
      <c r="G62" s="27" t="s">
        <v>86</v>
      </c>
      <c r="H62" s="19" t="s">
        <v>144</v>
      </c>
      <c r="I62" s="19" t="s">
        <v>144</v>
      </c>
      <c r="J62" s="17" t="s">
        <v>421</v>
      </c>
      <c r="K62" s="17" t="s">
        <v>1310</v>
      </c>
      <c r="L62" s="17" t="s">
        <v>89</v>
      </c>
      <c r="M62" s="16" t="s">
        <v>90</v>
      </c>
      <c r="N62" s="17" t="s">
        <v>132</v>
      </c>
      <c r="O62" s="17"/>
      <c r="P62" s="17">
        <v>12</v>
      </c>
      <c r="Q62" s="17">
        <v>0</v>
      </c>
      <c r="R62" s="17">
        <v>12</v>
      </c>
      <c r="S62" s="17"/>
      <c r="T62" s="16" t="s">
        <v>94</v>
      </c>
      <c r="U62" s="17" t="s">
        <v>95</v>
      </c>
      <c r="V62" s="17" t="s">
        <v>1311</v>
      </c>
      <c r="W62" s="17"/>
      <c r="X62" s="17"/>
      <c r="Y62" s="15" t="s">
        <v>112</v>
      </c>
      <c r="Z62" s="17" t="s">
        <v>153</v>
      </c>
      <c r="AA62" s="17" t="s">
        <v>154</v>
      </c>
      <c r="AB62" s="17" t="s">
        <v>102</v>
      </c>
      <c r="AC62" s="17" t="s">
        <v>1322</v>
      </c>
      <c r="AD62" s="17"/>
      <c r="AE62" s="17" t="s">
        <v>1029</v>
      </c>
      <c r="AF62" s="17"/>
      <c r="AG62" s="17"/>
      <c r="AH62" s="15" t="s">
        <v>112</v>
      </c>
      <c r="AI62" s="15" t="s">
        <v>89</v>
      </c>
      <c r="AJ62" s="15" t="s">
        <v>1438</v>
      </c>
      <c r="AK62" s="17" t="s">
        <v>89</v>
      </c>
      <c r="AL62" s="17" t="s">
        <v>299</v>
      </c>
      <c r="AM62" s="17" t="s">
        <v>1029</v>
      </c>
      <c r="AN62" s="17" t="s">
        <v>1332</v>
      </c>
      <c r="AO62" s="17"/>
      <c r="AP62" s="17"/>
      <c r="AQ62" s="17" t="s">
        <v>131</v>
      </c>
      <c r="AR62" s="17" t="s">
        <v>89</v>
      </c>
      <c r="AS62" s="17" t="s">
        <v>161</v>
      </c>
      <c r="AT62" s="17" t="s">
        <v>132</v>
      </c>
      <c r="AU62" s="17" t="s">
        <v>858</v>
      </c>
      <c r="AV62" s="17" t="s">
        <v>134</v>
      </c>
      <c r="AW62" s="17" t="s">
        <v>210</v>
      </c>
      <c r="AX62" s="17" t="s">
        <v>1333</v>
      </c>
      <c r="AY62" s="17" t="s">
        <v>1330</v>
      </c>
      <c r="AZ62" s="17"/>
      <c r="BA62" s="17">
        <v>10</v>
      </c>
      <c r="BB62" s="17">
        <v>10</v>
      </c>
      <c r="BC62" s="19" t="s">
        <v>139</v>
      </c>
      <c r="BD62" s="21">
        <v>15</v>
      </c>
      <c r="BE62" s="21"/>
      <c r="BF62" s="19"/>
      <c r="BG62" s="19">
        <v>9</v>
      </c>
      <c r="BH62" s="19"/>
      <c r="BI62" s="19"/>
      <c r="BJ62" s="19">
        <f>BG62*SQRT(BA62)</f>
        <v>28.460498941515414</v>
      </c>
      <c r="BK62" s="19"/>
      <c r="BL62" s="19"/>
      <c r="BM62" s="19"/>
      <c r="BN62" s="19"/>
      <c r="BO62" s="19"/>
      <c r="BP62" s="19"/>
      <c r="BQ62" s="19"/>
      <c r="BR62" s="21">
        <v>24</v>
      </c>
      <c r="BS62" s="21"/>
      <c r="BT62" s="21"/>
      <c r="BU62" s="21">
        <v>7</v>
      </c>
      <c r="BV62" s="21"/>
      <c r="BW62" s="21"/>
      <c r="BX62" s="21">
        <f>BU62*SQRT(BB62)</f>
        <v>22.135943621178658</v>
      </c>
      <c r="BY62" s="21"/>
      <c r="BZ62" s="21"/>
      <c r="CA62" s="21"/>
      <c r="CB62" s="21"/>
      <c r="CC62" s="21"/>
      <c r="CD62" s="21"/>
      <c r="CE62" s="21"/>
      <c r="CF62" s="19" t="s">
        <v>140</v>
      </c>
      <c r="CG62" s="21"/>
      <c r="CH62" s="21"/>
      <c r="CI62" s="17" t="s">
        <v>89</v>
      </c>
      <c r="CJ62" s="15">
        <v>12</v>
      </c>
      <c r="CK62" s="15" t="s">
        <v>132</v>
      </c>
      <c r="CL62" s="17" t="s">
        <v>813</v>
      </c>
      <c r="CM62" s="15" t="s">
        <v>515</v>
      </c>
      <c r="CN62" s="17" t="s">
        <v>1163</v>
      </c>
      <c r="CO62" s="15" t="s">
        <v>135</v>
      </c>
      <c r="CP62" s="15" t="s">
        <v>1336</v>
      </c>
      <c r="CR62" s="17">
        <v>12</v>
      </c>
      <c r="CS62" s="17">
        <v>12</v>
      </c>
      <c r="CT62" s="2" t="s">
        <v>978</v>
      </c>
      <c r="CU62" s="3">
        <v>26</v>
      </c>
      <c r="CV62" s="3">
        <f>CU62-(1.96*CX62)</f>
        <v>14.24</v>
      </c>
      <c r="CW62" s="3">
        <f>CU62+(1.96*CX62)</f>
        <v>37.76</v>
      </c>
      <c r="CX62" s="2">
        <v>6</v>
      </c>
      <c r="CY62" s="3">
        <f>CU62-DA62</f>
        <v>5.2153903091734719</v>
      </c>
      <c r="CZ62" s="3">
        <f>CU62+DA62</f>
        <v>46.784609690826528</v>
      </c>
      <c r="DA62" s="3">
        <f>CX62*SQRT(CR62)</f>
        <v>20.784609690826528</v>
      </c>
      <c r="DG62" s="3">
        <v>32</v>
      </c>
      <c r="DH62" s="3">
        <f>DG62-(1.96*DJ62)</f>
        <v>18.28</v>
      </c>
      <c r="DI62" s="3">
        <f>DG62+(1.96*DJ62)</f>
        <v>45.72</v>
      </c>
      <c r="DJ62" s="2">
        <v>7</v>
      </c>
      <c r="DK62" s="3">
        <f>DG62-DM62</f>
        <v>7.7512886940357184</v>
      </c>
      <c r="DL62" s="3">
        <f>DG62+DM62</f>
        <v>56.248711305964278</v>
      </c>
      <c r="DM62" s="2">
        <f>DJ62*SQRT(CS62)</f>
        <v>24.248711305964282</v>
      </c>
      <c r="DS62" s="3" t="s">
        <v>140</v>
      </c>
      <c r="DV62" s="4"/>
    </row>
    <row r="63" spans="1:127">
      <c r="A63" s="13">
        <v>58</v>
      </c>
      <c r="B63" s="15">
        <v>36</v>
      </c>
      <c r="C63" s="19" t="s">
        <v>629</v>
      </c>
      <c r="D63" s="15">
        <v>1</v>
      </c>
      <c r="E63" s="19" t="s">
        <v>639</v>
      </c>
      <c r="F63" s="19">
        <v>2011</v>
      </c>
      <c r="G63" s="27" t="s">
        <v>86</v>
      </c>
      <c r="H63" s="19" t="s">
        <v>88</v>
      </c>
      <c r="I63" s="19" t="s">
        <v>88</v>
      </c>
      <c r="J63" s="19"/>
      <c r="K63" s="19"/>
      <c r="L63" s="19" t="s">
        <v>89</v>
      </c>
      <c r="M63" s="16" t="s">
        <v>90</v>
      </c>
      <c r="N63" s="15" t="s">
        <v>384</v>
      </c>
      <c r="O63" s="19" t="s">
        <v>1312</v>
      </c>
      <c r="P63" s="19">
        <v>8</v>
      </c>
      <c r="Q63" s="19">
        <v>8</v>
      </c>
      <c r="R63" s="17">
        <f t="shared" ref="R63:R64" si="11">(P63+Q63)</f>
        <v>16</v>
      </c>
      <c r="S63" s="19"/>
      <c r="T63" s="16" t="s">
        <v>94</v>
      </c>
      <c r="U63" s="19" t="s">
        <v>1059</v>
      </c>
      <c r="V63" s="19" t="s">
        <v>1313</v>
      </c>
      <c r="W63" s="19"/>
      <c r="X63" s="19"/>
      <c r="Y63" s="15" t="s">
        <v>112</v>
      </c>
      <c r="Z63" s="19" t="s">
        <v>666</v>
      </c>
      <c r="AA63" s="19" t="s">
        <v>203</v>
      </c>
      <c r="AB63" s="19" t="s">
        <v>1323</v>
      </c>
      <c r="AC63" s="34">
        <v>0.05</v>
      </c>
      <c r="AD63" s="19" t="s">
        <v>1324</v>
      </c>
      <c r="AE63" s="19" t="s">
        <v>999</v>
      </c>
      <c r="AF63" s="19"/>
      <c r="AG63" s="19"/>
      <c r="AH63" s="15" t="s">
        <v>112</v>
      </c>
      <c r="AI63" s="15" t="s">
        <v>112</v>
      </c>
      <c r="AK63" s="19" t="s">
        <v>89</v>
      </c>
      <c r="AL63" s="19" t="s">
        <v>130</v>
      </c>
      <c r="AM63" s="19" t="s">
        <v>999</v>
      </c>
      <c r="AN63" s="19" t="s">
        <v>132</v>
      </c>
      <c r="AO63" s="19"/>
      <c r="AP63" s="19" t="s">
        <v>1334</v>
      </c>
      <c r="AQ63" s="19" t="s">
        <v>1246</v>
      </c>
      <c r="AR63" s="19" t="s">
        <v>89</v>
      </c>
      <c r="AS63" s="19">
        <v>16</v>
      </c>
      <c r="AT63" s="19" t="s">
        <v>132</v>
      </c>
      <c r="AU63" s="19" t="s">
        <v>673</v>
      </c>
      <c r="AV63" s="19"/>
      <c r="AW63" s="19" t="s">
        <v>135</v>
      </c>
      <c r="AX63" s="19" t="s">
        <v>340</v>
      </c>
      <c r="AY63" s="19" t="s">
        <v>1443</v>
      </c>
      <c r="AZ63" s="19"/>
      <c r="BA63" s="19">
        <v>16</v>
      </c>
      <c r="BB63" s="19">
        <v>16</v>
      </c>
      <c r="BC63" s="19" t="s">
        <v>167</v>
      </c>
      <c r="BD63" s="19">
        <v>22</v>
      </c>
      <c r="BE63" s="19"/>
      <c r="BF63" s="19"/>
      <c r="BG63" s="19"/>
      <c r="BH63" s="19"/>
      <c r="BI63" s="19"/>
      <c r="BJ63" s="19">
        <v>16</v>
      </c>
      <c r="BK63" s="17"/>
      <c r="BL63" s="17"/>
      <c r="BM63" s="17"/>
      <c r="BN63" s="17"/>
      <c r="BO63" s="19"/>
      <c r="BP63" s="19"/>
      <c r="BQ63" s="19"/>
      <c r="BR63" s="19">
        <v>45</v>
      </c>
      <c r="BS63" s="19"/>
      <c r="BT63" s="19"/>
      <c r="BU63" s="19"/>
      <c r="BV63" s="19"/>
      <c r="BW63" s="19"/>
      <c r="BX63" s="19">
        <v>30</v>
      </c>
      <c r="BY63" s="19"/>
      <c r="BZ63" s="19"/>
      <c r="CA63" s="19"/>
      <c r="CB63" s="19"/>
      <c r="CC63" s="19"/>
      <c r="CD63" s="19"/>
      <c r="CE63" s="19"/>
      <c r="CF63" s="19" t="s">
        <v>88</v>
      </c>
      <c r="CG63" s="19"/>
      <c r="CH63" s="19"/>
      <c r="CI63" s="19" t="s">
        <v>89</v>
      </c>
      <c r="CJ63" s="19">
        <v>16</v>
      </c>
      <c r="CK63" s="16" t="s">
        <v>132</v>
      </c>
      <c r="CL63" s="19" t="s">
        <v>220</v>
      </c>
      <c r="CM63" s="19" t="s">
        <v>515</v>
      </c>
      <c r="CN63" s="17" t="s">
        <v>1163</v>
      </c>
      <c r="CO63" s="19" t="s">
        <v>135</v>
      </c>
      <c r="CP63" s="19" t="s">
        <v>1338</v>
      </c>
      <c r="CQ63" s="19"/>
      <c r="CR63" s="15">
        <v>16</v>
      </c>
      <c r="CS63" s="15">
        <v>16</v>
      </c>
      <c r="CT63" s="4" t="s">
        <v>167</v>
      </c>
      <c r="CU63" s="3">
        <v>7</v>
      </c>
      <c r="CY63" s="3">
        <f>7-12</f>
        <v>-5</v>
      </c>
      <c r="CZ63" s="3">
        <v>19</v>
      </c>
      <c r="DA63" s="3">
        <f>19-7</f>
        <v>12</v>
      </c>
      <c r="DG63" s="3">
        <v>13</v>
      </c>
      <c r="DK63" s="3">
        <f>DG63-DM63</f>
        <v>5</v>
      </c>
      <c r="DL63" s="3">
        <v>21</v>
      </c>
      <c r="DM63" s="3">
        <f>DL63-13</f>
        <v>8</v>
      </c>
      <c r="DS63" s="4" t="s">
        <v>88</v>
      </c>
      <c r="DT63" s="11"/>
      <c r="DU63" s="11"/>
      <c r="DV63" s="11"/>
      <c r="DW63" s="11"/>
    </row>
    <row r="64" spans="1:127">
      <c r="A64" s="13">
        <v>59</v>
      </c>
      <c r="B64" s="15">
        <v>36</v>
      </c>
      <c r="C64" s="19" t="s">
        <v>629</v>
      </c>
      <c r="D64" s="15">
        <v>2</v>
      </c>
      <c r="E64" s="19" t="s">
        <v>639</v>
      </c>
      <c r="F64" s="19">
        <v>2011</v>
      </c>
      <c r="G64" s="27" t="s">
        <v>86</v>
      </c>
      <c r="H64" s="19" t="s">
        <v>88</v>
      </c>
      <c r="I64" s="19" t="s">
        <v>88</v>
      </c>
      <c r="J64" s="19"/>
      <c r="K64" s="19"/>
      <c r="L64" s="19" t="s">
        <v>89</v>
      </c>
      <c r="M64" s="16" t="s">
        <v>90</v>
      </c>
      <c r="N64" s="15" t="s">
        <v>384</v>
      </c>
      <c r="O64" s="19" t="s">
        <v>1314</v>
      </c>
      <c r="P64" s="19">
        <v>8</v>
      </c>
      <c r="Q64" s="19">
        <v>8</v>
      </c>
      <c r="R64" s="17">
        <f t="shared" si="11"/>
        <v>16</v>
      </c>
      <c r="S64" s="19"/>
      <c r="T64" s="16" t="s">
        <v>93</v>
      </c>
      <c r="U64" s="19" t="s">
        <v>1255</v>
      </c>
      <c r="V64" s="19" t="s">
        <v>1315</v>
      </c>
      <c r="W64" s="19"/>
      <c r="X64" s="19"/>
      <c r="Y64" s="15" t="s">
        <v>112</v>
      </c>
      <c r="Z64" s="19" t="s">
        <v>666</v>
      </c>
      <c r="AA64" s="19" t="s">
        <v>203</v>
      </c>
      <c r="AB64" s="19" t="s">
        <v>1323</v>
      </c>
      <c r="AC64" s="34">
        <v>0.05</v>
      </c>
      <c r="AD64" s="19" t="s">
        <v>1325</v>
      </c>
      <c r="AE64" s="19" t="s">
        <v>999</v>
      </c>
      <c r="AF64" s="19"/>
      <c r="AG64" s="19"/>
      <c r="AH64" s="15" t="s">
        <v>112</v>
      </c>
      <c r="AI64" s="15" t="s">
        <v>112</v>
      </c>
      <c r="AK64" s="19" t="s">
        <v>89</v>
      </c>
      <c r="AL64" s="19" t="s">
        <v>130</v>
      </c>
      <c r="AM64" s="19" t="s">
        <v>999</v>
      </c>
      <c r="AN64" s="19" t="s">
        <v>132</v>
      </c>
      <c r="AO64" s="19"/>
      <c r="AP64" s="19" t="s">
        <v>1334</v>
      </c>
      <c r="AQ64" s="19" t="s">
        <v>1175</v>
      </c>
      <c r="AR64" s="19" t="s">
        <v>89</v>
      </c>
      <c r="AS64" s="19">
        <v>16</v>
      </c>
      <c r="AT64" s="19" t="s">
        <v>132</v>
      </c>
      <c r="AU64" s="19" t="s">
        <v>133</v>
      </c>
      <c r="AV64" s="19"/>
      <c r="AW64" s="19" t="s">
        <v>135</v>
      </c>
      <c r="AX64" s="19" t="s">
        <v>340</v>
      </c>
      <c r="AY64" s="19" t="s">
        <v>1443</v>
      </c>
      <c r="AZ64" s="19"/>
      <c r="BA64" s="19">
        <v>16</v>
      </c>
      <c r="BB64" s="19">
        <v>16</v>
      </c>
      <c r="BC64" s="19" t="s">
        <v>167</v>
      </c>
      <c r="BD64" s="19">
        <v>18</v>
      </c>
      <c r="BE64" s="19"/>
      <c r="BF64" s="19"/>
      <c r="BG64" s="19"/>
      <c r="BH64" s="19"/>
      <c r="BI64" s="19"/>
      <c r="BJ64" s="15">
        <v>18</v>
      </c>
      <c r="BK64" s="17"/>
      <c r="BL64" s="17"/>
      <c r="BM64" s="17"/>
      <c r="BN64" s="17"/>
      <c r="BO64" s="19"/>
      <c r="BP64" s="19"/>
      <c r="BQ64" s="19"/>
      <c r="BR64" s="19">
        <v>105</v>
      </c>
      <c r="BS64" s="19"/>
      <c r="BT64" s="19"/>
      <c r="BU64" s="19"/>
      <c r="BV64" s="19"/>
      <c r="BW64" s="19"/>
      <c r="BX64" s="19">
        <v>45</v>
      </c>
      <c r="BY64" s="19"/>
      <c r="BZ64" s="19"/>
      <c r="CA64" s="19"/>
      <c r="CB64" s="19"/>
      <c r="CC64" s="19"/>
      <c r="CD64" s="19"/>
      <c r="CE64" s="19"/>
      <c r="CF64" s="19" t="s">
        <v>88</v>
      </c>
      <c r="CG64" s="19"/>
      <c r="CH64" s="19"/>
      <c r="CI64" s="19" t="s">
        <v>89</v>
      </c>
      <c r="CJ64" s="19">
        <v>16</v>
      </c>
      <c r="CK64" s="16" t="s">
        <v>132</v>
      </c>
      <c r="CL64" s="19" t="s">
        <v>220</v>
      </c>
      <c r="CM64" s="19" t="s">
        <v>515</v>
      </c>
      <c r="CN64" s="17" t="s">
        <v>1163</v>
      </c>
      <c r="CO64" s="19" t="s">
        <v>135</v>
      </c>
      <c r="CP64" s="19" t="s">
        <v>1338</v>
      </c>
      <c r="CQ64" s="19"/>
      <c r="CR64" s="15">
        <v>16</v>
      </c>
      <c r="CS64" s="15">
        <v>16</v>
      </c>
      <c r="CT64" s="4" t="s">
        <v>167</v>
      </c>
      <c r="CU64" s="3">
        <v>4</v>
      </c>
      <c r="CY64" s="3">
        <v>-2</v>
      </c>
      <c r="CZ64" s="3">
        <v>10</v>
      </c>
      <c r="DA64" s="3">
        <v>6</v>
      </c>
      <c r="DG64" s="3">
        <v>11</v>
      </c>
      <c r="DK64" s="3">
        <f>DG64-DM64</f>
        <v>-4</v>
      </c>
      <c r="DL64" s="3">
        <v>26</v>
      </c>
      <c r="DM64" s="3">
        <f>DL64-DG64</f>
        <v>15</v>
      </c>
      <c r="DS64" s="4" t="s">
        <v>88</v>
      </c>
      <c r="DT64" s="11"/>
      <c r="DU64" s="11"/>
      <c r="DV64" s="11"/>
      <c r="DW64" s="11"/>
    </row>
    <row r="65" spans="1:88">
      <c r="A65" s="13">
        <v>60</v>
      </c>
      <c r="B65" s="15">
        <v>37</v>
      </c>
      <c r="C65" s="19" t="s">
        <v>630</v>
      </c>
      <c r="E65" s="19" t="s">
        <v>640</v>
      </c>
      <c r="F65" s="19">
        <v>2014</v>
      </c>
      <c r="G65" s="27" t="s">
        <v>86</v>
      </c>
      <c r="H65" s="16" t="s">
        <v>87</v>
      </c>
      <c r="I65" s="19" t="s">
        <v>88</v>
      </c>
      <c r="J65" s="19"/>
      <c r="K65" s="19"/>
      <c r="L65" s="19" t="s">
        <v>89</v>
      </c>
      <c r="M65" s="16" t="s">
        <v>90</v>
      </c>
      <c r="N65" s="21" t="s">
        <v>453</v>
      </c>
      <c r="O65" s="19" t="s">
        <v>655</v>
      </c>
      <c r="P65" s="19">
        <v>19</v>
      </c>
      <c r="Q65" s="19">
        <v>0</v>
      </c>
      <c r="R65" s="17">
        <f t="shared" ref="R65:R68" si="12">(P65+Q65)</f>
        <v>19</v>
      </c>
      <c r="S65" s="19"/>
      <c r="T65" s="16" t="s">
        <v>295</v>
      </c>
      <c r="U65" s="19" t="s">
        <v>495</v>
      </c>
      <c r="V65" s="21" t="s">
        <v>656</v>
      </c>
      <c r="W65" s="19" t="s">
        <v>161</v>
      </c>
      <c r="X65" s="19" t="s">
        <v>657</v>
      </c>
      <c r="Y65" s="15" t="s">
        <v>112</v>
      </c>
      <c r="Z65" s="19" t="s">
        <v>664</v>
      </c>
      <c r="AA65" s="19" t="s">
        <v>203</v>
      </c>
      <c r="AB65" s="19" t="s">
        <v>102</v>
      </c>
      <c r="AC65" s="19" t="s">
        <v>680</v>
      </c>
      <c r="AD65" s="19" t="s">
        <v>665</v>
      </c>
      <c r="AE65" s="19" t="s">
        <v>159</v>
      </c>
      <c r="AH65" s="15" t="s">
        <v>112</v>
      </c>
      <c r="AI65" s="15" t="s">
        <v>89</v>
      </c>
      <c r="AJ65" s="15" t="s">
        <v>679</v>
      </c>
      <c r="AK65" s="19" t="s">
        <v>89</v>
      </c>
      <c r="AL65" s="19" t="s">
        <v>670</v>
      </c>
      <c r="AM65" s="19" t="s">
        <v>159</v>
      </c>
      <c r="AN65" s="19" t="s">
        <v>671</v>
      </c>
      <c r="AO65" s="19"/>
      <c r="AP65" s="19"/>
      <c r="AQ65" s="19" t="s">
        <v>213</v>
      </c>
      <c r="AR65" s="19" t="s">
        <v>89</v>
      </c>
      <c r="AS65" s="19">
        <v>19</v>
      </c>
      <c r="AT65" s="19" t="s">
        <v>672</v>
      </c>
      <c r="AU65" s="19" t="s">
        <v>673</v>
      </c>
      <c r="AV65" s="19" t="s">
        <v>674</v>
      </c>
      <c r="AW65" s="19" t="s">
        <v>135</v>
      </c>
      <c r="AX65" s="19" t="s">
        <v>340</v>
      </c>
      <c r="AY65" s="19" t="s">
        <v>675</v>
      </c>
      <c r="AZ65" s="19"/>
      <c r="BA65" s="17">
        <v>19</v>
      </c>
      <c r="BB65" s="19">
        <v>19</v>
      </c>
      <c r="BC65" s="19" t="s">
        <v>682</v>
      </c>
      <c r="BD65" s="19">
        <v>186</v>
      </c>
      <c r="BE65" s="19"/>
      <c r="BF65" s="19"/>
      <c r="BG65" s="19">
        <v>137</v>
      </c>
      <c r="BH65" s="19"/>
      <c r="BI65" s="19"/>
      <c r="BJ65" s="19"/>
      <c r="BK65" s="19"/>
      <c r="BL65" s="19"/>
      <c r="BM65" s="19"/>
      <c r="BN65" s="19"/>
      <c r="BO65" s="19"/>
      <c r="BP65" s="19"/>
      <c r="BQ65" s="19"/>
      <c r="BR65" s="19">
        <v>303</v>
      </c>
      <c r="BS65" s="19"/>
      <c r="BT65" s="19"/>
      <c r="BU65" s="19">
        <v>380</v>
      </c>
      <c r="BV65" s="19"/>
      <c r="BW65" s="19"/>
      <c r="BX65" s="19"/>
      <c r="BY65" s="19"/>
      <c r="BZ65" s="19"/>
      <c r="CA65" s="19"/>
      <c r="CB65" s="19"/>
      <c r="CC65" s="19"/>
      <c r="CD65" s="19"/>
      <c r="CE65" s="19"/>
      <c r="CF65" s="21" t="s">
        <v>88</v>
      </c>
      <c r="CG65" s="17"/>
      <c r="CH65" s="19" t="s">
        <v>681</v>
      </c>
      <c r="CI65" s="15" t="s">
        <v>112</v>
      </c>
    </row>
    <row r="66" spans="1:88">
      <c r="A66" s="13">
        <v>61</v>
      </c>
      <c r="B66" s="15">
        <v>38</v>
      </c>
      <c r="C66" s="19" t="s">
        <v>631</v>
      </c>
      <c r="D66" s="15">
        <v>1</v>
      </c>
      <c r="E66" s="19" t="s">
        <v>641</v>
      </c>
      <c r="F66" s="19">
        <v>2000</v>
      </c>
      <c r="G66" s="27" t="s">
        <v>86</v>
      </c>
      <c r="H66" s="16" t="s">
        <v>87</v>
      </c>
      <c r="I66" s="19" t="s">
        <v>88</v>
      </c>
      <c r="J66" s="19"/>
      <c r="K66" s="19"/>
      <c r="L66" s="19" t="s">
        <v>89</v>
      </c>
      <c r="M66" s="16" t="s">
        <v>90</v>
      </c>
      <c r="N66" s="15" t="s">
        <v>384</v>
      </c>
      <c r="O66" s="19" t="s">
        <v>658</v>
      </c>
      <c r="P66" s="19">
        <v>6</v>
      </c>
      <c r="Q66" s="19">
        <v>0</v>
      </c>
      <c r="R66" s="17">
        <f t="shared" si="12"/>
        <v>6</v>
      </c>
      <c r="S66" s="19"/>
      <c r="T66" s="15" t="s">
        <v>1552</v>
      </c>
      <c r="U66" s="19" t="s">
        <v>495</v>
      </c>
      <c r="V66" s="19" t="s">
        <v>172</v>
      </c>
      <c r="W66" s="19">
        <v>5</v>
      </c>
      <c r="X66" s="19"/>
      <c r="Y66" s="15" t="s">
        <v>112</v>
      </c>
      <c r="Z66" s="19" t="s">
        <v>666</v>
      </c>
      <c r="AA66" s="19" t="s">
        <v>203</v>
      </c>
      <c r="AB66" s="17" t="s">
        <v>102</v>
      </c>
      <c r="AC66" s="34" t="s">
        <v>667</v>
      </c>
      <c r="AD66" s="19" t="s">
        <v>668</v>
      </c>
      <c r="AE66" s="19" t="s">
        <v>159</v>
      </c>
      <c r="AH66" s="15" t="s">
        <v>112</v>
      </c>
      <c r="AI66" s="15" t="s">
        <v>89</v>
      </c>
      <c r="AJ66" s="15" t="s">
        <v>683</v>
      </c>
      <c r="AK66" s="19" t="s">
        <v>89</v>
      </c>
      <c r="AL66" s="19" t="s">
        <v>676</v>
      </c>
      <c r="AM66" s="19" t="s">
        <v>159</v>
      </c>
      <c r="AN66" s="19" t="s">
        <v>132</v>
      </c>
      <c r="AO66" s="19"/>
      <c r="AP66" s="19"/>
      <c r="AQ66" s="19" t="s">
        <v>131</v>
      </c>
      <c r="AR66" s="19" t="s">
        <v>89</v>
      </c>
      <c r="AS66" s="19">
        <v>6</v>
      </c>
      <c r="AT66" s="19" t="s">
        <v>132</v>
      </c>
      <c r="AU66" s="19" t="s">
        <v>133</v>
      </c>
      <c r="AV66" s="19"/>
      <c r="AW66" s="19" t="s">
        <v>135</v>
      </c>
      <c r="AX66" s="19" t="s">
        <v>677</v>
      </c>
      <c r="AY66" s="19" t="s">
        <v>678</v>
      </c>
      <c r="AZ66" s="19"/>
      <c r="BA66" s="19">
        <v>6</v>
      </c>
      <c r="BB66" s="19">
        <v>6</v>
      </c>
      <c r="BC66" s="19" t="s">
        <v>139</v>
      </c>
      <c r="BD66" s="17">
        <v>25</v>
      </c>
      <c r="BE66" s="17"/>
      <c r="BF66" s="17"/>
      <c r="BG66" s="17">
        <v>9</v>
      </c>
      <c r="BH66" s="17"/>
      <c r="BI66" s="17"/>
      <c r="BJ66" s="17">
        <f>BG66*SQRT(BA66)</f>
        <v>22.045407685048602</v>
      </c>
      <c r="BK66" s="17"/>
      <c r="BL66" s="17"/>
      <c r="BM66" s="21"/>
      <c r="BN66" s="21"/>
      <c r="BO66" s="17"/>
      <c r="BP66" s="17"/>
      <c r="BQ66" s="17"/>
      <c r="BR66" s="19">
        <v>50</v>
      </c>
      <c r="BS66" s="17"/>
      <c r="BT66" s="17"/>
      <c r="BU66" s="17">
        <v>4</v>
      </c>
      <c r="BV66" s="17"/>
      <c r="BW66" s="17"/>
      <c r="BX66" s="17">
        <f>BU66*SQRT(BB66)</f>
        <v>9.7979589711327115</v>
      </c>
      <c r="BY66" s="17"/>
      <c r="BZ66" s="17"/>
      <c r="CA66" s="21"/>
      <c r="CB66" s="21"/>
      <c r="CC66" s="17"/>
      <c r="CD66" s="17"/>
      <c r="CE66" s="17"/>
      <c r="CF66" s="17" t="s">
        <v>88</v>
      </c>
      <c r="CG66" s="17"/>
      <c r="CH66" s="19"/>
      <c r="CI66" s="15" t="s">
        <v>112</v>
      </c>
    </row>
    <row r="67" spans="1:88">
      <c r="A67" s="13">
        <v>62</v>
      </c>
      <c r="B67" s="15">
        <v>38</v>
      </c>
      <c r="C67" s="19" t="s">
        <v>631</v>
      </c>
      <c r="D67" s="15">
        <v>2</v>
      </c>
      <c r="E67" s="19" t="s">
        <v>641</v>
      </c>
      <c r="F67" s="19">
        <v>2000</v>
      </c>
      <c r="G67" s="27" t="s">
        <v>86</v>
      </c>
      <c r="H67" s="16" t="s">
        <v>87</v>
      </c>
      <c r="I67" s="19" t="s">
        <v>88</v>
      </c>
      <c r="J67" s="19"/>
      <c r="K67" s="19"/>
      <c r="L67" s="19" t="s">
        <v>89</v>
      </c>
      <c r="M67" s="16" t="s">
        <v>90</v>
      </c>
      <c r="N67" s="15" t="s">
        <v>384</v>
      </c>
      <c r="O67" s="19" t="s">
        <v>658</v>
      </c>
      <c r="P67" s="19">
        <v>6</v>
      </c>
      <c r="Q67" s="19">
        <v>0</v>
      </c>
      <c r="R67" s="17">
        <f t="shared" si="12"/>
        <v>6</v>
      </c>
      <c r="S67" s="19"/>
      <c r="T67" s="15" t="s">
        <v>1552</v>
      </c>
      <c r="U67" s="19" t="s">
        <v>495</v>
      </c>
      <c r="V67" s="19" t="s">
        <v>172</v>
      </c>
      <c r="W67" s="19">
        <v>5</v>
      </c>
      <c r="X67" s="19"/>
      <c r="Y67" s="15" t="s">
        <v>112</v>
      </c>
      <c r="Z67" s="19" t="s">
        <v>666</v>
      </c>
      <c r="AA67" s="19" t="s">
        <v>203</v>
      </c>
      <c r="AB67" s="17" t="s">
        <v>102</v>
      </c>
      <c r="AC67" s="34" t="s">
        <v>667</v>
      </c>
      <c r="AD67" s="19" t="s">
        <v>668</v>
      </c>
      <c r="AE67" s="19" t="s">
        <v>159</v>
      </c>
      <c r="AH67" s="15" t="s">
        <v>112</v>
      </c>
      <c r="AI67" s="15" t="s">
        <v>89</v>
      </c>
      <c r="AJ67" s="15" t="s">
        <v>683</v>
      </c>
      <c r="AK67" s="19" t="s">
        <v>89</v>
      </c>
      <c r="AL67" s="19" t="s">
        <v>676</v>
      </c>
      <c r="AM67" s="19" t="s">
        <v>159</v>
      </c>
      <c r="AN67" s="19" t="s">
        <v>132</v>
      </c>
      <c r="AO67" s="19"/>
      <c r="AP67" s="19"/>
      <c r="AQ67" s="19" t="s">
        <v>163</v>
      </c>
      <c r="AR67" s="19" t="s">
        <v>89</v>
      </c>
      <c r="AS67" s="19">
        <v>6</v>
      </c>
      <c r="AT67" s="19" t="s">
        <v>132</v>
      </c>
      <c r="AU67" s="19" t="s">
        <v>133</v>
      </c>
      <c r="AV67" s="19"/>
      <c r="AW67" s="19" t="s">
        <v>135</v>
      </c>
      <c r="AX67" s="19" t="s">
        <v>677</v>
      </c>
      <c r="AY67" s="19" t="s">
        <v>678</v>
      </c>
      <c r="AZ67" s="19"/>
      <c r="BA67" s="19">
        <v>6</v>
      </c>
      <c r="BB67" s="19">
        <v>6</v>
      </c>
      <c r="BC67" s="19" t="s">
        <v>139</v>
      </c>
      <c r="BD67" s="19">
        <v>30</v>
      </c>
      <c r="BE67" s="19"/>
      <c r="BF67" s="19"/>
      <c r="BG67" s="19">
        <v>7</v>
      </c>
      <c r="BH67" s="19"/>
      <c r="BI67" s="19"/>
      <c r="BJ67" s="17">
        <f>BG67*SQRT(BA67)</f>
        <v>17.146428199482244</v>
      </c>
      <c r="BK67" s="19"/>
      <c r="BL67" s="19"/>
      <c r="BM67" s="21"/>
      <c r="BN67" s="21"/>
      <c r="BO67" s="19"/>
      <c r="BP67" s="19"/>
      <c r="BQ67" s="19"/>
      <c r="BR67" s="19">
        <v>50</v>
      </c>
      <c r="BS67" s="19"/>
      <c r="BT67" s="19"/>
      <c r="BU67" s="19">
        <v>4</v>
      </c>
      <c r="BV67" s="19"/>
      <c r="BW67" s="19"/>
      <c r="BX67" s="17">
        <f>BU67*SQRT(BB67)</f>
        <v>9.7979589711327115</v>
      </c>
      <c r="BY67" s="17"/>
      <c r="BZ67" s="17"/>
      <c r="CA67" s="21"/>
      <c r="CB67" s="21"/>
      <c r="CC67" s="17"/>
      <c r="CD67" s="17"/>
      <c r="CE67" s="17"/>
      <c r="CF67" s="17" t="s">
        <v>141</v>
      </c>
      <c r="CG67" s="19"/>
      <c r="CH67" s="19"/>
      <c r="CI67" s="15" t="s">
        <v>112</v>
      </c>
    </row>
    <row r="68" spans="1:88">
      <c r="A68" s="13">
        <v>63</v>
      </c>
      <c r="B68" s="15">
        <v>39</v>
      </c>
      <c r="C68" s="19" t="s">
        <v>632</v>
      </c>
      <c r="E68" s="19" t="s">
        <v>642</v>
      </c>
      <c r="F68" s="19">
        <v>2003</v>
      </c>
      <c r="G68" s="19" t="s">
        <v>192</v>
      </c>
      <c r="H68" s="16" t="s">
        <v>87</v>
      </c>
      <c r="I68" s="19" t="s">
        <v>451</v>
      </c>
      <c r="J68" s="19"/>
      <c r="K68" s="19"/>
      <c r="L68" s="19" t="s">
        <v>89</v>
      </c>
      <c r="M68" s="19" t="s">
        <v>518</v>
      </c>
      <c r="N68" s="21" t="s">
        <v>453</v>
      </c>
      <c r="O68" s="19" t="s">
        <v>659</v>
      </c>
      <c r="P68" s="19">
        <v>5</v>
      </c>
      <c r="Q68" s="19">
        <v>5</v>
      </c>
      <c r="R68" s="17">
        <f t="shared" si="12"/>
        <v>10</v>
      </c>
      <c r="S68" s="19"/>
      <c r="T68" s="19" t="s">
        <v>1554</v>
      </c>
      <c r="U68" s="19" t="s">
        <v>660</v>
      </c>
      <c r="V68" s="19" t="s">
        <v>661</v>
      </c>
      <c r="W68" s="19" t="s">
        <v>662</v>
      </c>
      <c r="X68" s="19" t="s">
        <v>663</v>
      </c>
      <c r="Y68" s="15" t="s">
        <v>112</v>
      </c>
      <c r="Z68" s="19" t="s">
        <v>457</v>
      </c>
      <c r="AA68" s="17" t="s">
        <v>101</v>
      </c>
      <c r="AB68" s="19" t="s">
        <v>102</v>
      </c>
      <c r="AC68" s="19"/>
      <c r="AD68" s="19" t="s">
        <v>669</v>
      </c>
      <c r="AE68" s="19" t="s">
        <v>159</v>
      </c>
      <c r="AH68" s="15" t="s">
        <v>112</v>
      </c>
      <c r="AI68" s="15" t="s">
        <v>89</v>
      </c>
      <c r="AJ68" s="15" t="s">
        <v>132</v>
      </c>
      <c r="AK68" s="19" t="s">
        <v>112</v>
      </c>
      <c r="AL68" s="19"/>
      <c r="AM68" s="19"/>
      <c r="AN68" s="19"/>
      <c r="AO68" s="19"/>
      <c r="AP68" s="19"/>
      <c r="AQ68" s="19" t="s">
        <v>163</v>
      </c>
      <c r="AR68" s="19" t="s">
        <v>89</v>
      </c>
      <c r="AS68" s="19">
        <v>10</v>
      </c>
      <c r="AT68" s="19" t="s">
        <v>132</v>
      </c>
      <c r="AU68" s="17" t="s">
        <v>164</v>
      </c>
      <c r="AV68" s="19" t="s">
        <v>134</v>
      </c>
      <c r="AW68" s="19" t="s">
        <v>135</v>
      </c>
      <c r="AX68" s="19" t="s">
        <v>587</v>
      </c>
      <c r="AY68" s="19" t="s">
        <v>132</v>
      </c>
      <c r="AZ68" s="19" t="s">
        <v>589</v>
      </c>
      <c r="BA68" s="19">
        <v>10</v>
      </c>
      <c r="BB68" s="19">
        <v>10</v>
      </c>
      <c r="BC68" s="19" t="s">
        <v>1565</v>
      </c>
      <c r="BD68" s="19">
        <v>140</v>
      </c>
      <c r="BE68" s="19"/>
      <c r="BF68" s="19"/>
      <c r="BG68" s="19"/>
      <c r="BH68" s="19">
        <v>90</v>
      </c>
      <c r="BI68" s="19">
        <v>190</v>
      </c>
      <c r="BJ68" s="19">
        <v>50</v>
      </c>
      <c r="BK68" s="17"/>
      <c r="BL68" s="17"/>
      <c r="BM68" s="21"/>
      <c r="BN68" s="21"/>
      <c r="BO68" s="17"/>
      <c r="BP68" s="17"/>
      <c r="BQ68" s="17"/>
      <c r="BR68" s="19">
        <v>100</v>
      </c>
      <c r="BS68" s="19"/>
      <c r="BT68" s="19"/>
      <c r="BU68" s="19"/>
      <c r="BV68" s="19"/>
      <c r="BW68" s="19"/>
      <c r="BX68" s="19">
        <v>100</v>
      </c>
      <c r="BY68" s="17"/>
      <c r="BZ68" s="17"/>
      <c r="CA68" s="21"/>
      <c r="CB68" s="21"/>
      <c r="CC68" s="17"/>
      <c r="CD68" s="17"/>
      <c r="CE68" s="17"/>
      <c r="CF68" s="17" t="s">
        <v>88</v>
      </c>
      <c r="CG68" s="19"/>
      <c r="CH68" s="19" t="s">
        <v>684</v>
      </c>
      <c r="CI68" s="15" t="s">
        <v>112</v>
      </c>
    </row>
    <row r="69" spans="1:88">
      <c r="A69" s="13">
        <v>64</v>
      </c>
      <c r="B69" s="15">
        <v>40</v>
      </c>
      <c r="C69" s="17" t="s">
        <v>685</v>
      </c>
      <c r="D69" s="15">
        <v>1</v>
      </c>
      <c r="E69" s="17" t="s">
        <v>686</v>
      </c>
      <c r="F69" s="17">
        <v>1997</v>
      </c>
      <c r="G69" s="27" t="s">
        <v>86</v>
      </c>
      <c r="H69" s="16" t="s">
        <v>87</v>
      </c>
      <c r="I69" s="19" t="s">
        <v>144</v>
      </c>
      <c r="J69" s="17" t="s">
        <v>814</v>
      </c>
      <c r="K69" s="17" t="s">
        <v>300</v>
      </c>
      <c r="L69" s="17" t="s">
        <v>89</v>
      </c>
      <c r="M69" s="16" t="s">
        <v>90</v>
      </c>
      <c r="N69" s="15" t="s">
        <v>148</v>
      </c>
      <c r="O69" s="17" t="s">
        <v>831</v>
      </c>
      <c r="P69" s="17">
        <v>25</v>
      </c>
      <c r="Q69" s="17">
        <v>0</v>
      </c>
      <c r="R69" s="17">
        <f>(P69+Q69)</f>
        <v>25</v>
      </c>
      <c r="S69" s="17"/>
      <c r="T69" s="15" t="s">
        <v>1552</v>
      </c>
      <c r="U69" s="17" t="s">
        <v>171</v>
      </c>
      <c r="V69" s="17" t="s">
        <v>172</v>
      </c>
      <c r="W69" s="17">
        <v>7</v>
      </c>
      <c r="Y69" s="15" t="s">
        <v>112</v>
      </c>
      <c r="Z69" s="17" t="s">
        <v>560</v>
      </c>
      <c r="AA69" s="17" t="s">
        <v>154</v>
      </c>
      <c r="AB69" s="17" t="s">
        <v>102</v>
      </c>
      <c r="AC69" s="17" t="s">
        <v>832</v>
      </c>
      <c r="AD69" s="17"/>
      <c r="AE69" s="17" t="s">
        <v>206</v>
      </c>
      <c r="AH69" s="15" t="s">
        <v>112</v>
      </c>
      <c r="AI69" s="15" t="s">
        <v>89</v>
      </c>
      <c r="AK69" s="17" t="s">
        <v>89</v>
      </c>
      <c r="AL69" s="17" t="s">
        <v>316</v>
      </c>
      <c r="AM69" s="17" t="s">
        <v>132</v>
      </c>
      <c r="AN69" s="17" t="s">
        <v>132</v>
      </c>
      <c r="AO69" s="17"/>
      <c r="AP69" s="17"/>
      <c r="AQ69" s="17" t="s">
        <v>131</v>
      </c>
      <c r="AR69" s="17" t="s">
        <v>89</v>
      </c>
      <c r="AS69" s="17">
        <v>25</v>
      </c>
      <c r="AT69" s="17" t="s">
        <v>132</v>
      </c>
      <c r="AU69" s="17" t="s">
        <v>164</v>
      </c>
      <c r="AV69" s="17" t="s">
        <v>134</v>
      </c>
      <c r="AW69" s="17" t="s">
        <v>210</v>
      </c>
      <c r="AX69" s="17" t="s">
        <v>834</v>
      </c>
      <c r="AY69" s="19" t="s">
        <v>835</v>
      </c>
      <c r="AZ69" s="19"/>
      <c r="BA69" s="17">
        <v>25</v>
      </c>
      <c r="BB69" s="17">
        <v>25</v>
      </c>
      <c r="BC69" s="19" t="s">
        <v>186</v>
      </c>
      <c r="BD69" s="19"/>
      <c r="BE69" s="19"/>
      <c r="BF69" s="19"/>
      <c r="BG69" s="19"/>
      <c r="BH69" s="19"/>
      <c r="BI69" s="19"/>
      <c r="BJ69" s="19"/>
      <c r="BK69" s="19">
        <v>67</v>
      </c>
      <c r="BL69" s="19"/>
      <c r="BM69" s="19">
        <v>52</v>
      </c>
      <c r="BN69" s="19">
        <v>94</v>
      </c>
      <c r="BO69" s="19">
        <f>BN69-BM69</f>
        <v>42</v>
      </c>
      <c r="BP69" s="19"/>
      <c r="BQ69" s="19"/>
      <c r="BR69" s="19"/>
      <c r="BS69" s="19"/>
      <c r="BT69" s="19"/>
      <c r="BU69" s="17"/>
      <c r="BV69" s="17"/>
      <c r="BW69" s="17"/>
      <c r="BX69" s="19"/>
      <c r="BY69" s="19">
        <v>78</v>
      </c>
      <c r="BZ69" s="19"/>
      <c r="CA69" s="19">
        <v>54</v>
      </c>
      <c r="CB69" s="19">
        <v>110</v>
      </c>
      <c r="CC69" s="17">
        <f>CB69-CA69</f>
        <v>56</v>
      </c>
      <c r="CD69" s="17"/>
      <c r="CE69" s="17"/>
      <c r="CF69" s="19" t="s">
        <v>140</v>
      </c>
      <c r="CG69" s="17"/>
      <c r="CI69" s="15" t="s">
        <v>112</v>
      </c>
    </row>
    <row r="70" spans="1:88">
      <c r="A70" s="13">
        <v>65</v>
      </c>
      <c r="B70" s="15">
        <v>40</v>
      </c>
      <c r="C70" s="17" t="s">
        <v>685</v>
      </c>
      <c r="D70" s="15">
        <v>2</v>
      </c>
      <c r="E70" s="17" t="s">
        <v>686</v>
      </c>
      <c r="F70" s="17">
        <v>1997</v>
      </c>
      <c r="G70" s="27" t="s">
        <v>86</v>
      </c>
      <c r="H70" s="16" t="s">
        <v>87</v>
      </c>
      <c r="I70" s="19" t="s">
        <v>144</v>
      </c>
      <c r="J70" s="17" t="s">
        <v>814</v>
      </c>
      <c r="K70" s="17" t="s">
        <v>300</v>
      </c>
      <c r="L70" s="17" t="s">
        <v>89</v>
      </c>
      <c r="M70" s="16" t="s">
        <v>90</v>
      </c>
      <c r="N70" s="15" t="s">
        <v>148</v>
      </c>
      <c r="O70" s="17" t="s">
        <v>831</v>
      </c>
      <c r="P70" s="17">
        <v>25</v>
      </c>
      <c r="Q70" s="17">
        <v>0</v>
      </c>
      <c r="R70" s="17">
        <f>(P70+Q70)</f>
        <v>25</v>
      </c>
      <c r="S70" s="17"/>
      <c r="T70" s="15" t="s">
        <v>1552</v>
      </c>
      <c r="U70" s="17" t="s">
        <v>171</v>
      </c>
      <c r="V70" s="17" t="s">
        <v>172</v>
      </c>
      <c r="W70" s="17">
        <v>7</v>
      </c>
      <c r="Y70" s="15" t="s">
        <v>112</v>
      </c>
      <c r="Z70" s="17" t="s">
        <v>560</v>
      </c>
      <c r="AA70" s="17" t="s">
        <v>154</v>
      </c>
      <c r="AB70" s="17" t="s">
        <v>102</v>
      </c>
      <c r="AC70" s="17" t="s">
        <v>833</v>
      </c>
      <c r="AD70" s="17"/>
      <c r="AE70" s="17" t="s">
        <v>206</v>
      </c>
      <c r="AH70" s="15" t="s">
        <v>112</v>
      </c>
      <c r="AI70" s="15" t="s">
        <v>89</v>
      </c>
      <c r="AK70" s="17" t="s">
        <v>89</v>
      </c>
      <c r="AL70" s="17" t="s">
        <v>316</v>
      </c>
      <c r="AM70" s="17" t="s">
        <v>132</v>
      </c>
      <c r="AN70" s="17" t="s">
        <v>132</v>
      </c>
      <c r="AO70" s="17"/>
      <c r="AP70" s="17"/>
      <c r="AQ70" s="17" t="s">
        <v>131</v>
      </c>
      <c r="AR70" s="17" t="s">
        <v>89</v>
      </c>
      <c r="AS70" s="17">
        <v>25</v>
      </c>
      <c r="AT70" s="17" t="s">
        <v>132</v>
      </c>
      <c r="AU70" s="17" t="s">
        <v>164</v>
      </c>
      <c r="AV70" s="17" t="s">
        <v>134</v>
      </c>
      <c r="AW70" s="17" t="s">
        <v>210</v>
      </c>
      <c r="AX70" s="17" t="s">
        <v>834</v>
      </c>
      <c r="AY70" s="19" t="s">
        <v>835</v>
      </c>
      <c r="AZ70" s="19"/>
      <c r="BA70" s="17">
        <v>25</v>
      </c>
      <c r="BB70" s="17">
        <v>25</v>
      </c>
      <c r="BC70" s="19" t="s">
        <v>186</v>
      </c>
      <c r="BD70" s="19"/>
      <c r="BE70" s="19"/>
      <c r="BF70" s="19"/>
      <c r="BG70" s="19"/>
      <c r="BH70" s="19"/>
      <c r="BI70" s="19"/>
      <c r="BJ70" s="19"/>
      <c r="BK70" s="19">
        <v>69</v>
      </c>
      <c r="BL70" s="19"/>
      <c r="BM70" s="21">
        <v>43</v>
      </c>
      <c r="BN70" s="21">
        <v>82</v>
      </c>
      <c r="BO70" s="19">
        <f>BN70-BM70</f>
        <v>39</v>
      </c>
      <c r="BP70" s="19"/>
      <c r="BQ70" s="19"/>
      <c r="BR70" s="19"/>
      <c r="BS70" s="19"/>
      <c r="BT70" s="19"/>
      <c r="BU70" s="19"/>
      <c r="BV70" s="19"/>
      <c r="BW70" s="19"/>
      <c r="BX70" s="19"/>
      <c r="BY70" s="17">
        <v>78</v>
      </c>
      <c r="BZ70" s="17"/>
      <c r="CA70" s="19">
        <v>54</v>
      </c>
      <c r="CB70" s="19">
        <v>110</v>
      </c>
      <c r="CC70" s="17">
        <f>CB70-CA70</f>
        <v>56</v>
      </c>
      <c r="CD70" s="17"/>
      <c r="CE70" s="17"/>
      <c r="CF70" s="17" t="s">
        <v>88</v>
      </c>
      <c r="CG70" s="19"/>
      <c r="CI70" s="15" t="s">
        <v>112</v>
      </c>
    </row>
    <row r="71" spans="1:88">
      <c r="A71" s="13">
        <v>66</v>
      </c>
      <c r="B71" s="15">
        <v>40</v>
      </c>
      <c r="C71" s="17" t="s">
        <v>685</v>
      </c>
      <c r="D71" s="15">
        <v>3</v>
      </c>
      <c r="E71" s="17" t="s">
        <v>686</v>
      </c>
      <c r="F71" s="17">
        <v>1997</v>
      </c>
      <c r="G71" s="27" t="s">
        <v>86</v>
      </c>
      <c r="H71" s="16" t="s">
        <v>87</v>
      </c>
      <c r="I71" s="19" t="s">
        <v>144</v>
      </c>
      <c r="J71" s="17" t="s">
        <v>814</v>
      </c>
      <c r="K71" s="17" t="s">
        <v>300</v>
      </c>
      <c r="L71" s="17" t="s">
        <v>89</v>
      </c>
      <c r="M71" s="16" t="s">
        <v>90</v>
      </c>
      <c r="N71" s="15" t="s">
        <v>148</v>
      </c>
      <c r="O71" s="17" t="s">
        <v>831</v>
      </c>
      <c r="P71" s="17">
        <v>25</v>
      </c>
      <c r="Q71" s="17">
        <v>0</v>
      </c>
      <c r="R71" s="17">
        <f t="shared" ref="R71:R72" si="13">(P71+Q71)</f>
        <v>25</v>
      </c>
      <c r="S71" s="17"/>
      <c r="T71" s="17" t="s">
        <v>364</v>
      </c>
      <c r="U71" s="17" t="s">
        <v>365</v>
      </c>
      <c r="V71" s="17" t="s">
        <v>366</v>
      </c>
      <c r="W71" s="17">
        <v>3</v>
      </c>
      <c r="Y71" s="15" t="s">
        <v>112</v>
      </c>
      <c r="Z71" s="17" t="s">
        <v>560</v>
      </c>
      <c r="AA71" s="17" t="s">
        <v>154</v>
      </c>
      <c r="AB71" s="17" t="s">
        <v>102</v>
      </c>
      <c r="AC71" s="17" t="s">
        <v>833</v>
      </c>
      <c r="AD71" s="17"/>
      <c r="AE71" s="17" t="s">
        <v>206</v>
      </c>
      <c r="AH71" s="15" t="s">
        <v>112</v>
      </c>
      <c r="AI71" s="15" t="s">
        <v>89</v>
      </c>
      <c r="AK71" s="17" t="s">
        <v>89</v>
      </c>
      <c r="AL71" s="17" t="s">
        <v>316</v>
      </c>
      <c r="AM71" s="17" t="s">
        <v>132</v>
      </c>
      <c r="AN71" s="17" t="s">
        <v>132</v>
      </c>
      <c r="AO71" s="17"/>
      <c r="AP71" s="17"/>
      <c r="AQ71" s="17" t="s">
        <v>131</v>
      </c>
      <c r="AR71" s="17" t="s">
        <v>89</v>
      </c>
      <c r="AS71" s="17">
        <v>25</v>
      </c>
      <c r="AT71" s="17" t="s">
        <v>132</v>
      </c>
      <c r="AU71" s="17" t="s">
        <v>164</v>
      </c>
      <c r="AV71" s="17" t="s">
        <v>134</v>
      </c>
      <c r="AW71" s="17" t="s">
        <v>210</v>
      </c>
      <c r="AX71" s="17" t="s">
        <v>834</v>
      </c>
      <c r="AY71" s="19" t="s">
        <v>835</v>
      </c>
      <c r="AZ71" s="19"/>
      <c r="BA71" s="17">
        <v>25</v>
      </c>
      <c r="BB71" s="17">
        <v>25</v>
      </c>
      <c r="BC71" s="19" t="s">
        <v>186</v>
      </c>
      <c r="BD71" s="19"/>
      <c r="BE71" s="21"/>
      <c r="BF71" s="21"/>
      <c r="BG71" s="21"/>
      <c r="BH71" s="21"/>
      <c r="BI71" s="21"/>
      <c r="BJ71" s="19"/>
      <c r="BK71" s="21">
        <v>71</v>
      </c>
      <c r="BL71" s="21"/>
      <c r="BM71" s="21">
        <v>42</v>
      </c>
      <c r="BN71" s="21">
        <v>116</v>
      </c>
      <c r="BO71" s="19">
        <f t="shared" ref="BO71:BO72" si="14">BN71-BM71</f>
        <v>74</v>
      </c>
      <c r="BP71" s="19"/>
      <c r="BQ71" s="21"/>
      <c r="BR71" s="19"/>
      <c r="BS71" s="21"/>
      <c r="BT71" s="21"/>
      <c r="BU71" s="21"/>
      <c r="BV71" s="21"/>
      <c r="BW71" s="21"/>
      <c r="BX71" s="19"/>
      <c r="BY71" s="21">
        <v>99</v>
      </c>
      <c r="BZ71" s="21"/>
      <c r="CA71" s="21">
        <v>70</v>
      </c>
      <c r="CB71" s="21">
        <v>117</v>
      </c>
      <c r="CC71" s="21">
        <f>CB71-CA71</f>
        <v>47</v>
      </c>
      <c r="CD71" s="21"/>
      <c r="CE71" s="21"/>
      <c r="CF71" s="22" t="s">
        <v>88</v>
      </c>
      <c r="CG71" s="17"/>
      <c r="CI71" s="15" t="s">
        <v>112</v>
      </c>
    </row>
    <row r="72" spans="1:88">
      <c r="A72" s="13">
        <v>67</v>
      </c>
      <c r="B72" s="15">
        <v>40</v>
      </c>
      <c r="C72" s="17" t="s">
        <v>685</v>
      </c>
      <c r="D72" s="15">
        <v>4</v>
      </c>
      <c r="E72" s="17" t="s">
        <v>686</v>
      </c>
      <c r="F72" s="17">
        <v>1997</v>
      </c>
      <c r="G72" s="27" t="s">
        <v>86</v>
      </c>
      <c r="H72" s="16" t="s">
        <v>87</v>
      </c>
      <c r="I72" s="19" t="s">
        <v>144</v>
      </c>
      <c r="J72" s="17" t="s">
        <v>814</v>
      </c>
      <c r="K72" s="17" t="s">
        <v>300</v>
      </c>
      <c r="L72" s="17" t="s">
        <v>89</v>
      </c>
      <c r="M72" s="16" t="s">
        <v>90</v>
      </c>
      <c r="N72" s="15" t="s">
        <v>148</v>
      </c>
      <c r="O72" s="17" t="s">
        <v>831</v>
      </c>
      <c r="P72" s="17">
        <v>25</v>
      </c>
      <c r="Q72" s="17">
        <v>0</v>
      </c>
      <c r="R72" s="17">
        <f t="shared" si="13"/>
        <v>25</v>
      </c>
      <c r="S72" s="17"/>
      <c r="T72" s="17" t="s">
        <v>364</v>
      </c>
      <c r="U72" s="17" t="s">
        <v>365</v>
      </c>
      <c r="V72" s="17" t="s">
        <v>366</v>
      </c>
      <c r="W72" s="17">
        <v>3</v>
      </c>
      <c r="Y72" s="15" t="s">
        <v>112</v>
      </c>
      <c r="Z72" s="17" t="s">
        <v>560</v>
      </c>
      <c r="AA72" s="17" t="s">
        <v>154</v>
      </c>
      <c r="AB72" s="17" t="s">
        <v>102</v>
      </c>
      <c r="AC72" s="17" t="s">
        <v>832</v>
      </c>
      <c r="AD72" s="17"/>
      <c r="AE72" s="17" t="s">
        <v>206</v>
      </c>
      <c r="AH72" s="15" t="s">
        <v>112</v>
      </c>
      <c r="AI72" s="15" t="s">
        <v>89</v>
      </c>
      <c r="AK72" s="17" t="s">
        <v>89</v>
      </c>
      <c r="AL72" s="17" t="s">
        <v>316</v>
      </c>
      <c r="AM72" s="17" t="s">
        <v>132</v>
      </c>
      <c r="AN72" s="17" t="s">
        <v>132</v>
      </c>
      <c r="AO72" s="17"/>
      <c r="AP72" s="17"/>
      <c r="AQ72" s="17" t="s">
        <v>131</v>
      </c>
      <c r="AR72" s="17" t="s">
        <v>89</v>
      </c>
      <c r="AS72" s="17">
        <v>25</v>
      </c>
      <c r="AT72" s="17" t="s">
        <v>132</v>
      </c>
      <c r="AU72" s="17" t="s">
        <v>164</v>
      </c>
      <c r="AV72" s="17" t="s">
        <v>134</v>
      </c>
      <c r="AW72" s="17" t="s">
        <v>210</v>
      </c>
      <c r="AX72" s="17" t="s">
        <v>834</v>
      </c>
      <c r="AY72" s="19" t="s">
        <v>835</v>
      </c>
      <c r="AZ72" s="19"/>
      <c r="BA72" s="17">
        <v>25</v>
      </c>
      <c r="BB72" s="17">
        <v>25</v>
      </c>
      <c r="BC72" s="19" t="s">
        <v>186</v>
      </c>
      <c r="BD72" s="19"/>
      <c r="BE72" s="22"/>
      <c r="BF72" s="22"/>
      <c r="BG72" s="22"/>
      <c r="BH72" s="22"/>
      <c r="BI72" s="22"/>
      <c r="BJ72" s="19"/>
      <c r="BK72" s="22">
        <v>86</v>
      </c>
      <c r="BL72" s="22"/>
      <c r="BM72" s="22">
        <v>57</v>
      </c>
      <c r="BN72" s="22">
        <v>133</v>
      </c>
      <c r="BO72" s="19">
        <f t="shared" si="14"/>
        <v>76</v>
      </c>
      <c r="BP72" s="19"/>
      <c r="BQ72" s="22"/>
      <c r="BR72" s="19"/>
      <c r="BS72" s="22"/>
      <c r="BT72" s="22"/>
      <c r="BU72" s="22"/>
      <c r="BV72" s="22"/>
      <c r="BW72" s="22"/>
      <c r="BX72" s="19"/>
      <c r="BY72" s="22">
        <v>99</v>
      </c>
      <c r="BZ72" s="22"/>
      <c r="CA72" s="21">
        <v>70</v>
      </c>
      <c r="CB72" s="21">
        <v>117</v>
      </c>
      <c r="CC72" s="21">
        <f>CB72-CA72</f>
        <v>47</v>
      </c>
      <c r="CD72" s="21"/>
      <c r="CE72" s="22"/>
      <c r="CF72" s="17" t="s">
        <v>140</v>
      </c>
      <c r="CG72" s="17"/>
      <c r="CI72" s="15" t="s">
        <v>112</v>
      </c>
    </row>
    <row r="73" spans="1:88">
      <c r="A73" s="13">
        <v>68</v>
      </c>
      <c r="B73" s="15">
        <v>41</v>
      </c>
      <c r="C73" s="17" t="s">
        <v>685</v>
      </c>
      <c r="D73" s="15">
        <v>1</v>
      </c>
      <c r="E73" s="17" t="s">
        <v>687</v>
      </c>
      <c r="F73" s="17">
        <v>1996</v>
      </c>
      <c r="G73" s="27" t="s">
        <v>86</v>
      </c>
      <c r="H73" s="16" t="s">
        <v>87</v>
      </c>
      <c r="I73" s="19" t="s">
        <v>144</v>
      </c>
      <c r="J73" s="17" t="s">
        <v>814</v>
      </c>
      <c r="K73" s="17" t="s">
        <v>300</v>
      </c>
      <c r="L73" s="17" t="s">
        <v>89</v>
      </c>
      <c r="M73" s="16" t="s">
        <v>90</v>
      </c>
      <c r="N73" s="15" t="s">
        <v>384</v>
      </c>
      <c r="O73" s="17" t="s">
        <v>815</v>
      </c>
      <c r="P73" s="17">
        <v>19</v>
      </c>
      <c r="Q73" s="17">
        <v>0</v>
      </c>
      <c r="R73" s="17">
        <f t="shared" ref="R73:R83" si="15">(P73+Q73)</f>
        <v>19</v>
      </c>
      <c r="S73" s="17"/>
      <c r="T73" s="15" t="s">
        <v>1552</v>
      </c>
      <c r="U73" s="17" t="s">
        <v>171</v>
      </c>
      <c r="V73" s="17" t="s">
        <v>172</v>
      </c>
      <c r="W73" s="17">
        <v>7</v>
      </c>
      <c r="Y73" s="15" t="s">
        <v>112</v>
      </c>
      <c r="Z73" s="17" t="s">
        <v>153</v>
      </c>
      <c r="AA73" s="17" t="s">
        <v>154</v>
      </c>
      <c r="AB73" s="17" t="s">
        <v>204</v>
      </c>
      <c r="AC73" s="17" t="s">
        <v>818</v>
      </c>
      <c r="AD73" s="17" t="s">
        <v>819</v>
      </c>
      <c r="AE73" s="17" t="s">
        <v>156</v>
      </c>
      <c r="AF73" s="17" t="s">
        <v>820</v>
      </c>
      <c r="AH73" s="15" t="s">
        <v>112</v>
      </c>
      <c r="AI73" s="15" t="s">
        <v>89</v>
      </c>
      <c r="AJ73" s="15" t="s">
        <v>825</v>
      </c>
      <c r="AK73" s="17" t="s">
        <v>89</v>
      </c>
      <c r="AL73" s="17" t="s">
        <v>316</v>
      </c>
      <c r="AM73" s="17" t="s">
        <v>132</v>
      </c>
      <c r="AN73" s="17" t="s">
        <v>132</v>
      </c>
      <c r="AO73" s="17" t="s">
        <v>132</v>
      </c>
      <c r="AP73" s="17" t="s">
        <v>132</v>
      </c>
      <c r="AQ73" s="15" t="s">
        <v>131</v>
      </c>
      <c r="AR73" s="15" t="s">
        <v>89</v>
      </c>
      <c r="AS73" s="17">
        <v>19</v>
      </c>
      <c r="AT73" s="17" t="s">
        <v>132</v>
      </c>
      <c r="AU73" s="17" t="s">
        <v>164</v>
      </c>
      <c r="AV73" s="17" t="s">
        <v>134</v>
      </c>
      <c r="AW73" s="17" t="s">
        <v>210</v>
      </c>
      <c r="AX73" s="17" t="s">
        <v>360</v>
      </c>
      <c r="AY73" s="19" t="s">
        <v>827</v>
      </c>
      <c r="AZ73" s="19"/>
      <c r="BA73" s="17">
        <v>19</v>
      </c>
      <c r="BB73" s="17">
        <v>19</v>
      </c>
      <c r="BC73" s="21" t="s">
        <v>828</v>
      </c>
      <c r="BE73" s="23"/>
      <c r="BF73" s="23"/>
      <c r="BG73" s="23"/>
      <c r="BH73" s="23"/>
      <c r="BI73" s="17"/>
      <c r="BJ73" s="19"/>
      <c r="BK73" s="23">
        <v>65</v>
      </c>
      <c r="BL73" s="17"/>
      <c r="BM73" s="17"/>
      <c r="BN73" s="17"/>
      <c r="BO73" s="17"/>
      <c r="BP73" s="17"/>
      <c r="BQ73" s="17"/>
      <c r="BR73" s="17"/>
      <c r="BS73" s="17"/>
      <c r="BT73" s="17"/>
      <c r="BU73" s="17"/>
      <c r="BV73" s="17"/>
      <c r="BW73" s="17"/>
      <c r="BX73" s="19"/>
      <c r="BY73" s="17">
        <v>70</v>
      </c>
      <c r="BZ73" s="17"/>
      <c r="CA73" s="17"/>
      <c r="CB73" s="17"/>
      <c r="CC73" s="17"/>
      <c r="CD73" s="17"/>
      <c r="CE73" s="17"/>
      <c r="CF73" s="17" t="s">
        <v>88</v>
      </c>
      <c r="CG73" s="15" t="s">
        <v>830</v>
      </c>
      <c r="CI73" s="15" t="s">
        <v>112</v>
      </c>
    </row>
    <row r="74" spans="1:88">
      <c r="A74" s="13">
        <v>69</v>
      </c>
      <c r="B74" s="15">
        <v>41</v>
      </c>
      <c r="C74" s="17" t="s">
        <v>685</v>
      </c>
      <c r="D74" s="15">
        <v>2</v>
      </c>
      <c r="E74" s="17" t="s">
        <v>687</v>
      </c>
      <c r="F74" s="17">
        <v>1996</v>
      </c>
      <c r="G74" s="27" t="s">
        <v>86</v>
      </c>
      <c r="H74" s="16" t="s">
        <v>87</v>
      </c>
      <c r="I74" s="19" t="s">
        <v>144</v>
      </c>
      <c r="J74" s="17" t="s">
        <v>814</v>
      </c>
      <c r="K74" s="17" t="s">
        <v>300</v>
      </c>
      <c r="L74" s="17" t="s">
        <v>89</v>
      </c>
      <c r="M74" s="16" t="s">
        <v>90</v>
      </c>
      <c r="N74" s="15" t="s">
        <v>384</v>
      </c>
      <c r="O74" s="17" t="s">
        <v>815</v>
      </c>
      <c r="P74" s="17">
        <v>19</v>
      </c>
      <c r="Q74" s="17">
        <v>0</v>
      </c>
      <c r="R74" s="17">
        <f t="shared" si="15"/>
        <v>19</v>
      </c>
      <c r="S74" s="17"/>
      <c r="T74" s="15" t="s">
        <v>1552</v>
      </c>
      <c r="U74" s="17" t="s">
        <v>171</v>
      </c>
      <c r="V74" s="17" t="s">
        <v>172</v>
      </c>
      <c r="W74" s="17">
        <v>7</v>
      </c>
      <c r="X74" s="17"/>
      <c r="Y74" s="15" t="s">
        <v>112</v>
      </c>
      <c r="Z74" s="17" t="s">
        <v>153</v>
      </c>
      <c r="AA74" s="17" t="s">
        <v>154</v>
      </c>
      <c r="AB74" s="17" t="s">
        <v>204</v>
      </c>
      <c r="AC74" s="17" t="s">
        <v>821</v>
      </c>
      <c r="AD74" s="17" t="s">
        <v>819</v>
      </c>
      <c r="AE74" s="17" t="s">
        <v>156</v>
      </c>
      <c r="AF74" s="17" t="s">
        <v>822</v>
      </c>
      <c r="AG74" s="17"/>
      <c r="AH74" s="15" t="s">
        <v>112</v>
      </c>
      <c r="AI74" s="15" t="s">
        <v>89</v>
      </c>
      <c r="AJ74" s="15" t="s">
        <v>826</v>
      </c>
      <c r="AK74" s="17" t="s">
        <v>89</v>
      </c>
      <c r="AL74" s="17" t="s">
        <v>316</v>
      </c>
      <c r="AM74" s="17" t="s">
        <v>132</v>
      </c>
      <c r="AN74" s="17" t="s">
        <v>132</v>
      </c>
      <c r="AO74" s="17" t="s">
        <v>132</v>
      </c>
      <c r="AP74" s="17" t="s">
        <v>132</v>
      </c>
      <c r="AQ74" s="15" t="s">
        <v>131</v>
      </c>
      <c r="AR74" s="15" t="s">
        <v>89</v>
      </c>
      <c r="AS74" s="17">
        <v>19</v>
      </c>
      <c r="AT74" s="17" t="s">
        <v>132</v>
      </c>
      <c r="AU74" s="17" t="s">
        <v>164</v>
      </c>
      <c r="AV74" s="17" t="s">
        <v>134</v>
      </c>
      <c r="AW74" s="17" t="s">
        <v>210</v>
      </c>
      <c r="AX74" s="17" t="s">
        <v>360</v>
      </c>
      <c r="AY74" s="19" t="s">
        <v>827</v>
      </c>
      <c r="AZ74" s="19"/>
      <c r="BA74" s="17">
        <v>19</v>
      </c>
      <c r="BB74" s="17">
        <v>19</v>
      </c>
      <c r="BC74" s="21" t="s">
        <v>828</v>
      </c>
      <c r="BE74" s="17"/>
      <c r="BF74" s="17"/>
      <c r="BG74" s="17"/>
      <c r="BH74" s="17"/>
      <c r="BI74" s="17"/>
      <c r="BJ74" s="19"/>
      <c r="BK74" s="17">
        <v>55</v>
      </c>
      <c r="BL74" s="17"/>
      <c r="BM74" s="17"/>
      <c r="BN74" s="17"/>
      <c r="BO74" s="17"/>
      <c r="BP74" s="17"/>
      <c r="BQ74" s="17"/>
      <c r="BR74" s="17"/>
      <c r="BS74" s="17"/>
      <c r="BT74" s="17"/>
      <c r="BU74" s="17"/>
      <c r="BV74" s="17"/>
      <c r="BW74" s="17"/>
      <c r="BX74" s="19"/>
      <c r="BY74" s="17">
        <v>70</v>
      </c>
      <c r="BZ74" s="17"/>
      <c r="CA74" s="17"/>
      <c r="CB74" s="17"/>
      <c r="CC74" s="17"/>
      <c r="CD74" s="17"/>
      <c r="CE74" s="17"/>
      <c r="CF74" s="19" t="s">
        <v>88</v>
      </c>
      <c r="CG74" s="15" t="s">
        <v>830</v>
      </c>
      <c r="CI74" s="15" t="s">
        <v>112</v>
      </c>
    </row>
    <row r="75" spans="1:88">
      <c r="A75" s="13">
        <v>70</v>
      </c>
      <c r="B75" s="15">
        <v>41</v>
      </c>
      <c r="C75" s="17" t="s">
        <v>685</v>
      </c>
      <c r="D75" s="15">
        <v>3</v>
      </c>
      <c r="E75" s="17" t="s">
        <v>687</v>
      </c>
      <c r="F75" s="17">
        <v>1996</v>
      </c>
      <c r="G75" s="27" t="s">
        <v>86</v>
      </c>
      <c r="H75" s="16" t="s">
        <v>87</v>
      </c>
      <c r="I75" s="19" t="s">
        <v>144</v>
      </c>
      <c r="J75" s="17" t="s">
        <v>814</v>
      </c>
      <c r="K75" s="17" t="s">
        <v>300</v>
      </c>
      <c r="L75" s="17" t="s">
        <v>89</v>
      </c>
      <c r="M75" s="16" t="s">
        <v>90</v>
      </c>
      <c r="N75" s="15" t="s">
        <v>384</v>
      </c>
      <c r="O75" s="17" t="s">
        <v>816</v>
      </c>
      <c r="P75" s="17">
        <v>19</v>
      </c>
      <c r="Q75" s="17">
        <v>0</v>
      </c>
      <c r="R75" s="17">
        <f t="shared" si="15"/>
        <v>19</v>
      </c>
      <c r="S75" s="17"/>
      <c r="T75" s="17" t="s">
        <v>364</v>
      </c>
      <c r="U75" s="17" t="s">
        <v>365</v>
      </c>
      <c r="V75" s="17" t="s">
        <v>366</v>
      </c>
      <c r="W75" s="17">
        <v>3</v>
      </c>
      <c r="X75" s="17"/>
      <c r="Y75" s="15" t="s">
        <v>112</v>
      </c>
      <c r="Z75" s="17" t="s">
        <v>153</v>
      </c>
      <c r="AA75" s="17" t="s">
        <v>154</v>
      </c>
      <c r="AB75" s="17" t="s">
        <v>204</v>
      </c>
      <c r="AC75" s="17" t="s">
        <v>818</v>
      </c>
      <c r="AD75" s="17" t="s">
        <v>819</v>
      </c>
      <c r="AE75" s="17" t="s">
        <v>156</v>
      </c>
      <c r="AF75" s="17" t="s">
        <v>823</v>
      </c>
      <c r="AH75" s="15" t="s">
        <v>112</v>
      </c>
      <c r="AI75" s="15" t="s">
        <v>89</v>
      </c>
      <c r="AJ75" s="15" t="s">
        <v>825</v>
      </c>
      <c r="AK75" s="17" t="s">
        <v>89</v>
      </c>
      <c r="AL75" s="17" t="s">
        <v>316</v>
      </c>
      <c r="AM75" s="17" t="s">
        <v>132</v>
      </c>
      <c r="AN75" s="17" t="s">
        <v>132</v>
      </c>
      <c r="AO75" s="17" t="s">
        <v>132</v>
      </c>
      <c r="AP75" s="17" t="s">
        <v>132</v>
      </c>
      <c r="AQ75" s="15" t="s">
        <v>131</v>
      </c>
      <c r="AR75" s="15" t="s">
        <v>89</v>
      </c>
      <c r="AS75" s="17">
        <v>19</v>
      </c>
      <c r="AT75" s="17" t="s">
        <v>132</v>
      </c>
      <c r="AU75" s="17" t="s">
        <v>164</v>
      </c>
      <c r="AV75" s="17" t="s">
        <v>134</v>
      </c>
      <c r="AW75" s="17" t="s">
        <v>210</v>
      </c>
      <c r="AX75" s="17" t="s">
        <v>360</v>
      </c>
      <c r="AY75" s="19" t="s">
        <v>827</v>
      </c>
      <c r="AZ75" s="19"/>
      <c r="BA75" s="17">
        <v>19</v>
      </c>
      <c r="BB75" s="17">
        <v>19</v>
      </c>
      <c r="BC75" s="21" t="s">
        <v>828</v>
      </c>
      <c r="BE75" s="19"/>
      <c r="BF75" s="19"/>
      <c r="BG75" s="19"/>
      <c r="BH75" s="19"/>
      <c r="BI75" s="19"/>
      <c r="BJ75" s="19"/>
      <c r="BK75" s="19">
        <v>80</v>
      </c>
      <c r="BL75" s="19"/>
      <c r="BM75" s="19"/>
      <c r="BN75" s="19"/>
      <c r="BO75" s="19"/>
      <c r="BP75" s="19"/>
      <c r="BQ75" s="19"/>
      <c r="BR75" s="19"/>
      <c r="BS75" s="17"/>
      <c r="BT75" s="17"/>
      <c r="BU75" s="19"/>
      <c r="BV75" s="19"/>
      <c r="BW75" s="19"/>
      <c r="BX75" s="19"/>
      <c r="BY75" s="19">
        <v>120</v>
      </c>
      <c r="BZ75" s="19"/>
      <c r="CA75" s="19"/>
      <c r="CB75" s="19"/>
      <c r="CC75" s="19"/>
      <c r="CD75" s="19"/>
      <c r="CE75" s="19"/>
      <c r="CF75" s="17" t="s">
        <v>140</v>
      </c>
      <c r="CG75" s="15" t="s">
        <v>830</v>
      </c>
      <c r="CI75" s="15" t="s">
        <v>112</v>
      </c>
    </row>
    <row r="76" spans="1:88">
      <c r="A76" s="13">
        <v>71</v>
      </c>
      <c r="B76" s="15">
        <v>41</v>
      </c>
      <c r="C76" s="17" t="s">
        <v>685</v>
      </c>
      <c r="D76" s="15">
        <v>4</v>
      </c>
      <c r="E76" s="17" t="s">
        <v>687</v>
      </c>
      <c r="F76" s="17">
        <v>1996</v>
      </c>
      <c r="G76" s="27" t="s">
        <v>86</v>
      </c>
      <c r="H76" s="16" t="s">
        <v>87</v>
      </c>
      <c r="I76" s="19" t="s">
        <v>144</v>
      </c>
      <c r="J76" s="17" t="s">
        <v>814</v>
      </c>
      <c r="K76" s="17" t="s">
        <v>300</v>
      </c>
      <c r="L76" s="17" t="s">
        <v>89</v>
      </c>
      <c r="M76" s="16" t="s">
        <v>90</v>
      </c>
      <c r="N76" s="15" t="s">
        <v>384</v>
      </c>
      <c r="O76" s="17" t="s">
        <v>817</v>
      </c>
      <c r="P76" s="17">
        <v>19</v>
      </c>
      <c r="Q76" s="17">
        <v>0</v>
      </c>
      <c r="R76" s="17">
        <f t="shared" si="15"/>
        <v>19</v>
      </c>
      <c r="S76" s="17"/>
      <c r="T76" s="17" t="s">
        <v>364</v>
      </c>
      <c r="U76" s="17" t="s">
        <v>365</v>
      </c>
      <c r="V76" s="17" t="s">
        <v>366</v>
      </c>
      <c r="W76" s="17">
        <v>3</v>
      </c>
      <c r="X76" s="17"/>
      <c r="Y76" s="15" t="s">
        <v>112</v>
      </c>
      <c r="Z76" s="17" t="s">
        <v>153</v>
      </c>
      <c r="AA76" s="17" t="s">
        <v>154</v>
      </c>
      <c r="AB76" s="17" t="s">
        <v>204</v>
      </c>
      <c r="AC76" s="17" t="s">
        <v>821</v>
      </c>
      <c r="AD76" s="17" t="s">
        <v>819</v>
      </c>
      <c r="AE76" s="17" t="s">
        <v>156</v>
      </c>
      <c r="AF76" s="17" t="s">
        <v>824</v>
      </c>
      <c r="AH76" s="15" t="s">
        <v>112</v>
      </c>
      <c r="AI76" s="15" t="s">
        <v>89</v>
      </c>
      <c r="AJ76" s="15" t="s">
        <v>826</v>
      </c>
      <c r="AK76" s="17" t="s">
        <v>89</v>
      </c>
      <c r="AL76" s="17" t="s">
        <v>316</v>
      </c>
      <c r="AM76" s="17" t="s">
        <v>132</v>
      </c>
      <c r="AN76" s="17" t="s">
        <v>132</v>
      </c>
      <c r="AO76" s="17" t="s">
        <v>132</v>
      </c>
      <c r="AP76" s="17" t="s">
        <v>132</v>
      </c>
      <c r="AQ76" s="15" t="s">
        <v>131</v>
      </c>
      <c r="AR76" s="15" t="s">
        <v>89</v>
      </c>
      <c r="AS76" s="17">
        <v>19</v>
      </c>
      <c r="AT76" s="17" t="s">
        <v>132</v>
      </c>
      <c r="AU76" s="17" t="s">
        <v>164</v>
      </c>
      <c r="AV76" s="17" t="s">
        <v>134</v>
      </c>
      <c r="AW76" s="17" t="s">
        <v>210</v>
      </c>
      <c r="AX76" s="17" t="s">
        <v>360</v>
      </c>
      <c r="AY76" s="19" t="s">
        <v>827</v>
      </c>
      <c r="AZ76" s="19"/>
      <c r="BA76" s="17">
        <v>19</v>
      </c>
      <c r="BB76" s="17">
        <v>19</v>
      </c>
      <c r="BC76" s="21" t="s">
        <v>828</v>
      </c>
      <c r="BK76" s="15">
        <v>95</v>
      </c>
      <c r="BY76" s="15">
        <v>120</v>
      </c>
      <c r="CF76" s="17" t="s">
        <v>140</v>
      </c>
      <c r="CG76" s="15" t="s">
        <v>830</v>
      </c>
      <c r="CI76" s="15" t="s">
        <v>112</v>
      </c>
    </row>
    <row r="77" spans="1:88">
      <c r="A77" s="13">
        <v>72</v>
      </c>
      <c r="B77" s="15">
        <v>42</v>
      </c>
      <c r="C77" s="17" t="s">
        <v>1406</v>
      </c>
      <c r="E77" s="17" t="s">
        <v>1408</v>
      </c>
      <c r="F77" s="17">
        <v>2013</v>
      </c>
      <c r="G77" s="27" t="s">
        <v>86</v>
      </c>
      <c r="H77" s="16" t="s">
        <v>87</v>
      </c>
      <c r="I77" s="19" t="s">
        <v>144</v>
      </c>
      <c r="J77" s="17"/>
      <c r="K77" s="17"/>
      <c r="L77" s="17" t="s">
        <v>89</v>
      </c>
      <c r="M77" s="16" t="s">
        <v>90</v>
      </c>
      <c r="N77" s="17" t="s">
        <v>324</v>
      </c>
      <c r="O77" s="17" t="s">
        <v>1411</v>
      </c>
      <c r="P77" s="17">
        <v>25</v>
      </c>
      <c r="Q77" s="17">
        <v>0</v>
      </c>
      <c r="R77" s="17">
        <f t="shared" si="15"/>
        <v>25</v>
      </c>
      <c r="S77" s="17"/>
      <c r="T77" s="16" t="s">
        <v>295</v>
      </c>
      <c r="U77" s="17" t="s">
        <v>95</v>
      </c>
      <c r="V77" s="17" t="s">
        <v>1412</v>
      </c>
      <c r="W77" s="17">
        <v>100</v>
      </c>
      <c r="X77" s="35" t="s">
        <v>1413</v>
      </c>
      <c r="Y77" s="15" t="s">
        <v>112</v>
      </c>
      <c r="Z77" s="17" t="s">
        <v>1421</v>
      </c>
      <c r="AA77" s="17" t="s">
        <v>1240</v>
      </c>
      <c r="AB77" s="17" t="s">
        <v>102</v>
      </c>
      <c r="AC77" s="17" t="s">
        <v>1422</v>
      </c>
      <c r="AD77" s="17" t="s">
        <v>102</v>
      </c>
      <c r="AE77" s="17" t="s">
        <v>206</v>
      </c>
      <c r="AF77" s="17"/>
      <c r="AG77" s="17" t="s">
        <v>1423</v>
      </c>
      <c r="AH77" s="15" t="s">
        <v>112</v>
      </c>
      <c r="AI77" s="15" t="s">
        <v>89</v>
      </c>
      <c r="AJ77" s="15" t="s">
        <v>1444</v>
      </c>
      <c r="AK77" s="17" t="s">
        <v>89</v>
      </c>
      <c r="AL77" s="17" t="s">
        <v>316</v>
      </c>
      <c r="AM77" s="17" t="s">
        <v>206</v>
      </c>
      <c r="AN77" s="17"/>
      <c r="AO77" s="17"/>
      <c r="AP77" s="17"/>
      <c r="AQ77" s="17" t="s">
        <v>163</v>
      </c>
      <c r="AR77" s="17" t="s">
        <v>89</v>
      </c>
      <c r="AS77" s="17">
        <v>21</v>
      </c>
      <c r="AT77" s="21" t="s">
        <v>853</v>
      </c>
      <c r="AU77" s="17" t="s">
        <v>133</v>
      </c>
      <c r="AV77" s="19" t="s">
        <v>134</v>
      </c>
      <c r="AW77" s="17" t="s">
        <v>1428</v>
      </c>
      <c r="AX77" s="17" t="s">
        <v>1429</v>
      </c>
      <c r="AY77" s="17" t="s">
        <v>1430</v>
      </c>
      <c r="AZ77" s="17" t="s">
        <v>857</v>
      </c>
      <c r="BA77" s="15">
        <v>21</v>
      </c>
      <c r="BB77" s="15">
        <v>21</v>
      </c>
      <c r="BC77" s="15" t="s">
        <v>1445</v>
      </c>
      <c r="BD77" s="19">
        <v>22</v>
      </c>
      <c r="BE77" s="19"/>
      <c r="BF77" s="19"/>
      <c r="BG77" s="19"/>
      <c r="BH77" s="19"/>
      <c r="BI77" s="19"/>
      <c r="BJ77" s="19"/>
      <c r="BK77" s="19"/>
      <c r="BL77" s="19"/>
      <c r="BM77" s="19"/>
      <c r="BN77" s="19"/>
      <c r="BO77" s="19"/>
      <c r="BP77" s="19"/>
      <c r="BQ77" s="19" t="s">
        <v>1446</v>
      </c>
      <c r="BR77" s="21">
        <v>23</v>
      </c>
      <c r="BS77" s="21"/>
      <c r="BT77" s="19"/>
      <c r="BU77" s="19"/>
      <c r="BV77" s="21"/>
      <c r="BW77" s="21"/>
      <c r="BX77" s="21"/>
      <c r="BY77" s="21"/>
      <c r="BZ77" s="21"/>
      <c r="CA77" s="21"/>
      <c r="CB77" s="21"/>
      <c r="CC77" s="21"/>
      <c r="CD77" s="21"/>
      <c r="CE77" s="21" t="s">
        <v>1447</v>
      </c>
      <c r="CF77" s="19" t="s">
        <v>140</v>
      </c>
      <c r="CG77" s="21"/>
      <c r="CH77" s="21"/>
      <c r="CI77" s="15" t="s">
        <v>112</v>
      </c>
      <c r="CJ77" s="19"/>
    </row>
    <row r="78" spans="1:88">
      <c r="A78" s="13">
        <v>73</v>
      </c>
      <c r="B78" s="15">
        <v>43</v>
      </c>
      <c r="C78" s="17" t="s">
        <v>1407</v>
      </c>
      <c r="D78" s="15">
        <v>1</v>
      </c>
      <c r="E78" s="17" t="s">
        <v>1409</v>
      </c>
      <c r="F78" s="19">
        <v>2002</v>
      </c>
      <c r="G78" s="27" t="s">
        <v>86</v>
      </c>
      <c r="H78" s="16" t="s">
        <v>87</v>
      </c>
      <c r="I78" s="19" t="s">
        <v>144</v>
      </c>
      <c r="J78" s="17"/>
      <c r="K78" s="17"/>
      <c r="L78" s="17" t="s">
        <v>89</v>
      </c>
      <c r="M78" s="16" t="s">
        <v>90</v>
      </c>
      <c r="N78" s="17" t="s">
        <v>324</v>
      </c>
      <c r="O78" s="17" t="s">
        <v>1414</v>
      </c>
      <c r="P78" s="17">
        <v>6</v>
      </c>
      <c r="Q78" s="17">
        <v>2</v>
      </c>
      <c r="R78" s="17">
        <f t="shared" si="15"/>
        <v>8</v>
      </c>
      <c r="S78" s="17"/>
      <c r="T78" s="17" t="s">
        <v>1415</v>
      </c>
      <c r="U78" s="17" t="s">
        <v>495</v>
      </c>
      <c r="V78" s="17" t="s">
        <v>1416</v>
      </c>
      <c r="W78" s="17"/>
      <c r="X78" s="17"/>
      <c r="Y78" s="15" t="s">
        <v>112</v>
      </c>
      <c r="Z78" s="17" t="s">
        <v>539</v>
      </c>
      <c r="AA78" s="19" t="s">
        <v>203</v>
      </c>
      <c r="AB78" s="17" t="s">
        <v>540</v>
      </c>
      <c r="AC78" s="17" t="s">
        <v>1424</v>
      </c>
      <c r="AD78" s="17">
        <v>45</v>
      </c>
      <c r="AE78" s="17" t="s">
        <v>159</v>
      </c>
      <c r="AF78" s="17"/>
      <c r="AG78" s="17"/>
      <c r="AH78" s="15" t="s">
        <v>112</v>
      </c>
      <c r="AI78" s="15" t="s">
        <v>89</v>
      </c>
      <c r="AJ78" s="15" t="s">
        <v>1448</v>
      </c>
      <c r="AK78" s="17" t="s">
        <v>89</v>
      </c>
      <c r="AL78" s="17" t="s">
        <v>299</v>
      </c>
      <c r="AM78" s="17" t="s">
        <v>159</v>
      </c>
      <c r="AN78" s="17" t="s">
        <v>431</v>
      </c>
      <c r="AO78" s="17"/>
      <c r="AP78" s="23">
        <v>45</v>
      </c>
      <c r="AQ78" s="17" t="s">
        <v>131</v>
      </c>
      <c r="AR78" s="17" t="s">
        <v>89</v>
      </c>
      <c r="AS78" s="17">
        <v>8</v>
      </c>
      <c r="AT78" s="17" t="s">
        <v>132</v>
      </c>
      <c r="AU78" s="17" t="s">
        <v>1431</v>
      </c>
      <c r="AV78" s="23" t="s">
        <v>134</v>
      </c>
      <c r="AW78" s="17" t="s">
        <v>872</v>
      </c>
      <c r="AX78" s="17" t="s">
        <v>1432</v>
      </c>
      <c r="AY78" s="17" t="s">
        <v>1433</v>
      </c>
      <c r="AZ78" s="17"/>
      <c r="BA78" s="19">
        <v>8</v>
      </c>
      <c r="BB78" s="23">
        <v>8</v>
      </c>
      <c r="BC78" s="19" t="s">
        <v>139</v>
      </c>
      <c r="BD78" s="21">
        <v>3.8</v>
      </c>
      <c r="BE78" s="21"/>
      <c r="BF78" s="19"/>
      <c r="BG78" s="19">
        <v>0.2</v>
      </c>
      <c r="BH78" s="19"/>
      <c r="BI78" s="19"/>
      <c r="BJ78" s="17">
        <f t="shared" ref="BJ78:BJ83" si="16">BG78*SQRT(BA78)</f>
        <v>0.56568542494923812</v>
      </c>
      <c r="BK78" s="19"/>
      <c r="BL78" s="19"/>
      <c r="BM78" s="19"/>
      <c r="BN78" s="19"/>
      <c r="BO78" s="19"/>
      <c r="BP78" s="19"/>
      <c r="BQ78" s="19"/>
      <c r="BR78" s="21">
        <v>11</v>
      </c>
      <c r="BS78" s="21"/>
      <c r="BT78" s="21"/>
      <c r="BU78" s="21">
        <v>1</v>
      </c>
      <c r="BV78" s="21"/>
      <c r="BW78" s="21"/>
      <c r="BX78" s="17">
        <f t="shared" ref="BX78:BX83" si="17">BU78*SQRT(BB78)</f>
        <v>2.8284271247461903</v>
      </c>
      <c r="BY78" s="21"/>
      <c r="BZ78" s="21"/>
      <c r="CA78" s="21"/>
      <c r="CB78" s="21"/>
      <c r="CC78" s="21"/>
      <c r="CD78" s="21"/>
      <c r="CE78" s="21"/>
      <c r="CF78" s="19" t="s">
        <v>88</v>
      </c>
      <c r="CG78" s="21"/>
      <c r="CH78" s="21"/>
      <c r="CI78" s="15" t="s">
        <v>112</v>
      </c>
      <c r="CJ78" s="19"/>
    </row>
    <row r="79" spans="1:88">
      <c r="A79" s="13">
        <v>74</v>
      </c>
      <c r="B79" s="15">
        <v>43</v>
      </c>
      <c r="C79" s="23" t="s">
        <v>1407</v>
      </c>
      <c r="D79" s="15">
        <v>2</v>
      </c>
      <c r="E79" s="23" t="s">
        <v>1409</v>
      </c>
      <c r="F79" s="17">
        <v>2002</v>
      </c>
      <c r="G79" s="27" t="s">
        <v>86</v>
      </c>
      <c r="H79" s="16" t="s">
        <v>87</v>
      </c>
      <c r="I79" s="19" t="s">
        <v>144</v>
      </c>
      <c r="J79" s="23"/>
      <c r="K79" s="23"/>
      <c r="L79" s="23" t="s">
        <v>89</v>
      </c>
      <c r="M79" s="16" t="s">
        <v>90</v>
      </c>
      <c r="N79" s="17" t="s">
        <v>324</v>
      </c>
      <c r="O79" s="23" t="s">
        <v>1417</v>
      </c>
      <c r="P79" s="23">
        <v>6</v>
      </c>
      <c r="Q79" s="23">
        <v>2</v>
      </c>
      <c r="R79" s="17">
        <f t="shared" si="15"/>
        <v>8</v>
      </c>
      <c r="S79" s="23"/>
      <c r="T79" s="17" t="s">
        <v>1415</v>
      </c>
      <c r="U79" s="23" t="s">
        <v>495</v>
      </c>
      <c r="V79" s="23" t="s">
        <v>1416</v>
      </c>
      <c r="W79" s="23"/>
      <c r="X79" s="23"/>
      <c r="Y79" s="15" t="s">
        <v>112</v>
      </c>
      <c r="Z79" s="23" t="s">
        <v>539</v>
      </c>
      <c r="AA79" s="19" t="s">
        <v>203</v>
      </c>
      <c r="AB79" s="23" t="s">
        <v>540</v>
      </c>
      <c r="AC79" s="23" t="s">
        <v>1425</v>
      </c>
      <c r="AD79" s="23">
        <v>7.5</v>
      </c>
      <c r="AE79" s="17" t="s">
        <v>159</v>
      </c>
      <c r="AF79" s="23"/>
      <c r="AG79" s="23"/>
      <c r="AH79" s="15" t="s">
        <v>112</v>
      </c>
      <c r="AI79" s="15" t="s">
        <v>89</v>
      </c>
      <c r="AJ79" s="15" t="s">
        <v>1449</v>
      </c>
      <c r="AK79" s="23" t="s">
        <v>89</v>
      </c>
      <c r="AL79" s="23" t="s">
        <v>299</v>
      </c>
      <c r="AM79" s="23" t="s">
        <v>159</v>
      </c>
      <c r="AN79" s="23" t="s">
        <v>431</v>
      </c>
      <c r="AO79" s="23"/>
      <c r="AP79" s="23">
        <v>7.7</v>
      </c>
      <c r="AQ79" s="23" t="s">
        <v>163</v>
      </c>
      <c r="AR79" s="23" t="s">
        <v>89</v>
      </c>
      <c r="AS79" s="23">
        <v>8</v>
      </c>
      <c r="AT79" s="23" t="s">
        <v>132</v>
      </c>
      <c r="AU79" s="23" t="s">
        <v>1431</v>
      </c>
      <c r="AV79" s="23" t="s">
        <v>134</v>
      </c>
      <c r="AW79" s="23" t="s">
        <v>872</v>
      </c>
      <c r="AX79" s="23" t="s">
        <v>1432</v>
      </c>
      <c r="AY79" s="23" t="s">
        <v>1433</v>
      </c>
      <c r="AZ79" s="23"/>
      <c r="BA79" s="19">
        <v>8</v>
      </c>
      <c r="BB79" s="19">
        <v>8</v>
      </c>
      <c r="BC79" s="19" t="s">
        <v>139</v>
      </c>
      <c r="BD79" s="19">
        <v>8</v>
      </c>
      <c r="BE79" s="19"/>
      <c r="BF79" s="19"/>
      <c r="BG79" s="19">
        <v>2</v>
      </c>
      <c r="BH79" s="19"/>
      <c r="BI79" s="19"/>
      <c r="BJ79" s="17">
        <f t="shared" si="16"/>
        <v>5.6568542494923806</v>
      </c>
      <c r="BK79" s="19"/>
      <c r="BL79" s="19"/>
      <c r="BM79" s="19"/>
      <c r="BN79" s="19"/>
      <c r="BO79" s="19"/>
      <c r="BP79" s="19"/>
      <c r="BQ79" s="19"/>
      <c r="BR79" s="21">
        <v>8</v>
      </c>
      <c r="BS79" s="21"/>
      <c r="BT79" s="19"/>
      <c r="BU79" s="19">
        <v>1</v>
      </c>
      <c r="BV79" s="21"/>
      <c r="BW79" s="21"/>
      <c r="BX79" s="17">
        <f t="shared" si="17"/>
        <v>2.8284271247461903</v>
      </c>
      <c r="BY79" s="21"/>
      <c r="BZ79" s="21"/>
      <c r="CA79" s="21"/>
      <c r="CB79" s="21"/>
      <c r="CC79" s="21"/>
      <c r="CD79" s="21"/>
      <c r="CE79" s="21"/>
      <c r="CF79" s="19" t="s">
        <v>140</v>
      </c>
      <c r="CG79" s="21"/>
      <c r="CH79" s="21" t="s">
        <v>1450</v>
      </c>
      <c r="CI79" s="15" t="s">
        <v>112</v>
      </c>
      <c r="CJ79" s="19"/>
    </row>
    <row r="80" spans="1:88">
      <c r="A80" s="13">
        <v>75</v>
      </c>
      <c r="B80" s="15">
        <v>44</v>
      </c>
      <c r="C80" s="19" t="s">
        <v>1407</v>
      </c>
      <c r="D80" s="15">
        <v>1</v>
      </c>
      <c r="E80" s="19" t="s">
        <v>1410</v>
      </c>
      <c r="F80" s="19">
        <v>2002</v>
      </c>
      <c r="G80" s="27" t="s">
        <v>86</v>
      </c>
      <c r="H80" s="16" t="s">
        <v>87</v>
      </c>
      <c r="I80" s="19" t="s">
        <v>144</v>
      </c>
      <c r="J80" s="19"/>
      <c r="K80" s="19"/>
      <c r="L80" s="19" t="s">
        <v>89</v>
      </c>
      <c r="M80" s="16" t="s">
        <v>90</v>
      </c>
      <c r="N80" s="17" t="s">
        <v>324</v>
      </c>
      <c r="O80" s="19" t="s">
        <v>1418</v>
      </c>
      <c r="P80" s="19">
        <v>9</v>
      </c>
      <c r="Q80" s="19">
        <v>3</v>
      </c>
      <c r="R80" s="17">
        <f t="shared" si="15"/>
        <v>12</v>
      </c>
      <c r="S80" s="19"/>
      <c r="T80" s="17" t="s">
        <v>1415</v>
      </c>
      <c r="U80" s="19" t="s">
        <v>95</v>
      </c>
      <c r="V80" s="19" t="s">
        <v>1419</v>
      </c>
      <c r="W80" s="19"/>
      <c r="X80" s="19" t="s">
        <v>1415</v>
      </c>
      <c r="Y80" s="15" t="s">
        <v>112</v>
      </c>
      <c r="Z80" s="19" t="s">
        <v>539</v>
      </c>
      <c r="AA80" s="19" t="s">
        <v>203</v>
      </c>
      <c r="AB80" s="19" t="s">
        <v>102</v>
      </c>
      <c r="AC80" s="34">
        <v>0.01</v>
      </c>
      <c r="AD80" s="19"/>
      <c r="AE80" s="19" t="s">
        <v>1029</v>
      </c>
      <c r="AF80" s="19"/>
      <c r="AG80" s="19" t="s">
        <v>1426</v>
      </c>
      <c r="AH80" s="15" t="s">
        <v>112</v>
      </c>
      <c r="AI80" s="15" t="s">
        <v>89</v>
      </c>
      <c r="AK80" s="19" t="s">
        <v>89</v>
      </c>
      <c r="AL80" s="19" t="s">
        <v>299</v>
      </c>
      <c r="AM80" s="19" t="s">
        <v>1029</v>
      </c>
      <c r="AN80" s="19" t="s">
        <v>1434</v>
      </c>
      <c r="AO80" s="19"/>
      <c r="AP80" s="19"/>
      <c r="AQ80" s="19" t="s">
        <v>131</v>
      </c>
      <c r="AR80" s="19" t="s">
        <v>89</v>
      </c>
      <c r="AS80" s="19">
        <v>12</v>
      </c>
      <c r="AT80" s="23" t="s">
        <v>132</v>
      </c>
      <c r="AU80" s="19" t="s">
        <v>1435</v>
      </c>
      <c r="AV80" s="19" t="s">
        <v>134</v>
      </c>
      <c r="AW80" s="19" t="s">
        <v>1436</v>
      </c>
      <c r="AX80" s="19" t="s">
        <v>1432</v>
      </c>
      <c r="AY80" s="19" t="s">
        <v>1437</v>
      </c>
      <c r="AZ80" s="19"/>
      <c r="BA80" s="17">
        <v>6</v>
      </c>
      <c r="BB80" s="19">
        <v>12</v>
      </c>
      <c r="BC80" s="19" t="s">
        <v>139</v>
      </c>
      <c r="BD80" s="17">
        <v>0.1</v>
      </c>
      <c r="BE80" s="17"/>
      <c r="BF80" s="17"/>
      <c r="BG80" s="17">
        <v>0.1</v>
      </c>
      <c r="BH80" s="17"/>
      <c r="BI80" s="17"/>
      <c r="BJ80" s="17">
        <f t="shared" si="16"/>
        <v>0.2449489742783178</v>
      </c>
      <c r="BK80" s="17"/>
      <c r="BL80" s="17"/>
      <c r="BM80" s="17"/>
      <c r="BN80" s="17"/>
      <c r="BO80" s="17"/>
      <c r="BP80" s="17"/>
      <c r="BQ80" s="17"/>
      <c r="BR80" s="17">
        <v>12</v>
      </c>
      <c r="BS80" s="17"/>
      <c r="BT80" s="17"/>
      <c r="BU80" s="17">
        <v>1.8</v>
      </c>
      <c r="BV80" s="17"/>
      <c r="BW80" s="17"/>
      <c r="BX80" s="17">
        <f t="shared" si="17"/>
        <v>6.2353829072479581</v>
      </c>
      <c r="BY80" s="17"/>
      <c r="BZ80" s="17"/>
      <c r="CA80" s="17"/>
      <c r="CB80" s="17"/>
      <c r="CC80" s="17"/>
      <c r="CD80" s="17"/>
      <c r="CE80" s="17"/>
      <c r="CF80" s="19" t="s">
        <v>88</v>
      </c>
      <c r="CG80" s="17"/>
      <c r="CH80" s="17"/>
      <c r="CI80" s="15" t="s">
        <v>112</v>
      </c>
      <c r="CJ80" s="19"/>
    </row>
    <row r="81" spans="1:124">
      <c r="A81" s="13">
        <v>76</v>
      </c>
      <c r="B81" s="15">
        <v>44</v>
      </c>
      <c r="C81" s="19" t="s">
        <v>1407</v>
      </c>
      <c r="D81" s="15">
        <v>2</v>
      </c>
      <c r="E81" s="19" t="s">
        <v>1410</v>
      </c>
      <c r="F81" s="19">
        <v>2002</v>
      </c>
      <c r="G81" s="27" t="s">
        <v>86</v>
      </c>
      <c r="H81" s="16" t="s">
        <v>87</v>
      </c>
      <c r="I81" s="19" t="s">
        <v>144</v>
      </c>
      <c r="J81" s="19"/>
      <c r="K81" s="19"/>
      <c r="L81" s="19" t="s">
        <v>89</v>
      </c>
      <c r="M81" s="16" t="s">
        <v>90</v>
      </c>
      <c r="N81" s="17" t="s">
        <v>324</v>
      </c>
      <c r="O81" s="19" t="s">
        <v>1418</v>
      </c>
      <c r="P81" s="19">
        <v>9</v>
      </c>
      <c r="Q81" s="19">
        <v>3</v>
      </c>
      <c r="R81" s="17">
        <f t="shared" si="15"/>
        <v>12</v>
      </c>
      <c r="S81" s="19"/>
      <c r="T81" s="17" t="s">
        <v>1415</v>
      </c>
      <c r="U81" s="19" t="s">
        <v>95</v>
      </c>
      <c r="V81" s="19" t="s">
        <v>1419</v>
      </c>
      <c r="W81" s="19"/>
      <c r="X81" s="19" t="s">
        <v>1415</v>
      </c>
      <c r="Y81" s="15" t="s">
        <v>112</v>
      </c>
      <c r="Z81" s="19" t="s">
        <v>539</v>
      </c>
      <c r="AA81" s="19" t="s">
        <v>203</v>
      </c>
      <c r="AB81" s="19" t="s">
        <v>102</v>
      </c>
      <c r="AC81" s="34">
        <v>0.01</v>
      </c>
      <c r="AD81" s="19"/>
      <c r="AE81" s="19" t="s">
        <v>1029</v>
      </c>
      <c r="AF81" s="19"/>
      <c r="AG81" s="19" t="s">
        <v>1426</v>
      </c>
      <c r="AH81" s="15" t="s">
        <v>112</v>
      </c>
      <c r="AI81" s="15" t="s">
        <v>89</v>
      </c>
      <c r="AK81" s="19" t="s">
        <v>89</v>
      </c>
      <c r="AL81" s="19" t="s">
        <v>299</v>
      </c>
      <c r="AM81" s="19" t="s">
        <v>1029</v>
      </c>
      <c r="AN81" s="19" t="s">
        <v>1434</v>
      </c>
      <c r="AO81" s="19"/>
      <c r="AP81" s="19"/>
      <c r="AQ81" s="19" t="s">
        <v>163</v>
      </c>
      <c r="AR81" s="19" t="s">
        <v>89</v>
      </c>
      <c r="AS81" s="19">
        <v>12</v>
      </c>
      <c r="AT81" s="23" t="s">
        <v>132</v>
      </c>
      <c r="AU81" s="19" t="s">
        <v>1435</v>
      </c>
      <c r="AV81" s="19" t="s">
        <v>134</v>
      </c>
      <c r="AW81" s="19" t="s">
        <v>1436</v>
      </c>
      <c r="AX81" s="19" t="s">
        <v>1432</v>
      </c>
      <c r="AY81" s="19" t="s">
        <v>1437</v>
      </c>
      <c r="AZ81" s="19"/>
      <c r="BA81" s="17">
        <v>6</v>
      </c>
      <c r="BB81" s="19">
        <v>12</v>
      </c>
      <c r="BC81" s="19" t="s">
        <v>139</v>
      </c>
      <c r="BD81" s="19">
        <v>9.8000000000000007</v>
      </c>
      <c r="BE81" s="19"/>
      <c r="BF81" s="19"/>
      <c r="BG81" s="19">
        <v>2</v>
      </c>
      <c r="BH81" s="36"/>
      <c r="BI81" s="19"/>
      <c r="BJ81" s="17">
        <f t="shared" si="16"/>
        <v>4.8989794855663558</v>
      </c>
      <c r="BK81" s="19"/>
      <c r="BL81" s="19"/>
      <c r="BM81" s="19"/>
      <c r="BN81" s="19"/>
      <c r="BO81" s="19"/>
      <c r="BP81" s="19"/>
      <c r="BQ81" s="19"/>
      <c r="BR81" s="19">
        <v>11</v>
      </c>
      <c r="BS81" s="19"/>
      <c r="BT81" s="19"/>
      <c r="BU81" s="19">
        <v>1.2</v>
      </c>
      <c r="BV81" s="19"/>
      <c r="BW81" s="19"/>
      <c r="BX81" s="17">
        <f t="shared" si="17"/>
        <v>4.1569219381653051</v>
      </c>
      <c r="BY81" s="19"/>
      <c r="BZ81" s="19"/>
      <c r="CA81" s="19"/>
      <c r="CB81" s="19"/>
      <c r="CC81" s="19"/>
      <c r="CD81" s="19"/>
      <c r="CE81" s="19"/>
      <c r="CF81" s="19" t="s">
        <v>140</v>
      </c>
      <c r="CG81" s="19"/>
      <c r="CH81" s="19"/>
      <c r="CI81" s="15" t="s">
        <v>112</v>
      </c>
      <c r="CJ81" s="19"/>
    </row>
    <row r="82" spans="1:124">
      <c r="A82" s="13">
        <v>77</v>
      </c>
      <c r="B82" s="15">
        <v>44</v>
      </c>
      <c r="C82" s="19" t="s">
        <v>1407</v>
      </c>
      <c r="D82" s="15">
        <v>3</v>
      </c>
      <c r="E82" s="19" t="s">
        <v>1410</v>
      </c>
      <c r="F82" s="19">
        <v>2002</v>
      </c>
      <c r="G82" s="27" t="s">
        <v>86</v>
      </c>
      <c r="H82" s="16" t="s">
        <v>87</v>
      </c>
      <c r="I82" s="19" t="s">
        <v>144</v>
      </c>
      <c r="J82" s="19"/>
      <c r="K82" s="19"/>
      <c r="L82" s="19" t="s">
        <v>89</v>
      </c>
      <c r="M82" s="16" t="s">
        <v>90</v>
      </c>
      <c r="N82" s="17" t="s">
        <v>324</v>
      </c>
      <c r="O82" s="19" t="s">
        <v>1420</v>
      </c>
      <c r="P82" s="19">
        <v>5</v>
      </c>
      <c r="Q82" s="19">
        <v>2</v>
      </c>
      <c r="R82" s="17">
        <f t="shared" si="15"/>
        <v>7</v>
      </c>
      <c r="S82" s="19"/>
      <c r="T82" s="17" t="s">
        <v>1415</v>
      </c>
      <c r="U82" s="19" t="s">
        <v>95</v>
      </c>
      <c r="V82" s="19" t="s">
        <v>1419</v>
      </c>
      <c r="W82" s="19"/>
      <c r="X82" s="19" t="s">
        <v>1415</v>
      </c>
      <c r="Y82" s="15" t="s">
        <v>112</v>
      </c>
      <c r="Z82" s="19" t="s">
        <v>539</v>
      </c>
      <c r="AA82" s="19" t="s">
        <v>203</v>
      </c>
      <c r="AB82" s="19" t="s">
        <v>540</v>
      </c>
      <c r="AC82" s="34">
        <v>0.01</v>
      </c>
      <c r="AD82" s="19"/>
      <c r="AE82" s="19" t="s">
        <v>1029</v>
      </c>
      <c r="AF82" s="19"/>
      <c r="AG82" s="19" t="s">
        <v>1427</v>
      </c>
      <c r="AH82" s="15" t="s">
        <v>112</v>
      </c>
      <c r="AI82" s="15" t="s">
        <v>89</v>
      </c>
      <c r="AK82" s="19" t="s">
        <v>112</v>
      </c>
      <c r="AL82" s="19"/>
      <c r="AM82" s="19"/>
      <c r="AN82" s="19"/>
      <c r="AO82" s="19"/>
      <c r="AP82" s="19"/>
      <c r="AQ82" s="19" t="s">
        <v>131</v>
      </c>
      <c r="AR82" s="19" t="s">
        <v>89</v>
      </c>
      <c r="AS82" s="19">
        <v>7</v>
      </c>
      <c r="AT82" s="23" t="s">
        <v>132</v>
      </c>
      <c r="AU82" s="19" t="s">
        <v>1435</v>
      </c>
      <c r="AV82" s="19" t="s">
        <v>134</v>
      </c>
      <c r="AW82" s="19" t="s">
        <v>1436</v>
      </c>
      <c r="AX82" s="19" t="s">
        <v>1432</v>
      </c>
      <c r="AY82" s="19" t="s">
        <v>1437</v>
      </c>
      <c r="AZ82" s="19"/>
      <c r="BA82" s="17">
        <v>7</v>
      </c>
      <c r="BB82" s="19">
        <v>7</v>
      </c>
      <c r="BC82" s="19" t="s">
        <v>139</v>
      </c>
      <c r="BD82" s="19">
        <v>0.1</v>
      </c>
      <c r="BE82" s="19"/>
      <c r="BF82" s="19"/>
      <c r="BG82" s="19">
        <v>0.1</v>
      </c>
      <c r="BH82" s="36"/>
      <c r="BI82" s="19"/>
      <c r="BJ82" s="17">
        <f t="shared" si="16"/>
        <v>0.26457513110645908</v>
      </c>
      <c r="BK82" s="19"/>
      <c r="BL82" s="19"/>
      <c r="BM82" s="19"/>
      <c r="BN82" s="19"/>
      <c r="BO82" s="19"/>
      <c r="BP82" s="19"/>
      <c r="BQ82" s="19"/>
      <c r="BR82" s="19">
        <v>5</v>
      </c>
      <c r="BS82" s="19"/>
      <c r="BT82" s="19"/>
      <c r="BU82" s="19">
        <v>0.5</v>
      </c>
      <c r="BV82" s="19"/>
      <c r="BW82" s="19"/>
      <c r="BX82" s="17">
        <f t="shared" si="17"/>
        <v>1.3228756555322954</v>
      </c>
      <c r="BY82" s="19"/>
      <c r="BZ82" s="19"/>
      <c r="CA82" s="19"/>
      <c r="CB82" s="19"/>
      <c r="CC82" s="19"/>
      <c r="CD82" s="19"/>
      <c r="CE82" s="19"/>
      <c r="CF82" s="19" t="s">
        <v>88</v>
      </c>
      <c r="CG82" s="19"/>
      <c r="CH82" s="19"/>
      <c r="CI82" s="15" t="s">
        <v>112</v>
      </c>
      <c r="CJ82" s="19"/>
    </row>
    <row r="83" spans="1:124">
      <c r="A83" s="13">
        <v>78</v>
      </c>
      <c r="B83" s="15">
        <v>44</v>
      </c>
      <c r="C83" s="19" t="s">
        <v>1407</v>
      </c>
      <c r="D83" s="15">
        <v>4</v>
      </c>
      <c r="E83" s="19" t="s">
        <v>1410</v>
      </c>
      <c r="F83" s="19">
        <v>2002</v>
      </c>
      <c r="G83" s="27" t="s">
        <v>86</v>
      </c>
      <c r="H83" s="16" t="s">
        <v>87</v>
      </c>
      <c r="I83" s="19" t="s">
        <v>144</v>
      </c>
      <c r="J83" s="19"/>
      <c r="K83" s="19"/>
      <c r="L83" s="19" t="s">
        <v>89</v>
      </c>
      <c r="M83" s="16" t="s">
        <v>90</v>
      </c>
      <c r="N83" s="17" t="s">
        <v>324</v>
      </c>
      <c r="O83" s="19" t="s">
        <v>1420</v>
      </c>
      <c r="P83" s="19">
        <v>5</v>
      </c>
      <c r="Q83" s="19">
        <v>2</v>
      </c>
      <c r="R83" s="17">
        <f t="shared" si="15"/>
        <v>7</v>
      </c>
      <c r="S83" s="19"/>
      <c r="T83" s="17" t="s">
        <v>1415</v>
      </c>
      <c r="U83" s="19" t="s">
        <v>95</v>
      </c>
      <c r="V83" s="19" t="s">
        <v>1419</v>
      </c>
      <c r="W83" s="19"/>
      <c r="X83" s="19" t="s">
        <v>1415</v>
      </c>
      <c r="Y83" s="15" t="s">
        <v>112</v>
      </c>
      <c r="Z83" s="19" t="s">
        <v>539</v>
      </c>
      <c r="AA83" s="19" t="s">
        <v>203</v>
      </c>
      <c r="AB83" s="19" t="s">
        <v>540</v>
      </c>
      <c r="AC83" s="34">
        <v>0.01</v>
      </c>
      <c r="AD83" s="19"/>
      <c r="AE83" s="19" t="s">
        <v>1029</v>
      </c>
      <c r="AF83" s="19"/>
      <c r="AG83" s="19" t="s">
        <v>1427</v>
      </c>
      <c r="AH83" s="15" t="s">
        <v>112</v>
      </c>
      <c r="AI83" s="15" t="s">
        <v>89</v>
      </c>
      <c r="AK83" s="19" t="s">
        <v>112</v>
      </c>
      <c r="AL83" s="19"/>
      <c r="AM83" s="19"/>
      <c r="AN83" s="19"/>
      <c r="AO83" s="19"/>
      <c r="AP83" s="19"/>
      <c r="AQ83" s="19" t="s">
        <v>163</v>
      </c>
      <c r="AR83" s="19" t="s">
        <v>89</v>
      </c>
      <c r="AS83" s="19">
        <v>7</v>
      </c>
      <c r="AT83" s="23" t="s">
        <v>132</v>
      </c>
      <c r="AU83" s="19" t="s">
        <v>1435</v>
      </c>
      <c r="AV83" s="19" t="s">
        <v>134</v>
      </c>
      <c r="AW83" s="19" t="s">
        <v>1436</v>
      </c>
      <c r="AX83" s="19" t="s">
        <v>1432</v>
      </c>
      <c r="AY83" s="19" t="s">
        <v>1437</v>
      </c>
      <c r="AZ83" s="19"/>
      <c r="BA83" s="17">
        <v>7</v>
      </c>
      <c r="BB83" s="17">
        <v>7</v>
      </c>
      <c r="BC83" s="19" t="s">
        <v>139</v>
      </c>
      <c r="BD83" s="17">
        <v>5.8</v>
      </c>
      <c r="BE83" s="17"/>
      <c r="BF83" s="17"/>
      <c r="BG83" s="17">
        <v>2</v>
      </c>
      <c r="BH83" s="17"/>
      <c r="BI83" s="17"/>
      <c r="BJ83" s="17">
        <f t="shared" si="16"/>
        <v>5.2915026221291814</v>
      </c>
      <c r="BK83" s="17"/>
      <c r="BL83" s="17"/>
      <c r="BM83" s="17"/>
      <c r="BN83" s="17"/>
      <c r="BO83" s="17"/>
      <c r="BP83" s="17"/>
      <c r="BQ83" s="17"/>
      <c r="BR83" s="17">
        <v>5.5</v>
      </c>
      <c r="BS83" s="17"/>
      <c r="BT83" s="17"/>
      <c r="BU83" s="17">
        <v>0.5</v>
      </c>
      <c r="BV83" s="17"/>
      <c r="BW83" s="17"/>
      <c r="BX83" s="17">
        <f t="shared" si="17"/>
        <v>1.3228756555322954</v>
      </c>
      <c r="BY83" s="17"/>
      <c r="BZ83" s="17"/>
      <c r="CA83" s="17"/>
      <c r="CB83" s="17"/>
      <c r="CC83" s="17"/>
      <c r="CD83" s="17"/>
      <c r="CE83" s="17"/>
      <c r="CF83" s="17" t="s">
        <v>141</v>
      </c>
      <c r="CG83" s="17"/>
      <c r="CH83" s="17"/>
      <c r="CI83" s="15" t="s">
        <v>112</v>
      </c>
      <c r="CJ83" s="19"/>
    </row>
    <row r="84" spans="1:124">
      <c r="A84" s="13">
        <v>79</v>
      </c>
      <c r="B84" s="15">
        <v>45</v>
      </c>
      <c r="C84" s="17" t="s">
        <v>688</v>
      </c>
      <c r="E84" s="17" t="s">
        <v>735</v>
      </c>
      <c r="F84" s="17">
        <v>2007</v>
      </c>
      <c r="G84" s="19" t="s">
        <v>192</v>
      </c>
      <c r="H84" s="15" t="s">
        <v>88</v>
      </c>
      <c r="I84" s="15" t="s">
        <v>87</v>
      </c>
      <c r="L84" s="16" t="s">
        <v>89</v>
      </c>
      <c r="M84" s="19" t="s">
        <v>518</v>
      </c>
      <c r="N84" s="15" t="s">
        <v>806</v>
      </c>
      <c r="O84" s="15" t="s">
        <v>807</v>
      </c>
      <c r="P84" s="15">
        <v>4</v>
      </c>
      <c r="Q84" s="15">
        <v>4</v>
      </c>
      <c r="R84" s="15">
        <v>8</v>
      </c>
      <c r="T84" s="15" t="s">
        <v>949</v>
      </c>
      <c r="U84" s="15" t="s">
        <v>95</v>
      </c>
      <c r="V84" s="15" t="s">
        <v>1530</v>
      </c>
      <c r="W84" s="15">
        <v>1</v>
      </c>
      <c r="Y84" s="15" t="s">
        <v>112</v>
      </c>
      <c r="Z84" s="28" t="s">
        <v>153</v>
      </c>
      <c r="AA84" s="17" t="s">
        <v>154</v>
      </c>
      <c r="AB84" s="17" t="s">
        <v>102</v>
      </c>
      <c r="AC84" s="17" t="s">
        <v>809</v>
      </c>
      <c r="AD84" s="17" t="s">
        <v>810</v>
      </c>
      <c r="AE84" s="17" t="s">
        <v>159</v>
      </c>
      <c r="AH84" s="15" t="s">
        <v>112</v>
      </c>
      <c r="AI84" s="15" t="s">
        <v>112</v>
      </c>
      <c r="AK84" s="17" t="s">
        <v>89</v>
      </c>
      <c r="AL84" s="17" t="s">
        <v>299</v>
      </c>
      <c r="AM84" s="17" t="s">
        <v>159</v>
      </c>
      <c r="AN84" s="17"/>
      <c r="AO84" s="17"/>
      <c r="AP84" s="17"/>
      <c r="AQ84" s="17" t="s">
        <v>131</v>
      </c>
      <c r="AR84" s="17" t="s">
        <v>112</v>
      </c>
      <c r="CI84" s="17" t="s">
        <v>89</v>
      </c>
      <c r="CJ84" s="15">
        <v>12</v>
      </c>
      <c r="CK84" s="15" t="s">
        <v>132</v>
      </c>
      <c r="CL84" s="17" t="s">
        <v>813</v>
      </c>
      <c r="CM84" s="17" t="s">
        <v>1531</v>
      </c>
      <c r="CN84" s="17" t="s">
        <v>1163</v>
      </c>
      <c r="CO84" s="17" t="s">
        <v>895</v>
      </c>
      <c r="CP84" s="19" t="s">
        <v>947</v>
      </c>
      <c r="CR84" s="17">
        <v>12</v>
      </c>
      <c r="CS84" s="17">
        <v>12</v>
      </c>
      <c r="CX84" s="2"/>
      <c r="DJ84" s="2"/>
      <c r="DM84" s="2"/>
      <c r="DS84" s="3" t="s">
        <v>140</v>
      </c>
      <c r="DT84" s="3" t="s">
        <v>85</v>
      </c>
    </row>
    <row r="85" spans="1:124">
      <c r="A85" s="13">
        <v>80</v>
      </c>
      <c r="B85" s="15">
        <v>46</v>
      </c>
      <c r="C85" s="16" t="s">
        <v>688</v>
      </c>
      <c r="D85" s="15">
        <v>1</v>
      </c>
      <c r="E85" s="16" t="s">
        <v>736</v>
      </c>
      <c r="F85" s="16">
        <v>2008</v>
      </c>
      <c r="G85" s="27" t="s">
        <v>86</v>
      </c>
      <c r="H85" s="19" t="s">
        <v>144</v>
      </c>
      <c r="I85" s="15" t="s">
        <v>87</v>
      </c>
      <c r="L85" s="23" t="s">
        <v>89</v>
      </c>
      <c r="M85" s="16" t="s">
        <v>90</v>
      </c>
      <c r="N85" s="15" t="s">
        <v>167</v>
      </c>
      <c r="O85" s="15" t="s">
        <v>808</v>
      </c>
      <c r="P85" s="15">
        <v>7</v>
      </c>
      <c r="Q85" s="15">
        <v>11</v>
      </c>
      <c r="R85" s="15">
        <v>18</v>
      </c>
      <c r="T85" s="19" t="s">
        <v>94</v>
      </c>
      <c r="U85" s="15" t="s">
        <v>326</v>
      </c>
      <c r="V85" s="15" t="s">
        <v>1532</v>
      </c>
      <c r="Y85" s="15" t="s">
        <v>112</v>
      </c>
      <c r="Z85" s="37" t="s">
        <v>811</v>
      </c>
      <c r="AA85" s="17" t="s">
        <v>154</v>
      </c>
      <c r="AB85" s="19" t="s">
        <v>102</v>
      </c>
      <c r="AC85" s="19" t="s">
        <v>397</v>
      </c>
      <c r="AD85" s="19"/>
      <c r="AE85" s="19" t="s">
        <v>206</v>
      </c>
      <c r="AH85" s="15" t="s">
        <v>112</v>
      </c>
      <c r="AI85" s="15" t="s">
        <v>89</v>
      </c>
      <c r="AJ85" s="15" t="s">
        <v>1533</v>
      </c>
      <c r="AK85" s="19" t="s">
        <v>89</v>
      </c>
      <c r="AL85" s="19" t="s">
        <v>316</v>
      </c>
      <c r="AM85" s="19" t="s">
        <v>206</v>
      </c>
      <c r="AN85" s="19" t="s">
        <v>132</v>
      </c>
      <c r="AO85" s="19"/>
      <c r="AP85" s="19"/>
      <c r="AQ85" s="19" t="s">
        <v>131</v>
      </c>
      <c r="AR85" s="17" t="s">
        <v>112</v>
      </c>
      <c r="CI85" s="17" t="s">
        <v>89</v>
      </c>
      <c r="CJ85" s="15">
        <v>18</v>
      </c>
      <c r="CK85" s="15" t="s">
        <v>988</v>
      </c>
      <c r="CL85" s="19" t="s">
        <v>813</v>
      </c>
      <c r="CM85" s="17" t="s">
        <v>1531</v>
      </c>
      <c r="CN85" s="17" t="s">
        <v>1163</v>
      </c>
      <c r="CO85" s="17" t="s">
        <v>895</v>
      </c>
      <c r="CP85" s="19" t="s">
        <v>947</v>
      </c>
      <c r="CR85" s="19">
        <v>18</v>
      </c>
      <c r="CS85" s="19">
        <v>18</v>
      </c>
      <c r="DS85" s="3" t="s">
        <v>140</v>
      </c>
      <c r="DT85" s="3" t="s">
        <v>85</v>
      </c>
    </row>
    <row r="86" spans="1:124">
      <c r="A86" s="13">
        <v>81</v>
      </c>
      <c r="B86" s="15">
        <v>46</v>
      </c>
      <c r="C86" s="23" t="s">
        <v>688</v>
      </c>
      <c r="D86" s="15">
        <v>2</v>
      </c>
      <c r="E86" s="23" t="s">
        <v>736</v>
      </c>
      <c r="F86" s="23">
        <v>2008</v>
      </c>
      <c r="G86" s="27" t="s">
        <v>86</v>
      </c>
      <c r="H86" s="19" t="s">
        <v>144</v>
      </c>
      <c r="I86" s="15" t="s">
        <v>87</v>
      </c>
      <c r="L86" s="23" t="s">
        <v>89</v>
      </c>
      <c r="M86" s="16" t="s">
        <v>90</v>
      </c>
      <c r="N86" s="15" t="s">
        <v>167</v>
      </c>
      <c r="O86" s="15" t="s">
        <v>808</v>
      </c>
      <c r="P86" s="15">
        <v>7</v>
      </c>
      <c r="Q86" s="15">
        <v>11</v>
      </c>
      <c r="R86" s="15">
        <v>18</v>
      </c>
      <c r="T86" s="17" t="s">
        <v>94</v>
      </c>
      <c r="U86" s="15" t="s">
        <v>326</v>
      </c>
      <c r="V86" s="15" t="s">
        <v>1532</v>
      </c>
      <c r="Y86" s="15" t="s">
        <v>112</v>
      </c>
      <c r="Z86" s="17" t="s">
        <v>812</v>
      </c>
      <c r="AA86" s="17" t="s">
        <v>154</v>
      </c>
      <c r="AB86" s="17" t="s">
        <v>102</v>
      </c>
      <c r="AC86" s="17" t="s">
        <v>179</v>
      </c>
      <c r="AD86" s="17"/>
      <c r="AE86" s="17" t="s">
        <v>206</v>
      </c>
      <c r="AH86" s="15" t="s">
        <v>112</v>
      </c>
      <c r="AI86" s="15" t="s">
        <v>89</v>
      </c>
      <c r="AJ86" s="15" t="s">
        <v>1534</v>
      </c>
      <c r="AK86" s="17" t="s">
        <v>89</v>
      </c>
      <c r="AL86" s="17" t="s">
        <v>316</v>
      </c>
      <c r="AM86" s="17" t="s">
        <v>206</v>
      </c>
      <c r="AN86" s="17" t="s">
        <v>132</v>
      </c>
      <c r="AO86" s="17"/>
      <c r="AP86" s="17"/>
      <c r="AQ86" s="17" t="s">
        <v>131</v>
      </c>
      <c r="AR86" s="17" t="s">
        <v>112</v>
      </c>
      <c r="CI86" s="17" t="s">
        <v>89</v>
      </c>
      <c r="CJ86" s="15">
        <v>18</v>
      </c>
      <c r="CK86" s="15" t="s">
        <v>988</v>
      </c>
      <c r="CL86" s="17" t="s">
        <v>813</v>
      </c>
      <c r="CM86" s="17" t="s">
        <v>1531</v>
      </c>
      <c r="CN86" s="17" t="s">
        <v>1163</v>
      </c>
      <c r="CO86" s="17" t="s">
        <v>895</v>
      </c>
      <c r="CP86" s="19" t="s">
        <v>947</v>
      </c>
      <c r="CR86" s="17">
        <v>18</v>
      </c>
      <c r="CS86" s="17">
        <v>18</v>
      </c>
      <c r="DS86" s="3" t="s">
        <v>140</v>
      </c>
      <c r="DT86" s="3" t="s">
        <v>85</v>
      </c>
    </row>
    <row r="87" spans="1:124">
      <c r="A87" s="13">
        <v>82</v>
      </c>
      <c r="B87" s="15">
        <v>47</v>
      </c>
      <c r="C87" s="19" t="s">
        <v>689</v>
      </c>
      <c r="E87" s="19" t="s">
        <v>737</v>
      </c>
      <c r="F87" s="19">
        <v>2005</v>
      </c>
      <c r="G87" s="27" t="s">
        <v>86</v>
      </c>
      <c r="H87" s="16" t="s">
        <v>87</v>
      </c>
      <c r="I87" s="15" t="s">
        <v>451</v>
      </c>
      <c r="L87" s="15" t="s">
        <v>89</v>
      </c>
      <c r="M87" s="16" t="s">
        <v>90</v>
      </c>
      <c r="N87" s="15" t="s">
        <v>195</v>
      </c>
      <c r="O87" s="15" t="s">
        <v>1340</v>
      </c>
      <c r="P87" s="15">
        <v>12</v>
      </c>
      <c r="Q87" s="15">
        <v>3</v>
      </c>
      <c r="R87" s="15">
        <v>15</v>
      </c>
      <c r="T87" s="16" t="s">
        <v>295</v>
      </c>
      <c r="U87" s="15" t="s">
        <v>95</v>
      </c>
      <c r="V87" s="15" t="s">
        <v>1341</v>
      </c>
      <c r="W87" s="15">
        <v>150</v>
      </c>
      <c r="X87" s="15" t="s">
        <v>1342</v>
      </c>
      <c r="Y87" s="15" t="s">
        <v>112</v>
      </c>
      <c r="Z87" s="15" t="s">
        <v>1044</v>
      </c>
      <c r="AA87" s="15" t="s">
        <v>354</v>
      </c>
      <c r="AB87" s="15" t="s">
        <v>204</v>
      </c>
      <c r="AC87" s="15" t="s">
        <v>1365</v>
      </c>
      <c r="AD87" s="15" t="s">
        <v>1366</v>
      </c>
      <c r="AE87" s="15" t="s">
        <v>159</v>
      </c>
      <c r="AG87" s="15" t="s">
        <v>1367</v>
      </c>
      <c r="AH87" s="15" t="s">
        <v>112</v>
      </c>
      <c r="AI87" s="15" t="s">
        <v>89</v>
      </c>
      <c r="AJ87" s="15" t="s">
        <v>841</v>
      </c>
      <c r="AK87" s="15" t="s">
        <v>89</v>
      </c>
      <c r="AL87" s="15" t="s">
        <v>299</v>
      </c>
      <c r="AM87" s="15" t="s">
        <v>159</v>
      </c>
      <c r="AN87" s="15" t="s">
        <v>1365</v>
      </c>
      <c r="AP87" s="15">
        <v>90</v>
      </c>
      <c r="AQ87" s="15" t="s">
        <v>213</v>
      </c>
      <c r="AR87" s="15" t="s">
        <v>89</v>
      </c>
      <c r="AS87" s="15">
        <v>15</v>
      </c>
      <c r="AT87" s="15" t="s">
        <v>300</v>
      </c>
      <c r="AU87" s="15" t="s">
        <v>164</v>
      </c>
      <c r="AV87" s="15" t="s">
        <v>134</v>
      </c>
      <c r="AW87" s="15" t="s">
        <v>135</v>
      </c>
      <c r="AX87" s="15" t="s">
        <v>1176</v>
      </c>
      <c r="AY87" s="15" t="s">
        <v>1390</v>
      </c>
      <c r="AZ87" s="15" t="s">
        <v>589</v>
      </c>
      <c r="BA87" s="15">
        <v>15</v>
      </c>
      <c r="BB87" s="15">
        <v>15</v>
      </c>
      <c r="BC87" s="15" t="s">
        <v>139</v>
      </c>
      <c r="CF87" s="15" t="s">
        <v>140</v>
      </c>
      <c r="CI87" s="19" t="s">
        <v>112</v>
      </c>
      <c r="CJ87" s="21"/>
      <c r="CK87" s="21"/>
      <c r="CL87" s="21"/>
      <c r="CM87" s="21"/>
    </row>
    <row r="88" spans="1:124">
      <c r="A88" s="13">
        <v>83</v>
      </c>
      <c r="B88" s="15">
        <v>48</v>
      </c>
      <c r="C88" s="17" t="s">
        <v>689</v>
      </c>
      <c r="D88" s="15">
        <v>1</v>
      </c>
      <c r="E88" s="17" t="s">
        <v>1515</v>
      </c>
      <c r="F88" s="17">
        <v>2001</v>
      </c>
      <c r="G88" s="27" t="s">
        <v>86</v>
      </c>
      <c r="H88" s="16" t="s">
        <v>87</v>
      </c>
      <c r="I88" s="19" t="s">
        <v>144</v>
      </c>
      <c r="J88" s="17" t="s">
        <v>132</v>
      </c>
      <c r="K88" s="17" t="s">
        <v>1343</v>
      </c>
      <c r="L88" s="17" t="s">
        <v>89</v>
      </c>
      <c r="M88" s="16" t="s">
        <v>90</v>
      </c>
      <c r="N88" s="21" t="s">
        <v>453</v>
      </c>
      <c r="O88" s="17" t="s">
        <v>1344</v>
      </c>
      <c r="P88" s="17">
        <v>8</v>
      </c>
      <c r="Q88" s="17">
        <v>4</v>
      </c>
      <c r="R88" s="17">
        <f t="shared" ref="R88" si="18">(P88+Q88)</f>
        <v>12</v>
      </c>
      <c r="S88" s="17" t="s">
        <v>1345</v>
      </c>
      <c r="T88" s="16" t="s">
        <v>295</v>
      </c>
      <c r="U88" s="17" t="s">
        <v>95</v>
      </c>
      <c r="V88" s="17" t="s">
        <v>1346</v>
      </c>
      <c r="W88" s="17">
        <v>115</v>
      </c>
      <c r="X88" s="17" t="s">
        <v>1347</v>
      </c>
      <c r="Y88" s="15" t="s">
        <v>112</v>
      </c>
      <c r="Z88" s="28" t="s">
        <v>153</v>
      </c>
      <c r="AA88" s="17" t="s">
        <v>154</v>
      </c>
      <c r="AB88" s="17" t="s">
        <v>102</v>
      </c>
      <c r="AC88" s="17" t="s">
        <v>1368</v>
      </c>
      <c r="AD88" s="17" t="s">
        <v>1369</v>
      </c>
      <c r="AE88" s="17" t="s">
        <v>159</v>
      </c>
      <c r="AF88" s="17" t="s">
        <v>1368</v>
      </c>
      <c r="AG88" s="17"/>
      <c r="AH88" s="15" t="s">
        <v>112</v>
      </c>
      <c r="AI88" s="15" t="s">
        <v>89</v>
      </c>
      <c r="AJ88" s="15" t="s">
        <v>1518</v>
      </c>
      <c r="AK88" s="17" t="s">
        <v>89</v>
      </c>
      <c r="AL88" s="17" t="s">
        <v>939</v>
      </c>
      <c r="AM88" s="17" t="s">
        <v>159</v>
      </c>
      <c r="AN88" s="38">
        <v>8.9999999999999993E-3</v>
      </c>
      <c r="AO88" s="17"/>
      <c r="AP88" s="17">
        <v>20</v>
      </c>
      <c r="AQ88" s="17" t="s">
        <v>213</v>
      </c>
      <c r="AR88" s="17" t="s">
        <v>89</v>
      </c>
      <c r="AS88" s="17">
        <v>12</v>
      </c>
      <c r="AT88" s="17" t="s">
        <v>300</v>
      </c>
      <c r="AU88" s="17" t="s">
        <v>164</v>
      </c>
      <c r="AV88" s="17" t="s">
        <v>134</v>
      </c>
      <c r="AW88" s="17" t="s">
        <v>210</v>
      </c>
      <c r="AX88" s="17" t="s">
        <v>432</v>
      </c>
      <c r="AY88" s="19" t="s">
        <v>1391</v>
      </c>
      <c r="AZ88" s="19"/>
      <c r="BA88" s="17">
        <v>12</v>
      </c>
      <c r="BB88" s="17">
        <v>12</v>
      </c>
      <c r="BC88" s="21" t="s">
        <v>1392</v>
      </c>
      <c r="BD88" s="17">
        <v>5</v>
      </c>
      <c r="BE88" s="19"/>
      <c r="BF88" s="19"/>
      <c r="BG88" s="21">
        <v>1</v>
      </c>
      <c r="BH88" s="21"/>
      <c r="BI88" s="21"/>
      <c r="BJ88" s="21">
        <f>BG88*SQRT(BA88)</f>
        <v>3.4641016151377544</v>
      </c>
      <c r="BK88" s="21"/>
      <c r="BL88" s="21"/>
      <c r="BM88" s="19"/>
      <c r="BN88" s="19"/>
      <c r="BO88" s="21"/>
      <c r="BP88" s="21"/>
      <c r="BQ88" s="21"/>
      <c r="BR88" s="17">
        <v>150</v>
      </c>
      <c r="BT88" s="21"/>
      <c r="BU88" s="21">
        <v>25</v>
      </c>
      <c r="BV88" s="19"/>
      <c r="BW88" s="19"/>
      <c r="BX88" s="19">
        <f>BU88*SQRT(BB88)</f>
        <v>86.602540378443862</v>
      </c>
      <c r="BY88" s="17"/>
      <c r="BZ88" s="17"/>
      <c r="CA88" s="21"/>
      <c r="CB88" s="21"/>
      <c r="CC88" s="17"/>
      <c r="CD88" s="17"/>
      <c r="CE88" s="17"/>
      <c r="CF88" s="19" t="s">
        <v>88</v>
      </c>
      <c r="CG88" s="17"/>
      <c r="CH88" s="19"/>
      <c r="CI88" s="19" t="s">
        <v>112</v>
      </c>
      <c r="CJ88" s="22"/>
      <c r="CK88" s="22"/>
      <c r="CL88" s="22"/>
      <c r="CM88" s="22"/>
    </row>
    <row r="89" spans="1:124">
      <c r="A89" s="13">
        <v>84</v>
      </c>
      <c r="B89" s="15">
        <v>48</v>
      </c>
      <c r="C89" s="17" t="s">
        <v>689</v>
      </c>
      <c r="D89" s="15">
        <v>2</v>
      </c>
      <c r="E89" s="17" t="s">
        <v>1515</v>
      </c>
      <c r="F89" s="17">
        <v>2001</v>
      </c>
      <c r="G89" s="27" t="s">
        <v>86</v>
      </c>
      <c r="H89" s="16" t="s">
        <v>87</v>
      </c>
      <c r="I89" s="19" t="s">
        <v>144</v>
      </c>
      <c r="J89" s="17" t="s">
        <v>132</v>
      </c>
      <c r="K89" s="17" t="s">
        <v>1343</v>
      </c>
      <c r="L89" s="17" t="s">
        <v>89</v>
      </c>
      <c r="M89" s="16" t="s">
        <v>90</v>
      </c>
      <c r="N89" s="21" t="s">
        <v>453</v>
      </c>
      <c r="O89" s="17" t="s">
        <v>1344</v>
      </c>
      <c r="P89" s="17">
        <v>8</v>
      </c>
      <c r="Q89" s="17">
        <v>4</v>
      </c>
      <c r="R89" s="17">
        <f t="shared" ref="R89:R90" si="19">(P89+Q89)</f>
        <v>12</v>
      </c>
      <c r="S89" s="17" t="s">
        <v>1345</v>
      </c>
      <c r="T89" s="16" t="s">
        <v>295</v>
      </c>
      <c r="U89" s="17" t="s">
        <v>95</v>
      </c>
      <c r="V89" s="17" t="s">
        <v>1346</v>
      </c>
      <c r="W89" s="17">
        <v>115</v>
      </c>
      <c r="X89" s="17" t="s">
        <v>1347</v>
      </c>
      <c r="Y89" s="15" t="s">
        <v>112</v>
      </c>
      <c r="Z89" s="28" t="s">
        <v>964</v>
      </c>
      <c r="AA89" s="17" t="s">
        <v>101</v>
      </c>
      <c r="AB89" s="17" t="s">
        <v>102</v>
      </c>
      <c r="AC89" s="17" t="s">
        <v>1516</v>
      </c>
      <c r="AD89" s="17"/>
      <c r="AE89" s="17" t="s">
        <v>159</v>
      </c>
      <c r="AF89" s="17" t="s">
        <v>1516</v>
      </c>
      <c r="AG89" s="17"/>
      <c r="AH89" s="15" t="s">
        <v>112</v>
      </c>
      <c r="AI89" s="15" t="s">
        <v>89</v>
      </c>
      <c r="AJ89" s="15" t="s">
        <v>1519</v>
      </c>
      <c r="AK89" s="17" t="s">
        <v>89</v>
      </c>
      <c r="AL89" s="17" t="s">
        <v>939</v>
      </c>
      <c r="AM89" s="17" t="s">
        <v>159</v>
      </c>
      <c r="AN89" s="38">
        <v>8.9999999999999993E-3</v>
      </c>
      <c r="AO89" s="17"/>
      <c r="AP89" s="17">
        <v>20</v>
      </c>
      <c r="AQ89" s="17" t="s">
        <v>213</v>
      </c>
      <c r="AR89" s="17" t="s">
        <v>89</v>
      </c>
      <c r="AS89" s="17">
        <v>12</v>
      </c>
      <c r="AT89" s="17" t="s">
        <v>300</v>
      </c>
      <c r="AU89" s="17" t="s">
        <v>164</v>
      </c>
      <c r="AV89" s="17" t="s">
        <v>134</v>
      </c>
      <c r="AW89" s="17" t="s">
        <v>210</v>
      </c>
      <c r="AX89" s="17" t="s">
        <v>432</v>
      </c>
      <c r="AY89" s="19" t="s">
        <v>1391</v>
      </c>
      <c r="AZ89" s="19"/>
      <c r="BA89" s="17">
        <v>12</v>
      </c>
      <c r="BB89" s="17">
        <v>12</v>
      </c>
      <c r="BC89" s="17" t="s">
        <v>435</v>
      </c>
      <c r="BD89" s="17">
        <v>65</v>
      </c>
      <c r="BE89" s="19"/>
      <c r="BF89" s="19"/>
      <c r="BG89" s="21">
        <v>20</v>
      </c>
      <c r="BH89" s="21"/>
      <c r="BI89" s="21"/>
      <c r="BJ89" s="21">
        <f>BG89*SQRT(BA89)</f>
        <v>69.282032302755084</v>
      </c>
      <c r="BK89" s="21"/>
      <c r="BL89" s="21"/>
      <c r="BM89" s="19"/>
      <c r="BN89" s="19"/>
      <c r="BO89" s="21"/>
      <c r="BP89" s="21"/>
      <c r="BQ89" s="21"/>
      <c r="BR89" s="17">
        <v>150</v>
      </c>
      <c r="BT89" s="21"/>
      <c r="BU89" s="21">
        <v>25</v>
      </c>
      <c r="BV89" s="19"/>
      <c r="BW89" s="19"/>
      <c r="BX89" s="19">
        <f>BU89*SQRT(BB89)</f>
        <v>86.602540378443862</v>
      </c>
      <c r="BY89" s="17"/>
      <c r="BZ89" s="17"/>
      <c r="CA89" s="21"/>
      <c r="CB89" s="21"/>
      <c r="CC89" s="17"/>
      <c r="CD89" s="17"/>
      <c r="CE89" s="17"/>
      <c r="CF89" s="19" t="s">
        <v>88</v>
      </c>
      <c r="CG89" s="17"/>
      <c r="CH89" s="19" t="s">
        <v>1521</v>
      </c>
      <c r="CI89" s="19" t="s">
        <v>112</v>
      </c>
      <c r="CJ89" s="22"/>
      <c r="CK89" s="22"/>
      <c r="CL89" s="22"/>
      <c r="CM89" s="22"/>
    </row>
    <row r="90" spans="1:124">
      <c r="A90" s="13">
        <v>85</v>
      </c>
      <c r="B90" s="15">
        <v>48</v>
      </c>
      <c r="C90" s="17" t="s">
        <v>689</v>
      </c>
      <c r="D90" s="15">
        <v>3</v>
      </c>
      <c r="E90" s="17" t="s">
        <v>1515</v>
      </c>
      <c r="F90" s="17">
        <v>2001</v>
      </c>
      <c r="G90" s="27" t="s">
        <v>86</v>
      </c>
      <c r="H90" s="16" t="s">
        <v>87</v>
      </c>
      <c r="I90" s="19" t="s">
        <v>144</v>
      </c>
      <c r="J90" s="17" t="s">
        <v>132</v>
      </c>
      <c r="K90" s="17" t="s">
        <v>1343</v>
      </c>
      <c r="L90" s="17" t="s">
        <v>89</v>
      </c>
      <c r="M90" s="16" t="s">
        <v>90</v>
      </c>
      <c r="N90" s="21" t="s">
        <v>453</v>
      </c>
      <c r="O90" s="17" t="s">
        <v>1344</v>
      </c>
      <c r="P90" s="17">
        <v>8</v>
      </c>
      <c r="Q90" s="17">
        <v>4</v>
      </c>
      <c r="R90" s="17">
        <f t="shared" si="19"/>
        <v>12</v>
      </c>
      <c r="S90" s="17" t="s">
        <v>1345</v>
      </c>
      <c r="T90" s="16" t="s">
        <v>295</v>
      </c>
      <c r="U90" s="17" t="s">
        <v>95</v>
      </c>
      <c r="V90" s="17" t="s">
        <v>1346</v>
      </c>
      <c r="W90" s="17">
        <v>115</v>
      </c>
      <c r="X90" s="17" t="s">
        <v>1347</v>
      </c>
      <c r="Y90" s="15" t="s">
        <v>112</v>
      </c>
      <c r="Z90" s="28" t="s">
        <v>666</v>
      </c>
      <c r="AA90" s="17" t="s">
        <v>203</v>
      </c>
      <c r="AB90" s="17"/>
      <c r="AC90" s="17" t="s">
        <v>1517</v>
      </c>
      <c r="AD90" s="17"/>
      <c r="AE90" s="17" t="s">
        <v>159</v>
      </c>
      <c r="AF90" s="17" t="s">
        <v>1517</v>
      </c>
      <c r="AG90" s="17"/>
      <c r="AH90" s="15" t="s">
        <v>112</v>
      </c>
      <c r="AI90" s="15" t="s">
        <v>89</v>
      </c>
      <c r="AJ90" s="15" t="s">
        <v>1520</v>
      </c>
      <c r="AK90" s="17" t="s">
        <v>89</v>
      </c>
      <c r="AL90" s="17" t="s">
        <v>939</v>
      </c>
      <c r="AM90" s="17" t="s">
        <v>159</v>
      </c>
      <c r="AN90" s="38">
        <v>8.9999999999999993E-3</v>
      </c>
      <c r="AO90" s="17"/>
      <c r="AP90" s="17">
        <v>20</v>
      </c>
      <c r="AQ90" s="17" t="s">
        <v>213</v>
      </c>
      <c r="AR90" s="17" t="s">
        <v>89</v>
      </c>
      <c r="AS90" s="17">
        <v>12</v>
      </c>
      <c r="AT90" s="17" t="s">
        <v>300</v>
      </c>
      <c r="AU90" s="17" t="s">
        <v>164</v>
      </c>
      <c r="AV90" s="17" t="s">
        <v>134</v>
      </c>
      <c r="AW90" s="17" t="s">
        <v>210</v>
      </c>
      <c r="AX90" s="17" t="s">
        <v>432</v>
      </c>
      <c r="AY90" s="19" t="s">
        <v>1391</v>
      </c>
      <c r="AZ90" s="19"/>
      <c r="BA90" s="17">
        <v>12</v>
      </c>
      <c r="BB90" s="17">
        <v>12</v>
      </c>
      <c r="BC90" s="21" t="s">
        <v>1392</v>
      </c>
      <c r="BD90" s="17">
        <v>50</v>
      </c>
      <c r="BE90" s="19"/>
      <c r="BF90" s="19"/>
      <c r="BG90" s="21">
        <v>25</v>
      </c>
      <c r="BH90" s="21"/>
      <c r="BI90" s="21"/>
      <c r="BJ90" s="17">
        <f>BG90*SQRT(BA90)</f>
        <v>86.602540378443862</v>
      </c>
      <c r="BK90" s="21"/>
      <c r="BL90" s="21"/>
      <c r="BM90" s="19"/>
      <c r="BN90" s="19"/>
      <c r="BO90" s="21"/>
      <c r="BP90" s="21"/>
      <c r="BQ90" s="21"/>
      <c r="BR90" s="17">
        <v>150</v>
      </c>
      <c r="BT90" s="21"/>
      <c r="BU90" s="21">
        <v>25</v>
      </c>
      <c r="BV90" s="19"/>
      <c r="BW90" s="19"/>
      <c r="BX90" s="17">
        <f>BU90*SQRT(BB90)</f>
        <v>86.602540378443862</v>
      </c>
      <c r="BY90" s="17"/>
      <c r="BZ90" s="17"/>
      <c r="CA90" s="21"/>
      <c r="CB90" s="21"/>
      <c r="CC90" s="17"/>
      <c r="CD90" s="17"/>
      <c r="CE90" s="17"/>
      <c r="CF90" s="19" t="s">
        <v>88</v>
      </c>
      <c r="CG90" s="17"/>
      <c r="CH90" s="19" t="s">
        <v>1509</v>
      </c>
      <c r="CI90" s="19" t="s">
        <v>112</v>
      </c>
      <c r="CJ90" s="22"/>
      <c r="CK90" s="22"/>
      <c r="CL90" s="22"/>
      <c r="CM90" s="22"/>
    </row>
    <row r="91" spans="1:124">
      <c r="A91" s="13">
        <v>86</v>
      </c>
      <c r="B91" s="15">
        <v>49</v>
      </c>
      <c r="C91" s="17" t="s">
        <v>689</v>
      </c>
      <c r="D91" s="15">
        <v>1</v>
      </c>
      <c r="E91" s="17" t="s">
        <v>738</v>
      </c>
      <c r="F91" s="17">
        <v>2003</v>
      </c>
      <c r="G91" s="27" t="s">
        <v>86</v>
      </c>
      <c r="H91" s="16" t="s">
        <v>87</v>
      </c>
      <c r="I91" s="19" t="s">
        <v>144</v>
      </c>
      <c r="J91" s="17" t="s">
        <v>132</v>
      </c>
      <c r="K91" s="17" t="s">
        <v>1348</v>
      </c>
      <c r="L91" s="17" t="s">
        <v>89</v>
      </c>
      <c r="M91" s="16" t="s">
        <v>90</v>
      </c>
      <c r="N91" s="21" t="s">
        <v>453</v>
      </c>
      <c r="O91" s="17" t="s">
        <v>1349</v>
      </c>
      <c r="P91" s="17">
        <v>13</v>
      </c>
      <c r="Q91" s="17">
        <v>0</v>
      </c>
      <c r="R91" s="17">
        <f t="shared" ref="R91:R101" si="20">(P91+Q91)</f>
        <v>13</v>
      </c>
      <c r="S91" s="17"/>
      <c r="T91" s="16" t="s">
        <v>295</v>
      </c>
      <c r="U91" s="17" t="s">
        <v>95</v>
      </c>
      <c r="V91" s="17" t="s">
        <v>1350</v>
      </c>
      <c r="W91" s="17">
        <v>120</v>
      </c>
      <c r="X91" s="17"/>
      <c r="Y91" s="15" t="s">
        <v>112</v>
      </c>
      <c r="Z91" s="28" t="s">
        <v>153</v>
      </c>
      <c r="AA91" s="17" t="s">
        <v>154</v>
      </c>
      <c r="AB91" s="17" t="s">
        <v>102</v>
      </c>
      <c r="AC91" s="17" t="s">
        <v>1370</v>
      </c>
      <c r="AD91" s="17" t="s">
        <v>1371</v>
      </c>
      <c r="AE91" s="17" t="s">
        <v>159</v>
      </c>
      <c r="AF91" s="17" t="s">
        <v>1370</v>
      </c>
      <c r="AG91" s="17"/>
      <c r="AH91" s="15" t="s">
        <v>112</v>
      </c>
      <c r="AI91" s="15" t="s">
        <v>89</v>
      </c>
      <c r="AJ91" s="15" t="s">
        <v>1505</v>
      </c>
      <c r="AK91" s="17" t="s">
        <v>89</v>
      </c>
      <c r="AL91" s="17" t="s">
        <v>299</v>
      </c>
      <c r="AM91" s="17" t="s">
        <v>159</v>
      </c>
      <c r="AN91" s="17" t="s">
        <v>132</v>
      </c>
      <c r="AO91" s="17"/>
      <c r="AP91" s="17" t="s">
        <v>132</v>
      </c>
      <c r="AQ91" s="17" t="s">
        <v>213</v>
      </c>
      <c r="AR91" s="17" t="s">
        <v>89</v>
      </c>
      <c r="AS91" s="17">
        <v>13</v>
      </c>
      <c r="AT91" s="17" t="s">
        <v>300</v>
      </c>
      <c r="AU91" s="17" t="s">
        <v>164</v>
      </c>
      <c r="AV91" s="17" t="s">
        <v>134</v>
      </c>
      <c r="AW91" s="17" t="s">
        <v>210</v>
      </c>
      <c r="AX91" s="17" t="s">
        <v>432</v>
      </c>
      <c r="AY91" s="19" t="s">
        <v>1391</v>
      </c>
      <c r="AZ91" s="19"/>
      <c r="BA91" s="19">
        <v>13</v>
      </c>
      <c r="BB91" s="19">
        <v>13</v>
      </c>
      <c r="BC91" s="19" t="s">
        <v>167</v>
      </c>
      <c r="BD91" s="19">
        <v>30</v>
      </c>
      <c r="BE91" s="19"/>
      <c r="BF91" s="19"/>
      <c r="BG91" s="19"/>
      <c r="BH91" s="19"/>
      <c r="BI91" s="19"/>
      <c r="BJ91" s="19">
        <v>25</v>
      </c>
      <c r="BK91" s="19"/>
      <c r="BL91" s="19"/>
      <c r="BM91" s="19"/>
      <c r="BN91" s="19"/>
      <c r="BO91" s="19"/>
      <c r="BP91" s="19"/>
      <c r="BQ91" s="19"/>
      <c r="BR91" s="19">
        <v>45</v>
      </c>
      <c r="BS91" s="19"/>
      <c r="BT91" s="19"/>
      <c r="BU91" s="19"/>
      <c r="BV91" s="19"/>
      <c r="BW91" s="19"/>
      <c r="BX91" s="19">
        <v>20</v>
      </c>
      <c r="BY91" s="19"/>
      <c r="BZ91" s="19"/>
      <c r="CA91" s="19"/>
      <c r="CB91" s="19"/>
      <c r="CC91" s="19"/>
      <c r="CD91" s="19"/>
      <c r="CE91" s="19"/>
      <c r="CF91" s="23" t="s">
        <v>88</v>
      </c>
      <c r="CG91" s="19"/>
      <c r="CH91" s="19" t="s">
        <v>1509</v>
      </c>
      <c r="CI91" s="19" t="s">
        <v>112</v>
      </c>
      <c r="CJ91" s="17"/>
      <c r="CK91" s="17"/>
      <c r="CL91" s="17"/>
      <c r="CM91" s="17"/>
    </row>
    <row r="92" spans="1:124">
      <c r="A92" s="13">
        <v>87</v>
      </c>
      <c r="B92" s="15">
        <v>49</v>
      </c>
      <c r="C92" s="17" t="s">
        <v>689</v>
      </c>
      <c r="D92" s="15">
        <v>2</v>
      </c>
      <c r="E92" s="17" t="s">
        <v>738</v>
      </c>
      <c r="F92" s="17">
        <v>2003</v>
      </c>
      <c r="G92" s="27" t="s">
        <v>86</v>
      </c>
      <c r="H92" s="16" t="s">
        <v>87</v>
      </c>
      <c r="I92" s="19" t="s">
        <v>144</v>
      </c>
      <c r="J92" s="15" t="s">
        <v>132</v>
      </c>
      <c r="K92" s="15" t="s">
        <v>1348</v>
      </c>
      <c r="L92" s="15" t="s">
        <v>89</v>
      </c>
      <c r="M92" s="16" t="s">
        <v>90</v>
      </c>
      <c r="N92" s="21" t="s">
        <v>453</v>
      </c>
      <c r="O92" s="17" t="s">
        <v>1349</v>
      </c>
      <c r="P92" s="15">
        <v>13</v>
      </c>
      <c r="Q92" s="15">
        <v>0</v>
      </c>
      <c r="R92" s="15">
        <f t="shared" si="20"/>
        <v>13</v>
      </c>
      <c r="T92" s="16" t="s">
        <v>295</v>
      </c>
      <c r="U92" s="15" t="s">
        <v>95</v>
      </c>
      <c r="V92" s="15" t="s">
        <v>1350</v>
      </c>
      <c r="W92" s="15">
        <v>120</v>
      </c>
      <c r="Y92" s="15" t="s">
        <v>112</v>
      </c>
      <c r="Z92" s="15" t="s">
        <v>1372</v>
      </c>
      <c r="AA92" s="15" t="s">
        <v>333</v>
      </c>
      <c r="AB92" s="15" t="s">
        <v>102</v>
      </c>
      <c r="AC92" s="15" t="s">
        <v>1373</v>
      </c>
      <c r="AD92" s="15" t="s">
        <v>161</v>
      </c>
      <c r="AE92" s="15" t="s">
        <v>159</v>
      </c>
      <c r="AF92" s="15" t="s">
        <v>161</v>
      </c>
      <c r="AH92" s="15" t="s">
        <v>112</v>
      </c>
      <c r="AI92" s="15" t="s">
        <v>89</v>
      </c>
      <c r="AJ92" s="15" t="s">
        <v>1507</v>
      </c>
      <c r="AK92" s="15" t="s">
        <v>89</v>
      </c>
      <c r="AL92" s="15" t="s">
        <v>299</v>
      </c>
      <c r="AM92" s="17" t="s">
        <v>159</v>
      </c>
      <c r="AN92" s="17" t="s">
        <v>132</v>
      </c>
      <c r="AP92" s="17" t="s">
        <v>132</v>
      </c>
      <c r="AQ92" s="15" t="s">
        <v>213</v>
      </c>
      <c r="AR92" s="15" t="s">
        <v>89</v>
      </c>
      <c r="AS92" s="17">
        <v>13</v>
      </c>
      <c r="AT92" s="15" t="s">
        <v>300</v>
      </c>
      <c r="AU92" s="15" t="s">
        <v>164</v>
      </c>
      <c r="AV92" s="15" t="s">
        <v>134</v>
      </c>
      <c r="AW92" s="15" t="s">
        <v>210</v>
      </c>
      <c r="AX92" s="15" t="s">
        <v>432</v>
      </c>
      <c r="AY92" s="15" t="s">
        <v>1391</v>
      </c>
      <c r="AZ92" s="15" t="s">
        <v>1393</v>
      </c>
      <c r="BA92" s="19">
        <v>13</v>
      </c>
      <c r="BB92" s="19">
        <v>13</v>
      </c>
      <c r="BC92" s="19" t="s">
        <v>167</v>
      </c>
      <c r="BD92" s="21">
        <v>5</v>
      </c>
      <c r="BG92" s="19"/>
      <c r="BJ92" s="19">
        <v>4</v>
      </c>
      <c r="BK92" s="19"/>
      <c r="BR92" s="19">
        <v>45</v>
      </c>
      <c r="BS92" s="19"/>
      <c r="BT92" s="19"/>
      <c r="BU92" s="19"/>
      <c r="BV92" s="19"/>
      <c r="BW92" s="19"/>
      <c r="BX92" s="19">
        <v>20</v>
      </c>
      <c r="BY92" s="19"/>
      <c r="CF92" s="19" t="s">
        <v>88</v>
      </c>
      <c r="CG92" s="19"/>
      <c r="CI92" s="19" t="s">
        <v>112</v>
      </c>
      <c r="CJ92" s="17"/>
      <c r="CK92" s="17"/>
      <c r="CL92" s="17"/>
      <c r="CM92" s="19"/>
    </row>
    <row r="93" spans="1:124">
      <c r="A93" s="13">
        <v>88</v>
      </c>
      <c r="B93" s="15">
        <v>49</v>
      </c>
      <c r="C93" s="17" t="s">
        <v>689</v>
      </c>
      <c r="D93" s="15">
        <v>3</v>
      </c>
      <c r="E93" s="17" t="s">
        <v>738</v>
      </c>
      <c r="F93" s="17">
        <v>2003</v>
      </c>
      <c r="G93" s="27" t="s">
        <v>86</v>
      </c>
      <c r="H93" s="16" t="s">
        <v>87</v>
      </c>
      <c r="I93" s="19" t="s">
        <v>144</v>
      </c>
      <c r="J93" s="17" t="s">
        <v>132</v>
      </c>
      <c r="K93" s="17" t="s">
        <v>1348</v>
      </c>
      <c r="L93" s="17" t="s">
        <v>89</v>
      </c>
      <c r="M93" s="16" t="s">
        <v>90</v>
      </c>
      <c r="N93" s="21" t="s">
        <v>453</v>
      </c>
      <c r="O93" s="17" t="s">
        <v>1349</v>
      </c>
      <c r="P93" s="17">
        <v>13</v>
      </c>
      <c r="Q93" s="17">
        <v>0</v>
      </c>
      <c r="R93" s="17">
        <f t="shared" si="20"/>
        <v>13</v>
      </c>
      <c r="S93" s="17"/>
      <c r="T93" s="16" t="s">
        <v>295</v>
      </c>
      <c r="U93" s="17" t="s">
        <v>95</v>
      </c>
      <c r="V93" s="17" t="s">
        <v>1350</v>
      </c>
      <c r="W93" s="17">
        <v>120</v>
      </c>
      <c r="X93" s="17"/>
      <c r="Y93" s="15" t="s">
        <v>112</v>
      </c>
      <c r="Z93" s="19" t="s">
        <v>457</v>
      </c>
      <c r="AA93" s="17" t="s">
        <v>101</v>
      </c>
      <c r="AB93" s="17" t="s">
        <v>102</v>
      </c>
      <c r="AC93" s="17" t="s">
        <v>1374</v>
      </c>
      <c r="AD93" s="17" t="s">
        <v>1371</v>
      </c>
      <c r="AE93" s="17" t="s">
        <v>159</v>
      </c>
      <c r="AF93" s="17" t="s">
        <v>1374</v>
      </c>
      <c r="AG93" s="17"/>
      <c r="AH93" s="15" t="s">
        <v>112</v>
      </c>
      <c r="AI93" s="15" t="s">
        <v>89</v>
      </c>
      <c r="AJ93" s="15" t="s">
        <v>1504</v>
      </c>
      <c r="AK93" s="17" t="s">
        <v>89</v>
      </c>
      <c r="AL93" s="17" t="s">
        <v>299</v>
      </c>
      <c r="AM93" s="17" t="s">
        <v>159</v>
      </c>
      <c r="AN93" s="17" t="s">
        <v>132</v>
      </c>
      <c r="AO93" s="17"/>
      <c r="AP93" s="17" t="s">
        <v>132</v>
      </c>
      <c r="AQ93" s="17" t="s">
        <v>213</v>
      </c>
      <c r="AR93" s="17" t="s">
        <v>89</v>
      </c>
      <c r="AS93" s="17">
        <v>13</v>
      </c>
      <c r="AT93" s="15" t="s">
        <v>300</v>
      </c>
      <c r="AU93" s="17" t="s">
        <v>164</v>
      </c>
      <c r="AV93" s="17" t="s">
        <v>134</v>
      </c>
      <c r="AW93" s="17" t="s">
        <v>210</v>
      </c>
      <c r="AX93" s="17" t="s">
        <v>432</v>
      </c>
      <c r="AY93" s="15" t="s">
        <v>1391</v>
      </c>
      <c r="AZ93" s="17" t="s">
        <v>1393</v>
      </c>
      <c r="BA93" s="19">
        <v>13</v>
      </c>
      <c r="BB93" s="19">
        <v>13</v>
      </c>
      <c r="BC93" s="19" t="s">
        <v>167</v>
      </c>
      <c r="BD93" s="17">
        <v>25</v>
      </c>
      <c r="BE93" s="19"/>
      <c r="BF93" s="19"/>
      <c r="BG93" s="17"/>
      <c r="BH93" s="17"/>
      <c r="BI93" s="17"/>
      <c r="BJ93" s="21">
        <v>8</v>
      </c>
      <c r="BK93" s="19"/>
      <c r="BL93" s="19"/>
      <c r="BM93" s="19"/>
      <c r="BN93" s="19"/>
      <c r="BO93" s="19"/>
      <c r="BP93" s="19"/>
      <c r="BQ93" s="19"/>
      <c r="BR93" s="19">
        <v>45</v>
      </c>
      <c r="BS93" s="19"/>
      <c r="BT93" s="19"/>
      <c r="BU93" s="19"/>
      <c r="BV93" s="19"/>
      <c r="BW93" s="19"/>
      <c r="BX93" s="19">
        <v>20</v>
      </c>
      <c r="BY93" s="19"/>
      <c r="BZ93" s="19"/>
      <c r="CA93" s="21"/>
      <c r="CB93" s="21"/>
      <c r="CC93" s="19"/>
      <c r="CD93" s="19"/>
      <c r="CE93" s="19"/>
      <c r="CF93" s="19" t="s">
        <v>88</v>
      </c>
      <c r="CG93" s="19"/>
      <c r="CH93" s="19" t="s">
        <v>1453</v>
      </c>
      <c r="CI93" s="19" t="s">
        <v>112</v>
      </c>
      <c r="CJ93" s="19"/>
      <c r="CK93" s="19"/>
      <c r="CL93" s="19"/>
      <c r="CM93" s="19"/>
    </row>
    <row r="94" spans="1:124">
      <c r="A94" s="13">
        <v>89</v>
      </c>
      <c r="B94" s="15">
        <v>49</v>
      </c>
      <c r="C94" s="17" t="s">
        <v>689</v>
      </c>
      <c r="D94" s="15">
        <v>4</v>
      </c>
      <c r="E94" s="17" t="s">
        <v>738</v>
      </c>
      <c r="F94" s="17">
        <v>2003</v>
      </c>
      <c r="G94" s="27" t="s">
        <v>86</v>
      </c>
      <c r="H94" s="16" t="s">
        <v>87</v>
      </c>
      <c r="I94" s="19" t="s">
        <v>144</v>
      </c>
      <c r="J94" s="17" t="s">
        <v>132</v>
      </c>
      <c r="K94" s="17" t="s">
        <v>1348</v>
      </c>
      <c r="L94" s="17" t="s">
        <v>89</v>
      </c>
      <c r="M94" s="16" t="s">
        <v>90</v>
      </c>
      <c r="N94" s="21" t="s">
        <v>453</v>
      </c>
      <c r="O94" s="17" t="s">
        <v>1349</v>
      </c>
      <c r="P94" s="17">
        <v>13</v>
      </c>
      <c r="Q94" s="17">
        <v>0</v>
      </c>
      <c r="R94" s="17">
        <f t="shared" si="20"/>
        <v>13</v>
      </c>
      <c r="S94" s="17"/>
      <c r="T94" s="16" t="s">
        <v>295</v>
      </c>
      <c r="U94" s="17" t="s">
        <v>95</v>
      </c>
      <c r="V94" s="17" t="s">
        <v>1350</v>
      </c>
      <c r="W94" s="17">
        <v>120</v>
      </c>
      <c r="X94" s="17"/>
      <c r="Y94" s="15" t="s">
        <v>112</v>
      </c>
      <c r="Z94" s="17" t="s">
        <v>582</v>
      </c>
      <c r="AA94" s="19" t="s">
        <v>329</v>
      </c>
      <c r="AB94" s="17" t="s">
        <v>102</v>
      </c>
      <c r="AC94" s="17" t="s">
        <v>1375</v>
      </c>
      <c r="AD94" s="17" t="s">
        <v>1376</v>
      </c>
      <c r="AE94" s="17" t="s">
        <v>159</v>
      </c>
      <c r="AF94" s="17" t="s">
        <v>1374</v>
      </c>
      <c r="AG94" s="17"/>
      <c r="AH94" s="15" t="s">
        <v>112</v>
      </c>
      <c r="AI94" s="15" t="s">
        <v>89</v>
      </c>
      <c r="AJ94" s="15" t="s">
        <v>1506</v>
      </c>
      <c r="AK94" s="17" t="s">
        <v>89</v>
      </c>
      <c r="AL94" s="17" t="s">
        <v>299</v>
      </c>
      <c r="AM94" s="17" t="s">
        <v>159</v>
      </c>
      <c r="AN94" s="17" t="s">
        <v>132</v>
      </c>
      <c r="AO94" s="17"/>
      <c r="AP94" s="17" t="s">
        <v>132</v>
      </c>
      <c r="AQ94" s="17" t="s">
        <v>213</v>
      </c>
      <c r="AR94" s="17" t="s">
        <v>89</v>
      </c>
      <c r="AS94" s="17">
        <v>13</v>
      </c>
      <c r="AT94" s="15" t="s">
        <v>300</v>
      </c>
      <c r="AU94" s="17" t="s">
        <v>164</v>
      </c>
      <c r="AV94" s="17" t="s">
        <v>134</v>
      </c>
      <c r="AW94" s="17" t="s">
        <v>210</v>
      </c>
      <c r="AX94" s="17" t="s">
        <v>432</v>
      </c>
      <c r="AY94" s="15" t="s">
        <v>1391</v>
      </c>
      <c r="AZ94" s="17" t="s">
        <v>1393</v>
      </c>
      <c r="BA94" s="19">
        <v>13</v>
      </c>
      <c r="BB94" s="19">
        <v>13</v>
      </c>
      <c r="BC94" s="19" t="s">
        <v>167</v>
      </c>
      <c r="BD94" s="15">
        <v>45</v>
      </c>
      <c r="BJ94" s="15">
        <v>20</v>
      </c>
      <c r="BR94" s="19">
        <v>45</v>
      </c>
      <c r="BX94" s="19">
        <v>20</v>
      </c>
      <c r="CF94" s="15" t="s">
        <v>140</v>
      </c>
      <c r="CI94" s="19" t="s">
        <v>112</v>
      </c>
    </row>
    <row r="95" spans="1:124">
      <c r="A95" s="13">
        <v>90</v>
      </c>
      <c r="B95" s="15">
        <v>49</v>
      </c>
      <c r="C95" s="17" t="s">
        <v>689</v>
      </c>
      <c r="D95" s="15">
        <v>5</v>
      </c>
      <c r="E95" s="17" t="s">
        <v>738</v>
      </c>
      <c r="F95" s="17">
        <v>2003</v>
      </c>
      <c r="G95" s="27" t="s">
        <v>86</v>
      </c>
      <c r="H95" s="16" t="s">
        <v>87</v>
      </c>
      <c r="I95" s="19" t="s">
        <v>144</v>
      </c>
      <c r="J95" s="15" t="s">
        <v>132</v>
      </c>
      <c r="K95" s="15" t="s">
        <v>1348</v>
      </c>
      <c r="L95" s="15" t="s">
        <v>89</v>
      </c>
      <c r="M95" s="16" t="s">
        <v>90</v>
      </c>
      <c r="N95" s="21" t="s">
        <v>453</v>
      </c>
      <c r="O95" s="17" t="s">
        <v>1349</v>
      </c>
      <c r="P95" s="15">
        <v>13</v>
      </c>
      <c r="Q95" s="15">
        <v>0</v>
      </c>
      <c r="R95" s="15">
        <f t="shared" si="20"/>
        <v>13</v>
      </c>
      <c r="T95" s="16" t="s">
        <v>295</v>
      </c>
      <c r="U95" s="15" t="s">
        <v>95</v>
      </c>
      <c r="V95" s="15" t="s">
        <v>1350</v>
      </c>
      <c r="W95" s="15">
        <v>120</v>
      </c>
      <c r="Y95" s="15" t="s">
        <v>112</v>
      </c>
      <c r="Z95" s="15" t="s">
        <v>1377</v>
      </c>
      <c r="AA95" s="15" t="s">
        <v>333</v>
      </c>
      <c r="AB95" s="15" t="s">
        <v>102</v>
      </c>
      <c r="AC95" s="15" t="s">
        <v>1373</v>
      </c>
      <c r="AD95" s="15" t="s">
        <v>161</v>
      </c>
      <c r="AE95" s="15" t="s">
        <v>159</v>
      </c>
      <c r="AF95" s="15" t="s">
        <v>161</v>
      </c>
      <c r="AH95" s="15" t="s">
        <v>112</v>
      </c>
      <c r="AI95" s="15" t="s">
        <v>89</v>
      </c>
      <c r="AJ95" s="15" t="s">
        <v>1508</v>
      </c>
      <c r="AK95" s="15" t="s">
        <v>89</v>
      </c>
      <c r="AL95" s="15" t="s">
        <v>299</v>
      </c>
      <c r="AM95" s="17" t="s">
        <v>159</v>
      </c>
      <c r="AN95" s="17" t="s">
        <v>132</v>
      </c>
      <c r="AP95" s="17" t="s">
        <v>132</v>
      </c>
      <c r="AQ95" s="15" t="s">
        <v>213</v>
      </c>
      <c r="AR95" s="15" t="s">
        <v>89</v>
      </c>
      <c r="AS95" s="17">
        <v>13</v>
      </c>
      <c r="AT95" s="15" t="s">
        <v>300</v>
      </c>
      <c r="AU95" s="15" t="s">
        <v>164</v>
      </c>
      <c r="AV95" s="15" t="s">
        <v>134</v>
      </c>
      <c r="AW95" s="15" t="s">
        <v>210</v>
      </c>
      <c r="AX95" s="15" t="s">
        <v>432</v>
      </c>
      <c r="AY95" s="15" t="s">
        <v>1391</v>
      </c>
      <c r="AZ95" s="15" t="s">
        <v>1393</v>
      </c>
      <c r="BA95" s="19">
        <v>13</v>
      </c>
      <c r="BB95" s="19">
        <v>13</v>
      </c>
      <c r="BC95" s="19" t="s">
        <v>167</v>
      </c>
      <c r="BD95" s="19">
        <v>20</v>
      </c>
      <c r="BE95" s="19"/>
      <c r="BF95" s="19"/>
      <c r="BG95" s="19"/>
      <c r="BH95" s="19"/>
      <c r="BI95" s="19"/>
      <c r="BJ95" s="19">
        <v>10</v>
      </c>
      <c r="BK95" s="19"/>
      <c r="BL95" s="19"/>
      <c r="BM95" s="19"/>
      <c r="BN95" s="19"/>
      <c r="BO95" s="19"/>
      <c r="BP95" s="19"/>
      <c r="BQ95" s="19"/>
      <c r="BR95" s="19">
        <v>45</v>
      </c>
      <c r="BS95" s="19"/>
      <c r="BT95" s="19"/>
      <c r="BU95" s="19"/>
      <c r="BV95" s="19"/>
      <c r="BW95" s="19"/>
      <c r="BX95" s="19">
        <v>20</v>
      </c>
      <c r="BY95" s="19"/>
      <c r="BZ95" s="19"/>
      <c r="CA95" s="19"/>
      <c r="CB95" s="19"/>
      <c r="CC95" s="19"/>
      <c r="CD95" s="19"/>
      <c r="CE95" s="19"/>
      <c r="CF95" s="17" t="s">
        <v>140</v>
      </c>
      <c r="CG95" s="19"/>
      <c r="CH95" s="19"/>
      <c r="CI95" s="19" t="s">
        <v>112</v>
      </c>
      <c r="CJ95" s="17"/>
      <c r="CK95" s="17"/>
      <c r="CL95" s="17"/>
      <c r="CM95" s="19"/>
    </row>
    <row r="96" spans="1:124">
      <c r="A96" s="13">
        <v>91</v>
      </c>
      <c r="B96" s="15">
        <v>50</v>
      </c>
      <c r="C96" s="19" t="s">
        <v>689</v>
      </c>
      <c r="D96" s="15">
        <v>1</v>
      </c>
      <c r="E96" s="19" t="s">
        <v>739</v>
      </c>
      <c r="F96" s="19">
        <v>2005</v>
      </c>
      <c r="G96" s="27" t="s">
        <v>86</v>
      </c>
      <c r="H96" s="16" t="s">
        <v>87</v>
      </c>
      <c r="I96" s="19" t="s">
        <v>88</v>
      </c>
      <c r="J96" s="19"/>
      <c r="K96" s="19"/>
      <c r="L96" s="19" t="s">
        <v>89</v>
      </c>
      <c r="M96" s="16" t="s">
        <v>90</v>
      </c>
      <c r="N96" s="16" t="s">
        <v>195</v>
      </c>
      <c r="O96" s="19" t="s">
        <v>1351</v>
      </c>
      <c r="P96" s="19">
        <v>9</v>
      </c>
      <c r="Q96" s="19">
        <v>6</v>
      </c>
      <c r="R96" s="17">
        <f t="shared" si="20"/>
        <v>15</v>
      </c>
      <c r="S96" s="19"/>
      <c r="T96" s="16" t="s">
        <v>295</v>
      </c>
      <c r="U96" s="19" t="s">
        <v>95</v>
      </c>
      <c r="V96" s="19" t="s">
        <v>1352</v>
      </c>
      <c r="W96" s="19">
        <v>180</v>
      </c>
      <c r="X96" s="15" t="s">
        <v>1353</v>
      </c>
      <c r="Y96" s="15" t="s">
        <v>112</v>
      </c>
      <c r="Z96" s="19" t="s">
        <v>99</v>
      </c>
      <c r="AA96" s="17" t="s">
        <v>101</v>
      </c>
      <c r="AB96" s="19" t="s">
        <v>102</v>
      </c>
      <c r="AC96" s="19" t="s">
        <v>1378</v>
      </c>
      <c r="AD96" s="19"/>
      <c r="AE96" s="19" t="s">
        <v>159</v>
      </c>
      <c r="AF96" s="19"/>
      <c r="AG96" s="19"/>
      <c r="AH96" s="15" t="s">
        <v>112</v>
      </c>
      <c r="AI96" s="15" t="s">
        <v>89</v>
      </c>
      <c r="AJ96" s="15" t="s">
        <v>1510</v>
      </c>
      <c r="AK96" s="19" t="s">
        <v>89</v>
      </c>
      <c r="AL96" s="19" t="s">
        <v>316</v>
      </c>
      <c r="AM96" s="19" t="s">
        <v>1394</v>
      </c>
      <c r="AN96" s="19"/>
      <c r="AO96" s="19"/>
      <c r="AP96" s="19"/>
      <c r="AQ96" s="19" t="s">
        <v>213</v>
      </c>
      <c r="AR96" s="19" t="s">
        <v>89</v>
      </c>
      <c r="AS96" s="19">
        <v>15</v>
      </c>
      <c r="AT96" s="19" t="s">
        <v>132</v>
      </c>
      <c r="AU96" s="19" t="s">
        <v>164</v>
      </c>
      <c r="AV96" s="35" t="s">
        <v>134</v>
      </c>
      <c r="AW96" s="19" t="s">
        <v>872</v>
      </c>
      <c r="AX96" s="19" t="s">
        <v>432</v>
      </c>
      <c r="AY96" s="19" t="s">
        <v>1395</v>
      </c>
      <c r="AZ96" s="35" t="s">
        <v>1396</v>
      </c>
      <c r="BA96" s="19">
        <v>15</v>
      </c>
      <c r="BB96" s="19">
        <v>15</v>
      </c>
      <c r="BC96" s="17" t="s">
        <v>435</v>
      </c>
      <c r="BD96" s="17">
        <v>-30</v>
      </c>
      <c r="BE96" s="17"/>
      <c r="BF96" s="17"/>
      <c r="BG96" s="17">
        <v>10</v>
      </c>
      <c r="BH96" s="17"/>
      <c r="BI96" s="17"/>
      <c r="BJ96" s="19">
        <f>BG96*SQRT(BA96)</f>
        <v>38.729833462074168</v>
      </c>
      <c r="BK96" s="17"/>
      <c r="BL96" s="17"/>
      <c r="BM96" s="17"/>
      <c r="BN96" s="17"/>
      <c r="BO96" s="17"/>
      <c r="BP96" s="17"/>
      <c r="BQ96" s="17"/>
      <c r="BR96" s="17">
        <v>9</v>
      </c>
      <c r="BS96" s="17"/>
      <c r="BT96" s="17"/>
      <c r="BU96" s="17">
        <v>9</v>
      </c>
      <c r="BV96" s="17"/>
      <c r="BW96" s="17"/>
      <c r="BX96" s="19">
        <f>BU96*SQRT(BB96)</f>
        <v>34.856850115866756</v>
      </c>
      <c r="BY96" s="17"/>
      <c r="BZ96" s="17"/>
      <c r="CA96" s="17"/>
      <c r="CB96" s="17"/>
      <c r="CC96" s="17"/>
      <c r="CD96" s="17"/>
      <c r="CE96" s="17"/>
      <c r="CF96" s="17" t="s">
        <v>140</v>
      </c>
      <c r="CG96" s="17"/>
      <c r="CH96" s="17"/>
      <c r="CI96" s="19" t="s">
        <v>112</v>
      </c>
      <c r="CJ96" s="19"/>
      <c r="CK96" s="19"/>
      <c r="CL96" s="19"/>
      <c r="CM96" s="19"/>
    </row>
    <row r="97" spans="1:124">
      <c r="A97" s="13">
        <v>92</v>
      </c>
      <c r="B97" s="15">
        <v>50</v>
      </c>
      <c r="C97" s="19" t="s">
        <v>689</v>
      </c>
      <c r="D97" s="15">
        <v>2</v>
      </c>
      <c r="E97" s="19" t="s">
        <v>739</v>
      </c>
      <c r="F97" s="19">
        <v>2005</v>
      </c>
      <c r="G97" s="27" t="s">
        <v>86</v>
      </c>
      <c r="H97" s="16" t="s">
        <v>87</v>
      </c>
      <c r="I97" s="19" t="s">
        <v>88</v>
      </c>
      <c r="J97" s="19"/>
      <c r="K97" s="19"/>
      <c r="L97" s="19" t="s">
        <v>89</v>
      </c>
      <c r="M97" s="16" t="s">
        <v>90</v>
      </c>
      <c r="N97" s="16" t="s">
        <v>195</v>
      </c>
      <c r="O97" s="19" t="s">
        <v>1351</v>
      </c>
      <c r="P97" s="19">
        <v>9</v>
      </c>
      <c r="Q97" s="19">
        <v>6</v>
      </c>
      <c r="R97" s="17">
        <f t="shared" si="20"/>
        <v>15</v>
      </c>
      <c r="S97" s="19"/>
      <c r="T97" s="16" t="s">
        <v>295</v>
      </c>
      <c r="U97" s="19" t="s">
        <v>95</v>
      </c>
      <c r="V97" s="19" t="s">
        <v>1352</v>
      </c>
      <c r="W97" s="19">
        <v>180</v>
      </c>
      <c r="X97" s="15" t="s">
        <v>1353</v>
      </c>
      <c r="Y97" s="15" t="s">
        <v>112</v>
      </c>
      <c r="Z97" s="19" t="s">
        <v>99</v>
      </c>
      <c r="AA97" s="17" t="s">
        <v>101</v>
      </c>
      <c r="AB97" s="19" t="s">
        <v>102</v>
      </c>
      <c r="AC97" s="19" t="s">
        <v>1379</v>
      </c>
      <c r="AD97" s="19"/>
      <c r="AE97" s="19" t="s">
        <v>1380</v>
      </c>
      <c r="AF97" s="19"/>
      <c r="AG97" s="19"/>
      <c r="AH97" s="15" t="s">
        <v>112</v>
      </c>
      <c r="AI97" s="15" t="s">
        <v>89</v>
      </c>
      <c r="AJ97" s="15" t="s">
        <v>1511</v>
      </c>
      <c r="AK97" s="19" t="s">
        <v>89</v>
      </c>
      <c r="AL97" s="19" t="s">
        <v>316</v>
      </c>
      <c r="AM97" s="19" t="s">
        <v>1394</v>
      </c>
      <c r="AN97" s="19"/>
      <c r="AO97" s="19"/>
      <c r="AP97" s="19"/>
      <c r="AQ97" s="19" t="s">
        <v>213</v>
      </c>
      <c r="AR97" s="19" t="s">
        <v>89</v>
      </c>
      <c r="AS97" s="19">
        <v>15</v>
      </c>
      <c r="AT97" s="19" t="s">
        <v>132</v>
      </c>
      <c r="AU97" s="19" t="s">
        <v>164</v>
      </c>
      <c r="AV97" s="35" t="s">
        <v>134</v>
      </c>
      <c r="AW97" s="19" t="s">
        <v>872</v>
      </c>
      <c r="AX97" s="19" t="s">
        <v>432</v>
      </c>
      <c r="AY97" s="19" t="s">
        <v>1395</v>
      </c>
      <c r="AZ97" s="35" t="s">
        <v>1396</v>
      </c>
      <c r="BA97" s="19">
        <v>15</v>
      </c>
      <c r="BB97" s="19">
        <v>15</v>
      </c>
      <c r="BC97" s="16" t="s">
        <v>879</v>
      </c>
      <c r="BD97" s="19">
        <v>-5</v>
      </c>
      <c r="BE97" s="19"/>
      <c r="BF97" s="19"/>
      <c r="BG97" s="19">
        <v>10</v>
      </c>
      <c r="BH97" s="19"/>
      <c r="BI97" s="19"/>
      <c r="BJ97" s="19">
        <f>BG97*SQRT(BA97)</f>
        <v>38.729833462074168</v>
      </c>
      <c r="BK97" s="19"/>
      <c r="BL97" s="19"/>
      <c r="BM97" s="19"/>
      <c r="BN97" s="19"/>
      <c r="BO97" s="19"/>
      <c r="BP97" s="19"/>
      <c r="BQ97" s="19"/>
      <c r="BR97" s="19">
        <v>9</v>
      </c>
      <c r="BS97" s="19"/>
      <c r="BT97" s="19"/>
      <c r="BU97" s="19">
        <v>9</v>
      </c>
      <c r="BV97" s="19"/>
      <c r="BW97" s="19"/>
      <c r="BX97" s="19">
        <f>BU97*SQRT(BB97)</f>
        <v>34.856850115866756</v>
      </c>
      <c r="BY97" s="19"/>
      <c r="BZ97" s="19"/>
      <c r="CA97" s="19"/>
      <c r="CB97" s="19"/>
      <c r="CC97" s="19"/>
      <c r="CD97" s="19"/>
      <c r="CE97" s="19"/>
      <c r="CF97" s="21" t="s">
        <v>140</v>
      </c>
      <c r="CG97" s="21"/>
      <c r="CH97" s="19"/>
      <c r="CI97" s="19" t="s">
        <v>112</v>
      </c>
      <c r="CJ97" s="19"/>
      <c r="CK97" s="19"/>
      <c r="CL97" s="19"/>
      <c r="CM97" s="19"/>
    </row>
    <row r="98" spans="1:124">
      <c r="A98" s="13">
        <v>93</v>
      </c>
      <c r="B98" s="15">
        <v>51</v>
      </c>
      <c r="C98" s="19" t="s">
        <v>689</v>
      </c>
      <c r="D98" s="15">
        <v>1</v>
      </c>
      <c r="E98" s="19" t="s">
        <v>740</v>
      </c>
      <c r="F98" s="19">
        <v>2000</v>
      </c>
      <c r="G98" s="27" t="s">
        <v>86</v>
      </c>
      <c r="H98" s="16" t="s">
        <v>87</v>
      </c>
      <c r="I98" s="19" t="s">
        <v>88</v>
      </c>
      <c r="J98" s="19"/>
      <c r="K98" s="19"/>
      <c r="L98" s="19" t="s">
        <v>89</v>
      </c>
      <c r="M98" s="16" t="s">
        <v>90</v>
      </c>
      <c r="N98" s="16" t="s">
        <v>195</v>
      </c>
      <c r="O98" s="19" t="s">
        <v>1354</v>
      </c>
      <c r="P98" s="19">
        <v>9</v>
      </c>
      <c r="Q98" s="19">
        <v>3</v>
      </c>
      <c r="R98" s="17">
        <f t="shared" si="20"/>
        <v>12</v>
      </c>
      <c r="S98" s="19"/>
      <c r="T98" s="16" t="s">
        <v>94</v>
      </c>
      <c r="U98" s="19" t="s">
        <v>95</v>
      </c>
      <c r="V98" s="19" t="s">
        <v>1355</v>
      </c>
      <c r="W98" s="19"/>
      <c r="X98" s="19"/>
      <c r="Y98" s="15" t="s">
        <v>112</v>
      </c>
      <c r="Z98" s="19" t="s">
        <v>539</v>
      </c>
      <c r="AA98" s="19" t="s">
        <v>203</v>
      </c>
      <c r="AB98" s="19" t="s">
        <v>204</v>
      </c>
      <c r="AC98" s="19" t="s">
        <v>1451</v>
      </c>
      <c r="AD98" s="19">
        <v>60</v>
      </c>
      <c r="AE98" s="19" t="s">
        <v>159</v>
      </c>
      <c r="AF98" s="19"/>
      <c r="AG98" s="19"/>
      <c r="AH98" s="15" t="s">
        <v>112</v>
      </c>
      <c r="AI98" s="15" t="s">
        <v>89</v>
      </c>
      <c r="AJ98" s="15" t="s">
        <v>841</v>
      </c>
      <c r="AK98" s="19" t="s">
        <v>89</v>
      </c>
      <c r="AL98" s="19" t="s">
        <v>299</v>
      </c>
      <c r="AM98" s="19" t="s">
        <v>159</v>
      </c>
      <c r="AN98" s="19"/>
      <c r="AO98" s="19"/>
      <c r="AP98" s="19">
        <v>60</v>
      </c>
      <c r="AQ98" s="19" t="s">
        <v>1022</v>
      </c>
      <c r="AR98" s="19" t="s">
        <v>89</v>
      </c>
      <c r="AS98" s="19">
        <v>12</v>
      </c>
      <c r="AT98" s="35" t="s">
        <v>300</v>
      </c>
      <c r="AU98" s="19" t="s">
        <v>133</v>
      </c>
      <c r="AV98" s="35" t="s">
        <v>134</v>
      </c>
      <c r="AW98" s="19" t="s">
        <v>872</v>
      </c>
      <c r="AX98" s="19" t="s">
        <v>432</v>
      </c>
      <c r="AY98" s="19" t="s">
        <v>1397</v>
      </c>
      <c r="AZ98" s="19"/>
      <c r="BA98" s="19">
        <v>12</v>
      </c>
      <c r="BB98" s="19">
        <v>12</v>
      </c>
      <c r="BC98" s="19" t="s">
        <v>139</v>
      </c>
      <c r="BD98" s="19">
        <v>5</v>
      </c>
      <c r="BE98" s="19"/>
      <c r="BF98" s="19"/>
      <c r="BG98" s="19">
        <v>2.5</v>
      </c>
      <c r="BH98" s="19"/>
      <c r="BI98" s="19"/>
      <c r="BJ98" s="17">
        <f t="shared" ref="BJ98:BJ102" si="21">BG98*SQRT(BA98)</f>
        <v>8.6602540378443855</v>
      </c>
      <c r="BK98" s="19"/>
      <c r="BL98" s="19"/>
      <c r="BM98" s="19"/>
      <c r="BN98" s="19"/>
      <c r="BO98" s="19"/>
      <c r="BP98" s="19"/>
      <c r="BQ98" s="19"/>
      <c r="BR98" s="19">
        <v>12.5</v>
      </c>
      <c r="BS98" s="19"/>
      <c r="BT98" s="19"/>
      <c r="BU98" s="19">
        <v>2.5</v>
      </c>
      <c r="BV98" s="19"/>
      <c r="BW98" s="19"/>
      <c r="BX98" s="17">
        <f t="shared" ref="BX98:BX102" si="22">BU98*SQRT(BB98)</f>
        <v>8.6602540378443855</v>
      </c>
      <c r="BY98" s="36"/>
      <c r="BZ98" s="19"/>
      <c r="CA98" s="19"/>
      <c r="CB98" s="19"/>
      <c r="CC98" s="19"/>
      <c r="CD98" s="19"/>
      <c r="CE98" s="19"/>
      <c r="CF98" s="19" t="s">
        <v>88</v>
      </c>
      <c r="CG98" s="19"/>
      <c r="CH98" s="19"/>
      <c r="CI98" s="19" t="s">
        <v>112</v>
      </c>
      <c r="CJ98" s="17"/>
      <c r="CK98" s="17"/>
      <c r="CL98" s="17"/>
      <c r="CM98" s="17"/>
    </row>
    <row r="99" spans="1:124">
      <c r="A99" s="13">
        <v>94</v>
      </c>
      <c r="B99" s="15">
        <v>51</v>
      </c>
      <c r="C99" s="19" t="s">
        <v>689</v>
      </c>
      <c r="D99" s="15">
        <v>2</v>
      </c>
      <c r="E99" s="19" t="s">
        <v>740</v>
      </c>
      <c r="F99" s="19">
        <v>2000</v>
      </c>
      <c r="G99" s="27" t="s">
        <v>86</v>
      </c>
      <c r="H99" s="16" t="s">
        <v>87</v>
      </c>
      <c r="I99" s="19" t="s">
        <v>88</v>
      </c>
      <c r="J99" s="19"/>
      <c r="K99" s="19"/>
      <c r="L99" s="19" t="s">
        <v>89</v>
      </c>
      <c r="M99" s="16" t="s">
        <v>90</v>
      </c>
      <c r="N99" s="16" t="s">
        <v>195</v>
      </c>
      <c r="O99" s="19" t="s">
        <v>1354</v>
      </c>
      <c r="P99" s="19">
        <v>9</v>
      </c>
      <c r="Q99" s="19">
        <v>3</v>
      </c>
      <c r="R99" s="17">
        <f t="shared" si="20"/>
        <v>12</v>
      </c>
      <c r="S99" s="19"/>
      <c r="T99" s="16" t="s">
        <v>94</v>
      </c>
      <c r="U99" s="19" t="s">
        <v>95</v>
      </c>
      <c r="V99" s="19" t="s">
        <v>1355</v>
      </c>
      <c r="W99" s="19"/>
      <c r="X99" s="19"/>
      <c r="Y99" s="15" t="s">
        <v>112</v>
      </c>
      <c r="Z99" s="19" t="s">
        <v>539</v>
      </c>
      <c r="AA99" s="19" t="s">
        <v>203</v>
      </c>
      <c r="AB99" s="19" t="s">
        <v>102</v>
      </c>
      <c r="AC99" s="19" t="s">
        <v>1381</v>
      </c>
      <c r="AD99" s="19"/>
      <c r="AE99" s="19" t="s">
        <v>159</v>
      </c>
      <c r="AF99" s="19"/>
      <c r="AG99" s="19"/>
      <c r="AH99" s="15" t="s">
        <v>112</v>
      </c>
      <c r="AI99" s="15" t="s">
        <v>89</v>
      </c>
      <c r="AJ99" s="15" t="s">
        <v>841</v>
      </c>
      <c r="AK99" s="19" t="s">
        <v>89</v>
      </c>
      <c r="AL99" s="19" t="s">
        <v>299</v>
      </c>
      <c r="AM99" s="19" t="s">
        <v>159</v>
      </c>
      <c r="AN99" s="19"/>
      <c r="AO99" s="19"/>
      <c r="AP99" s="19"/>
      <c r="AQ99" s="19" t="s">
        <v>131</v>
      </c>
      <c r="AR99" s="19" t="s">
        <v>89</v>
      </c>
      <c r="AS99" s="19">
        <v>12</v>
      </c>
      <c r="AT99" s="35" t="s">
        <v>300</v>
      </c>
      <c r="AU99" s="19" t="s">
        <v>133</v>
      </c>
      <c r="AV99" s="35" t="s">
        <v>134</v>
      </c>
      <c r="AW99" s="19" t="s">
        <v>872</v>
      </c>
      <c r="AX99" s="19" t="s">
        <v>432</v>
      </c>
      <c r="AY99" s="19" t="s">
        <v>1397</v>
      </c>
      <c r="AZ99" s="19"/>
      <c r="BA99" s="17">
        <v>12</v>
      </c>
      <c r="BB99" s="17">
        <v>12</v>
      </c>
      <c r="BC99" s="19" t="s">
        <v>139</v>
      </c>
      <c r="BD99" s="19">
        <v>15</v>
      </c>
      <c r="BG99" s="19">
        <v>3</v>
      </c>
      <c r="BJ99" s="17">
        <f t="shared" si="21"/>
        <v>10.392304845413264</v>
      </c>
      <c r="BK99" s="19"/>
      <c r="BR99" s="19">
        <v>15</v>
      </c>
      <c r="BS99" s="19"/>
      <c r="BT99" s="19"/>
      <c r="BU99" s="19">
        <v>2.5</v>
      </c>
      <c r="BV99" s="19"/>
      <c r="BW99" s="19"/>
      <c r="BX99" s="17">
        <f t="shared" si="22"/>
        <v>8.6602540378443855</v>
      </c>
      <c r="BY99" s="19"/>
      <c r="CF99" s="19" t="s">
        <v>141</v>
      </c>
      <c r="CG99" s="19"/>
      <c r="CI99" s="19" t="s">
        <v>112</v>
      </c>
      <c r="CJ99" s="17"/>
      <c r="CK99" s="17"/>
      <c r="CL99" s="17"/>
      <c r="CM99" s="17"/>
    </row>
    <row r="100" spans="1:124">
      <c r="A100" s="13">
        <v>95</v>
      </c>
      <c r="B100" s="15">
        <v>52</v>
      </c>
      <c r="C100" s="21" t="s">
        <v>689</v>
      </c>
      <c r="D100" s="15">
        <v>1</v>
      </c>
      <c r="E100" s="21" t="s">
        <v>741</v>
      </c>
      <c r="F100" s="21">
        <v>2003</v>
      </c>
      <c r="G100" s="27" t="s">
        <v>86</v>
      </c>
      <c r="H100" s="21"/>
      <c r="I100" s="21" t="s">
        <v>88</v>
      </c>
      <c r="J100" s="21"/>
      <c r="K100" s="21"/>
      <c r="L100" s="17" t="s">
        <v>89</v>
      </c>
      <c r="M100" s="16" t="s">
        <v>90</v>
      </c>
      <c r="N100" s="21" t="s">
        <v>195</v>
      </c>
      <c r="O100" s="21" t="s">
        <v>1356</v>
      </c>
      <c r="P100" s="21">
        <v>13</v>
      </c>
      <c r="Q100" s="21">
        <v>0</v>
      </c>
      <c r="R100" s="17">
        <f t="shared" si="20"/>
        <v>13</v>
      </c>
      <c r="S100" s="21"/>
      <c r="T100" s="16" t="s">
        <v>295</v>
      </c>
      <c r="U100" s="21" t="s">
        <v>95</v>
      </c>
      <c r="V100" s="21" t="s">
        <v>1357</v>
      </c>
      <c r="W100" s="21">
        <v>120</v>
      </c>
      <c r="X100" s="21"/>
      <c r="Y100" s="15" t="s">
        <v>112</v>
      </c>
      <c r="Z100" s="19" t="s">
        <v>457</v>
      </c>
      <c r="AA100" s="17" t="s">
        <v>101</v>
      </c>
      <c r="AB100" s="21" t="s">
        <v>102</v>
      </c>
      <c r="AC100" s="39" t="s">
        <v>1374</v>
      </c>
      <c r="AD100" s="21">
        <v>30</v>
      </c>
      <c r="AE100" s="19" t="s">
        <v>159</v>
      </c>
      <c r="AF100" s="21"/>
      <c r="AG100" s="21"/>
      <c r="AH100" s="15" t="s">
        <v>112</v>
      </c>
      <c r="AI100" s="15" t="s">
        <v>89</v>
      </c>
      <c r="AJ100" s="15" t="s">
        <v>1452</v>
      </c>
      <c r="AK100" s="21" t="s">
        <v>89</v>
      </c>
      <c r="AL100" s="21" t="s">
        <v>299</v>
      </c>
      <c r="AM100" s="21" t="s">
        <v>159</v>
      </c>
      <c r="AN100" s="21"/>
      <c r="AO100" s="21"/>
      <c r="AP100" s="17"/>
      <c r="AQ100" s="21" t="s">
        <v>213</v>
      </c>
      <c r="AR100" s="21" t="s">
        <v>89</v>
      </c>
      <c r="AS100" s="21">
        <v>13</v>
      </c>
      <c r="AT100" s="21" t="s">
        <v>132</v>
      </c>
      <c r="AU100" s="21" t="s">
        <v>164</v>
      </c>
      <c r="AV100" s="21" t="s">
        <v>134</v>
      </c>
      <c r="AW100" s="21" t="s">
        <v>135</v>
      </c>
      <c r="AX100" s="21" t="s">
        <v>1176</v>
      </c>
      <c r="AY100" s="21" t="s">
        <v>1398</v>
      </c>
      <c r="AZ100" s="21" t="s">
        <v>1393</v>
      </c>
      <c r="BA100" s="19">
        <v>13</v>
      </c>
      <c r="BB100" s="19">
        <v>13</v>
      </c>
      <c r="BC100" s="21" t="s">
        <v>139</v>
      </c>
      <c r="BD100" s="17">
        <v>30</v>
      </c>
      <c r="BE100" s="17"/>
      <c r="BF100" s="17"/>
      <c r="BG100" s="17">
        <v>2</v>
      </c>
      <c r="BH100" s="17"/>
      <c r="BI100" s="17"/>
      <c r="BJ100" s="17">
        <f t="shared" si="21"/>
        <v>7.2111025509279782</v>
      </c>
      <c r="BK100" s="17"/>
      <c r="BL100" s="17"/>
      <c r="BM100" s="17"/>
      <c r="BN100" s="17"/>
      <c r="BO100" s="17"/>
      <c r="BP100" s="17"/>
      <c r="BQ100" s="17"/>
      <c r="BR100" s="17">
        <v>48</v>
      </c>
      <c r="BS100" s="17"/>
      <c r="BT100" s="17"/>
      <c r="BU100" s="19">
        <v>5</v>
      </c>
      <c r="BV100" s="19"/>
      <c r="BW100" s="19"/>
      <c r="BX100" s="17">
        <f t="shared" si="22"/>
        <v>18.027756377319946</v>
      </c>
      <c r="BY100" s="17"/>
      <c r="BZ100" s="17"/>
      <c r="CA100" s="21"/>
      <c r="CB100" s="19"/>
      <c r="CC100" s="17"/>
      <c r="CD100" s="17"/>
      <c r="CE100" s="17"/>
      <c r="CF100" s="21" t="s">
        <v>88</v>
      </c>
      <c r="CG100" s="17"/>
      <c r="CH100" s="17" t="s">
        <v>1453</v>
      </c>
      <c r="CI100" s="19" t="s">
        <v>112</v>
      </c>
      <c r="CJ100" s="17"/>
      <c r="CK100" s="17"/>
      <c r="CL100" s="17"/>
      <c r="CM100" s="17"/>
    </row>
    <row r="101" spans="1:124">
      <c r="A101" s="13">
        <v>96</v>
      </c>
      <c r="B101" s="15">
        <v>52</v>
      </c>
      <c r="C101" s="21" t="s">
        <v>689</v>
      </c>
      <c r="D101" s="15">
        <v>2</v>
      </c>
      <c r="E101" s="21" t="s">
        <v>741</v>
      </c>
      <c r="F101" s="21">
        <v>2003</v>
      </c>
      <c r="G101" s="27" t="s">
        <v>86</v>
      </c>
      <c r="H101" s="21"/>
      <c r="I101" s="21" t="s">
        <v>88</v>
      </c>
      <c r="J101" s="21"/>
      <c r="K101" s="21"/>
      <c r="L101" s="17" t="s">
        <v>89</v>
      </c>
      <c r="M101" s="16" t="s">
        <v>90</v>
      </c>
      <c r="N101" s="21" t="s">
        <v>195</v>
      </c>
      <c r="O101" s="21" t="s">
        <v>1356</v>
      </c>
      <c r="P101" s="21">
        <v>13</v>
      </c>
      <c r="Q101" s="21">
        <v>0</v>
      </c>
      <c r="R101" s="17">
        <f t="shared" si="20"/>
        <v>13</v>
      </c>
      <c r="S101" s="21"/>
      <c r="T101" s="16" t="s">
        <v>295</v>
      </c>
      <c r="U101" s="21" t="s">
        <v>95</v>
      </c>
      <c r="V101" s="21" t="s">
        <v>1357</v>
      </c>
      <c r="W101" s="21">
        <v>120</v>
      </c>
      <c r="X101" s="21"/>
      <c r="Y101" s="15" t="s">
        <v>112</v>
      </c>
      <c r="Z101" s="19" t="s">
        <v>457</v>
      </c>
      <c r="AA101" s="17" t="s">
        <v>101</v>
      </c>
      <c r="AB101" s="21" t="s">
        <v>102</v>
      </c>
      <c r="AC101" s="39" t="s">
        <v>1382</v>
      </c>
      <c r="AD101" s="21">
        <v>30</v>
      </c>
      <c r="AE101" s="19" t="s">
        <v>159</v>
      </c>
      <c r="AF101" s="21"/>
      <c r="AG101" s="21"/>
      <c r="AH101" s="15" t="s">
        <v>112</v>
      </c>
      <c r="AI101" s="15" t="s">
        <v>89</v>
      </c>
      <c r="AJ101" s="15" t="s">
        <v>1452</v>
      </c>
      <c r="AK101" s="21" t="s">
        <v>89</v>
      </c>
      <c r="AL101" s="21" t="s">
        <v>299</v>
      </c>
      <c r="AM101" s="21" t="s">
        <v>159</v>
      </c>
      <c r="AN101" s="21"/>
      <c r="AO101" s="21"/>
      <c r="AP101" s="17"/>
      <c r="AQ101" s="21" t="s">
        <v>213</v>
      </c>
      <c r="AR101" s="21" t="s">
        <v>89</v>
      </c>
      <c r="AS101" s="21">
        <v>13</v>
      </c>
      <c r="AT101" s="21" t="s">
        <v>132</v>
      </c>
      <c r="AU101" s="21" t="s">
        <v>164</v>
      </c>
      <c r="AV101" s="21" t="s">
        <v>134</v>
      </c>
      <c r="AW101" s="21" t="s">
        <v>135</v>
      </c>
      <c r="AX101" s="21" t="s">
        <v>1176</v>
      </c>
      <c r="AY101" s="21" t="s">
        <v>1398</v>
      </c>
      <c r="AZ101" s="21" t="s">
        <v>1393</v>
      </c>
      <c r="BA101" s="19">
        <v>13</v>
      </c>
      <c r="BB101" s="19">
        <v>13</v>
      </c>
      <c r="BC101" s="21" t="s">
        <v>139</v>
      </c>
      <c r="BD101" s="19">
        <v>25</v>
      </c>
      <c r="BE101" s="19"/>
      <c r="BF101" s="19"/>
      <c r="BG101" s="19">
        <v>1</v>
      </c>
      <c r="BH101" s="19"/>
      <c r="BI101" s="19"/>
      <c r="BJ101" s="17">
        <f t="shared" si="21"/>
        <v>3.6055512754639891</v>
      </c>
      <c r="BK101" s="19"/>
      <c r="BL101" s="19"/>
      <c r="BM101" s="19"/>
      <c r="BN101" s="19"/>
      <c r="BO101" s="19"/>
      <c r="BP101" s="19"/>
      <c r="BQ101" s="19"/>
      <c r="BR101" s="19">
        <v>48</v>
      </c>
      <c r="BS101" s="19"/>
      <c r="BT101" s="19"/>
      <c r="BU101" s="19">
        <v>5</v>
      </c>
      <c r="BV101" s="19"/>
      <c r="BW101" s="19"/>
      <c r="BX101" s="17">
        <f t="shared" si="22"/>
        <v>18.027756377319946</v>
      </c>
      <c r="BY101" s="19"/>
      <c r="BZ101" s="19"/>
      <c r="CA101" s="21"/>
      <c r="CB101" s="21"/>
      <c r="CC101" s="19"/>
      <c r="CD101" s="19"/>
      <c r="CE101" s="19"/>
      <c r="CF101" s="19" t="s">
        <v>88</v>
      </c>
      <c r="CG101" s="19"/>
      <c r="CH101" s="19" t="s">
        <v>880</v>
      </c>
      <c r="CI101" s="19" t="s">
        <v>112</v>
      </c>
      <c r="CJ101" s="19"/>
      <c r="CK101" s="19"/>
      <c r="CL101" s="19"/>
      <c r="CM101" s="19"/>
    </row>
    <row r="102" spans="1:124">
      <c r="A102" s="13">
        <v>97</v>
      </c>
      <c r="B102" s="15">
        <v>52</v>
      </c>
      <c r="C102" s="21" t="s">
        <v>689</v>
      </c>
      <c r="D102" s="15">
        <v>3</v>
      </c>
      <c r="E102" s="21" t="s">
        <v>741</v>
      </c>
      <c r="F102" s="21">
        <v>2003</v>
      </c>
      <c r="G102" s="27" t="s">
        <v>86</v>
      </c>
      <c r="I102" s="15" t="s">
        <v>451</v>
      </c>
      <c r="L102" s="15" t="s">
        <v>89</v>
      </c>
      <c r="M102" s="16" t="s">
        <v>90</v>
      </c>
      <c r="N102" s="15" t="s">
        <v>195</v>
      </c>
      <c r="O102" s="15" t="s">
        <v>1356</v>
      </c>
      <c r="P102" s="15">
        <v>13</v>
      </c>
      <c r="Q102" s="15">
        <v>0</v>
      </c>
      <c r="R102" s="15">
        <v>13</v>
      </c>
      <c r="T102" s="16" t="s">
        <v>295</v>
      </c>
      <c r="U102" s="15" t="s">
        <v>95</v>
      </c>
      <c r="V102" s="15" t="s">
        <v>1357</v>
      </c>
      <c r="W102" s="15">
        <v>120</v>
      </c>
      <c r="Y102" s="15" t="s">
        <v>112</v>
      </c>
      <c r="Z102" s="15" t="s">
        <v>1044</v>
      </c>
      <c r="AA102" s="15" t="s">
        <v>354</v>
      </c>
      <c r="AB102" s="15" t="s">
        <v>102</v>
      </c>
      <c r="AC102" s="15" t="s">
        <v>1383</v>
      </c>
      <c r="AD102" s="15">
        <v>5</v>
      </c>
      <c r="AE102" s="15" t="s">
        <v>159</v>
      </c>
      <c r="AH102" s="15" t="s">
        <v>112</v>
      </c>
      <c r="AI102" s="15" t="s">
        <v>89</v>
      </c>
      <c r="AJ102" s="15" t="s">
        <v>132</v>
      </c>
      <c r="AK102" s="15" t="s">
        <v>89</v>
      </c>
      <c r="AL102" s="15" t="s">
        <v>299</v>
      </c>
      <c r="AM102" s="15" t="s">
        <v>159</v>
      </c>
      <c r="AQ102" s="15" t="s">
        <v>213</v>
      </c>
      <c r="AR102" s="15" t="s">
        <v>89</v>
      </c>
      <c r="AS102" s="15">
        <v>13</v>
      </c>
      <c r="AT102" s="15" t="s">
        <v>132</v>
      </c>
      <c r="AU102" s="15" t="s">
        <v>164</v>
      </c>
      <c r="AV102" s="15" t="s">
        <v>134</v>
      </c>
      <c r="AW102" s="15" t="s">
        <v>135</v>
      </c>
      <c r="AX102" s="15" t="s">
        <v>1176</v>
      </c>
      <c r="AY102" s="15" t="s">
        <v>1398</v>
      </c>
      <c r="AZ102" s="15" t="s">
        <v>1393</v>
      </c>
      <c r="BA102" s="15">
        <v>13</v>
      </c>
      <c r="BB102" s="15">
        <v>13</v>
      </c>
      <c r="BC102" s="15" t="s">
        <v>139</v>
      </c>
      <c r="BD102" s="21">
        <v>54</v>
      </c>
      <c r="BE102" s="19"/>
      <c r="BF102" s="19"/>
      <c r="BG102" s="19">
        <v>2</v>
      </c>
      <c r="BH102" s="19"/>
      <c r="BI102" s="19"/>
      <c r="BJ102" s="17">
        <f t="shared" si="21"/>
        <v>7.2111025509279782</v>
      </c>
      <c r="BK102" s="19"/>
      <c r="BL102" s="19"/>
      <c r="BM102" s="19"/>
      <c r="BN102" s="19"/>
      <c r="BO102" s="19"/>
      <c r="BP102" s="19"/>
      <c r="BQ102" s="19"/>
      <c r="BR102" s="21">
        <v>46</v>
      </c>
      <c r="BS102" s="19"/>
      <c r="BT102" s="19"/>
      <c r="BU102" s="19">
        <v>5</v>
      </c>
      <c r="BV102" s="19"/>
      <c r="BW102" s="21"/>
      <c r="BX102" s="17">
        <f t="shared" si="22"/>
        <v>18.027756377319946</v>
      </c>
      <c r="BY102" s="21"/>
      <c r="BZ102" s="21"/>
      <c r="CA102" s="21"/>
      <c r="CB102" s="21"/>
      <c r="CC102" s="21"/>
      <c r="CD102" s="21"/>
      <c r="CE102" s="21"/>
      <c r="CF102" s="21" t="s">
        <v>140</v>
      </c>
      <c r="CG102" s="21"/>
      <c r="CH102" s="21"/>
      <c r="CI102" s="19" t="s">
        <v>112</v>
      </c>
      <c r="CJ102" s="21"/>
      <c r="CK102" s="21"/>
      <c r="CL102" s="21"/>
      <c r="CM102" s="21"/>
    </row>
    <row r="103" spans="1:124">
      <c r="A103" s="13">
        <v>98</v>
      </c>
      <c r="B103" s="15">
        <v>53</v>
      </c>
      <c r="C103" s="19" t="s">
        <v>689</v>
      </c>
      <c r="D103" s="15">
        <v>1</v>
      </c>
      <c r="E103" s="19" t="s">
        <v>742</v>
      </c>
      <c r="F103" s="19">
        <v>2004</v>
      </c>
      <c r="G103" s="27" t="s">
        <v>86</v>
      </c>
      <c r="H103" s="16" t="s">
        <v>87</v>
      </c>
      <c r="I103" s="19" t="s">
        <v>88</v>
      </c>
      <c r="J103" s="19"/>
      <c r="K103" s="19"/>
      <c r="L103" s="19" t="s">
        <v>89</v>
      </c>
      <c r="M103" s="16" t="s">
        <v>90</v>
      </c>
      <c r="N103" s="16" t="s">
        <v>195</v>
      </c>
      <c r="O103" s="19" t="s">
        <v>1358</v>
      </c>
      <c r="P103" s="19" t="s">
        <v>132</v>
      </c>
      <c r="Q103" s="19" t="s">
        <v>132</v>
      </c>
      <c r="R103" s="17">
        <v>14</v>
      </c>
      <c r="S103" s="19"/>
      <c r="T103" s="16" t="s">
        <v>295</v>
      </c>
      <c r="U103" s="21" t="s">
        <v>95</v>
      </c>
      <c r="V103" s="21" t="s">
        <v>1357</v>
      </c>
      <c r="W103" s="19">
        <v>180</v>
      </c>
      <c r="X103" s="15" t="s">
        <v>1353</v>
      </c>
      <c r="Y103" s="15" t="s">
        <v>112</v>
      </c>
      <c r="Z103" s="19" t="s">
        <v>1384</v>
      </c>
      <c r="AA103" s="19" t="s">
        <v>314</v>
      </c>
      <c r="AB103" s="19" t="s">
        <v>102</v>
      </c>
      <c r="AC103" s="19" t="s">
        <v>397</v>
      </c>
      <c r="AD103" s="19">
        <v>5</v>
      </c>
      <c r="AE103" s="19" t="s">
        <v>159</v>
      </c>
      <c r="AF103" s="19"/>
      <c r="AG103" s="19"/>
      <c r="AH103" s="15" t="s">
        <v>112</v>
      </c>
      <c r="AI103" s="15" t="s">
        <v>89</v>
      </c>
      <c r="AJ103" s="15" t="s">
        <v>841</v>
      </c>
      <c r="AK103" s="19" t="s">
        <v>89</v>
      </c>
      <c r="AL103" s="19" t="s">
        <v>316</v>
      </c>
      <c r="AM103" s="19" t="s">
        <v>159</v>
      </c>
      <c r="AN103" s="19"/>
      <c r="AO103" s="19"/>
      <c r="AP103" s="19">
        <v>5</v>
      </c>
      <c r="AQ103" s="19" t="s">
        <v>213</v>
      </c>
      <c r="AR103" s="19" t="s">
        <v>89</v>
      </c>
      <c r="AS103" s="19">
        <v>14</v>
      </c>
      <c r="AT103" s="21" t="s">
        <v>132</v>
      </c>
      <c r="AU103" s="21" t="s">
        <v>164</v>
      </c>
      <c r="AV103" s="21" t="s">
        <v>134</v>
      </c>
      <c r="AW103" s="21" t="s">
        <v>135</v>
      </c>
      <c r="AX103" s="21" t="s">
        <v>1176</v>
      </c>
      <c r="AY103" s="21" t="s">
        <v>1398</v>
      </c>
      <c r="BA103" s="19">
        <v>14</v>
      </c>
      <c r="BB103" s="19">
        <v>14</v>
      </c>
      <c r="BC103" s="19" t="s">
        <v>1399</v>
      </c>
      <c r="BD103" s="15">
        <v>60</v>
      </c>
      <c r="BQ103" s="15" t="s">
        <v>1512</v>
      </c>
      <c r="BR103" s="15">
        <v>110</v>
      </c>
      <c r="CE103" s="15" t="s">
        <v>1514</v>
      </c>
      <c r="CF103" s="15" t="s">
        <v>88</v>
      </c>
      <c r="CI103" s="19" t="s">
        <v>112</v>
      </c>
      <c r="CJ103" s="21"/>
      <c r="CK103" s="21"/>
      <c r="CL103" s="21"/>
      <c r="CM103" s="21"/>
    </row>
    <row r="104" spans="1:124">
      <c r="A104" s="13">
        <v>99</v>
      </c>
      <c r="B104" s="15">
        <v>53</v>
      </c>
      <c r="C104" s="19" t="s">
        <v>689</v>
      </c>
      <c r="D104" s="15">
        <v>2</v>
      </c>
      <c r="E104" s="19" t="s">
        <v>742</v>
      </c>
      <c r="F104" s="19">
        <v>2004</v>
      </c>
      <c r="G104" s="27" t="s">
        <v>86</v>
      </c>
      <c r="H104" s="16" t="s">
        <v>87</v>
      </c>
      <c r="I104" s="19" t="s">
        <v>88</v>
      </c>
      <c r="J104" s="19"/>
      <c r="K104" s="19"/>
      <c r="L104" s="19" t="s">
        <v>89</v>
      </c>
      <c r="M104" s="16" t="s">
        <v>90</v>
      </c>
      <c r="N104" s="16" t="s">
        <v>195</v>
      </c>
      <c r="O104" s="19" t="s">
        <v>1358</v>
      </c>
      <c r="P104" s="19" t="s">
        <v>132</v>
      </c>
      <c r="Q104" s="19" t="s">
        <v>132</v>
      </c>
      <c r="R104" s="17">
        <v>14</v>
      </c>
      <c r="S104" s="19"/>
      <c r="T104" s="16" t="s">
        <v>295</v>
      </c>
      <c r="U104" s="21" t="s">
        <v>95</v>
      </c>
      <c r="V104" s="21" t="s">
        <v>1357</v>
      </c>
      <c r="W104" s="19">
        <v>180</v>
      </c>
      <c r="X104" s="15" t="s">
        <v>1353</v>
      </c>
      <c r="Y104" s="15" t="s">
        <v>112</v>
      </c>
      <c r="Z104" s="19" t="s">
        <v>936</v>
      </c>
      <c r="AA104" s="19" t="s">
        <v>412</v>
      </c>
      <c r="AB104" s="19" t="s">
        <v>102</v>
      </c>
      <c r="AC104" s="19" t="s">
        <v>1385</v>
      </c>
      <c r="AD104" s="19">
        <v>5</v>
      </c>
      <c r="AE104" s="19" t="s">
        <v>159</v>
      </c>
      <c r="AF104" s="19"/>
      <c r="AG104" s="19"/>
      <c r="AH104" s="15" t="s">
        <v>112</v>
      </c>
      <c r="AI104" s="15" t="s">
        <v>89</v>
      </c>
      <c r="AJ104" s="15" t="s">
        <v>530</v>
      </c>
      <c r="AK104" s="19" t="s">
        <v>89</v>
      </c>
      <c r="AL104" s="19" t="s">
        <v>316</v>
      </c>
      <c r="AM104" s="19" t="s">
        <v>159</v>
      </c>
      <c r="AN104" s="19"/>
      <c r="AO104" s="19"/>
      <c r="AP104" s="19">
        <v>5</v>
      </c>
      <c r="AQ104" s="19" t="s">
        <v>213</v>
      </c>
      <c r="AR104" s="19" t="s">
        <v>89</v>
      </c>
      <c r="AS104" s="19">
        <v>14</v>
      </c>
      <c r="AT104" s="21" t="s">
        <v>132</v>
      </c>
      <c r="AU104" s="21" t="s">
        <v>164</v>
      </c>
      <c r="AV104" s="21" t="s">
        <v>134</v>
      </c>
      <c r="AW104" s="21" t="s">
        <v>135</v>
      </c>
      <c r="AX104" s="21" t="s">
        <v>1176</v>
      </c>
      <c r="AY104" s="21" t="s">
        <v>1398</v>
      </c>
      <c r="AZ104" s="21" t="s">
        <v>1393</v>
      </c>
      <c r="BA104" s="21">
        <v>14</v>
      </c>
      <c r="BB104" s="21">
        <v>14</v>
      </c>
      <c r="BC104" s="19" t="s">
        <v>1399</v>
      </c>
      <c r="BD104" s="15">
        <v>60</v>
      </c>
      <c r="BQ104" s="15" t="s">
        <v>1513</v>
      </c>
      <c r="BR104" s="15">
        <v>110</v>
      </c>
      <c r="CE104" s="15" t="s">
        <v>1514</v>
      </c>
      <c r="CF104" s="15" t="s">
        <v>88</v>
      </c>
      <c r="CI104" s="19" t="s">
        <v>112</v>
      </c>
      <c r="CJ104" s="21"/>
      <c r="CK104" s="21"/>
      <c r="CL104" s="21"/>
      <c r="CM104" s="21"/>
    </row>
    <row r="105" spans="1:124">
      <c r="A105" s="13">
        <v>100</v>
      </c>
      <c r="B105" s="15">
        <v>54</v>
      </c>
      <c r="C105" s="17" t="s">
        <v>689</v>
      </c>
      <c r="D105" s="15">
        <v>1</v>
      </c>
      <c r="E105" s="17" t="s">
        <v>743</v>
      </c>
      <c r="F105" s="17">
        <v>1999</v>
      </c>
      <c r="G105" s="15" t="s">
        <v>571</v>
      </c>
      <c r="H105" s="16" t="s">
        <v>87</v>
      </c>
      <c r="I105" s="19" t="s">
        <v>144</v>
      </c>
      <c r="J105" s="17" t="s">
        <v>132</v>
      </c>
      <c r="K105" s="17" t="s">
        <v>132</v>
      </c>
      <c r="L105" s="17" t="s">
        <v>89</v>
      </c>
      <c r="M105" s="17" t="s">
        <v>147</v>
      </c>
      <c r="N105" s="15" t="s">
        <v>148</v>
      </c>
      <c r="O105" s="17" t="s">
        <v>1359</v>
      </c>
      <c r="P105" s="17">
        <v>9</v>
      </c>
      <c r="Q105" s="17">
        <v>3</v>
      </c>
      <c r="R105" s="17">
        <f>(P105+Q105)</f>
        <v>12</v>
      </c>
      <c r="S105" s="17"/>
      <c r="T105" s="16" t="s">
        <v>94</v>
      </c>
      <c r="U105" s="17" t="s">
        <v>95</v>
      </c>
      <c r="V105" s="17" t="s">
        <v>1360</v>
      </c>
      <c r="W105" s="17"/>
      <c r="X105" s="17"/>
      <c r="Y105" s="15" t="s">
        <v>112</v>
      </c>
      <c r="Z105" s="28" t="s">
        <v>1033</v>
      </c>
      <c r="AA105" s="17" t="s">
        <v>154</v>
      </c>
      <c r="AB105" s="17" t="s">
        <v>102</v>
      </c>
      <c r="AC105" s="17" t="s">
        <v>1386</v>
      </c>
      <c r="AD105" s="17"/>
      <c r="AE105" s="17" t="s">
        <v>394</v>
      </c>
      <c r="AF105" s="17"/>
      <c r="AG105" s="17"/>
      <c r="AH105" s="15" t="s">
        <v>112</v>
      </c>
      <c r="AI105" s="15" t="s">
        <v>112</v>
      </c>
      <c r="AK105" s="17" t="s">
        <v>89</v>
      </c>
      <c r="AL105" s="17" t="s">
        <v>299</v>
      </c>
      <c r="AM105" s="17" t="s">
        <v>394</v>
      </c>
      <c r="AN105" s="38">
        <v>8.9999999999999993E-3</v>
      </c>
      <c r="AO105" s="17"/>
      <c r="AP105" s="17"/>
      <c r="AQ105" s="17" t="s">
        <v>131</v>
      </c>
      <c r="AR105" s="17" t="s">
        <v>89</v>
      </c>
      <c r="AS105" s="17">
        <v>12</v>
      </c>
      <c r="AT105" s="17" t="s">
        <v>132</v>
      </c>
      <c r="AU105" s="17" t="s">
        <v>858</v>
      </c>
      <c r="AV105" s="17" t="s">
        <v>1400</v>
      </c>
      <c r="AW105" s="17" t="s">
        <v>210</v>
      </c>
      <c r="AX105" s="17" t="s">
        <v>432</v>
      </c>
      <c r="AY105" s="19" t="s">
        <v>1401</v>
      </c>
      <c r="AZ105" s="19"/>
      <c r="BA105" s="17">
        <v>12</v>
      </c>
      <c r="BB105" s="17">
        <v>12</v>
      </c>
      <c r="BC105" s="21" t="s">
        <v>139</v>
      </c>
      <c r="BD105" s="19">
        <v>29.9</v>
      </c>
      <c r="BE105" s="19"/>
      <c r="BF105" s="19"/>
      <c r="BG105" s="19">
        <v>22.3</v>
      </c>
      <c r="BH105" s="19"/>
      <c r="BI105" s="19"/>
      <c r="BJ105" s="19">
        <f>BG105*SQRT(BA105)</f>
        <v>77.249466017571919</v>
      </c>
      <c r="BK105" s="19"/>
      <c r="BL105" s="19"/>
      <c r="BM105" s="19"/>
      <c r="BN105" s="19"/>
      <c r="BO105" s="19"/>
      <c r="BP105" s="19"/>
      <c r="BQ105" s="19"/>
      <c r="BR105" s="19">
        <v>23.8</v>
      </c>
      <c r="BS105" s="19"/>
      <c r="BT105" s="19"/>
      <c r="BU105" s="19">
        <v>17.399999999999999</v>
      </c>
      <c r="BV105" s="19"/>
      <c r="BW105" s="19"/>
      <c r="BX105" s="19">
        <f>BU105*SQRT(BB105)</f>
        <v>60.275368103396922</v>
      </c>
      <c r="BY105" s="19"/>
      <c r="BZ105" s="19"/>
      <c r="CA105" s="19"/>
      <c r="CB105" s="19"/>
      <c r="CC105" s="19"/>
      <c r="CD105" s="19"/>
      <c r="CE105" s="19"/>
      <c r="CF105" s="19" t="s">
        <v>140</v>
      </c>
      <c r="CG105" s="19"/>
      <c r="CH105" s="19"/>
      <c r="CI105" s="19" t="s">
        <v>89</v>
      </c>
      <c r="CJ105" s="17">
        <v>12</v>
      </c>
      <c r="CK105" s="17" t="s">
        <v>132</v>
      </c>
      <c r="CL105" s="17" t="s">
        <v>1301</v>
      </c>
      <c r="CM105" s="17" t="s">
        <v>1551</v>
      </c>
      <c r="CO105" s="17" t="s">
        <v>210</v>
      </c>
      <c r="CP105" s="17" t="s">
        <v>432</v>
      </c>
      <c r="CR105" s="15">
        <v>12</v>
      </c>
      <c r="CS105" s="15">
        <v>12</v>
      </c>
      <c r="DS105" s="3" t="s">
        <v>88</v>
      </c>
      <c r="DT105" s="3" t="s">
        <v>1544</v>
      </c>
    </row>
    <row r="106" spans="1:124">
      <c r="A106" s="13">
        <v>101</v>
      </c>
      <c r="B106" s="15">
        <v>54</v>
      </c>
      <c r="C106" s="17" t="s">
        <v>689</v>
      </c>
      <c r="D106" s="15">
        <v>2</v>
      </c>
      <c r="E106" s="17" t="s">
        <v>743</v>
      </c>
      <c r="F106" s="17">
        <v>1999</v>
      </c>
      <c r="G106" s="15" t="s">
        <v>571</v>
      </c>
      <c r="H106" s="16" t="s">
        <v>87</v>
      </c>
      <c r="I106" s="19" t="s">
        <v>144</v>
      </c>
      <c r="J106" s="17" t="s">
        <v>132</v>
      </c>
      <c r="K106" s="17" t="s">
        <v>132</v>
      </c>
      <c r="L106" s="17" t="s">
        <v>89</v>
      </c>
      <c r="M106" s="17" t="s">
        <v>147</v>
      </c>
      <c r="N106" s="15" t="s">
        <v>148</v>
      </c>
      <c r="O106" s="17" t="s">
        <v>1359</v>
      </c>
      <c r="P106" s="17">
        <v>9</v>
      </c>
      <c r="Q106" s="17">
        <v>3</v>
      </c>
      <c r="R106" s="17">
        <f>(P106+Q106)</f>
        <v>12</v>
      </c>
      <c r="S106" s="17"/>
      <c r="T106" s="16" t="s">
        <v>94</v>
      </c>
      <c r="U106" s="17" t="s">
        <v>95</v>
      </c>
      <c r="V106" s="17" t="s">
        <v>1360</v>
      </c>
      <c r="W106" s="17"/>
      <c r="X106" s="17"/>
      <c r="Y106" s="15" t="s">
        <v>112</v>
      </c>
      <c r="Z106" s="28" t="s">
        <v>1033</v>
      </c>
      <c r="AA106" s="17" t="s">
        <v>154</v>
      </c>
      <c r="AB106" s="17" t="s">
        <v>102</v>
      </c>
      <c r="AC106" s="17" t="s">
        <v>575</v>
      </c>
      <c r="AD106" s="17"/>
      <c r="AE106" s="17" t="s">
        <v>394</v>
      </c>
      <c r="AF106" s="17"/>
      <c r="AG106" s="17"/>
      <c r="AH106" s="15" t="s">
        <v>112</v>
      </c>
      <c r="AI106" s="15" t="s">
        <v>112</v>
      </c>
      <c r="AK106" s="17" t="s">
        <v>89</v>
      </c>
      <c r="AL106" s="17" t="s">
        <v>299</v>
      </c>
      <c r="AM106" s="17" t="s">
        <v>394</v>
      </c>
      <c r="AN106" s="38">
        <v>8.9999999999999993E-3</v>
      </c>
      <c r="AO106" s="17"/>
      <c r="AP106" s="17"/>
      <c r="AQ106" s="17" t="s">
        <v>131</v>
      </c>
      <c r="AR106" s="17" t="s">
        <v>89</v>
      </c>
      <c r="AS106" s="17">
        <v>12</v>
      </c>
      <c r="AT106" s="17" t="s">
        <v>132</v>
      </c>
      <c r="AU106" s="17" t="s">
        <v>858</v>
      </c>
      <c r="AV106" s="17" t="s">
        <v>1400</v>
      </c>
      <c r="AW106" s="17" t="s">
        <v>210</v>
      </c>
      <c r="AX106" s="17" t="s">
        <v>432</v>
      </c>
      <c r="AY106" s="19" t="s">
        <v>1401</v>
      </c>
      <c r="AZ106" s="19"/>
      <c r="BA106" s="17">
        <v>12</v>
      </c>
      <c r="BB106" s="17">
        <v>12</v>
      </c>
      <c r="BC106" s="21" t="s">
        <v>139</v>
      </c>
      <c r="BD106" s="16">
        <v>21.9</v>
      </c>
      <c r="BE106" s="16"/>
      <c r="BF106" s="16"/>
      <c r="BG106" s="16">
        <v>14.6</v>
      </c>
      <c r="BH106" s="16"/>
      <c r="BI106" s="16"/>
      <c r="BJ106" s="19">
        <f>BG106*SQRT(BA106)</f>
        <v>50.575883581011212</v>
      </c>
      <c r="BK106" s="16"/>
      <c r="BL106" s="16"/>
      <c r="BM106" s="16"/>
      <c r="BN106" s="16"/>
      <c r="BO106" s="16"/>
      <c r="BP106" s="16"/>
      <c r="BQ106" s="16"/>
      <c r="BR106" s="16">
        <v>25.6</v>
      </c>
      <c r="BS106" s="16"/>
      <c r="BT106" s="16"/>
      <c r="BU106" s="16">
        <v>10.7</v>
      </c>
      <c r="BV106" s="16"/>
      <c r="BW106" s="16"/>
      <c r="BX106" s="19">
        <f>BU106*SQRT(BB106)</f>
        <v>37.065887281973971</v>
      </c>
      <c r="BY106" s="16"/>
      <c r="BZ106" s="16"/>
      <c r="CA106" s="16"/>
      <c r="CB106" s="16"/>
      <c r="CC106" s="16"/>
      <c r="CD106" s="16"/>
      <c r="CE106" s="16"/>
      <c r="CF106" s="17" t="s">
        <v>140</v>
      </c>
      <c r="CG106" s="16"/>
      <c r="CH106" s="16"/>
      <c r="CI106" s="19" t="s">
        <v>89</v>
      </c>
      <c r="CJ106" s="17">
        <v>12</v>
      </c>
      <c r="CK106" s="17" t="s">
        <v>132</v>
      </c>
      <c r="CL106" s="17" t="s">
        <v>1301</v>
      </c>
      <c r="CM106" s="40" t="s">
        <v>1551</v>
      </c>
      <c r="CO106" s="17" t="s">
        <v>210</v>
      </c>
      <c r="CP106" s="17" t="s">
        <v>432</v>
      </c>
      <c r="CR106" s="15">
        <v>12</v>
      </c>
      <c r="CS106" s="15">
        <v>12</v>
      </c>
      <c r="DS106" s="3" t="s">
        <v>140</v>
      </c>
      <c r="DT106" s="3" t="s">
        <v>1544</v>
      </c>
    </row>
    <row r="107" spans="1:124">
      <c r="A107" s="13">
        <v>102</v>
      </c>
      <c r="B107" s="15">
        <v>54</v>
      </c>
      <c r="C107" s="17" t="s">
        <v>689</v>
      </c>
      <c r="D107" s="15">
        <v>3</v>
      </c>
      <c r="E107" s="17" t="s">
        <v>743</v>
      </c>
      <c r="F107" s="17">
        <v>1999</v>
      </c>
      <c r="G107" s="15" t="s">
        <v>571</v>
      </c>
      <c r="H107" s="16" t="s">
        <v>87</v>
      </c>
      <c r="I107" s="19" t="s">
        <v>144</v>
      </c>
      <c r="J107" s="17" t="s">
        <v>132</v>
      </c>
      <c r="K107" s="17" t="s">
        <v>132</v>
      </c>
      <c r="L107" s="17" t="s">
        <v>89</v>
      </c>
      <c r="M107" s="17" t="s">
        <v>147</v>
      </c>
      <c r="N107" s="15" t="s">
        <v>148</v>
      </c>
      <c r="O107" s="17" t="s">
        <v>1359</v>
      </c>
      <c r="P107" s="17">
        <v>9</v>
      </c>
      <c r="Q107" s="17">
        <v>3</v>
      </c>
      <c r="R107" s="17">
        <f>(P107+Q107)</f>
        <v>12</v>
      </c>
      <c r="S107" s="17"/>
      <c r="T107" s="16" t="s">
        <v>94</v>
      </c>
      <c r="U107" s="17" t="s">
        <v>95</v>
      </c>
      <c r="V107" s="17" t="s">
        <v>1360</v>
      </c>
      <c r="W107" s="17"/>
      <c r="X107" s="17"/>
      <c r="Y107" s="15" t="s">
        <v>112</v>
      </c>
      <c r="Z107" s="19" t="s">
        <v>100</v>
      </c>
      <c r="AA107" s="17" t="s">
        <v>101</v>
      </c>
      <c r="AB107" s="17" t="s">
        <v>102</v>
      </c>
      <c r="AC107" s="17" t="s">
        <v>1387</v>
      </c>
      <c r="AD107" s="17"/>
      <c r="AE107" s="17" t="s">
        <v>394</v>
      </c>
      <c r="AF107" s="17"/>
      <c r="AG107" s="17"/>
      <c r="AH107" s="15" t="s">
        <v>112</v>
      </c>
      <c r="AI107" s="15" t="s">
        <v>112</v>
      </c>
      <c r="AK107" s="17" t="s">
        <v>89</v>
      </c>
      <c r="AL107" s="17" t="s">
        <v>299</v>
      </c>
      <c r="AM107" s="17" t="s">
        <v>394</v>
      </c>
      <c r="AN107" s="38">
        <v>8.9999999999999993E-3</v>
      </c>
      <c r="AO107" s="17"/>
      <c r="AP107" s="17"/>
      <c r="AQ107" s="17" t="s">
        <v>131</v>
      </c>
      <c r="AR107" s="17" t="s">
        <v>89</v>
      </c>
      <c r="AS107" s="17">
        <v>12</v>
      </c>
      <c r="AT107" s="17" t="s">
        <v>132</v>
      </c>
      <c r="AU107" s="17" t="s">
        <v>858</v>
      </c>
      <c r="AV107" s="17" t="s">
        <v>1400</v>
      </c>
      <c r="AW107" s="17" t="s">
        <v>210</v>
      </c>
      <c r="AX107" s="17" t="s">
        <v>432</v>
      </c>
      <c r="AY107" s="19" t="s">
        <v>1401</v>
      </c>
      <c r="AZ107" s="17" t="s">
        <v>1402</v>
      </c>
      <c r="BA107" s="17">
        <v>12</v>
      </c>
      <c r="BB107" s="17">
        <v>12</v>
      </c>
      <c r="BC107" s="17" t="s">
        <v>139</v>
      </c>
      <c r="BD107" s="15">
        <v>21.8</v>
      </c>
      <c r="BG107" s="15">
        <v>16.7</v>
      </c>
      <c r="BH107" s="19"/>
      <c r="BI107" s="19"/>
      <c r="BJ107" s="19">
        <f t="shared" ref="BJ107:BJ108" si="23">BG107*SQRT(BA107)</f>
        <v>57.850496972800492</v>
      </c>
      <c r="BK107" s="19"/>
      <c r="BL107" s="19"/>
      <c r="BM107" s="19"/>
      <c r="BN107" s="19"/>
      <c r="BO107" s="19"/>
      <c r="BP107" s="19"/>
      <c r="BQ107" s="19"/>
      <c r="BR107" s="19">
        <v>23.3</v>
      </c>
      <c r="BS107" s="19"/>
      <c r="BT107" s="19"/>
      <c r="BU107" s="19">
        <v>17.7</v>
      </c>
      <c r="BV107" s="19"/>
      <c r="BW107" s="19"/>
      <c r="BX107" s="19">
        <f t="shared" ref="BX107:BX108" si="24">BU107*SQRT(BB107)</f>
        <v>61.314598587938249</v>
      </c>
      <c r="BY107" s="19"/>
      <c r="BZ107" s="19"/>
      <c r="CA107" s="19"/>
      <c r="CB107" s="19"/>
      <c r="CC107" s="19"/>
      <c r="CD107" s="19"/>
      <c r="CE107" s="19"/>
      <c r="CF107" s="21" t="s">
        <v>140</v>
      </c>
      <c r="CG107" s="19"/>
      <c r="CH107" s="19"/>
      <c r="CI107" s="19" t="s">
        <v>89</v>
      </c>
      <c r="CJ107" s="17">
        <v>12</v>
      </c>
      <c r="CK107" s="17" t="s">
        <v>132</v>
      </c>
      <c r="CL107" s="17" t="s">
        <v>1301</v>
      </c>
      <c r="CM107" s="17" t="s">
        <v>1548</v>
      </c>
      <c r="CO107" s="17" t="s">
        <v>210</v>
      </c>
      <c r="CP107" s="17" t="s">
        <v>432</v>
      </c>
      <c r="CR107" s="15">
        <v>12</v>
      </c>
      <c r="CS107" s="15">
        <v>12</v>
      </c>
      <c r="DS107" s="3" t="s">
        <v>140</v>
      </c>
      <c r="DT107" s="3" t="s">
        <v>1544</v>
      </c>
    </row>
    <row r="108" spans="1:124">
      <c r="A108" s="13">
        <v>103</v>
      </c>
      <c r="B108" s="15">
        <v>54</v>
      </c>
      <c r="C108" s="17" t="s">
        <v>689</v>
      </c>
      <c r="D108" s="15">
        <v>4</v>
      </c>
      <c r="E108" s="17" t="s">
        <v>743</v>
      </c>
      <c r="F108" s="17">
        <v>1999</v>
      </c>
      <c r="G108" s="15" t="s">
        <v>571</v>
      </c>
      <c r="H108" s="16" t="s">
        <v>87</v>
      </c>
      <c r="I108" s="19" t="s">
        <v>144</v>
      </c>
      <c r="J108" s="17" t="s">
        <v>132</v>
      </c>
      <c r="K108" s="17" t="s">
        <v>132</v>
      </c>
      <c r="L108" s="17" t="s">
        <v>89</v>
      </c>
      <c r="M108" s="17" t="s">
        <v>147</v>
      </c>
      <c r="N108" s="15" t="s">
        <v>148</v>
      </c>
      <c r="O108" s="17" t="s">
        <v>1359</v>
      </c>
      <c r="P108" s="17">
        <v>9</v>
      </c>
      <c r="Q108" s="17">
        <v>3</v>
      </c>
      <c r="R108" s="17">
        <f>(P108+Q108)</f>
        <v>12</v>
      </c>
      <c r="S108" s="17"/>
      <c r="T108" s="16" t="s">
        <v>94</v>
      </c>
      <c r="U108" s="17" t="s">
        <v>95</v>
      </c>
      <c r="V108" s="17" t="s">
        <v>1360</v>
      </c>
      <c r="W108" s="17"/>
      <c r="X108" s="17"/>
      <c r="Y108" s="15" t="s">
        <v>112</v>
      </c>
      <c r="Z108" s="19" t="s">
        <v>100</v>
      </c>
      <c r="AA108" s="17" t="s">
        <v>101</v>
      </c>
      <c r="AB108" s="17" t="s">
        <v>102</v>
      </c>
      <c r="AC108" s="17" t="s">
        <v>1388</v>
      </c>
      <c r="AD108" s="17"/>
      <c r="AE108" s="17" t="s">
        <v>394</v>
      </c>
      <c r="AF108" s="17"/>
      <c r="AG108" s="17"/>
      <c r="AH108" s="15" t="s">
        <v>112</v>
      </c>
      <c r="AI108" s="15" t="s">
        <v>112</v>
      </c>
      <c r="AK108" s="17" t="s">
        <v>89</v>
      </c>
      <c r="AL108" s="17" t="s">
        <v>299</v>
      </c>
      <c r="AM108" s="17" t="s">
        <v>394</v>
      </c>
      <c r="AN108" s="38">
        <v>8.9999999999999993E-3</v>
      </c>
      <c r="AO108" s="17"/>
      <c r="AP108" s="17"/>
      <c r="AQ108" s="17" t="s">
        <v>131</v>
      </c>
      <c r="AR108" s="17" t="s">
        <v>89</v>
      </c>
      <c r="AS108" s="17">
        <v>12</v>
      </c>
      <c r="AT108" s="17" t="s">
        <v>132</v>
      </c>
      <c r="AU108" s="17" t="s">
        <v>858</v>
      </c>
      <c r="AV108" s="17" t="s">
        <v>1400</v>
      </c>
      <c r="AW108" s="17" t="s">
        <v>210</v>
      </c>
      <c r="AX108" s="17" t="s">
        <v>432</v>
      </c>
      <c r="AY108" s="19" t="s">
        <v>1401</v>
      </c>
      <c r="AZ108" s="17" t="s">
        <v>1402</v>
      </c>
      <c r="BA108" s="17">
        <v>12</v>
      </c>
      <c r="BB108" s="17">
        <v>12</v>
      </c>
      <c r="BC108" s="17" t="s">
        <v>139</v>
      </c>
      <c r="BD108" s="19">
        <v>31</v>
      </c>
      <c r="BE108" s="19"/>
      <c r="BF108" s="19"/>
      <c r="BG108" s="19">
        <v>14</v>
      </c>
      <c r="BH108" s="19"/>
      <c r="BI108" s="19"/>
      <c r="BJ108" s="19">
        <f t="shared" si="23"/>
        <v>48.497422611928563</v>
      </c>
      <c r="BK108" s="19"/>
      <c r="BL108" s="19"/>
      <c r="BM108" s="19"/>
      <c r="BN108" s="19"/>
      <c r="BO108" s="19"/>
      <c r="BP108" s="19"/>
      <c r="BQ108" s="19"/>
      <c r="BR108" s="19">
        <v>29.1</v>
      </c>
      <c r="BS108" s="19"/>
      <c r="BT108" s="19"/>
      <c r="BU108" s="19">
        <v>14.5</v>
      </c>
      <c r="BV108" s="19"/>
      <c r="BW108" s="19"/>
      <c r="BX108" s="19">
        <f t="shared" si="24"/>
        <v>50.229473419497438</v>
      </c>
      <c r="BY108" s="19"/>
      <c r="BZ108" s="19"/>
      <c r="CA108" s="19"/>
      <c r="CB108" s="19"/>
      <c r="CC108" s="19"/>
      <c r="CD108" s="19"/>
      <c r="CE108" s="19"/>
      <c r="CF108" s="21" t="s">
        <v>141</v>
      </c>
      <c r="CG108" s="19"/>
      <c r="CH108" s="19"/>
      <c r="CI108" s="19" t="s">
        <v>89</v>
      </c>
      <c r="CJ108" s="17">
        <v>12</v>
      </c>
      <c r="CK108" s="17" t="s">
        <v>132</v>
      </c>
      <c r="CL108" s="17" t="s">
        <v>1301</v>
      </c>
      <c r="CM108" s="17" t="s">
        <v>1548</v>
      </c>
      <c r="CO108" s="17" t="s">
        <v>210</v>
      </c>
      <c r="CP108" s="17" t="s">
        <v>432</v>
      </c>
      <c r="CR108" s="15">
        <v>12</v>
      </c>
      <c r="CS108" s="15">
        <v>12</v>
      </c>
      <c r="DS108" s="3" t="s">
        <v>140</v>
      </c>
      <c r="DT108" s="3" t="s">
        <v>1544</v>
      </c>
    </row>
    <row r="109" spans="1:124">
      <c r="A109" s="13">
        <v>104</v>
      </c>
      <c r="B109" s="15">
        <v>55</v>
      </c>
      <c r="C109" s="21" t="s">
        <v>690</v>
      </c>
      <c r="E109" s="21" t="s">
        <v>744</v>
      </c>
      <c r="F109" s="21">
        <v>2003</v>
      </c>
      <c r="G109" s="15" t="s">
        <v>571</v>
      </c>
      <c r="H109" s="16" t="s">
        <v>87</v>
      </c>
      <c r="I109" s="21" t="s">
        <v>88</v>
      </c>
      <c r="J109" s="21"/>
      <c r="K109" s="21"/>
      <c r="L109" s="17" t="s">
        <v>89</v>
      </c>
      <c r="M109" s="19" t="s">
        <v>572</v>
      </c>
      <c r="N109" s="21" t="s">
        <v>453</v>
      </c>
      <c r="O109" s="21" t="s">
        <v>1361</v>
      </c>
      <c r="P109" s="21">
        <v>8</v>
      </c>
      <c r="Q109" s="21">
        <v>7</v>
      </c>
      <c r="R109" s="17">
        <v>15</v>
      </c>
      <c r="S109" s="19"/>
      <c r="T109" s="16" t="s">
        <v>295</v>
      </c>
      <c r="U109" s="21" t="s">
        <v>326</v>
      </c>
      <c r="V109" s="21" t="s">
        <v>1362</v>
      </c>
      <c r="W109" s="21">
        <v>25</v>
      </c>
      <c r="X109" s="21"/>
      <c r="Y109" s="15" t="s">
        <v>112</v>
      </c>
      <c r="Z109" s="15" t="s">
        <v>521</v>
      </c>
      <c r="AA109" s="21" t="s">
        <v>524</v>
      </c>
      <c r="AB109" s="21" t="s">
        <v>204</v>
      </c>
      <c r="AC109" s="21" t="s">
        <v>1389</v>
      </c>
      <c r="AD109" s="21"/>
      <c r="AE109" s="19" t="s">
        <v>526</v>
      </c>
      <c r="AF109" s="21"/>
      <c r="AG109" s="21"/>
      <c r="AH109" s="15" t="s">
        <v>112</v>
      </c>
      <c r="AI109" s="15" t="s">
        <v>112</v>
      </c>
      <c r="AK109" s="21" t="s">
        <v>89</v>
      </c>
      <c r="AL109" s="21" t="s">
        <v>1403</v>
      </c>
      <c r="AM109" s="21" t="s">
        <v>1217</v>
      </c>
      <c r="AN109" s="21" t="s">
        <v>1404</v>
      </c>
      <c r="AO109" s="21"/>
      <c r="AP109" s="21"/>
      <c r="AQ109" s="21" t="s">
        <v>1246</v>
      </c>
      <c r="AR109" s="21" t="s">
        <v>89</v>
      </c>
      <c r="AS109" s="21">
        <v>15</v>
      </c>
      <c r="AT109" s="21" t="s">
        <v>132</v>
      </c>
      <c r="AU109" s="21" t="s">
        <v>673</v>
      </c>
      <c r="AV109" s="21" t="s">
        <v>134</v>
      </c>
      <c r="AW109" s="21" t="s">
        <v>516</v>
      </c>
      <c r="AX109" s="21" t="s">
        <v>621</v>
      </c>
      <c r="AY109" s="21" t="s">
        <v>132</v>
      </c>
      <c r="AZ109" s="21" t="s">
        <v>112</v>
      </c>
      <c r="BA109" s="21">
        <v>15</v>
      </c>
      <c r="BB109" s="21">
        <v>15</v>
      </c>
      <c r="BC109" s="21" t="s">
        <v>167</v>
      </c>
      <c r="BD109" s="15">
        <v>93.4</v>
      </c>
      <c r="BJ109" s="15">
        <v>17.2</v>
      </c>
      <c r="BR109" s="15">
        <v>88.4</v>
      </c>
      <c r="BX109" s="15">
        <v>17.600000000000001</v>
      </c>
      <c r="CF109" s="15" t="s">
        <v>141</v>
      </c>
      <c r="CI109" s="19" t="s">
        <v>112</v>
      </c>
      <c r="CJ109" s="17"/>
      <c r="CK109" s="17"/>
      <c r="CL109" s="17"/>
      <c r="CM109" s="19"/>
    </row>
    <row r="110" spans="1:124">
      <c r="A110" s="13">
        <v>105</v>
      </c>
      <c r="B110" s="15">
        <v>56</v>
      </c>
      <c r="C110" s="21" t="s">
        <v>691</v>
      </c>
      <c r="E110" s="21" t="s">
        <v>745</v>
      </c>
      <c r="F110" s="21">
        <v>2006</v>
      </c>
      <c r="G110" s="27" t="s">
        <v>86</v>
      </c>
      <c r="H110" s="16" t="s">
        <v>87</v>
      </c>
      <c r="I110" s="19" t="s">
        <v>144</v>
      </c>
      <c r="J110" s="21"/>
      <c r="K110" s="21"/>
      <c r="L110" s="17" t="s">
        <v>89</v>
      </c>
      <c r="M110" s="16" t="s">
        <v>90</v>
      </c>
      <c r="N110" s="15" t="s">
        <v>148</v>
      </c>
      <c r="O110" s="21" t="s">
        <v>1363</v>
      </c>
      <c r="P110" s="21">
        <v>10</v>
      </c>
      <c r="Q110" s="21">
        <v>1</v>
      </c>
      <c r="R110" s="17">
        <f t="shared" ref="R110" si="25">(P110+Q110)</f>
        <v>11</v>
      </c>
      <c r="S110" s="21"/>
      <c r="T110" s="16" t="s">
        <v>94</v>
      </c>
      <c r="U110" s="21" t="s">
        <v>326</v>
      </c>
      <c r="V110" s="21" t="s">
        <v>1364</v>
      </c>
      <c r="W110" s="21"/>
      <c r="X110" s="21"/>
      <c r="Y110" s="15" t="s">
        <v>112</v>
      </c>
      <c r="Z110" s="21" t="s">
        <v>938</v>
      </c>
      <c r="AA110" s="19" t="s">
        <v>314</v>
      </c>
      <c r="AB110" s="21" t="s">
        <v>102</v>
      </c>
      <c r="AC110" s="21" t="s">
        <v>832</v>
      </c>
      <c r="AD110" s="21"/>
      <c r="AE110" s="21" t="s">
        <v>159</v>
      </c>
      <c r="AF110" s="21"/>
      <c r="AG110" s="21"/>
      <c r="AH110" s="15" t="s">
        <v>112</v>
      </c>
      <c r="AI110" s="15" t="s">
        <v>112</v>
      </c>
      <c r="AK110" s="21" t="s">
        <v>89</v>
      </c>
      <c r="AL110" s="21" t="s">
        <v>208</v>
      </c>
      <c r="AM110" s="21"/>
      <c r="AN110" s="21"/>
      <c r="AO110" s="21"/>
      <c r="AP110" s="21"/>
      <c r="AQ110" s="21" t="s">
        <v>131</v>
      </c>
      <c r="AR110" s="21" t="s">
        <v>89</v>
      </c>
      <c r="AS110" s="21">
        <v>10</v>
      </c>
      <c r="AT110" s="21" t="s">
        <v>132</v>
      </c>
      <c r="AU110" s="21" t="s">
        <v>854</v>
      </c>
      <c r="AV110" s="21" t="s">
        <v>134</v>
      </c>
      <c r="AW110" s="21" t="s">
        <v>516</v>
      </c>
      <c r="AX110" s="21" t="s">
        <v>839</v>
      </c>
      <c r="AY110" s="21" t="s">
        <v>1405</v>
      </c>
      <c r="BA110" s="21">
        <v>10</v>
      </c>
      <c r="BB110" s="21">
        <v>10</v>
      </c>
      <c r="BC110" s="19" t="s">
        <v>167</v>
      </c>
      <c r="BD110" s="15">
        <v>51.4</v>
      </c>
      <c r="BJ110" s="15">
        <v>51.6</v>
      </c>
      <c r="BR110" s="15">
        <v>59.4</v>
      </c>
      <c r="BX110" s="15">
        <v>50.8</v>
      </c>
      <c r="CF110" s="15" t="s">
        <v>141</v>
      </c>
      <c r="CI110" s="19" t="s">
        <v>112</v>
      </c>
      <c r="CJ110" s="17"/>
      <c r="CK110" s="17"/>
      <c r="CL110" s="17"/>
      <c r="CM110" s="19"/>
    </row>
    <row r="111" spans="1:124">
      <c r="A111" s="13">
        <v>106</v>
      </c>
      <c r="B111" s="15">
        <v>57</v>
      </c>
      <c r="C111" s="19" t="s">
        <v>692</v>
      </c>
      <c r="E111" s="19" t="s">
        <v>746</v>
      </c>
      <c r="F111" s="19">
        <v>2011</v>
      </c>
      <c r="G111" s="19" t="s">
        <v>192</v>
      </c>
      <c r="H111" s="16" t="s">
        <v>87</v>
      </c>
      <c r="I111" s="19" t="s">
        <v>88</v>
      </c>
      <c r="J111" s="19"/>
      <c r="K111" s="19"/>
      <c r="L111" s="15" t="s">
        <v>89</v>
      </c>
      <c r="M111" s="19" t="s">
        <v>189</v>
      </c>
      <c r="N111" s="15" t="s">
        <v>148</v>
      </c>
      <c r="O111" s="19" t="s">
        <v>836</v>
      </c>
      <c r="P111" s="19">
        <v>8</v>
      </c>
      <c r="Q111" s="19">
        <v>5</v>
      </c>
      <c r="R111" s="17">
        <f t="shared" ref="R111:R121" si="26">(P111+Q111)</f>
        <v>13</v>
      </c>
      <c r="S111" s="19"/>
      <c r="T111" s="16" t="s">
        <v>94</v>
      </c>
      <c r="U111" s="19" t="s">
        <v>495</v>
      </c>
      <c r="V111" s="19" t="s">
        <v>837</v>
      </c>
      <c r="W111" s="19"/>
      <c r="X111" s="19"/>
      <c r="Y111" s="15" t="s">
        <v>112</v>
      </c>
      <c r="Z111" s="19" t="s">
        <v>539</v>
      </c>
      <c r="AA111" s="19" t="s">
        <v>203</v>
      </c>
      <c r="AB111" s="19" t="s">
        <v>102</v>
      </c>
      <c r="AC111" s="34">
        <v>0.05</v>
      </c>
      <c r="AD111" s="19"/>
      <c r="AE111" s="19" t="s">
        <v>107</v>
      </c>
      <c r="AF111" s="19"/>
      <c r="AG111" s="19" t="s">
        <v>838</v>
      </c>
      <c r="AH111" s="15" t="s">
        <v>112</v>
      </c>
      <c r="AI111" s="15" t="s">
        <v>89</v>
      </c>
      <c r="AJ111" s="15" t="s">
        <v>841</v>
      </c>
      <c r="AK111" s="19" t="s">
        <v>89</v>
      </c>
      <c r="AL111" s="19" t="s">
        <v>208</v>
      </c>
      <c r="AM111" s="19" t="s">
        <v>107</v>
      </c>
      <c r="AN111" s="19"/>
      <c r="AO111" s="19"/>
      <c r="AP111" s="19"/>
      <c r="AQ111" s="19" t="s">
        <v>131</v>
      </c>
      <c r="AR111" s="19" t="s">
        <v>89</v>
      </c>
      <c r="AS111" s="19">
        <v>13</v>
      </c>
      <c r="AT111" s="19" t="s">
        <v>132</v>
      </c>
      <c r="AU111" s="19" t="s">
        <v>673</v>
      </c>
      <c r="AV111" s="19" t="s">
        <v>134</v>
      </c>
      <c r="AW111" s="19" t="s">
        <v>516</v>
      </c>
      <c r="AX111" s="19" t="s">
        <v>839</v>
      </c>
      <c r="AY111" s="19" t="s">
        <v>840</v>
      </c>
      <c r="AZ111" s="19"/>
      <c r="BA111" s="19">
        <v>13</v>
      </c>
      <c r="BB111" s="19">
        <v>13</v>
      </c>
      <c r="BC111" s="19" t="s">
        <v>139</v>
      </c>
      <c r="BD111" s="15">
        <v>15</v>
      </c>
      <c r="BG111" s="15">
        <v>4</v>
      </c>
      <c r="BJ111" s="17">
        <f>BG111*SQRT(BA111)</f>
        <v>14.422205101855956</v>
      </c>
      <c r="BR111" s="15">
        <v>13</v>
      </c>
      <c r="BU111" s="15">
        <v>4</v>
      </c>
      <c r="BX111" s="17">
        <f>BU111*SQRT(BB111)</f>
        <v>14.422205101855956</v>
      </c>
      <c r="CF111" s="15" t="s">
        <v>141</v>
      </c>
      <c r="CI111" s="19" t="s">
        <v>112</v>
      </c>
      <c r="CJ111" s="19"/>
    </row>
    <row r="112" spans="1:124" s="12" customFormat="1">
      <c r="A112" s="13">
        <v>107</v>
      </c>
      <c r="B112" s="15">
        <v>58</v>
      </c>
      <c r="C112" s="19" t="s">
        <v>693</v>
      </c>
      <c r="D112" s="15">
        <v>1</v>
      </c>
      <c r="E112" s="19" t="s">
        <v>747</v>
      </c>
      <c r="F112" s="19">
        <v>2018</v>
      </c>
      <c r="G112" s="27" t="s">
        <v>86</v>
      </c>
      <c r="H112" s="16" t="s">
        <v>87</v>
      </c>
      <c r="I112" s="19" t="s">
        <v>88</v>
      </c>
      <c r="J112" s="15"/>
      <c r="K112" s="15"/>
      <c r="L112" s="15" t="s">
        <v>89</v>
      </c>
      <c r="M112" s="16" t="s">
        <v>90</v>
      </c>
      <c r="N112" s="21" t="s">
        <v>453</v>
      </c>
      <c r="O112" s="15" t="s">
        <v>842</v>
      </c>
      <c r="P112" s="15">
        <v>21</v>
      </c>
      <c r="Q112" s="15">
        <v>0</v>
      </c>
      <c r="R112" s="15">
        <f t="shared" si="26"/>
        <v>21</v>
      </c>
      <c r="S112" s="15"/>
      <c r="T112" s="15" t="s">
        <v>1556</v>
      </c>
      <c r="U112" s="15" t="s">
        <v>365</v>
      </c>
      <c r="V112" s="15" t="s">
        <v>843</v>
      </c>
      <c r="W112" s="15"/>
      <c r="X112" s="15"/>
      <c r="Y112" s="15" t="s">
        <v>112</v>
      </c>
      <c r="Z112" s="15" t="s">
        <v>849</v>
      </c>
      <c r="AA112" s="15" t="s">
        <v>333</v>
      </c>
      <c r="AB112" s="15" t="s">
        <v>102</v>
      </c>
      <c r="AC112" s="15" t="s">
        <v>863</v>
      </c>
      <c r="AD112" s="15">
        <v>45</v>
      </c>
      <c r="AE112" s="15" t="s">
        <v>107</v>
      </c>
      <c r="AF112" s="15"/>
      <c r="AG112" s="15" t="s">
        <v>861</v>
      </c>
      <c r="AH112" s="15" t="s">
        <v>112</v>
      </c>
      <c r="AI112" s="15" t="s">
        <v>89</v>
      </c>
      <c r="AJ112" s="15" t="s">
        <v>860</v>
      </c>
      <c r="AK112" s="15" t="s">
        <v>89</v>
      </c>
      <c r="AL112" s="15" t="s">
        <v>208</v>
      </c>
      <c r="AM112" s="15" t="s">
        <v>107</v>
      </c>
      <c r="AN112" s="15"/>
      <c r="AO112" s="15"/>
      <c r="AP112" s="15"/>
      <c r="AQ112" s="15" t="s">
        <v>131</v>
      </c>
      <c r="AR112" s="15" t="s">
        <v>89</v>
      </c>
      <c r="AS112" s="15">
        <v>21</v>
      </c>
      <c r="AT112" s="15" t="s">
        <v>853</v>
      </c>
      <c r="AU112" s="15" t="s">
        <v>854</v>
      </c>
      <c r="AV112" s="15" t="s">
        <v>134</v>
      </c>
      <c r="AW112" s="15" t="s">
        <v>855</v>
      </c>
      <c r="AX112" s="15" t="s">
        <v>132</v>
      </c>
      <c r="AY112" s="15" t="s">
        <v>856</v>
      </c>
      <c r="AZ112" s="15" t="s">
        <v>857</v>
      </c>
      <c r="BA112" s="15">
        <v>21</v>
      </c>
      <c r="BB112" s="15">
        <v>21</v>
      </c>
      <c r="BC112" s="15" t="s">
        <v>167</v>
      </c>
      <c r="BD112" s="15">
        <v>2.75</v>
      </c>
      <c r="BE112" s="15"/>
      <c r="BF112" s="15"/>
      <c r="BG112" s="15"/>
      <c r="BH112" s="15"/>
      <c r="BI112" s="15"/>
      <c r="BJ112" s="15">
        <v>7.92</v>
      </c>
      <c r="BK112" s="15"/>
      <c r="BL112" s="15"/>
      <c r="BM112" s="15"/>
      <c r="BN112" s="15"/>
      <c r="BO112" s="15"/>
      <c r="BP112" s="15"/>
      <c r="BQ112" s="15"/>
      <c r="BR112" s="15">
        <v>3.59</v>
      </c>
      <c r="BS112" s="15"/>
      <c r="BT112" s="15"/>
      <c r="BU112" s="15"/>
      <c r="BV112" s="15"/>
      <c r="BW112" s="15"/>
      <c r="BX112" s="15">
        <v>4.5999999999999996</v>
      </c>
      <c r="BY112" s="15"/>
      <c r="BZ112" s="15"/>
      <c r="CA112" s="15"/>
      <c r="CB112" s="15"/>
      <c r="CC112" s="15"/>
      <c r="CD112" s="15"/>
      <c r="CE112" s="15"/>
      <c r="CF112" s="15" t="s">
        <v>141</v>
      </c>
      <c r="CG112" s="15"/>
      <c r="CH112" s="15"/>
      <c r="CI112" s="19" t="s">
        <v>112</v>
      </c>
      <c r="CJ112" s="15"/>
      <c r="CK112" s="15"/>
      <c r="CL112" s="15"/>
      <c r="CM112" s="15"/>
      <c r="CN112" s="15"/>
      <c r="CO112" s="15"/>
      <c r="CP112" s="15"/>
      <c r="CQ112" s="15"/>
      <c r="CR112" s="15"/>
      <c r="CS112" s="15"/>
    </row>
    <row r="113" spans="1:123" s="12" customFormat="1">
      <c r="A113" s="13">
        <v>108</v>
      </c>
      <c r="B113" s="15">
        <v>58</v>
      </c>
      <c r="C113" s="19" t="s">
        <v>693</v>
      </c>
      <c r="D113" s="15">
        <v>2</v>
      </c>
      <c r="E113" s="19" t="s">
        <v>747</v>
      </c>
      <c r="F113" s="19">
        <v>2018</v>
      </c>
      <c r="G113" s="27" t="s">
        <v>86</v>
      </c>
      <c r="H113" s="16" t="s">
        <v>87</v>
      </c>
      <c r="I113" s="19" t="s">
        <v>88</v>
      </c>
      <c r="J113" s="15"/>
      <c r="K113" s="15"/>
      <c r="L113" s="15" t="s">
        <v>89</v>
      </c>
      <c r="M113" s="16" t="s">
        <v>90</v>
      </c>
      <c r="N113" s="21" t="s">
        <v>453</v>
      </c>
      <c r="O113" s="15" t="s">
        <v>844</v>
      </c>
      <c r="P113" s="15">
        <v>21</v>
      </c>
      <c r="Q113" s="15">
        <v>0</v>
      </c>
      <c r="R113" s="15">
        <f t="shared" si="26"/>
        <v>21</v>
      </c>
      <c r="S113" s="15"/>
      <c r="T113" s="15" t="s">
        <v>1556</v>
      </c>
      <c r="U113" s="15" t="s">
        <v>365</v>
      </c>
      <c r="V113" s="15" t="s">
        <v>843</v>
      </c>
      <c r="W113" s="15"/>
      <c r="X113" s="15"/>
      <c r="Y113" s="15" t="s">
        <v>112</v>
      </c>
      <c r="Z113" s="15" t="s">
        <v>849</v>
      </c>
      <c r="AA113" s="15" t="s">
        <v>333</v>
      </c>
      <c r="AB113" s="15" t="s">
        <v>102</v>
      </c>
      <c r="AC113" s="15" t="s">
        <v>864</v>
      </c>
      <c r="AD113" s="15">
        <v>45</v>
      </c>
      <c r="AE113" s="15" t="s">
        <v>107</v>
      </c>
      <c r="AF113" s="15"/>
      <c r="AG113" s="15" t="s">
        <v>862</v>
      </c>
      <c r="AH113" s="15" t="s">
        <v>112</v>
      </c>
      <c r="AI113" s="15" t="s">
        <v>89</v>
      </c>
      <c r="AJ113" s="15" t="s">
        <v>860</v>
      </c>
      <c r="AK113" s="15" t="s">
        <v>89</v>
      </c>
      <c r="AL113" s="15" t="s">
        <v>208</v>
      </c>
      <c r="AM113" s="15" t="s">
        <v>107</v>
      </c>
      <c r="AN113" s="15"/>
      <c r="AO113" s="15"/>
      <c r="AP113" s="15"/>
      <c r="AQ113" s="15" t="s">
        <v>131</v>
      </c>
      <c r="AR113" s="15" t="s">
        <v>89</v>
      </c>
      <c r="AS113" s="15">
        <v>21</v>
      </c>
      <c r="AT113" s="15" t="s">
        <v>853</v>
      </c>
      <c r="AU113" s="15" t="s">
        <v>854</v>
      </c>
      <c r="AV113" s="15" t="s">
        <v>134</v>
      </c>
      <c r="AW113" s="15" t="s">
        <v>855</v>
      </c>
      <c r="AX113" s="15" t="s">
        <v>132</v>
      </c>
      <c r="AY113" s="15" t="s">
        <v>856</v>
      </c>
      <c r="AZ113" s="15" t="s">
        <v>857</v>
      </c>
      <c r="BA113" s="15">
        <v>21</v>
      </c>
      <c r="BB113" s="15">
        <v>21</v>
      </c>
      <c r="BC113" s="15" t="s">
        <v>167</v>
      </c>
      <c r="BD113" s="15">
        <v>1.24</v>
      </c>
      <c r="BE113" s="15"/>
      <c r="BF113" s="15"/>
      <c r="BG113" s="15"/>
      <c r="BH113" s="15"/>
      <c r="BI113" s="15"/>
      <c r="BJ113" s="15">
        <v>13.67</v>
      </c>
      <c r="BK113" s="15"/>
      <c r="BL113" s="15"/>
      <c r="BM113" s="15"/>
      <c r="BN113" s="15"/>
      <c r="BO113" s="15"/>
      <c r="BP113" s="15"/>
      <c r="BQ113" s="15"/>
      <c r="BR113" s="15">
        <v>3.59</v>
      </c>
      <c r="BS113" s="15"/>
      <c r="BT113" s="15"/>
      <c r="BU113" s="15"/>
      <c r="BV113" s="15"/>
      <c r="BW113" s="15"/>
      <c r="BX113" s="15">
        <v>4.5999999999999996</v>
      </c>
      <c r="BY113" s="15"/>
      <c r="BZ113" s="15"/>
      <c r="CA113" s="15"/>
      <c r="CB113" s="15"/>
      <c r="CC113" s="15"/>
      <c r="CD113" s="15"/>
      <c r="CE113" s="15"/>
      <c r="CF113" s="15" t="s">
        <v>140</v>
      </c>
      <c r="CG113" s="15"/>
      <c r="CH113" s="15"/>
      <c r="CI113" s="19" t="s">
        <v>112</v>
      </c>
      <c r="CJ113" s="15"/>
      <c r="CK113" s="15"/>
      <c r="CL113" s="15"/>
      <c r="CM113" s="15"/>
      <c r="CN113" s="15"/>
      <c r="CO113" s="15"/>
      <c r="CP113" s="15"/>
      <c r="CQ113" s="15"/>
      <c r="CR113" s="15"/>
      <c r="CS113" s="15"/>
    </row>
    <row r="114" spans="1:123" s="12" customFormat="1">
      <c r="A114" s="13">
        <v>109</v>
      </c>
      <c r="B114" s="15">
        <v>58</v>
      </c>
      <c r="C114" s="19" t="s">
        <v>693</v>
      </c>
      <c r="D114" s="15">
        <v>3</v>
      </c>
      <c r="E114" s="19" t="s">
        <v>747</v>
      </c>
      <c r="F114" s="19">
        <v>2018</v>
      </c>
      <c r="G114" s="27" t="s">
        <v>86</v>
      </c>
      <c r="H114" s="16" t="s">
        <v>87</v>
      </c>
      <c r="I114" s="19" t="s">
        <v>88</v>
      </c>
      <c r="J114" s="15"/>
      <c r="K114" s="15"/>
      <c r="L114" s="15" t="s">
        <v>89</v>
      </c>
      <c r="M114" s="16" t="s">
        <v>90</v>
      </c>
      <c r="N114" s="21" t="s">
        <v>453</v>
      </c>
      <c r="O114" s="15" t="s">
        <v>845</v>
      </c>
      <c r="P114" s="15">
        <v>21</v>
      </c>
      <c r="Q114" s="15">
        <v>0</v>
      </c>
      <c r="R114" s="15">
        <f t="shared" si="26"/>
        <v>21</v>
      </c>
      <c r="S114" s="15"/>
      <c r="T114" s="16" t="s">
        <v>94</v>
      </c>
      <c r="U114" s="15" t="s">
        <v>326</v>
      </c>
      <c r="V114" s="15" t="s">
        <v>846</v>
      </c>
      <c r="W114" s="15"/>
      <c r="X114" s="15"/>
      <c r="Y114" s="15" t="s">
        <v>112</v>
      </c>
      <c r="Z114" s="15" t="s">
        <v>849</v>
      </c>
      <c r="AA114" s="15" t="s">
        <v>333</v>
      </c>
      <c r="AB114" s="15" t="s">
        <v>102</v>
      </c>
      <c r="AC114" s="15" t="s">
        <v>863</v>
      </c>
      <c r="AD114" s="15">
        <v>45</v>
      </c>
      <c r="AE114" s="15" t="s">
        <v>107</v>
      </c>
      <c r="AF114" s="15"/>
      <c r="AG114" s="15" t="s">
        <v>861</v>
      </c>
      <c r="AH114" s="15" t="s">
        <v>112</v>
      </c>
      <c r="AI114" s="15" t="s">
        <v>89</v>
      </c>
      <c r="AJ114" s="15" t="s">
        <v>860</v>
      </c>
      <c r="AK114" s="15" t="s">
        <v>89</v>
      </c>
      <c r="AL114" s="15" t="s">
        <v>208</v>
      </c>
      <c r="AM114" s="15" t="s">
        <v>107</v>
      </c>
      <c r="AN114" s="15"/>
      <c r="AO114" s="15"/>
      <c r="AP114" s="15"/>
      <c r="AQ114" s="15" t="s">
        <v>131</v>
      </c>
      <c r="AR114" s="15" t="s">
        <v>89</v>
      </c>
      <c r="AS114" s="15">
        <v>21</v>
      </c>
      <c r="AT114" s="15" t="s">
        <v>853</v>
      </c>
      <c r="AU114" s="15" t="s">
        <v>854</v>
      </c>
      <c r="AV114" s="15" t="s">
        <v>134</v>
      </c>
      <c r="AW114" s="15" t="s">
        <v>855</v>
      </c>
      <c r="AX114" s="15" t="s">
        <v>132</v>
      </c>
      <c r="AY114" s="15" t="s">
        <v>856</v>
      </c>
      <c r="AZ114" s="15" t="s">
        <v>857</v>
      </c>
      <c r="BA114" s="15">
        <v>21</v>
      </c>
      <c r="BB114" s="15">
        <v>21</v>
      </c>
      <c r="BC114" s="15" t="s">
        <v>167</v>
      </c>
      <c r="BD114" s="19">
        <v>20.86</v>
      </c>
      <c r="BE114" s="19"/>
      <c r="BF114" s="19"/>
      <c r="BG114" s="19"/>
      <c r="BH114" s="19"/>
      <c r="BI114" s="19"/>
      <c r="BJ114" s="19">
        <v>23.04</v>
      </c>
      <c r="BK114" s="19"/>
      <c r="BL114" s="19"/>
      <c r="BM114" s="19"/>
      <c r="BN114" s="19"/>
      <c r="BO114" s="19"/>
      <c r="BP114" s="19"/>
      <c r="BQ114" s="19"/>
      <c r="BR114" s="19">
        <v>19.329999999999998</v>
      </c>
      <c r="BS114" s="19"/>
      <c r="BT114" s="19"/>
      <c r="BU114" s="19"/>
      <c r="BV114" s="19"/>
      <c r="BW114" s="19"/>
      <c r="BX114" s="19">
        <v>20.11</v>
      </c>
      <c r="BY114" s="19"/>
      <c r="BZ114" s="19"/>
      <c r="CA114" s="19"/>
      <c r="CB114" s="19"/>
      <c r="CC114" s="19"/>
      <c r="CD114" s="19"/>
      <c r="CE114" s="19"/>
      <c r="CF114" s="21" t="s">
        <v>140</v>
      </c>
      <c r="CG114" s="15"/>
      <c r="CH114" s="15"/>
      <c r="CI114" s="19" t="s">
        <v>112</v>
      </c>
      <c r="CJ114" s="15"/>
      <c r="CK114" s="15"/>
      <c r="CL114" s="15"/>
      <c r="CM114" s="15"/>
      <c r="CN114" s="15"/>
      <c r="CO114" s="15"/>
      <c r="CP114" s="15"/>
      <c r="CQ114" s="15"/>
      <c r="CR114" s="15"/>
      <c r="CS114" s="15"/>
    </row>
    <row r="115" spans="1:123" s="12" customFormat="1">
      <c r="A115" s="13">
        <v>110</v>
      </c>
      <c r="B115" s="15">
        <v>58</v>
      </c>
      <c r="C115" s="19" t="s">
        <v>693</v>
      </c>
      <c r="D115" s="15">
        <v>4</v>
      </c>
      <c r="E115" s="19" t="s">
        <v>747</v>
      </c>
      <c r="F115" s="19">
        <v>2018</v>
      </c>
      <c r="G115" s="27" t="s">
        <v>86</v>
      </c>
      <c r="H115" s="16" t="s">
        <v>87</v>
      </c>
      <c r="I115" s="19" t="s">
        <v>88</v>
      </c>
      <c r="J115" s="15"/>
      <c r="K115" s="15"/>
      <c r="L115" s="15" t="s">
        <v>89</v>
      </c>
      <c r="M115" s="16" t="s">
        <v>90</v>
      </c>
      <c r="N115" s="21" t="s">
        <v>453</v>
      </c>
      <c r="O115" s="15" t="s">
        <v>842</v>
      </c>
      <c r="P115" s="15">
        <v>21</v>
      </c>
      <c r="Q115" s="15">
        <v>0</v>
      </c>
      <c r="R115" s="15">
        <f t="shared" si="26"/>
        <v>21</v>
      </c>
      <c r="S115" s="15"/>
      <c r="T115" s="16" t="s">
        <v>94</v>
      </c>
      <c r="U115" s="15" t="s">
        <v>326</v>
      </c>
      <c r="V115" s="15" t="s">
        <v>846</v>
      </c>
      <c r="W115" s="15"/>
      <c r="X115" s="15"/>
      <c r="Y115" s="15" t="s">
        <v>112</v>
      </c>
      <c r="Z115" s="15" t="s">
        <v>849</v>
      </c>
      <c r="AA115" s="15" t="s">
        <v>333</v>
      </c>
      <c r="AB115" s="15" t="s">
        <v>102</v>
      </c>
      <c r="AC115" s="15" t="s">
        <v>864</v>
      </c>
      <c r="AD115" s="15">
        <v>45</v>
      </c>
      <c r="AE115" s="15" t="s">
        <v>107</v>
      </c>
      <c r="AF115" s="15"/>
      <c r="AG115" s="15" t="s">
        <v>862</v>
      </c>
      <c r="AH115" s="15" t="s">
        <v>112</v>
      </c>
      <c r="AI115" s="15" t="s">
        <v>89</v>
      </c>
      <c r="AJ115" s="15" t="s">
        <v>860</v>
      </c>
      <c r="AK115" s="15" t="s">
        <v>89</v>
      </c>
      <c r="AL115" s="15" t="s">
        <v>208</v>
      </c>
      <c r="AM115" s="15" t="s">
        <v>107</v>
      </c>
      <c r="AN115" s="15"/>
      <c r="AO115" s="15"/>
      <c r="AP115" s="15"/>
      <c r="AQ115" s="15" t="s">
        <v>131</v>
      </c>
      <c r="AR115" s="15" t="s">
        <v>89</v>
      </c>
      <c r="AS115" s="15">
        <v>21</v>
      </c>
      <c r="AT115" s="15" t="s">
        <v>853</v>
      </c>
      <c r="AU115" s="15" t="s">
        <v>854</v>
      </c>
      <c r="AV115" s="15" t="s">
        <v>134</v>
      </c>
      <c r="AW115" s="15" t="s">
        <v>855</v>
      </c>
      <c r="AX115" s="15" t="s">
        <v>132</v>
      </c>
      <c r="AY115" s="15" t="s">
        <v>856</v>
      </c>
      <c r="AZ115" s="15" t="s">
        <v>857</v>
      </c>
      <c r="BA115" s="15">
        <v>21</v>
      </c>
      <c r="BB115" s="15">
        <v>21</v>
      </c>
      <c r="BC115" s="15" t="s">
        <v>167</v>
      </c>
      <c r="BD115" s="15">
        <v>16.41</v>
      </c>
      <c r="BE115" s="15"/>
      <c r="BF115" s="15"/>
      <c r="BG115" s="15"/>
      <c r="BH115" s="15"/>
      <c r="BI115" s="15"/>
      <c r="BJ115" s="15">
        <v>17.21</v>
      </c>
      <c r="BK115" s="15"/>
      <c r="BL115" s="15"/>
      <c r="BM115" s="15"/>
      <c r="BN115" s="15"/>
      <c r="BO115" s="15"/>
      <c r="BP115" s="15"/>
      <c r="BQ115" s="15"/>
      <c r="BR115" s="19">
        <v>19.329999999999998</v>
      </c>
      <c r="BS115" s="19"/>
      <c r="BT115" s="19"/>
      <c r="BU115" s="19"/>
      <c r="BV115" s="19"/>
      <c r="BW115" s="19"/>
      <c r="BX115" s="19">
        <v>20.11</v>
      </c>
      <c r="BY115" s="15"/>
      <c r="BZ115" s="15"/>
      <c r="CA115" s="15"/>
      <c r="CB115" s="15"/>
      <c r="CC115" s="15"/>
      <c r="CD115" s="15"/>
      <c r="CE115" s="15"/>
      <c r="CF115" s="15" t="s">
        <v>140</v>
      </c>
      <c r="CG115" s="15"/>
      <c r="CH115" s="15"/>
      <c r="CI115" s="19" t="s">
        <v>112</v>
      </c>
      <c r="CJ115" s="15"/>
      <c r="CK115" s="15"/>
      <c r="CL115" s="15"/>
      <c r="CM115" s="15"/>
      <c r="CN115" s="15"/>
      <c r="CO115" s="15"/>
      <c r="CP115" s="15"/>
      <c r="CQ115" s="15"/>
      <c r="CR115" s="15"/>
      <c r="CS115" s="15"/>
    </row>
    <row r="116" spans="1:123">
      <c r="A116" s="13">
        <v>111</v>
      </c>
      <c r="B116" s="15">
        <v>59</v>
      </c>
      <c r="C116" s="19" t="s">
        <v>694</v>
      </c>
      <c r="E116" s="19" t="s">
        <v>748</v>
      </c>
      <c r="F116" s="19">
        <v>2019</v>
      </c>
      <c r="G116" s="27" t="s">
        <v>86</v>
      </c>
      <c r="H116" s="16" t="s">
        <v>87</v>
      </c>
      <c r="I116" s="19" t="s">
        <v>88</v>
      </c>
      <c r="L116" s="15" t="s">
        <v>89</v>
      </c>
      <c r="M116" s="16" t="s">
        <v>90</v>
      </c>
      <c r="N116" s="15" t="s">
        <v>384</v>
      </c>
      <c r="O116" s="15" t="s">
        <v>847</v>
      </c>
      <c r="P116" s="15">
        <v>10</v>
      </c>
      <c r="Q116" s="15">
        <v>17</v>
      </c>
      <c r="R116" s="15">
        <f t="shared" si="26"/>
        <v>27</v>
      </c>
      <c r="T116" s="19" t="s">
        <v>150</v>
      </c>
      <c r="U116" s="15" t="s">
        <v>326</v>
      </c>
      <c r="V116" s="15" t="s">
        <v>848</v>
      </c>
      <c r="W116" s="15">
        <v>75</v>
      </c>
      <c r="Y116" s="15" t="s">
        <v>112</v>
      </c>
      <c r="Z116" s="15" t="s">
        <v>850</v>
      </c>
      <c r="AA116" s="15" t="s">
        <v>851</v>
      </c>
      <c r="AB116" s="15" t="s">
        <v>102</v>
      </c>
      <c r="AC116" s="15" t="s">
        <v>852</v>
      </c>
      <c r="AE116" s="15" t="s">
        <v>206</v>
      </c>
      <c r="AH116" s="15" t="s">
        <v>112</v>
      </c>
      <c r="AI116" s="15" t="s">
        <v>89</v>
      </c>
      <c r="AJ116" s="15" t="s">
        <v>841</v>
      </c>
      <c r="AK116" s="15" t="s">
        <v>89</v>
      </c>
      <c r="AL116" s="15" t="s">
        <v>208</v>
      </c>
      <c r="AM116" s="15" t="s">
        <v>206</v>
      </c>
      <c r="AQ116" s="15" t="s">
        <v>131</v>
      </c>
      <c r="AR116" s="15" t="s">
        <v>89</v>
      </c>
      <c r="AS116" s="15">
        <v>27</v>
      </c>
      <c r="AT116" s="15" t="s">
        <v>853</v>
      </c>
      <c r="AU116" s="15" t="s">
        <v>858</v>
      </c>
      <c r="AV116" s="15" t="s">
        <v>134</v>
      </c>
      <c r="AW116" s="15" t="s">
        <v>516</v>
      </c>
      <c r="AX116" s="15" t="s">
        <v>859</v>
      </c>
      <c r="AY116" s="15" t="s">
        <v>132</v>
      </c>
      <c r="AZ116" s="15" t="s">
        <v>857</v>
      </c>
      <c r="BA116" s="15">
        <v>12</v>
      </c>
      <c r="BB116" s="15">
        <v>12</v>
      </c>
      <c r="BC116" s="15" t="s">
        <v>167</v>
      </c>
      <c r="BD116" s="15">
        <v>34.9</v>
      </c>
      <c r="BJ116" s="15">
        <v>15</v>
      </c>
      <c r="BR116" s="15">
        <v>33.450000000000003</v>
      </c>
      <c r="BX116" s="15">
        <v>15.3</v>
      </c>
      <c r="CF116" s="15" t="s">
        <v>140</v>
      </c>
      <c r="CI116" s="19" t="s">
        <v>112</v>
      </c>
    </row>
    <row r="117" spans="1:123">
      <c r="A117" s="13">
        <v>112</v>
      </c>
      <c r="B117" s="15">
        <v>60</v>
      </c>
      <c r="C117" s="19" t="s">
        <v>695</v>
      </c>
      <c r="D117" s="15">
        <v>1</v>
      </c>
      <c r="E117" s="19" t="s">
        <v>749</v>
      </c>
      <c r="F117" s="19">
        <v>2011</v>
      </c>
      <c r="G117" s="27" t="s">
        <v>86</v>
      </c>
      <c r="H117" s="16" t="s">
        <v>87</v>
      </c>
      <c r="I117" s="15" t="s">
        <v>451</v>
      </c>
      <c r="J117" s="19"/>
      <c r="K117" s="19"/>
      <c r="L117" s="17" t="s">
        <v>89</v>
      </c>
      <c r="M117" s="16" t="s">
        <v>90</v>
      </c>
      <c r="N117" s="21" t="s">
        <v>453</v>
      </c>
      <c r="O117" s="19" t="s">
        <v>865</v>
      </c>
      <c r="P117" s="19">
        <v>16</v>
      </c>
      <c r="Q117" s="19">
        <v>0</v>
      </c>
      <c r="R117" s="17">
        <f t="shared" si="26"/>
        <v>16</v>
      </c>
      <c r="S117" s="19"/>
      <c r="T117" s="16" t="s">
        <v>295</v>
      </c>
      <c r="U117" s="19" t="s">
        <v>95</v>
      </c>
      <c r="V117" s="19" t="s">
        <v>866</v>
      </c>
      <c r="W117" s="19">
        <v>150</v>
      </c>
      <c r="Y117" s="15" t="s">
        <v>112</v>
      </c>
      <c r="Z117" s="19" t="s">
        <v>457</v>
      </c>
      <c r="AA117" s="17" t="s">
        <v>101</v>
      </c>
      <c r="AB117" s="19" t="s">
        <v>102</v>
      </c>
      <c r="AC117" s="19" t="s">
        <v>867</v>
      </c>
      <c r="AD117" s="19"/>
      <c r="AE117" s="19" t="s">
        <v>159</v>
      </c>
      <c r="AH117" s="15" t="s">
        <v>112</v>
      </c>
      <c r="AI117" s="15" t="s">
        <v>89</v>
      </c>
      <c r="AJ117" s="15" t="s">
        <v>875</v>
      </c>
      <c r="AK117" s="21" t="s">
        <v>89</v>
      </c>
      <c r="AL117" s="21" t="s">
        <v>299</v>
      </c>
      <c r="AM117" s="21" t="s">
        <v>159</v>
      </c>
      <c r="AN117" s="21" t="s">
        <v>431</v>
      </c>
      <c r="AO117" s="21"/>
      <c r="AP117" s="21"/>
      <c r="AQ117" s="21" t="s">
        <v>131</v>
      </c>
      <c r="AR117" s="21" t="s">
        <v>89</v>
      </c>
      <c r="AS117" s="21">
        <v>16</v>
      </c>
      <c r="AT117" s="21" t="s">
        <v>853</v>
      </c>
      <c r="AU117" s="21" t="s">
        <v>164</v>
      </c>
      <c r="AV117" s="21" t="s">
        <v>134</v>
      </c>
      <c r="AW117" s="21" t="s">
        <v>872</v>
      </c>
      <c r="AX117" s="21" t="s">
        <v>859</v>
      </c>
      <c r="AY117" s="21" t="s">
        <v>873</v>
      </c>
      <c r="AZ117" s="15" t="s">
        <v>857</v>
      </c>
      <c r="BA117" s="21">
        <v>16</v>
      </c>
      <c r="BB117" s="21">
        <v>16</v>
      </c>
      <c r="BC117" s="21" t="s">
        <v>879</v>
      </c>
      <c r="BD117" s="17">
        <v>-20</v>
      </c>
      <c r="BE117" s="17"/>
      <c r="BF117" s="17"/>
      <c r="BG117" s="17">
        <v>15</v>
      </c>
      <c r="BH117" s="17"/>
      <c r="BI117" s="17"/>
      <c r="BJ117" s="19">
        <f t="shared" ref="BJ117" si="27">BG117*SQRT(BA117)</f>
        <v>60</v>
      </c>
      <c r="BK117" s="17"/>
      <c r="BL117" s="17"/>
      <c r="BM117" s="17"/>
      <c r="BN117" s="17"/>
      <c r="BO117" s="17"/>
      <c r="BP117" s="17"/>
      <c r="BQ117" s="17"/>
      <c r="BR117" s="17">
        <v>20</v>
      </c>
      <c r="BS117" s="17"/>
      <c r="BT117" s="17"/>
      <c r="BU117" s="17">
        <v>10</v>
      </c>
      <c r="BV117" s="17"/>
      <c r="BW117" s="17"/>
      <c r="BX117" s="19">
        <f t="shared" ref="BX117" si="28">BU117*SQRT(BB117)</f>
        <v>40</v>
      </c>
      <c r="BY117" s="17"/>
      <c r="BZ117" s="17"/>
      <c r="CA117" s="17"/>
      <c r="CB117" s="17"/>
      <c r="CC117" s="17"/>
      <c r="CD117" s="17"/>
      <c r="CE117" s="17"/>
      <c r="CF117" s="21" t="s">
        <v>88</v>
      </c>
      <c r="CG117" s="17"/>
      <c r="CH117" s="15" t="s">
        <v>878</v>
      </c>
      <c r="CI117" s="19" t="s">
        <v>112</v>
      </c>
    </row>
    <row r="118" spans="1:123">
      <c r="A118" s="13">
        <v>113</v>
      </c>
      <c r="B118" s="15">
        <v>60</v>
      </c>
      <c r="C118" s="19" t="s">
        <v>695</v>
      </c>
      <c r="D118" s="15">
        <v>2</v>
      </c>
      <c r="E118" s="19" t="s">
        <v>749</v>
      </c>
      <c r="F118" s="19">
        <v>2011</v>
      </c>
      <c r="G118" s="27" t="s">
        <v>86</v>
      </c>
      <c r="H118" s="16" t="s">
        <v>87</v>
      </c>
      <c r="I118" s="15" t="s">
        <v>88</v>
      </c>
      <c r="L118" s="15" t="s">
        <v>89</v>
      </c>
      <c r="M118" s="16" t="s">
        <v>90</v>
      </c>
      <c r="N118" s="21" t="s">
        <v>453</v>
      </c>
      <c r="O118" s="15" t="s">
        <v>865</v>
      </c>
      <c r="P118" s="15">
        <v>16</v>
      </c>
      <c r="Q118" s="15">
        <v>0</v>
      </c>
      <c r="R118" s="15">
        <f t="shared" si="26"/>
        <v>16</v>
      </c>
      <c r="T118" s="16" t="s">
        <v>295</v>
      </c>
      <c r="U118" s="15" t="s">
        <v>95</v>
      </c>
      <c r="V118" s="15" t="s">
        <v>866</v>
      </c>
      <c r="W118" s="15">
        <v>150</v>
      </c>
      <c r="Y118" s="15" t="s">
        <v>112</v>
      </c>
      <c r="Z118" s="15" t="s">
        <v>868</v>
      </c>
      <c r="AA118" s="15" t="s">
        <v>333</v>
      </c>
      <c r="AB118" s="15" t="s">
        <v>102</v>
      </c>
      <c r="AC118" s="15" t="s">
        <v>869</v>
      </c>
      <c r="AE118" s="15" t="s">
        <v>159</v>
      </c>
      <c r="AH118" s="15" t="s">
        <v>112</v>
      </c>
      <c r="AI118" s="15" t="s">
        <v>89</v>
      </c>
      <c r="AJ118" s="15" t="s">
        <v>876</v>
      </c>
      <c r="AK118" s="29" t="s">
        <v>89</v>
      </c>
      <c r="AL118" s="29" t="s">
        <v>299</v>
      </c>
      <c r="AM118" s="29" t="s">
        <v>159</v>
      </c>
      <c r="AN118" s="29" t="s">
        <v>431</v>
      </c>
      <c r="AO118" s="29"/>
      <c r="AP118" s="29"/>
      <c r="AQ118" s="29" t="s">
        <v>131</v>
      </c>
      <c r="AR118" s="29" t="s">
        <v>89</v>
      </c>
      <c r="AS118" s="29">
        <v>16</v>
      </c>
      <c r="AT118" s="29" t="s">
        <v>853</v>
      </c>
      <c r="AU118" s="29" t="s">
        <v>164</v>
      </c>
      <c r="AV118" s="29" t="s">
        <v>134</v>
      </c>
      <c r="AW118" s="29" t="s">
        <v>872</v>
      </c>
      <c r="AX118" s="29" t="s">
        <v>859</v>
      </c>
      <c r="AY118" s="29" t="s">
        <v>873</v>
      </c>
      <c r="AZ118" s="15" t="s">
        <v>857</v>
      </c>
      <c r="BA118" s="21">
        <v>16</v>
      </c>
      <c r="BB118" s="21">
        <v>16</v>
      </c>
      <c r="BC118" s="21" t="s">
        <v>879</v>
      </c>
      <c r="BD118" s="17">
        <v>-35</v>
      </c>
      <c r="BE118" s="17"/>
      <c r="BF118" s="17"/>
      <c r="BG118" s="17">
        <v>7</v>
      </c>
      <c r="BH118" s="17"/>
      <c r="BI118" s="17"/>
      <c r="BJ118" s="17"/>
      <c r="BK118" s="17"/>
      <c r="BL118" s="17"/>
      <c r="BM118" s="17"/>
      <c r="BN118" s="17"/>
      <c r="BO118" s="17"/>
      <c r="BP118" s="17"/>
      <c r="BQ118" s="17"/>
      <c r="BR118" s="17">
        <v>20</v>
      </c>
      <c r="BS118" s="17"/>
      <c r="BT118" s="17"/>
      <c r="BU118" s="17">
        <v>10</v>
      </c>
      <c r="BV118" s="17"/>
      <c r="BW118" s="17"/>
      <c r="BX118" s="17"/>
      <c r="BY118" s="17"/>
      <c r="BZ118" s="17"/>
      <c r="CA118" s="17"/>
      <c r="CB118" s="17"/>
      <c r="CC118" s="17"/>
      <c r="CD118" s="17"/>
      <c r="CE118" s="17"/>
      <c r="CF118" s="21" t="s">
        <v>88</v>
      </c>
      <c r="CG118" s="17"/>
      <c r="CH118" s="15" t="s">
        <v>880</v>
      </c>
      <c r="CI118" s="19" t="s">
        <v>112</v>
      </c>
    </row>
    <row r="119" spans="1:123">
      <c r="A119" s="13">
        <v>114</v>
      </c>
      <c r="B119" s="15">
        <v>60</v>
      </c>
      <c r="C119" s="19" t="s">
        <v>695</v>
      </c>
      <c r="D119" s="15">
        <v>3</v>
      </c>
      <c r="E119" s="19" t="s">
        <v>749</v>
      </c>
      <c r="F119" s="19">
        <v>2011</v>
      </c>
      <c r="G119" s="27" t="s">
        <v>86</v>
      </c>
      <c r="H119" s="16" t="s">
        <v>87</v>
      </c>
      <c r="I119" s="15" t="s">
        <v>88</v>
      </c>
      <c r="L119" s="15" t="s">
        <v>89</v>
      </c>
      <c r="M119" s="16" t="s">
        <v>90</v>
      </c>
      <c r="N119" s="21" t="s">
        <v>453</v>
      </c>
      <c r="O119" s="15" t="s">
        <v>865</v>
      </c>
      <c r="P119" s="15">
        <v>16</v>
      </c>
      <c r="Q119" s="15">
        <v>0</v>
      </c>
      <c r="R119" s="15">
        <f t="shared" si="26"/>
        <v>16</v>
      </c>
      <c r="T119" s="16" t="s">
        <v>295</v>
      </c>
      <c r="U119" s="15" t="s">
        <v>95</v>
      </c>
      <c r="V119" s="15" t="s">
        <v>866</v>
      </c>
      <c r="W119" s="15">
        <v>150</v>
      </c>
      <c r="Y119" s="15" t="s">
        <v>112</v>
      </c>
      <c r="Z119" s="15" t="s">
        <v>870</v>
      </c>
      <c r="AA119" s="15" t="s">
        <v>333</v>
      </c>
      <c r="AB119" s="15" t="s">
        <v>102</v>
      </c>
      <c r="AC119" s="15" t="s">
        <v>871</v>
      </c>
      <c r="AE119" s="15" t="s">
        <v>159</v>
      </c>
      <c r="AH119" s="15" t="s">
        <v>112</v>
      </c>
      <c r="AI119" s="15" t="s">
        <v>89</v>
      </c>
      <c r="AJ119" s="15" t="s">
        <v>877</v>
      </c>
      <c r="AK119" s="29" t="s">
        <v>89</v>
      </c>
      <c r="AL119" s="29" t="s">
        <v>299</v>
      </c>
      <c r="AM119" s="29" t="s">
        <v>159</v>
      </c>
      <c r="AN119" s="29" t="s">
        <v>431</v>
      </c>
      <c r="AO119" s="29"/>
      <c r="AP119" s="29"/>
      <c r="AQ119" s="29" t="s">
        <v>131</v>
      </c>
      <c r="AR119" s="29" t="s">
        <v>89</v>
      </c>
      <c r="AS119" s="29">
        <v>16</v>
      </c>
      <c r="AT119" s="29" t="s">
        <v>853</v>
      </c>
      <c r="AU119" s="29" t="s">
        <v>164</v>
      </c>
      <c r="AV119" s="29" t="s">
        <v>134</v>
      </c>
      <c r="AW119" s="29" t="s">
        <v>872</v>
      </c>
      <c r="AX119" s="29" t="s">
        <v>859</v>
      </c>
      <c r="AY119" s="29" t="s">
        <v>873</v>
      </c>
      <c r="AZ119" s="15" t="s">
        <v>857</v>
      </c>
      <c r="BA119" s="21">
        <v>16</v>
      </c>
      <c r="BB119" s="21">
        <v>16</v>
      </c>
      <c r="BC119" s="21" t="s">
        <v>879</v>
      </c>
      <c r="BD119" s="21">
        <v>-35</v>
      </c>
      <c r="BE119" s="21"/>
      <c r="BF119" s="21"/>
      <c r="BG119" s="21">
        <v>6</v>
      </c>
      <c r="BH119" s="21"/>
      <c r="BI119" s="21"/>
      <c r="BJ119" s="21"/>
      <c r="BK119" s="21"/>
      <c r="BL119" s="21"/>
      <c r="BM119" s="21"/>
      <c r="BN119" s="21"/>
      <c r="BO119" s="21"/>
      <c r="BP119" s="21"/>
      <c r="BQ119" s="21"/>
      <c r="BR119" s="17">
        <v>20</v>
      </c>
      <c r="BS119" s="17"/>
      <c r="BT119" s="17"/>
      <c r="BU119" s="17">
        <v>10</v>
      </c>
      <c r="BV119" s="21"/>
      <c r="BW119" s="21"/>
      <c r="BX119" s="41"/>
      <c r="BY119" s="21"/>
      <c r="BZ119" s="21"/>
      <c r="CA119" s="21"/>
      <c r="CB119" s="21"/>
      <c r="CC119" s="21"/>
      <c r="CD119" s="21"/>
      <c r="CE119" s="21"/>
      <c r="CF119" s="21" t="s">
        <v>88</v>
      </c>
      <c r="CG119" s="21"/>
      <c r="CH119" s="15" t="s">
        <v>878</v>
      </c>
      <c r="CI119" s="19" t="s">
        <v>112</v>
      </c>
    </row>
    <row r="120" spans="1:123">
      <c r="A120" s="13">
        <v>115</v>
      </c>
      <c r="B120" s="15">
        <v>61</v>
      </c>
      <c r="C120" s="19" t="s">
        <v>696</v>
      </c>
      <c r="D120" s="15">
        <v>1</v>
      </c>
      <c r="E120" s="19" t="s">
        <v>750</v>
      </c>
      <c r="F120" s="19">
        <v>2000</v>
      </c>
      <c r="G120" s="27" t="s">
        <v>86</v>
      </c>
      <c r="H120" s="16" t="s">
        <v>87</v>
      </c>
      <c r="I120" s="19" t="s">
        <v>88</v>
      </c>
      <c r="J120" s="19"/>
      <c r="K120" s="19"/>
      <c r="L120" s="15" t="s">
        <v>89</v>
      </c>
      <c r="M120" s="16" t="s">
        <v>90</v>
      </c>
      <c r="N120" s="15" t="s">
        <v>384</v>
      </c>
      <c r="O120" s="19" t="s">
        <v>881</v>
      </c>
      <c r="P120" s="19">
        <v>16</v>
      </c>
      <c r="Q120" s="19">
        <v>2</v>
      </c>
      <c r="R120" s="17">
        <f t="shared" si="26"/>
        <v>18</v>
      </c>
      <c r="S120" s="19"/>
      <c r="T120" s="15" t="s">
        <v>1552</v>
      </c>
      <c r="U120" s="19" t="s">
        <v>882</v>
      </c>
      <c r="V120" s="19" t="s">
        <v>883</v>
      </c>
      <c r="W120" s="19">
        <v>7</v>
      </c>
      <c r="X120" s="19"/>
      <c r="Y120" s="15" t="s">
        <v>112</v>
      </c>
      <c r="Z120" s="17" t="s">
        <v>367</v>
      </c>
      <c r="AA120" s="17" t="s">
        <v>101</v>
      </c>
      <c r="AB120" s="19" t="s">
        <v>102</v>
      </c>
      <c r="AC120" s="19" t="s">
        <v>577</v>
      </c>
      <c r="AD120" s="19"/>
      <c r="AE120" s="19" t="s">
        <v>646</v>
      </c>
      <c r="AF120" s="19"/>
      <c r="AG120" s="19" t="s">
        <v>885</v>
      </c>
      <c r="AH120" s="15" t="s">
        <v>112</v>
      </c>
      <c r="AI120" s="15" t="s">
        <v>89</v>
      </c>
      <c r="AJ120" s="15" t="s">
        <v>889</v>
      </c>
      <c r="AK120" s="19" t="s">
        <v>89</v>
      </c>
      <c r="AL120" s="19" t="s">
        <v>299</v>
      </c>
      <c r="AM120" s="19" t="s">
        <v>646</v>
      </c>
      <c r="AN120" s="19" t="s">
        <v>887</v>
      </c>
      <c r="AO120" s="19"/>
      <c r="AP120" s="19"/>
      <c r="AQ120" s="19" t="s">
        <v>131</v>
      </c>
      <c r="AR120" s="19" t="s">
        <v>89</v>
      </c>
      <c r="AS120" s="19">
        <v>18</v>
      </c>
      <c r="AT120" s="19" t="s">
        <v>132</v>
      </c>
      <c r="AU120" s="19" t="s">
        <v>132</v>
      </c>
      <c r="AV120" s="29" t="s">
        <v>134</v>
      </c>
      <c r="AW120" s="19" t="s">
        <v>516</v>
      </c>
      <c r="AX120" s="19" t="s">
        <v>888</v>
      </c>
      <c r="AY120" s="19" t="s">
        <v>132</v>
      </c>
      <c r="AZ120" s="15" t="s">
        <v>857</v>
      </c>
      <c r="BA120" s="17">
        <v>18</v>
      </c>
      <c r="BB120" s="17">
        <v>18</v>
      </c>
      <c r="BC120" s="19" t="s">
        <v>828</v>
      </c>
      <c r="BG120" s="19"/>
      <c r="BJ120" s="19"/>
      <c r="BK120" s="19">
        <v>48</v>
      </c>
      <c r="BR120" s="19"/>
      <c r="BS120" s="19"/>
      <c r="BT120" s="19"/>
      <c r="BU120" s="19"/>
      <c r="BV120" s="19"/>
      <c r="BW120" s="19"/>
      <c r="BX120" s="19"/>
      <c r="BY120" s="19">
        <v>60</v>
      </c>
      <c r="CF120" s="19" t="s">
        <v>140</v>
      </c>
      <c r="CG120" s="19" t="s">
        <v>890</v>
      </c>
      <c r="CI120" s="19" t="s">
        <v>112</v>
      </c>
    </row>
    <row r="121" spans="1:123">
      <c r="A121" s="13">
        <v>116</v>
      </c>
      <c r="B121" s="15">
        <v>61</v>
      </c>
      <c r="C121" s="19" t="s">
        <v>696</v>
      </c>
      <c r="D121" s="15">
        <v>2</v>
      </c>
      <c r="E121" s="19" t="s">
        <v>750</v>
      </c>
      <c r="F121" s="19">
        <v>2000</v>
      </c>
      <c r="G121" s="27" t="s">
        <v>86</v>
      </c>
      <c r="H121" s="16" t="s">
        <v>87</v>
      </c>
      <c r="I121" s="19" t="s">
        <v>88</v>
      </c>
      <c r="J121" s="19"/>
      <c r="K121" s="19"/>
      <c r="L121" s="15" t="s">
        <v>89</v>
      </c>
      <c r="M121" s="16" t="s">
        <v>90</v>
      </c>
      <c r="N121" s="15" t="s">
        <v>384</v>
      </c>
      <c r="O121" s="19" t="s">
        <v>884</v>
      </c>
      <c r="P121" s="19">
        <v>16</v>
      </c>
      <c r="Q121" s="19">
        <v>2</v>
      </c>
      <c r="R121" s="17">
        <f t="shared" si="26"/>
        <v>18</v>
      </c>
      <c r="S121" s="19"/>
      <c r="T121" s="15" t="s">
        <v>1552</v>
      </c>
      <c r="U121" s="19" t="s">
        <v>882</v>
      </c>
      <c r="V121" s="19" t="s">
        <v>883</v>
      </c>
      <c r="W121" s="19">
        <v>7</v>
      </c>
      <c r="X121" s="19"/>
      <c r="Y121" s="15" t="s">
        <v>112</v>
      </c>
      <c r="Z121" s="17" t="s">
        <v>367</v>
      </c>
      <c r="AA121" s="17" t="s">
        <v>101</v>
      </c>
      <c r="AB121" s="19" t="s">
        <v>102</v>
      </c>
      <c r="AC121" s="19" t="s">
        <v>577</v>
      </c>
      <c r="AD121" s="19"/>
      <c r="AE121" s="19" t="s">
        <v>646</v>
      </c>
      <c r="AF121" s="19"/>
      <c r="AG121" s="19" t="s">
        <v>886</v>
      </c>
      <c r="AH121" s="15" t="s">
        <v>112</v>
      </c>
      <c r="AI121" s="15" t="s">
        <v>89</v>
      </c>
      <c r="AJ121" s="15" t="s">
        <v>889</v>
      </c>
      <c r="AK121" s="19" t="s">
        <v>89</v>
      </c>
      <c r="AL121" s="19" t="s">
        <v>299</v>
      </c>
      <c r="AM121" s="19" t="s">
        <v>646</v>
      </c>
      <c r="AN121" s="19" t="s">
        <v>887</v>
      </c>
      <c r="AO121" s="19"/>
      <c r="AP121" s="19"/>
      <c r="AQ121" s="19" t="s">
        <v>131</v>
      </c>
      <c r="AR121" s="19" t="s">
        <v>89</v>
      </c>
      <c r="AS121" s="19">
        <v>18</v>
      </c>
      <c r="AT121" s="19" t="s">
        <v>132</v>
      </c>
      <c r="AU121" s="19" t="s">
        <v>132</v>
      </c>
      <c r="AV121" s="29" t="s">
        <v>134</v>
      </c>
      <c r="AW121" s="19" t="s">
        <v>516</v>
      </c>
      <c r="AX121" s="19" t="s">
        <v>888</v>
      </c>
      <c r="AY121" s="19" t="s">
        <v>132</v>
      </c>
      <c r="AZ121" s="15" t="s">
        <v>857</v>
      </c>
      <c r="BA121" s="17">
        <v>18</v>
      </c>
      <c r="BB121" s="17">
        <v>18</v>
      </c>
      <c r="BC121" s="19" t="s">
        <v>828</v>
      </c>
      <c r="BK121" s="15">
        <v>40</v>
      </c>
      <c r="BY121" s="15">
        <v>60</v>
      </c>
      <c r="CF121" s="21" t="s">
        <v>140</v>
      </c>
      <c r="CG121" s="19" t="s">
        <v>890</v>
      </c>
      <c r="CI121" s="19" t="s">
        <v>112</v>
      </c>
    </row>
    <row r="122" spans="1:123">
      <c r="A122" s="13">
        <v>117</v>
      </c>
      <c r="B122" s="15">
        <v>62</v>
      </c>
      <c r="C122" s="19" t="s">
        <v>697</v>
      </c>
      <c r="D122" s="15">
        <v>1</v>
      </c>
      <c r="E122" s="19" t="s">
        <v>751</v>
      </c>
      <c r="F122" s="19">
        <v>2012</v>
      </c>
      <c r="G122" s="27" t="s">
        <v>86</v>
      </c>
      <c r="H122" s="16" t="s">
        <v>87</v>
      </c>
      <c r="I122" s="19" t="s">
        <v>144</v>
      </c>
      <c r="L122" s="15" t="s">
        <v>89</v>
      </c>
      <c r="M122" s="16" t="s">
        <v>90</v>
      </c>
      <c r="N122" s="21" t="s">
        <v>453</v>
      </c>
      <c r="O122" s="15" t="s">
        <v>932</v>
      </c>
      <c r="P122" s="15">
        <v>12</v>
      </c>
      <c r="Q122" s="15">
        <v>0</v>
      </c>
      <c r="R122" s="15">
        <f>(P122+Q122)</f>
        <v>12</v>
      </c>
      <c r="T122" s="16" t="s">
        <v>93</v>
      </c>
      <c r="U122" s="15" t="s">
        <v>326</v>
      </c>
      <c r="V122" s="15" t="s">
        <v>933</v>
      </c>
      <c r="Y122" s="15" t="s">
        <v>112</v>
      </c>
      <c r="Z122" s="15" t="s">
        <v>934</v>
      </c>
      <c r="AA122" s="15" t="s">
        <v>333</v>
      </c>
      <c r="AB122" s="15" t="s">
        <v>102</v>
      </c>
      <c r="AC122" s="15" t="s">
        <v>935</v>
      </c>
      <c r="AE122" s="15" t="s">
        <v>156</v>
      </c>
      <c r="AH122" s="15" t="s">
        <v>112</v>
      </c>
      <c r="AI122" s="15" t="s">
        <v>89</v>
      </c>
      <c r="AJ122" s="15" t="s">
        <v>841</v>
      </c>
      <c r="AK122" s="15" t="s">
        <v>89</v>
      </c>
      <c r="AL122" s="15" t="s">
        <v>939</v>
      </c>
      <c r="AM122" s="15" t="s">
        <v>159</v>
      </c>
      <c r="AN122" s="15" t="s">
        <v>431</v>
      </c>
      <c r="AQ122" s="15" t="s">
        <v>163</v>
      </c>
      <c r="AR122" s="15" t="s">
        <v>89</v>
      </c>
      <c r="AS122" s="15">
        <v>11</v>
      </c>
      <c r="AT122" s="15" t="s">
        <v>132</v>
      </c>
      <c r="AU122" s="15" t="s">
        <v>854</v>
      </c>
      <c r="AV122" s="15" t="s">
        <v>940</v>
      </c>
      <c r="AW122" s="15" t="s">
        <v>516</v>
      </c>
      <c r="AX122" s="15" t="s">
        <v>941</v>
      </c>
      <c r="AY122" s="42" t="s">
        <v>942</v>
      </c>
      <c r="BA122" s="19">
        <v>11</v>
      </c>
      <c r="BB122" s="19">
        <v>11</v>
      </c>
      <c r="BD122" s="21"/>
      <c r="BE122" s="21"/>
      <c r="BF122" s="21"/>
      <c r="BG122" s="21"/>
      <c r="BH122" s="21"/>
      <c r="BI122" s="21"/>
      <c r="BJ122" s="21"/>
      <c r="BK122" s="21"/>
      <c r="BL122" s="21"/>
      <c r="BM122" s="21"/>
      <c r="BN122" s="21"/>
      <c r="BO122" s="21"/>
      <c r="BP122" s="21"/>
      <c r="BQ122" s="21"/>
      <c r="BR122" s="19"/>
      <c r="BS122" s="21"/>
      <c r="BT122" s="21"/>
      <c r="BU122" s="21"/>
      <c r="BV122" s="21"/>
      <c r="BW122" s="21"/>
      <c r="BX122" s="21"/>
      <c r="BY122" s="21"/>
      <c r="BZ122" s="21"/>
      <c r="CA122" s="21"/>
      <c r="CB122" s="21"/>
      <c r="CC122" s="17"/>
      <c r="CD122" s="17"/>
      <c r="CE122" s="17"/>
      <c r="CF122" s="19" t="s">
        <v>161</v>
      </c>
      <c r="CG122" s="15" t="s">
        <v>829</v>
      </c>
      <c r="CH122" s="19"/>
      <c r="CI122" s="19" t="s">
        <v>112</v>
      </c>
      <c r="CJ122" s="19"/>
    </row>
    <row r="123" spans="1:123">
      <c r="A123" s="13">
        <v>118</v>
      </c>
      <c r="B123" s="15">
        <v>62</v>
      </c>
      <c r="C123" s="19" t="s">
        <v>697</v>
      </c>
      <c r="D123" s="15">
        <v>2</v>
      </c>
      <c r="E123" s="19" t="s">
        <v>751</v>
      </c>
      <c r="F123" s="19">
        <v>2012</v>
      </c>
      <c r="G123" s="27" t="s">
        <v>86</v>
      </c>
      <c r="H123" s="16" t="s">
        <v>87</v>
      </c>
      <c r="I123" s="19" t="s">
        <v>144</v>
      </c>
      <c r="J123" s="19"/>
      <c r="K123" s="19"/>
      <c r="L123" s="19" t="s">
        <v>89</v>
      </c>
      <c r="M123" s="16" t="s">
        <v>90</v>
      </c>
      <c r="N123" s="21" t="s">
        <v>453</v>
      </c>
      <c r="O123" s="19" t="s">
        <v>932</v>
      </c>
      <c r="P123" s="19">
        <v>12</v>
      </c>
      <c r="Q123" s="19">
        <v>0</v>
      </c>
      <c r="R123" s="17">
        <v>12</v>
      </c>
      <c r="S123" s="19"/>
      <c r="T123" s="16" t="s">
        <v>93</v>
      </c>
      <c r="U123" s="19" t="s">
        <v>326</v>
      </c>
      <c r="V123" s="19" t="s">
        <v>933</v>
      </c>
      <c r="W123" s="19"/>
      <c r="Y123" s="15" t="s">
        <v>112</v>
      </c>
      <c r="Z123" s="19" t="s">
        <v>936</v>
      </c>
      <c r="AA123" s="19" t="s">
        <v>412</v>
      </c>
      <c r="AB123" s="19" t="s">
        <v>102</v>
      </c>
      <c r="AC123" s="19" t="s">
        <v>937</v>
      </c>
      <c r="AD123" s="19"/>
      <c r="AE123" s="19" t="s">
        <v>156</v>
      </c>
      <c r="AH123" s="15" t="s">
        <v>112</v>
      </c>
      <c r="AI123" s="15" t="s">
        <v>89</v>
      </c>
      <c r="AJ123" s="15" t="s">
        <v>841</v>
      </c>
      <c r="AK123" s="19" t="s">
        <v>89</v>
      </c>
      <c r="AL123" s="19" t="s">
        <v>939</v>
      </c>
      <c r="AM123" s="19" t="s">
        <v>159</v>
      </c>
      <c r="AN123" s="19" t="s">
        <v>431</v>
      </c>
      <c r="AO123" s="19"/>
      <c r="AP123" s="19"/>
      <c r="AQ123" s="19" t="s">
        <v>163</v>
      </c>
      <c r="AR123" s="19" t="s">
        <v>89</v>
      </c>
      <c r="AS123" s="19">
        <v>11</v>
      </c>
      <c r="AT123" s="19" t="s">
        <v>132</v>
      </c>
      <c r="AU123" s="19" t="s">
        <v>854</v>
      </c>
      <c r="AV123" s="19" t="s">
        <v>134</v>
      </c>
      <c r="AW123" s="19" t="s">
        <v>516</v>
      </c>
      <c r="AX123" s="19" t="s">
        <v>941</v>
      </c>
      <c r="AY123" s="43" t="s">
        <v>942</v>
      </c>
      <c r="AZ123" s="19"/>
      <c r="BA123" s="19">
        <v>11</v>
      </c>
      <c r="BB123" s="19">
        <v>11</v>
      </c>
      <c r="BC123" s="19"/>
      <c r="CF123" s="19" t="s">
        <v>161</v>
      </c>
      <c r="CG123" s="15" t="s">
        <v>829</v>
      </c>
      <c r="CI123" s="19" t="s">
        <v>112</v>
      </c>
      <c r="CJ123" s="17"/>
    </row>
    <row r="124" spans="1:123">
      <c r="A124" s="13">
        <v>119</v>
      </c>
      <c r="B124" s="15">
        <v>62</v>
      </c>
      <c r="C124" s="19" t="s">
        <v>697</v>
      </c>
      <c r="D124" s="15">
        <v>3</v>
      </c>
      <c r="E124" s="19" t="s">
        <v>751</v>
      </c>
      <c r="F124" s="19">
        <v>2012</v>
      </c>
      <c r="G124" s="27" t="s">
        <v>86</v>
      </c>
      <c r="H124" s="16" t="s">
        <v>87</v>
      </c>
      <c r="I124" s="19" t="s">
        <v>144</v>
      </c>
      <c r="J124" s="19"/>
      <c r="K124" s="19"/>
      <c r="L124" s="19" t="s">
        <v>89</v>
      </c>
      <c r="M124" s="16" t="s">
        <v>90</v>
      </c>
      <c r="N124" s="21" t="s">
        <v>453</v>
      </c>
      <c r="O124" s="19" t="s">
        <v>932</v>
      </c>
      <c r="P124" s="19">
        <v>12</v>
      </c>
      <c r="Q124" s="19">
        <v>0</v>
      </c>
      <c r="R124" s="17">
        <f t="shared" ref="R124" si="29">(P124+Q124)</f>
        <v>12</v>
      </c>
      <c r="S124" s="19"/>
      <c r="T124" s="16" t="s">
        <v>93</v>
      </c>
      <c r="U124" s="19" t="s">
        <v>326</v>
      </c>
      <c r="V124" s="19" t="s">
        <v>933</v>
      </c>
      <c r="W124" s="19"/>
      <c r="Y124" s="15" t="s">
        <v>112</v>
      </c>
      <c r="Z124" s="19" t="s">
        <v>938</v>
      </c>
      <c r="AA124" s="19" t="s">
        <v>314</v>
      </c>
      <c r="AB124" s="19" t="s">
        <v>102</v>
      </c>
      <c r="AC124" s="19" t="s">
        <v>927</v>
      </c>
      <c r="AD124" s="19"/>
      <c r="AE124" s="19" t="s">
        <v>156</v>
      </c>
      <c r="AH124" s="15" t="s">
        <v>112</v>
      </c>
      <c r="AI124" s="15" t="s">
        <v>89</v>
      </c>
      <c r="AJ124" s="15" t="s">
        <v>841</v>
      </c>
      <c r="AK124" s="19" t="s">
        <v>89</v>
      </c>
      <c r="AL124" s="19" t="s">
        <v>939</v>
      </c>
      <c r="AM124" s="19" t="s">
        <v>159</v>
      </c>
      <c r="AN124" s="19" t="s">
        <v>431</v>
      </c>
      <c r="AO124" s="19"/>
      <c r="AP124" s="19"/>
      <c r="AQ124" s="19" t="s">
        <v>163</v>
      </c>
      <c r="AR124" s="19" t="s">
        <v>89</v>
      </c>
      <c r="AS124" s="19">
        <v>11</v>
      </c>
      <c r="AT124" s="19" t="s">
        <v>132</v>
      </c>
      <c r="AU124" s="19" t="s">
        <v>854</v>
      </c>
      <c r="AV124" s="19" t="s">
        <v>134</v>
      </c>
      <c r="AW124" s="19" t="s">
        <v>516</v>
      </c>
      <c r="AX124" s="19" t="s">
        <v>941</v>
      </c>
      <c r="AY124" s="43" t="s">
        <v>942</v>
      </c>
      <c r="BA124" s="19">
        <v>11</v>
      </c>
      <c r="BB124" s="19">
        <v>11</v>
      </c>
      <c r="BC124" s="19"/>
      <c r="BD124" s="17"/>
      <c r="BE124" s="17"/>
      <c r="BF124" s="17"/>
      <c r="BG124" s="17"/>
      <c r="BH124" s="17"/>
      <c r="BI124" s="17"/>
      <c r="BJ124" s="17"/>
      <c r="BK124" s="17"/>
      <c r="BL124" s="17"/>
      <c r="BM124" s="21"/>
      <c r="BN124" s="21"/>
      <c r="BO124" s="17"/>
      <c r="BP124" s="17"/>
      <c r="BQ124" s="17"/>
      <c r="BR124" s="17"/>
      <c r="BS124" s="17"/>
      <c r="BT124" s="17"/>
      <c r="BU124" s="17"/>
      <c r="BV124" s="17"/>
      <c r="BW124" s="17"/>
      <c r="BX124" s="17"/>
      <c r="BY124" s="17"/>
      <c r="BZ124" s="17"/>
      <c r="CA124" s="21"/>
      <c r="CB124" s="21"/>
      <c r="CC124" s="17"/>
      <c r="CD124" s="17"/>
      <c r="CE124" s="17"/>
      <c r="CF124" s="19" t="s">
        <v>161</v>
      </c>
      <c r="CG124" s="15" t="s">
        <v>829</v>
      </c>
      <c r="CH124" s="19"/>
      <c r="CI124" s="19" t="s">
        <v>112</v>
      </c>
      <c r="CJ124" s="19"/>
    </row>
    <row r="125" spans="1:123" ht="17" customHeight="1">
      <c r="A125" s="13">
        <v>120</v>
      </c>
      <c r="B125" s="15">
        <v>63</v>
      </c>
      <c r="C125" s="19" t="s">
        <v>698</v>
      </c>
      <c r="E125" s="19" t="s">
        <v>752</v>
      </c>
      <c r="F125" s="19">
        <v>2020</v>
      </c>
      <c r="G125" s="27" t="s">
        <v>86</v>
      </c>
      <c r="H125" s="15" t="s">
        <v>88</v>
      </c>
      <c r="I125" s="15" t="s">
        <v>88</v>
      </c>
      <c r="L125" s="15" t="s">
        <v>89</v>
      </c>
      <c r="M125" s="16" t="s">
        <v>90</v>
      </c>
      <c r="N125" s="16" t="s">
        <v>195</v>
      </c>
      <c r="O125" s="15" t="s">
        <v>891</v>
      </c>
      <c r="P125" s="15">
        <v>18</v>
      </c>
      <c r="Q125" s="15">
        <v>0</v>
      </c>
      <c r="R125" s="15">
        <f t="shared" ref="R125:R133" si="30">(P125+Q125)</f>
        <v>18</v>
      </c>
      <c r="T125" s="16" t="s">
        <v>94</v>
      </c>
      <c r="U125" s="15" t="s">
        <v>95</v>
      </c>
      <c r="V125" s="15" t="s">
        <v>892</v>
      </c>
      <c r="Y125" s="15" t="s">
        <v>112</v>
      </c>
      <c r="Z125" s="15" t="s">
        <v>441</v>
      </c>
      <c r="AA125" s="19" t="s">
        <v>329</v>
      </c>
      <c r="AB125" s="15" t="s">
        <v>102</v>
      </c>
      <c r="AC125" s="15" t="s">
        <v>893</v>
      </c>
      <c r="AE125" s="15" t="s">
        <v>206</v>
      </c>
      <c r="AH125" s="15" t="s">
        <v>112</v>
      </c>
      <c r="AI125" s="15" t="s">
        <v>89</v>
      </c>
      <c r="AJ125" s="15" t="s">
        <v>897</v>
      </c>
      <c r="AK125" s="15" t="s">
        <v>89</v>
      </c>
      <c r="AL125" s="15" t="s">
        <v>894</v>
      </c>
      <c r="AM125" s="15" t="s">
        <v>206</v>
      </c>
      <c r="AQ125" s="15" t="s">
        <v>131</v>
      </c>
      <c r="AR125" s="15" t="s">
        <v>89</v>
      </c>
      <c r="AS125" s="15">
        <v>16</v>
      </c>
      <c r="AT125" s="15" t="s">
        <v>183</v>
      </c>
      <c r="AU125" s="15" t="s">
        <v>854</v>
      </c>
      <c r="AV125" s="15" t="s">
        <v>134</v>
      </c>
      <c r="AW125" s="15" t="s">
        <v>895</v>
      </c>
      <c r="AX125" s="15" t="s">
        <v>340</v>
      </c>
      <c r="AY125" s="15" t="s">
        <v>896</v>
      </c>
      <c r="BA125" s="15">
        <v>16</v>
      </c>
      <c r="BB125" s="15">
        <v>16</v>
      </c>
      <c r="BD125" s="21"/>
      <c r="BE125" s="21"/>
      <c r="BF125" s="21"/>
      <c r="BG125" s="21"/>
      <c r="BH125" s="21"/>
      <c r="BI125" s="21"/>
      <c r="BJ125" s="21"/>
      <c r="BK125" s="21"/>
      <c r="BL125" s="21"/>
      <c r="BM125" s="21"/>
      <c r="BN125" s="21"/>
      <c r="BO125" s="21"/>
      <c r="BP125" s="21"/>
      <c r="BQ125" s="21"/>
      <c r="BR125" s="21"/>
      <c r="BS125" s="21"/>
      <c r="BT125" s="21"/>
      <c r="BU125" s="21"/>
      <c r="BV125" s="21"/>
      <c r="BW125" s="21"/>
      <c r="BX125" s="21"/>
      <c r="BY125" s="21"/>
      <c r="BZ125" s="21"/>
      <c r="CA125" s="21"/>
      <c r="CB125" s="21"/>
      <c r="CC125" s="17"/>
      <c r="CD125" s="17"/>
      <c r="CE125" s="17"/>
      <c r="CF125" s="19" t="s">
        <v>88</v>
      </c>
      <c r="CG125" s="15" t="s">
        <v>829</v>
      </c>
      <c r="CH125" s="19"/>
      <c r="CI125" s="19" t="s">
        <v>89</v>
      </c>
      <c r="CJ125" s="19">
        <v>18</v>
      </c>
      <c r="CK125" s="16"/>
      <c r="CL125" s="19" t="s">
        <v>813</v>
      </c>
      <c r="CM125" s="19" t="s">
        <v>221</v>
      </c>
      <c r="CN125" s="19"/>
      <c r="CO125" s="19" t="s">
        <v>895</v>
      </c>
      <c r="CP125" s="19" t="s">
        <v>448</v>
      </c>
      <c r="CR125" s="19">
        <v>16</v>
      </c>
      <c r="CS125" s="19">
        <v>16</v>
      </c>
      <c r="CT125" s="4" t="s">
        <v>167</v>
      </c>
      <c r="CU125" s="4">
        <v>30</v>
      </c>
      <c r="DA125" s="3">
        <f>50-13</f>
        <v>37</v>
      </c>
      <c r="DB125" s="2"/>
      <c r="DC125" s="2"/>
      <c r="DD125" s="2"/>
      <c r="DE125" s="2"/>
      <c r="DG125" s="3">
        <v>48</v>
      </c>
      <c r="DK125" s="4"/>
      <c r="DL125" s="4"/>
      <c r="DM125" s="4">
        <f>70-20</f>
        <v>50</v>
      </c>
      <c r="DR125" s="4"/>
      <c r="DS125" s="4" t="s">
        <v>88</v>
      </c>
    </row>
    <row r="126" spans="1:123">
      <c r="A126" s="13">
        <v>121</v>
      </c>
      <c r="B126" s="15">
        <v>64</v>
      </c>
      <c r="C126" s="19" t="s">
        <v>699</v>
      </c>
      <c r="E126" s="19" t="s">
        <v>753</v>
      </c>
      <c r="F126" s="19">
        <v>2019</v>
      </c>
      <c r="G126" s="27" t="s">
        <v>86</v>
      </c>
      <c r="H126" s="16" t="s">
        <v>87</v>
      </c>
      <c r="I126" s="19" t="s">
        <v>144</v>
      </c>
      <c r="J126" s="19" t="s">
        <v>899</v>
      </c>
      <c r="K126" s="19" t="s">
        <v>900</v>
      </c>
      <c r="L126" s="19" t="s">
        <v>89</v>
      </c>
      <c r="M126" s="16" t="s">
        <v>90</v>
      </c>
      <c r="N126" s="19" t="s">
        <v>132</v>
      </c>
      <c r="O126" s="19" t="s">
        <v>132</v>
      </c>
      <c r="P126" s="19">
        <v>20</v>
      </c>
      <c r="Q126" s="19">
        <v>0</v>
      </c>
      <c r="R126" s="19">
        <f t="shared" si="30"/>
        <v>20</v>
      </c>
      <c r="S126" s="19"/>
      <c r="T126" s="19" t="s">
        <v>1553</v>
      </c>
      <c r="U126" s="19" t="s">
        <v>95</v>
      </c>
      <c r="V126" s="19" t="s">
        <v>409</v>
      </c>
      <c r="W126" s="19" t="s">
        <v>901</v>
      </c>
      <c r="X126" s="19"/>
      <c r="Y126" s="15" t="s">
        <v>112</v>
      </c>
      <c r="Z126" s="37" t="s">
        <v>560</v>
      </c>
      <c r="AA126" s="17" t="s">
        <v>154</v>
      </c>
      <c r="AB126" s="19" t="s">
        <v>204</v>
      </c>
      <c r="AC126" s="19" t="s">
        <v>902</v>
      </c>
      <c r="AD126" s="19"/>
      <c r="AE126" s="19" t="s">
        <v>206</v>
      </c>
      <c r="AH126" s="15" t="s">
        <v>112</v>
      </c>
      <c r="AI126" s="15" t="s">
        <v>89</v>
      </c>
      <c r="AJ126" s="15" t="s">
        <v>906</v>
      </c>
      <c r="AK126" s="19" t="s">
        <v>89</v>
      </c>
      <c r="AL126" s="19" t="s">
        <v>903</v>
      </c>
      <c r="AM126" s="19" t="s">
        <v>206</v>
      </c>
      <c r="AN126" s="19" t="s">
        <v>132</v>
      </c>
      <c r="AO126" s="19"/>
      <c r="AP126" s="19"/>
      <c r="AQ126" s="19" t="s">
        <v>131</v>
      </c>
      <c r="AR126" s="19" t="s">
        <v>89</v>
      </c>
      <c r="AS126" s="19">
        <v>20</v>
      </c>
      <c r="AT126" s="19" t="s">
        <v>132</v>
      </c>
      <c r="AU126" s="19" t="s">
        <v>858</v>
      </c>
      <c r="AV126" s="19" t="s">
        <v>134</v>
      </c>
      <c r="AW126" s="19" t="s">
        <v>210</v>
      </c>
      <c r="AX126" s="19" t="s">
        <v>904</v>
      </c>
      <c r="AY126" s="19" t="s">
        <v>905</v>
      </c>
      <c r="AZ126" s="19"/>
      <c r="BA126" s="19">
        <v>20</v>
      </c>
      <c r="BB126" s="19">
        <v>20</v>
      </c>
      <c r="BC126" s="21" t="s">
        <v>167</v>
      </c>
      <c r="BD126" s="17">
        <v>29.45</v>
      </c>
      <c r="BE126" s="17"/>
      <c r="BF126" s="17"/>
      <c r="BG126" s="17"/>
      <c r="BH126" s="17"/>
      <c r="BI126" s="17"/>
      <c r="BJ126" s="17">
        <v>19.489999999999998</v>
      </c>
      <c r="BK126" s="17"/>
      <c r="BL126" s="17"/>
      <c r="BM126" s="17"/>
      <c r="BN126" s="17"/>
      <c r="BO126" s="17"/>
      <c r="BP126" s="17"/>
      <c r="BQ126" s="17"/>
      <c r="BR126" s="17">
        <v>29.38</v>
      </c>
      <c r="BS126" s="17"/>
      <c r="BT126" s="17"/>
      <c r="BU126" s="17"/>
      <c r="BV126" s="17"/>
      <c r="BW126" s="17"/>
      <c r="BX126" s="17">
        <v>17.84</v>
      </c>
      <c r="BY126" s="17"/>
      <c r="BZ126" s="17"/>
      <c r="CA126" s="17"/>
      <c r="CB126" s="17"/>
      <c r="CC126" s="17"/>
      <c r="CD126" s="17"/>
      <c r="CE126" s="17"/>
      <c r="CF126" s="19" t="s">
        <v>140</v>
      </c>
      <c r="CG126" s="17"/>
      <c r="CH126" s="17"/>
      <c r="CI126" s="19" t="s">
        <v>112</v>
      </c>
    </row>
    <row r="127" spans="1:123">
      <c r="A127" s="13">
        <v>122</v>
      </c>
      <c r="B127" s="15">
        <v>65</v>
      </c>
      <c r="C127" s="19" t="s">
        <v>700</v>
      </c>
      <c r="D127" s="15">
        <v>1</v>
      </c>
      <c r="E127" s="19" t="s">
        <v>754</v>
      </c>
      <c r="F127" s="19">
        <v>2006</v>
      </c>
      <c r="G127" s="27" t="s">
        <v>86</v>
      </c>
      <c r="H127" s="16" t="s">
        <v>87</v>
      </c>
      <c r="I127" s="19" t="s">
        <v>144</v>
      </c>
      <c r="J127" s="19" t="s">
        <v>132</v>
      </c>
      <c r="K127" s="19" t="s">
        <v>907</v>
      </c>
      <c r="L127" s="19" t="s">
        <v>89</v>
      </c>
      <c r="M127" s="16" t="s">
        <v>90</v>
      </c>
      <c r="N127" s="15" t="s">
        <v>406</v>
      </c>
      <c r="O127" s="19" t="s">
        <v>908</v>
      </c>
      <c r="P127" s="19">
        <v>27</v>
      </c>
      <c r="Q127" s="19">
        <v>0</v>
      </c>
      <c r="R127" s="19">
        <f t="shared" si="30"/>
        <v>27</v>
      </c>
      <c r="S127" s="19" t="s">
        <v>909</v>
      </c>
      <c r="T127" s="19" t="s">
        <v>1554</v>
      </c>
      <c r="U127" s="19" t="s">
        <v>326</v>
      </c>
      <c r="V127" s="19" t="s">
        <v>910</v>
      </c>
      <c r="W127" s="19" t="s">
        <v>911</v>
      </c>
      <c r="X127" s="19" t="s">
        <v>912</v>
      </c>
      <c r="Y127" s="15" t="s">
        <v>112</v>
      </c>
      <c r="Z127" s="37" t="s">
        <v>913</v>
      </c>
      <c r="AA127" s="17" t="s">
        <v>154</v>
      </c>
      <c r="AB127" s="19" t="s">
        <v>102</v>
      </c>
      <c r="AC127" s="19" t="s">
        <v>915</v>
      </c>
      <c r="AD127" s="19"/>
      <c r="AE127" s="19" t="s">
        <v>206</v>
      </c>
      <c r="AH127" s="15" t="s">
        <v>112</v>
      </c>
      <c r="AI127" s="15" t="s">
        <v>89</v>
      </c>
      <c r="AJ127" s="15" t="s">
        <v>919</v>
      </c>
      <c r="AK127" s="19" t="s">
        <v>89</v>
      </c>
      <c r="AL127" s="19" t="s">
        <v>316</v>
      </c>
      <c r="AM127" s="19" t="s">
        <v>206</v>
      </c>
      <c r="AN127" s="19" t="s">
        <v>132</v>
      </c>
      <c r="AO127" s="19"/>
      <c r="AP127" s="19"/>
      <c r="AQ127" s="19" t="s">
        <v>163</v>
      </c>
      <c r="AR127" s="19" t="s">
        <v>89</v>
      </c>
      <c r="AS127" s="19">
        <v>27</v>
      </c>
      <c r="AT127" s="29" t="s">
        <v>853</v>
      </c>
      <c r="AU127" s="19" t="s">
        <v>164</v>
      </c>
      <c r="AV127" s="19" t="s">
        <v>134</v>
      </c>
      <c r="AW127" s="19" t="s">
        <v>210</v>
      </c>
      <c r="AX127" s="19" t="s">
        <v>916</v>
      </c>
      <c r="AY127" s="19" t="s">
        <v>917</v>
      </c>
      <c r="AZ127" s="19" t="s">
        <v>918</v>
      </c>
      <c r="BA127" s="19">
        <v>27</v>
      </c>
      <c r="BB127" s="19">
        <v>27</v>
      </c>
      <c r="BC127" s="19" t="s">
        <v>186</v>
      </c>
      <c r="BD127" s="17"/>
      <c r="BE127" s="17"/>
      <c r="BF127" s="17"/>
      <c r="BG127" s="17"/>
      <c r="BH127" s="17"/>
      <c r="BI127" s="17"/>
      <c r="BJ127" s="17"/>
      <c r="BK127" s="17">
        <v>79.099999999999994</v>
      </c>
      <c r="BL127" s="17"/>
      <c r="BM127" s="17">
        <v>43.8</v>
      </c>
      <c r="BN127" s="17">
        <v>108.8</v>
      </c>
      <c r="BO127" s="17">
        <f>BN127-BM127</f>
        <v>65</v>
      </c>
      <c r="BP127" s="17"/>
      <c r="BQ127" s="17"/>
      <c r="BR127" s="17"/>
      <c r="BS127" s="17"/>
      <c r="BT127" s="17"/>
      <c r="BU127" s="17"/>
      <c r="BV127" s="17"/>
      <c r="BW127" s="17"/>
      <c r="BX127" s="17"/>
      <c r="BY127" s="17">
        <v>91.3</v>
      </c>
      <c r="BZ127" s="17"/>
      <c r="CA127" s="17">
        <v>75.900000000000006</v>
      </c>
      <c r="CB127" s="17">
        <v>129.9</v>
      </c>
      <c r="CC127" s="17">
        <f>CB127-CA127</f>
        <v>54</v>
      </c>
      <c r="CD127" s="17"/>
      <c r="CE127" s="17"/>
      <c r="CF127" s="19" t="s">
        <v>88</v>
      </c>
      <c r="CG127" s="17"/>
      <c r="CI127" s="19" t="s">
        <v>112</v>
      </c>
    </row>
    <row r="128" spans="1:123">
      <c r="A128" s="13">
        <v>123</v>
      </c>
      <c r="B128" s="15">
        <v>65</v>
      </c>
      <c r="C128" s="19" t="s">
        <v>700</v>
      </c>
      <c r="D128" s="15">
        <v>2</v>
      </c>
      <c r="E128" s="19" t="s">
        <v>754</v>
      </c>
      <c r="F128" s="19">
        <v>2006</v>
      </c>
      <c r="G128" s="27" t="s">
        <v>86</v>
      </c>
      <c r="H128" s="16" t="s">
        <v>87</v>
      </c>
      <c r="I128" s="19" t="s">
        <v>144</v>
      </c>
      <c r="J128" s="19" t="s">
        <v>132</v>
      </c>
      <c r="K128" s="19" t="s">
        <v>907</v>
      </c>
      <c r="L128" s="19" t="s">
        <v>89</v>
      </c>
      <c r="M128" s="16" t="s">
        <v>90</v>
      </c>
      <c r="N128" s="15" t="s">
        <v>406</v>
      </c>
      <c r="O128" s="19" t="s">
        <v>908</v>
      </c>
      <c r="P128" s="19">
        <v>27</v>
      </c>
      <c r="Q128" s="19">
        <v>0</v>
      </c>
      <c r="R128" s="19">
        <f t="shared" si="30"/>
        <v>27</v>
      </c>
      <c r="S128" s="19" t="s">
        <v>909</v>
      </c>
      <c r="T128" s="19" t="s">
        <v>364</v>
      </c>
      <c r="U128" s="19" t="s">
        <v>365</v>
      </c>
      <c r="V128" s="19" t="s">
        <v>366</v>
      </c>
      <c r="W128" s="19">
        <v>1</v>
      </c>
      <c r="X128" s="19" t="s">
        <v>912</v>
      </c>
      <c r="Y128" s="15" t="s">
        <v>112</v>
      </c>
      <c r="Z128" s="37" t="s">
        <v>913</v>
      </c>
      <c r="AA128" s="17" t="s">
        <v>154</v>
      </c>
      <c r="AB128" s="19" t="s">
        <v>102</v>
      </c>
      <c r="AC128" s="19" t="s">
        <v>915</v>
      </c>
      <c r="AD128" s="19"/>
      <c r="AE128" s="19" t="s">
        <v>206</v>
      </c>
      <c r="AH128" s="15" t="s">
        <v>112</v>
      </c>
      <c r="AI128" s="15" t="s">
        <v>89</v>
      </c>
      <c r="AJ128" s="15" t="s">
        <v>919</v>
      </c>
      <c r="AK128" s="19" t="s">
        <v>89</v>
      </c>
      <c r="AL128" s="19" t="s">
        <v>316</v>
      </c>
      <c r="AM128" s="19" t="s">
        <v>206</v>
      </c>
      <c r="AN128" s="19" t="s">
        <v>132</v>
      </c>
      <c r="AO128" s="19"/>
      <c r="AP128" s="19"/>
      <c r="AQ128" s="19" t="s">
        <v>163</v>
      </c>
      <c r="AR128" s="19" t="s">
        <v>89</v>
      </c>
      <c r="AS128" s="19">
        <v>27</v>
      </c>
      <c r="AT128" s="29" t="s">
        <v>853</v>
      </c>
      <c r="AU128" s="19" t="s">
        <v>164</v>
      </c>
      <c r="AV128" s="19" t="s">
        <v>134</v>
      </c>
      <c r="AW128" s="19" t="s">
        <v>210</v>
      </c>
      <c r="AX128" s="19" t="s">
        <v>916</v>
      </c>
      <c r="AY128" s="19" t="s">
        <v>917</v>
      </c>
      <c r="AZ128" s="19" t="s">
        <v>918</v>
      </c>
      <c r="BA128" s="19">
        <v>27</v>
      </c>
      <c r="BB128" s="19">
        <v>27</v>
      </c>
      <c r="BC128" s="19" t="s">
        <v>186</v>
      </c>
      <c r="BK128" s="15">
        <v>169</v>
      </c>
      <c r="BM128" s="15">
        <v>115.2</v>
      </c>
      <c r="BN128" s="15">
        <v>225.8</v>
      </c>
      <c r="BO128" s="15">
        <f>BN128-BM128</f>
        <v>110.60000000000001</v>
      </c>
      <c r="BY128" s="15">
        <v>260.10000000000002</v>
      </c>
      <c r="CA128" s="15">
        <v>164.5</v>
      </c>
      <c r="CB128" s="15">
        <v>319.89999999999998</v>
      </c>
      <c r="CC128" s="17">
        <f>CB128-CA128</f>
        <v>155.39999999999998</v>
      </c>
      <c r="CF128" s="19" t="s">
        <v>88</v>
      </c>
      <c r="CI128" s="19" t="s">
        <v>112</v>
      </c>
    </row>
    <row r="129" spans="1:123">
      <c r="A129" s="13">
        <v>124</v>
      </c>
      <c r="B129" s="15">
        <v>65</v>
      </c>
      <c r="C129" s="19" t="s">
        <v>700</v>
      </c>
      <c r="D129" s="15">
        <v>3</v>
      </c>
      <c r="E129" s="19" t="s">
        <v>754</v>
      </c>
      <c r="F129" s="19">
        <v>2006</v>
      </c>
      <c r="G129" s="27" t="s">
        <v>86</v>
      </c>
      <c r="H129" s="16" t="s">
        <v>87</v>
      </c>
      <c r="I129" s="19" t="s">
        <v>144</v>
      </c>
      <c r="J129" s="19" t="s">
        <v>132</v>
      </c>
      <c r="K129" s="19" t="s">
        <v>907</v>
      </c>
      <c r="L129" s="19" t="s">
        <v>89</v>
      </c>
      <c r="M129" s="16" t="s">
        <v>90</v>
      </c>
      <c r="N129" s="15" t="s">
        <v>406</v>
      </c>
      <c r="O129" s="19" t="s">
        <v>908</v>
      </c>
      <c r="P129" s="19">
        <v>27</v>
      </c>
      <c r="Q129" s="19">
        <v>0</v>
      </c>
      <c r="R129" s="19">
        <f t="shared" si="30"/>
        <v>27</v>
      </c>
      <c r="S129" s="19" t="s">
        <v>909</v>
      </c>
      <c r="T129" s="19" t="s">
        <v>1554</v>
      </c>
      <c r="U129" s="19" t="s">
        <v>326</v>
      </c>
      <c r="V129" s="19" t="s">
        <v>910</v>
      </c>
      <c r="W129" s="19" t="s">
        <v>911</v>
      </c>
      <c r="X129" s="19" t="s">
        <v>912</v>
      </c>
      <c r="Y129" s="15" t="s">
        <v>112</v>
      </c>
      <c r="Z129" s="19" t="s">
        <v>328</v>
      </c>
      <c r="AA129" s="19" t="s">
        <v>329</v>
      </c>
      <c r="AB129" s="19" t="s">
        <v>102</v>
      </c>
      <c r="AC129" s="19" t="s">
        <v>550</v>
      </c>
      <c r="AD129" s="19"/>
      <c r="AE129" s="19" t="s">
        <v>206</v>
      </c>
      <c r="AH129" s="15" t="s">
        <v>112</v>
      </c>
      <c r="AI129" s="15" t="s">
        <v>89</v>
      </c>
      <c r="AJ129" s="15" t="s">
        <v>920</v>
      </c>
      <c r="AK129" s="19" t="s">
        <v>89</v>
      </c>
      <c r="AL129" s="19" t="s">
        <v>316</v>
      </c>
      <c r="AM129" s="19" t="s">
        <v>206</v>
      </c>
      <c r="AN129" s="19" t="s">
        <v>132</v>
      </c>
      <c r="AO129" s="19"/>
      <c r="AP129" s="19"/>
      <c r="AQ129" s="19" t="s">
        <v>163</v>
      </c>
      <c r="AR129" s="19" t="s">
        <v>89</v>
      </c>
      <c r="AS129" s="19">
        <v>27</v>
      </c>
      <c r="AT129" s="29" t="s">
        <v>853</v>
      </c>
      <c r="AU129" s="19" t="s">
        <v>164</v>
      </c>
      <c r="AV129" s="19" t="s">
        <v>134</v>
      </c>
      <c r="AW129" s="19" t="s">
        <v>210</v>
      </c>
      <c r="AX129" s="19" t="s">
        <v>916</v>
      </c>
      <c r="AY129" s="19" t="s">
        <v>917</v>
      </c>
      <c r="AZ129" s="19" t="s">
        <v>918</v>
      </c>
      <c r="BA129" s="17">
        <v>27</v>
      </c>
      <c r="BB129" s="17">
        <v>27</v>
      </c>
      <c r="BC129" s="17" t="s">
        <v>186</v>
      </c>
      <c r="BK129" s="15">
        <v>84</v>
      </c>
      <c r="BM129" s="15">
        <v>55.9</v>
      </c>
      <c r="BN129" s="15">
        <v>104.5</v>
      </c>
      <c r="BO129" s="15">
        <f>BN129-BM129</f>
        <v>48.6</v>
      </c>
      <c r="BY129" s="17">
        <v>91.3</v>
      </c>
      <c r="CA129" s="17">
        <v>75.900000000000006</v>
      </c>
      <c r="CB129" s="17">
        <v>129.9</v>
      </c>
      <c r="CC129" s="15">
        <f>CB129-CA129</f>
        <v>54</v>
      </c>
      <c r="CF129" s="19" t="s">
        <v>88</v>
      </c>
      <c r="CI129" s="19" t="s">
        <v>112</v>
      </c>
    </row>
    <row r="130" spans="1:123">
      <c r="A130" s="13">
        <v>125</v>
      </c>
      <c r="B130" s="15">
        <v>65</v>
      </c>
      <c r="C130" s="19" t="s">
        <v>700</v>
      </c>
      <c r="D130" s="15">
        <v>4</v>
      </c>
      <c r="E130" s="19" t="s">
        <v>754</v>
      </c>
      <c r="F130" s="19">
        <v>2006</v>
      </c>
      <c r="G130" s="27" t="s">
        <v>86</v>
      </c>
      <c r="H130" s="16" t="s">
        <v>87</v>
      </c>
      <c r="I130" s="19" t="s">
        <v>144</v>
      </c>
      <c r="J130" s="19" t="s">
        <v>132</v>
      </c>
      <c r="K130" s="19" t="s">
        <v>907</v>
      </c>
      <c r="L130" s="19" t="s">
        <v>89</v>
      </c>
      <c r="M130" s="16" t="s">
        <v>90</v>
      </c>
      <c r="N130" s="15" t="s">
        <v>406</v>
      </c>
      <c r="O130" s="19" t="s">
        <v>908</v>
      </c>
      <c r="P130" s="19">
        <v>27</v>
      </c>
      <c r="Q130" s="19">
        <v>0</v>
      </c>
      <c r="R130" s="19">
        <f t="shared" si="30"/>
        <v>27</v>
      </c>
      <c r="S130" s="19" t="s">
        <v>909</v>
      </c>
      <c r="T130" s="19" t="s">
        <v>364</v>
      </c>
      <c r="U130" s="19" t="s">
        <v>365</v>
      </c>
      <c r="V130" s="19" t="s">
        <v>914</v>
      </c>
      <c r="W130" s="19">
        <v>3</v>
      </c>
      <c r="X130" s="19"/>
      <c r="Y130" s="15" t="s">
        <v>112</v>
      </c>
      <c r="Z130" s="19" t="s">
        <v>328</v>
      </c>
      <c r="AA130" s="19" t="s">
        <v>329</v>
      </c>
      <c r="AB130" s="19" t="s">
        <v>102</v>
      </c>
      <c r="AC130" s="19" t="s">
        <v>550</v>
      </c>
      <c r="AD130" s="19"/>
      <c r="AE130" s="19" t="s">
        <v>206</v>
      </c>
      <c r="AH130" s="15" t="s">
        <v>112</v>
      </c>
      <c r="AI130" s="15" t="s">
        <v>89</v>
      </c>
      <c r="AJ130" s="15" t="s">
        <v>920</v>
      </c>
      <c r="AK130" s="19" t="s">
        <v>89</v>
      </c>
      <c r="AL130" s="19" t="s">
        <v>316</v>
      </c>
      <c r="AM130" s="19" t="s">
        <v>206</v>
      </c>
      <c r="AN130" s="19" t="s">
        <v>132</v>
      </c>
      <c r="AO130" s="19"/>
      <c r="AP130" s="19"/>
      <c r="AQ130" s="19" t="s">
        <v>163</v>
      </c>
      <c r="AR130" s="19" t="s">
        <v>89</v>
      </c>
      <c r="AS130" s="19">
        <v>27</v>
      </c>
      <c r="AT130" s="29" t="s">
        <v>853</v>
      </c>
      <c r="AU130" s="19" t="s">
        <v>164</v>
      </c>
      <c r="AV130" s="19" t="s">
        <v>134</v>
      </c>
      <c r="AW130" s="19" t="s">
        <v>210</v>
      </c>
      <c r="AX130" s="19" t="s">
        <v>916</v>
      </c>
      <c r="AY130" s="19" t="s">
        <v>917</v>
      </c>
      <c r="AZ130" s="19" t="s">
        <v>918</v>
      </c>
      <c r="BA130" s="17">
        <v>27</v>
      </c>
      <c r="BB130" s="17">
        <v>27</v>
      </c>
      <c r="BC130" s="17" t="s">
        <v>186</v>
      </c>
      <c r="BK130" s="15">
        <v>122.5</v>
      </c>
      <c r="BM130" s="15">
        <v>69.8</v>
      </c>
      <c r="BN130" s="15">
        <v>207.4</v>
      </c>
      <c r="BO130" s="15">
        <f>BN130-BM130</f>
        <v>137.60000000000002</v>
      </c>
      <c r="BY130" s="15">
        <v>260.10000000000002</v>
      </c>
      <c r="CA130" s="15">
        <v>164.5</v>
      </c>
      <c r="CB130" s="15">
        <v>319.89999999999998</v>
      </c>
      <c r="CC130" s="15">
        <f>CB130-CA130</f>
        <v>155.39999999999998</v>
      </c>
      <c r="CF130" s="19" t="s">
        <v>88</v>
      </c>
      <c r="CI130" s="19" t="s">
        <v>112</v>
      </c>
    </row>
    <row r="131" spans="1:123">
      <c r="A131" s="13">
        <v>126</v>
      </c>
      <c r="B131" s="15">
        <v>66</v>
      </c>
      <c r="C131" s="19" t="s">
        <v>701</v>
      </c>
      <c r="D131" s="15">
        <v>1</v>
      </c>
      <c r="E131" s="19" t="s">
        <v>755</v>
      </c>
      <c r="F131" s="19">
        <v>2020</v>
      </c>
      <c r="G131" s="27" t="s">
        <v>86</v>
      </c>
      <c r="H131" s="16" t="s">
        <v>87</v>
      </c>
      <c r="I131" s="19" t="s">
        <v>144</v>
      </c>
      <c r="J131" s="19"/>
      <c r="K131" s="19"/>
      <c r="L131" s="19" t="s">
        <v>89</v>
      </c>
      <c r="M131" s="16" t="s">
        <v>90</v>
      </c>
      <c r="N131" s="16" t="s">
        <v>195</v>
      </c>
      <c r="O131" s="19" t="s">
        <v>921</v>
      </c>
      <c r="P131" s="19">
        <v>32</v>
      </c>
      <c r="Q131" s="19">
        <v>0</v>
      </c>
      <c r="R131" s="17">
        <f t="shared" si="30"/>
        <v>32</v>
      </c>
      <c r="S131" s="19"/>
      <c r="T131" s="16" t="s">
        <v>93</v>
      </c>
      <c r="U131" s="19" t="s">
        <v>326</v>
      </c>
      <c r="V131" s="19" t="s">
        <v>922</v>
      </c>
      <c r="W131" s="19"/>
      <c r="X131" s="19"/>
      <c r="Y131" s="15" t="s">
        <v>112</v>
      </c>
      <c r="Z131" s="21" t="s">
        <v>923</v>
      </c>
      <c r="AA131" s="21" t="s">
        <v>924</v>
      </c>
      <c r="AB131" s="19" t="s">
        <v>102</v>
      </c>
      <c r="AC131" s="21" t="s">
        <v>925</v>
      </c>
      <c r="AE131" s="21" t="s">
        <v>206</v>
      </c>
      <c r="AH131" s="15" t="s">
        <v>112</v>
      </c>
      <c r="AI131" s="15" t="s">
        <v>89</v>
      </c>
      <c r="AJ131" s="15" t="s">
        <v>931</v>
      </c>
      <c r="AK131" s="19" t="s">
        <v>89</v>
      </c>
      <c r="AL131" s="19" t="s">
        <v>316</v>
      </c>
      <c r="AM131" s="19" t="s">
        <v>206</v>
      </c>
      <c r="AN131" s="19"/>
      <c r="AO131" s="19"/>
      <c r="AQ131" s="19" t="s">
        <v>163</v>
      </c>
      <c r="AR131" s="19" t="s">
        <v>89</v>
      </c>
      <c r="AS131" s="19">
        <v>21</v>
      </c>
      <c r="AT131" s="19" t="s">
        <v>183</v>
      </c>
      <c r="AU131" s="19" t="s">
        <v>133</v>
      </c>
      <c r="AV131" s="19" t="s">
        <v>134</v>
      </c>
      <c r="AW131" s="19" t="s">
        <v>872</v>
      </c>
      <c r="AX131" s="19" t="s">
        <v>928</v>
      </c>
      <c r="AY131" s="19" t="s">
        <v>929</v>
      </c>
      <c r="AZ131" s="19" t="s">
        <v>918</v>
      </c>
      <c r="BA131" s="19">
        <v>28</v>
      </c>
      <c r="BB131" s="15">
        <v>26</v>
      </c>
      <c r="BC131" s="19" t="s">
        <v>930</v>
      </c>
      <c r="BD131" s="19">
        <v>5.8</v>
      </c>
      <c r="BE131" s="19"/>
      <c r="BF131" s="19"/>
      <c r="BG131" s="19"/>
      <c r="BH131" s="19"/>
      <c r="BI131" s="19"/>
      <c r="BJ131" s="19">
        <v>3.4</v>
      </c>
      <c r="BK131" s="19"/>
      <c r="BL131" s="19"/>
      <c r="BM131" s="19"/>
      <c r="BN131" s="19"/>
      <c r="BO131" s="19"/>
      <c r="BP131" s="19"/>
      <c r="BQ131" s="19"/>
      <c r="BR131" s="19">
        <v>29</v>
      </c>
      <c r="BS131" s="19"/>
      <c r="BT131" s="19"/>
      <c r="BU131" s="19"/>
      <c r="BV131" s="19"/>
      <c r="BW131" s="19"/>
      <c r="BX131" s="19">
        <v>3</v>
      </c>
      <c r="BY131" s="19"/>
      <c r="BZ131" s="19"/>
      <c r="CA131" s="21"/>
      <c r="CB131" s="21"/>
      <c r="CC131" s="19"/>
      <c r="CD131" s="19"/>
      <c r="CE131" s="19"/>
      <c r="CF131" s="19" t="s">
        <v>140</v>
      </c>
      <c r="CG131" s="17"/>
      <c r="CH131" s="19"/>
      <c r="CI131" s="19" t="s">
        <v>112</v>
      </c>
      <c r="CJ131" s="33"/>
      <c r="CK131" s="33"/>
      <c r="CL131" s="33"/>
      <c r="CM131" s="33"/>
      <c r="CN131" s="33"/>
      <c r="CO131" s="33"/>
      <c r="CP131" s="33"/>
    </row>
    <row r="132" spans="1:123">
      <c r="A132" s="13">
        <v>127</v>
      </c>
      <c r="B132" s="15">
        <v>66</v>
      </c>
      <c r="C132" s="19" t="s">
        <v>701</v>
      </c>
      <c r="D132" s="15">
        <v>2</v>
      </c>
      <c r="E132" s="19" t="s">
        <v>755</v>
      </c>
      <c r="F132" s="19">
        <v>2020</v>
      </c>
      <c r="G132" s="27" t="s">
        <v>86</v>
      </c>
      <c r="H132" s="16" t="s">
        <v>87</v>
      </c>
      <c r="I132" s="19" t="s">
        <v>144</v>
      </c>
      <c r="J132" s="19"/>
      <c r="K132" s="19"/>
      <c r="L132" s="19" t="s">
        <v>89</v>
      </c>
      <c r="M132" s="16" t="s">
        <v>90</v>
      </c>
      <c r="N132" s="16" t="s">
        <v>195</v>
      </c>
      <c r="O132" s="19" t="s">
        <v>921</v>
      </c>
      <c r="P132" s="19">
        <v>32</v>
      </c>
      <c r="Q132" s="19">
        <v>0</v>
      </c>
      <c r="R132" s="17">
        <f t="shared" si="30"/>
        <v>32</v>
      </c>
      <c r="S132" s="19"/>
      <c r="T132" s="16" t="s">
        <v>93</v>
      </c>
      <c r="U132" s="19" t="s">
        <v>326</v>
      </c>
      <c r="V132" s="19" t="s">
        <v>922</v>
      </c>
      <c r="W132" s="19"/>
      <c r="X132" s="19"/>
      <c r="Y132" s="15" t="s">
        <v>112</v>
      </c>
      <c r="Z132" s="21" t="s">
        <v>926</v>
      </c>
      <c r="AA132" s="21" t="s">
        <v>924</v>
      </c>
      <c r="AB132" s="19" t="s">
        <v>102</v>
      </c>
      <c r="AC132" s="21" t="s">
        <v>927</v>
      </c>
      <c r="AE132" s="21" t="s">
        <v>206</v>
      </c>
      <c r="AH132" s="15" t="s">
        <v>112</v>
      </c>
      <c r="AI132" s="15" t="s">
        <v>89</v>
      </c>
      <c r="AJ132" s="15" t="s">
        <v>931</v>
      </c>
      <c r="AK132" s="19" t="s">
        <v>89</v>
      </c>
      <c r="AL132" s="19" t="s">
        <v>316</v>
      </c>
      <c r="AM132" s="19" t="s">
        <v>206</v>
      </c>
      <c r="AN132" s="19"/>
      <c r="AO132" s="19"/>
      <c r="AQ132" s="19" t="s">
        <v>163</v>
      </c>
      <c r="AR132" s="19" t="s">
        <v>89</v>
      </c>
      <c r="AS132" s="19">
        <v>21</v>
      </c>
      <c r="AT132" s="19" t="s">
        <v>183</v>
      </c>
      <c r="AU132" s="19" t="s">
        <v>133</v>
      </c>
      <c r="AV132" s="19" t="s">
        <v>134</v>
      </c>
      <c r="AW132" s="19" t="s">
        <v>872</v>
      </c>
      <c r="AX132" s="19" t="s">
        <v>928</v>
      </c>
      <c r="AY132" s="19" t="s">
        <v>929</v>
      </c>
      <c r="AZ132" s="19" t="s">
        <v>918</v>
      </c>
      <c r="BA132" s="19">
        <v>29</v>
      </c>
      <c r="BB132" s="15">
        <v>26</v>
      </c>
      <c r="BC132" s="19" t="s">
        <v>930</v>
      </c>
      <c r="BD132" s="19">
        <v>0.8</v>
      </c>
      <c r="BE132" s="19"/>
      <c r="BF132" s="19"/>
      <c r="BG132" s="19"/>
      <c r="BH132" s="19"/>
      <c r="BI132" s="19"/>
      <c r="BJ132" s="19">
        <v>3.4</v>
      </c>
      <c r="BK132" s="19"/>
      <c r="BL132" s="19"/>
      <c r="BM132" s="19"/>
      <c r="BN132" s="19"/>
      <c r="BO132" s="19"/>
      <c r="BP132" s="19"/>
      <c r="BQ132" s="19"/>
      <c r="BR132" s="19">
        <v>29</v>
      </c>
      <c r="BS132" s="19"/>
      <c r="BT132" s="19"/>
      <c r="BU132" s="19"/>
      <c r="BV132" s="19"/>
      <c r="BW132" s="19"/>
      <c r="BX132" s="19">
        <v>3</v>
      </c>
      <c r="BY132" s="17"/>
      <c r="BZ132" s="17"/>
      <c r="CA132" s="21"/>
      <c r="CB132" s="21"/>
      <c r="CC132" s="17"/>
      <c r="CD132" s="17"/>
      <c r="CE132" s="17"/>
      <c r="CF132" s="19" t="s">
        <v>140</v>
      </c>
      <c r="CG132" s="19"/>
      <c r="CH132" s="17"/>
      <c r="CI132" s="19" t="s">
        <v>112</v>
      </c>
      <c r="CJ132" s="16"/>
      <c r="CK132" s="16"/>
      <c r="CL132" s="16"/>
      <c r="CM132" s="16"/>
      <c r="CN132" s="16"/>
      <c r="CO132" s="16"/>
      <c r="CP132" s="16"/>
    </row>
    <row r="133" spans="1:123">
      <c r="A133" s="13">
        <v>128</v>
      </c>
      <c r="B133" s="15">
        <v>66</v>
      </c>
      <c r="C133" s="19" t="s">
        <v>701</v>
      </c>
      <c r="D133" s="15">
        <v>3</v>
      </c>
      <c r="E133" s="19" t="s">
        <v>755</v>
      </c>
      <c r="F133" s="19">
        <v>2020</v>
      </c>
      <c r="G133" s="27" t="s">
        <v>86</v>
      </c>
      <c r="H133" s="16" t="s">
        <v>87</v>
      </c>
      <c r="I133" s="19" t="s">
        <v>144</v>
      </c>
      <c r="J133" s="19"/>
      <c r="K133" s="19"/>
      <c r="L133" s="19" t="s">
        <v>89</v>
      </c>
      <c r="M133" s="16" t="s">
        <v>90</v>
      </c>
      <c r="N133" s="16" t="s">
        <v>195</v>
      </c>
      <c r="O133" s="19" t="s">
        <v>921</v>
      </c>
      <c r="P133" s="19">
        <v>32</v>
      </c>
      <c r="Q133" s="19">
        <v>0</v>
      </c>
      <c r="R133" s="17">
        <f t="shared" si="30"/>
        <v>32</v>
      </c>
      <c r="S133" s="19"/>
      <c r="T133" s="16" t="s">
        <v>93</v>
      </c>
      <c r="U133" s="19" t="s">
        <v>326</v>
      </c>
      <c r="V133" s="19" t="s">
        <v>922</v>
      </c>
      <c r="W133" s="19"/>
      <c r="X133" s="19"/>
      <c r="Y133" s="15" t="s">
        <v>112</v>
      </c>
      <c r="Z133" s="21" t="s">
        <v>926</v>
      </c>
      <c r="AA133" s="21" t="s">
        <v>924</v>
      </c>
      <c r="AB133" s="19" t="s">
        <v>102</v>
      </c>
      <c r="AC133" s="21" t="s">
        <v>832</v>
      </c>
      <c r="AE133" s="21" t="s">
        <v>206</v>
      </c>
      <c r="AH133" s="15" t="s">
        <v>112</v>
      </c>
      <c r="AI133" s="15" t="s">
        <v>89</v>
      </c>
      <c r="AJ133" s="15" t="s">
        <v>931</v>
      </c>
      <c r="AK133" s="19" t="s">
        <v>89</v>
      </c>
      <c r="AL133" s="19" t="s">
        <v>316</v>
      </c>
      <c r="AM133" s="19" t="s">
        <v>206</v>
      </c>
      <c r="AN133" s="19"/>
      <c r="AO133" s="19"/>
      <c r="AQ133" s="19" t="s">
        <v>163</v>
      </c>
      <c r="AR133" s="19" t="s">
        <v>89</v>
      </c>
      <c r="AS133" s="19">
        <v>21</v>
      </c>
      <c r="AT133" s="19" t="s">
        <v>183</v>
      </c>
      <c r="AU133" s="19" t="s">
        <v>133</v>
      </c>
      <c r="AV133" s="19" t="s">
        <v>134</v>
      </c>
      <c r="AW133" s="19" t="s">
        <v>872</v>
      </c>
      <c r="AX133" s="19" t="s">
        <v>928</v>
      </c>
      <c r="AY133" s="19" t="s">
        <v>929</v>
      </c>
      <c r="AZ133" s="19" t="s">
        <v>918</v>
      </c>
      <c r="BA133" s="19">
        <v>29</v>
      </c>
      <c r="BB133" s="15">
        <v>26</v>
      </c>
      <c r="BC133" s="19" t="s">
        <v>930</v>
      </c>
      <c r="BD133" s="17">
        <v>2.6</v>
      </c>
      <c r="BE133" s="17"/>
      <c r="BF133" s="17"/>
      <c r="BG133" s="17"/>
      <c r="BH133" s="17"/>
      <c r="BI133" s="17"/>
      <c r="BJ133" s="17">
        <v>3.4</v>
      </c>
      <c r="BK133" s="17"/>
      <c r="BL133" s="17"/>
      <c r="BM133" s="19"/>
      <c r="BN133" s="19"/>
      <c r="BO133" s="19"/>
      <c r="BP133" s="19"/>
      <c r="BQ133" s="19"/>
      <c r="BR133" s="17">
        <v>29</v>
      </c>
      <c r="BS133" s="19"/>
      <c r="BT133" s="19"/>
      <c r="BU133" s="17"/>
      <c r="BV133" s="17"/>
      <c r="BW133" s="17"/>
      <c r="BX133" s="17">
        <v>3</v>
      </c>
      <c r="BY133" s="17"/>
      <c r="BZ133" s="17"/>
      <c r="CA133" s="21"/>
      <c r="CB133" s="21"/>
      <c r="CC133" s="19"/>
      <c r="CD133" s="19"/>
      <c r="CE133" s="19"/>
      <c r="CF133" s="19" t="s">
        <v>140</v>
      </c>
      <c r="CG133" s="17"/>
      <c r="CH133" s="19"/>
      <c r="CI133" s="19" t="s">
        <v>112</v>
      </c>
      <c r="CJ133" s="16"/>
      <c r="CK133" s="16"/>
      <c r="CL133" s="16"/>
      <c r="CM133" s="16"/>
      <c r="CN133" s="16"/>
      <c r="CO133" s="16"/>
      <c r="CP133" s="16"/>
    </row>
    <row r="134" spans="1:123">
      <c r="A134" s="13">
        <v>129</v>
      </c>
      <c r="B134" s="15">
        <v>67</v>
      </c>
      <c r="C134" s="19" t="s">
        <v>702</v>
      </c>
      <c r="E134" s="19" t="s">
        <v>756</v>
      </c>
      <c r="F134" s="19">
        <v>2012</v>
      </c>
      <c r="G134" s="27" t="s">
        <v>86</v>
      </c>
      <c r="H134" s="19" t="s">
        <v>508</v>
      </c>
      <c r="I134" s="15" t="s">
        <v>87</v>
      </c>
      <c r="J134" s="19"/>
      <c r="K134" s="19"/>
      <c r="L134" s="19" t="s">
        <v>89</v>
      </c>
      <c r="M134" s="19" t="s">
        <v>509</v>
      </c>
      <c r="N134" s="19" t="s">
        <v>406</v>
      </c>
      <c r="O134" s="19" t="s">
        <v>943</v>
      </c>
      <c r="P134" s="19"/>
      <c r="Q134" s="19"/>
      <c r="R134" s="19">
        <v>10</v>
      </c>
      <c r="S134" s="19"/>
      <c r="T134" s="19" t="s">
        <v>94</v>
      </c>
      <c r="U134" s="19" t="s">
        <v>95</v>
      </c>
      <c r="V134" s="19" t="s">
        <v>944</v>
      </c>
      <c r="W134" s="19"/>
      <c r="X134" s="19"/>
      <c r="Y134" s="15" t="s">
        <v>112</v>
      </c>
      <c r="Z134" s="19" t="s">
        <v>1568</v>
      </c>
      <c r="AA134" s="19" t="s">
        <v>945</v>
      </c>
      <c r="AB134" s="19" t="s">
        <v>102</v>
      </c>
      <c r="AC134" s="19" t="s">
        <v>397</v>
      </c>
      <c r="AD134" s="19"/>
      <c r="AE134" s="19" t="s">
        <v>206</v>
      </c>
      <c r="AH134" s="15" t="s">
        <v>112</v>
      </c>
      <c r="AI134" s="15" t="s">
        <v>112</v>
      </c>
      <c r="AK134" s="19" t="s">
        <v>89</v>
      </c>
      <c r="AL134" s="19" t="s">
        <v>208</v>
      </c>
      <c r="AM134" s="19" t="s">
        <v>402</v>
      </c>
      <c r="AN134" s="19"/>
      <c r="AO134" s="19"/>
      <c r="AP134" s="19"/>
      <c r="AQ134" s="19" t="s">
        <v>131</v>
      </c>
      <c r="AR134" s="15" t="s">
        <v>112</v>
      </c>
      <c r="CI134" s="19" t="s">
        <v>89</v>
      </c>
      <c r="CJ134" s="19">
        <v>10</v>
      </c>
      <c r="CK134" s="16" t="s">
        <v>132</v>
      </c>
      <c r="CL134" s="19" t="s">
        <v>220</v>
      </c>
      <c r="CM134" s="19" t="s">
        <v>946</v>
      </c>
      <c r="CN134" s="19"/>
      <c r="CO134" s="19" t="s">
        <v>135</v>
      </c>
      <c r="CP134" s="19" t="s">
        <v>947</v>
      </c>
      <c r="DS134" s="4" t="s">
        <v>88</v>
      </c>
    </row>
    <row r="135" spans="1:123">
      <c r="A135" s="13">
        <v>130</v>
      </c>
      <c r="B135" s="15">
        <v>68</v>
      </c>
      <c r="C135" s="19" t="s">
        <v>703</v>
      </c>
      <c r="E135" s="19" t="s">
        <v>757</v>
      </c>
      <c r="F135" s="19">
        <v>2000</v>
      </c>
      <c r="G135" s="27" t="s">
        <v>86</v>
      </c>
      <c r="H135" s="16" t="s">
        <v>87</v>
      </c>
      <c r="I135" s="19" t="s">
        <v>88</v>
      </c>
      <c r="J135" s="19" t="s">
        <v>132</v>
      </c>
      <c r="K135" s="19" t="s">
        <v>132</v>
      </c>
      <c r="L135" s="19" t="s">
        <v>89</v>
      </c>
      <c r="M135" s="16" t="s">
        <v>90</v>
      </c>
      <c r="N135" s="15" t="s">
        <v>148</v>
      </c>
      <c r="O135" s="19" t="s">
        <v>1067</v>
      </c>
      <c r="P135" s="19">
        <v>25</v>
      </c>
      <c r="Q135" s="19">
        <v>0</v>
      </c>
      <c r="R135" s="19">
        <f>(P135+Q135)</f>
        <v>25</v>
      </c>
      <c r="S135" s="19"/>
      <c r="T135" s="19" t="s">
        <v>1554</v>
      </c>
      <c r="U135" s="19" t="s">
        <v>132</v>
      </c>
      <c r="V135" s="19" t="s">
        <v>1060</v>
      </c>
      <c r="W135" s="19" t="s">
        <v>911</v>
      </c>
      <c r="X135" s="19" t="s">
        <v>1068</v>
      </c>
      <c r="Y135" s="15" t="s">
        <v>112</v>
      </c>
      <c r="Z135" s="37" t="s">
        <v>1069</v>
      </c>
      <c r="AA135" s="17" t="s">
        <v>154</v>
      </c>
      <c r="AB135" s="19" t="s">
        <v>204</v>
      </c>
      <c r="AC135" s="19" t="s">
        <v>1070</v>
      </c>
      <c r="AD135" s="19">
        <v>90</v>
      </c>
      <c r="AE135" s="19" t="s">
        <v>159</v>
      </c>
      <c r="AF135" s="19"/>
      <c r="AG135" s="19"/>
      <c r="AH135" s="15" t="s">
        <v>112</v>
      </c>
      <c r="AI135" s="15" t="s">
        <v>89</v>
      </c>
      <c r="AJ135" s="15" t="s">
        <v>1462</v>
      </c>
      <c r="AK135" s="19" t="s">
        <v>89</v>
      </c>
      <c r="AL135" s="19" t="s">
        <v>299</v>
      </c>
      <c r="AM135" s="19" t="s">
        <v>159</v>
      </c>
      <c r="AN135" s="19" t="s">
        <v>132</v>
      </c>
      <c r="AO135" s="19"/>
      <c r="AP135" s="19"/>
      <c r="AQ135" s="19" t="s">
        <v>163</v>
      </c>
      <c r="AR135" s="19" t="s">
        <v>89</v>
      </c>
      <c r="AS135" s="19">
        <v>25</v>
      </c>
      <c r="AT135" s="19" t="s">
        <v>183</v>
      </c>
      <c r="AU135" s="19" t="s">
        <v>164</v>
      </c>
      <c r="AV135" s="19" t="s">
        <v>134</v>
      </c>
      <c r="AW135" s="19" t="s">
        <v>210</v>
      </c>
      <c r="AX135" s="19" t="s">
        <v>1550</v>
      </c>
      <c r="AY135" s="19" t="s">
        <v>1071</v>
      </c>
      <c r="AZ135" s="19"/>
      <c r="BA135" s="19">
        <v>25</v>
      </c>
      <c r="BB135" s="19">
        <v>25</v>
      </c>
      <c r="BC135" s="19" t="s">
        <v>186</v>
      </c>
      <c r="BK135" s="15">
        <v>83</v>
      </c>
      <c r="BM135" s="15">
        <v>62</v>
      </c>
      <c r="BN135" s="15">
        <v>83</v>
      </c>
      <c r="BO135" s="15">
        <f>BN135-BM135</f>
        <v>21</v>
      </c>
      <c r="BY135" s="15">
        <v>81</v>
      </c>
      <c r="CA135" s="15">
        <v>70</v>
      </c>
      <c r="CB135" s="15">
        <v>107</v>
      </c>
      <c r="CC135" s="15">
        <f t="shared" ref="CC135:CC141" si="31">CB135-CA135</f>
        <v>37</v>
      </c>
      <c r="CF135" s="19" t="s">
        <v>141</v>
      </c>
      <c r="CI135" s="17" t="s">
        <v>112</v>
      </c>
      <c r="CJ135" s="17"/>
    </row>
    <row r="136" spans="1:123">
      <c r="A136" s="13">
        <v>131</v>
      </c>
      <c r="B136" s="15">
        <v>69</v>
      </c>
      <c r="C136" s="19" t="s">
        <v>703</v>
      </c>
      <c r="D136" s="15">
        <v>1</v>
      </c>
      <c r="E136" s="19" t="s">
        <v>758</v>
      </c>
      <c r="F136" s="19">
        <v>2000</v>
      </c>
      <c r="G136" s="27" t="s">
        <v>86</v>
      </c>
      <c r="H136" s="16" t="s">
        <v>87</v>
      </c>
      <c r="I136" s="19" t="s">
        <v>144</v>
      </c>
      <c r="J136" s="19" t="s">
        <v>1072</v>
      </c>
      <c r="K136" s="19" t="s">
        <v>1073</v>
      </c>
      <c r="L136" s="19" t="s">
        <v>89</v>
      </c>
      <c r="M136" s="16" t="s">
        <v>90</v>
      </c>
      <c r="N136" s="19" t="s">
        <v>132</v>
      </c>
      <c r="O136" s="19"/>
      <c r="P136" s="19">
        <v>25</v>
      </c>
      <c r="Q136" s="19">
        <v>0</v>
      </c>
      <c r="R136" s="19">
        <f>(P136+Q136)</f>
        <v>25</v>
      </c>
      <c r="S136" s="19"/>
      <c r="T136" s="15" t="s">
        <v>1552</v>
      </c>
      <c r="U136" s="19" t="s">
        <v>171</v>
      </c>
      <c r="V136" s="19" t="s">
        <v>172</v>
      </c>
      <c r="W136" s="19">
        <v>7</v>
      </c>
      <c r="X136" s="19" t="s">
        <v>1074</v>
      </c>
      <c r="Y136" s="15" t="s">
        <v>112</v>
      </c>
      <c r="Z136" s="37" t="s">
        <v>1033</v>
      </c>
      <c r="AA136" s="17" t="s">
        <v>154</v>
      </c>
      <c r="AB136" s="19" t="s">
        <v>102</v>
      </c>
      <c r="AC136" s="19" t="s">
        <v>1075</v>
      </c>
      <c r="AD136" s="19"/>
      <c r="AE136" s="19" t="s">
        <v>206</v>
      </c>
      <c r="AF136" s="19"/>
      <c r="AG136" s="19" t="s">
        <v>1076</v>
      </c>
      <c r="AH136" s="15" t="s">
        <v>112</v>
      </c>
      <c r="AI136" s="15" t="s">
        <v>89</v>
      </c>
      <c r="AJ136" s="15" t="s">
        <v>1463</v>
      </c>
      <c r="AK136" s="19" t="s">
        <v>89</v>
      </c>
      <c r="AL136" s="19" t="s">
        <v>1077</v>
      </c>
      <c r="AM136" s="19" t="s">
        <v>206</v>
      </c>
      <c r="AN136" s="19"/>
      <c r="AO136" s="19"/>
      <c r="AP136" s="19"/>
      <c r="AQ136" s="19" t="s">
        <v>131</v>
      </c>
      <c r="AR136" s="19" t="s">
        <v>89</v>
      </c>
      <c r="AS136" s="19">
        <v>24</v>
      </c>
      <c r="AT136" s="19" t="s">
        <v>1078</v>
      </c>
      <c r="AU136" s="19" t="s">
        <v>164</v>
      </c>
      <c r="AV136" s="19" t="s">
        <v>134</v>
      </c>
      <c r="AW136" s="19" t="s">
        <v>210</v>
      </c>
      <c r="AX136" s="19" t="s">
        <v>834</v>
      </c>
      <c r="AY136" s="19" t="s">
        <v>1079</v>
      </c>
      <c r="AZ136" s="19"/>
      <c r="BA136" s="17">
        <v>12</v>
      </c>
      <c r="BB136" s="17">
        <v>12</v>
      </c>
      <c r="BC136" s="17" t="s">
        <v>186</v>
      </c>
      <c r="BD136" s="19"/>
      <c r="BG136" s="19"/>
      <c r="BJ136" s="17"/>
      <c r="BK136" s="19">
        <v>65</v>
      </c>
      <c r="BM136" s="15">
        <v>50</v>
      </c>
      <c r="BN136" s="15">
        <v>110</v>
      </c>
      <c r="BO136" s="19">
        <v>50</v>
      </c>
      <c r="BP136" s="19"/>
      <c r="BQ136" s="19"/>
      <c r="BR136" s="19"/>
      <c r="BS136" s="19"/>
      <c r="BT136" s="19"/>
      <c r="BU136" s="19"/>
      <c r="BV136" s="19"/>
      <c r="BW136" s="19"/>
      <c r="BX136" s="19"/>
      <c r="BY136" s="19">
        <v>90</v>
      </c>
      <c r="CA136" s="15">
        <v>60</v>
      </c>
      <c r="CB136" s="15">
        <v>105</v>
      </c>
      <c r="CC136" s="15">
        <f t="shared" si="31"/>
        <v>45</v>
      </c>
      <c r="CF136" s="19" t="s">
        <v>141</v>
      </c>
      <c r="CG136" s="19"/>
      <c r="CI136" s="17" t="s">
        <v>112</v>
      </c>
      <c r="CJ136" s="17"/>
    </row>
    <row r="137" spans="1:123">
      <c r="A137" s="13">
        <v>132</v>
      </c>
      <c r="B137" s="15">
        <v>69</v>
      </c>
      <c r="C137" s="19" t="s">
        <v>703</v>
      </c>
      <c r="D137" s="15">
        <v>2</v>
      </c>
      <c r="E137" s="19" t="s">
        <v>758</v>
      </c>
      <c r="F137" s="19">
        <v>2000</v>
      </c>
      <c r="G137" s="27" t="s">
        <v>86</v>
      </c>
      <c r="H137" s="16" t="s">
        <v>87</v>
      </c>
      <c r="I137" s="19" t="s">
        <v>144</v>
      </c>
      <c r="J137" s="19" t="s">
        <v>1072</v>
      </c>
      <c r="K137" s="19" t="s">
        <v>1073</v>
      </c>
      <c r="L137" s="19" t="s">
        <v>89</v>
      </c>
      <c r="M137" s="16" t="s">
        <v>90</v>
      </c>
      <c r="N137" s="19" t="s">
        <v>132</v>
      </c>
      <c r="O137" s="19"/>
      <c r="P137" s="19">
        <v>25</v>
      </c>
      <c r="Q137" s="19">
        <v>0</v>
      </c>
      <c r="R137" s="19">
        <f t="shared" ref="R137" si="32">(P137+Q137)</f>
        <v>25</v>
      </c>
      <c r="S137" s="19"/>
      <c r="T137" s="15" t="s">
        <v>1552</v>
      </c>
      <c r="U137" s="19" t="s">
        <v>171</v>
      </c>
      <c r="V137" s="19" t="s">
        <v>172</v>
      </c>
      <c r="W137" s="19">
        <v>7</v>
      </c>
      <c r="X137" s="19" t="s">
        <v>1074</v>
      </c>
      <c r="Y137" s="15" t="s">
        <v>112</v>
      </c>
      <c r="Z137" s="37" t="s">
        <v>153</v>
      </c>
      <c r="AA137" s="17" t="s">
        <v>154</v>
      </c>
      <c r="AB137" s="19" t="s">
        <v>102</v>
      </c>
      <c r="AC137" s="19" t="s">
        <v>1080</v>
      </c>
      <c r="AD137" s="19"/>
      <c r="AE137" s="19" t="s">
        <v>206</v>
      </c>
      <c r="AF137" s="19"/>
      <c r="AG137" s="19" t="s">
        <v>1076</v>
      </c>
      <c r="AH137" s="15" t="s">
        <v>112</v>
      </c>
      <c r="AI137" s="15" t="s">
        <v>89</v>
      </c>
      <c r="AJ137" s="15" t="s">
        <v>1463</v>
      </c>
      <c r="AK137" s="19" t="s">
        <v>89</v>
      </c>
      <c r="AL137" s="19" t="s">
        <v>1077</v>
      </c>
      <c r="AM137" s="19" t="s">
        <v>206</v>
      </c>
      <c r="AN137" s="19"/>
      <c r="AO137" s="19"/>
      <c r="AP137" s="19"/>
      <c r="AQ137" s="19" t="s">
        <v>131</v>
      </c>
      <c r="AR137" s="19" t="s">
        <v>89</v>
      </c>
      <c r="AS137" s="19">
        <v>24</v>
      </c>
      <c r="AT137" s="19" t="s">
        <v>1078</v>
      </c>
      <c r="AU137" s="19" t="s">
        <v>164</v>
      </c>
      <c r="AV137" s="19" t="s">
        <v>134</v>
      </c>
      <c r="AW137" s="19" t="s">
        <v>210</v>
      </c>
      <c r="AX137" s="19" t="s">
        <v>834</v>
      </c>
      <c r="AY137" s="19" t="s">
        <v>1079</v>
      </c>
      <c r="AZ137" s="19"/>
      <c r="BA137" s="19">
        <v>24</v>
      </c>
      <c r="BB137" s="19">
        <v>24</v>
      </c>
      <c r="BC137" s="19" t="s">
        <v>186</v>
      </c>
      <c r="BD137" s="17"/>
      <c r="BE137" s="19"/>
      <c r="BF137" s="19"/>
      <c r="BG137" s="17"/>
      <c r="BH137" s="17"/>
      <c r="BI137" s="17"/>
      <c r="BJ137" s="19"/>
      <c r="BK137" s="19">
        <v>70</v>
      </c>
      <c r="BL137" s="19"/>
      <c r="BM137" s="19">
        <v>40</v>
      </c>
      <c r="BN137" s="19">
        <v>115</v>
      </c>
      <c r="BO137" s="19">
        <f t="shared" ref="BO137" si="33">BN137-BM137</f>
        <v>75</v>
      </c>
      <c r="BP137" s="19"/>
      <c r="BQ137" s="19"/>
      <c r="BR137" s="19"/>
      <c r="BS137" s="19"/>
      <c r="BT137" s="19"/>
      <c r="BU137" s="19"/>
      <c r="BV137" s="19"/>
      <c r="BW137" s="19"/>
      <c r="BX137" s="19"/>
      <c r="BY137" s="17">
        <v>90</v>
      </c>
      <c r="BZ137" s="17"/>
      <c r="CA137" s="21">
        <v>60</v>
      </c>
      <c r="CB137" s="21">
        <v>105</v>
      </c>
      <c r="CC137" s="17">
        <f t="shared" si="31"/>
        <v>45</v>
      </c>
      <c r="CD137" s="17"/>
      <c r="CE137" s="17"/>
      <c r="CF137" s="19" t="s">
        <v>140</v>
      </c>
      <c r="CG137" s="19"/>
      <c r="CH137" s="19"/>
      <c r="CI137" s="17" t="s">
        <v>112</v>
      </c>
    </row>
    <row r="138" spans="1:123">
      <c r="A138" s="13">
        <v>133</v>
      </c>
      <c r="B138" s="15">
        <v>69</v>
      </c>
      <c r="C138" s="19" t="s">
        <v>703</v>
      </c>
      <c r="D138" s="15">
        <v>3</v>
      </c>
      <c r="E138" s="19" t="s">
        <v>758</v>
      </c>
      <c r="F138" s="19">
        <v>2000</v>
      </c>
      <c r="G138" s="27" t="s">
        <v>86</v>
      </c>
      <c r="H138" s="16" t="s">
        <v>87</v>
      </c>
      <c r="I138" s="19" t="s">
        <v>144</v>
      </c>
      <c r="J138" s="19" t="s">
        <v>1072</v>
      </c>
      <c r="K138" s="19" t="s">
        <v>1073</v>
      </c>
      <c r="L138" s="19" t="s">
        <v>89</v>
      </c>
      <c r="M138" s="16" t="s">
        <v>90</v>
      </c>
      <c r="N138" s="19" t="s">
        <v>132</v>
      </c>
      <c r="O138" s="19"/>
      <c r="P138" s="19">
        <v>25</v>
      </c>
      <c r="Q138" s="19">
        <v>0</v>
      </c>
      <c r="R138" s="19">
        <f>(P138+Q138)</f>
        <v>25</v>
      </c>
      <c r="S138" s="19"/>
      <c r="T138" s="19" t="s">
        <v>364</v>
      </c>
      <c r="U138" s="19" t="s">
        <v>365</v>
      </c>
      <c r="V138" s="17" t="s">
        <v>366</v>
      </c>
      <c r="W138" s="17">
        <v>3</v>
      </c>
      <c r="X138" s="19"/>
      <c r="Y138" s="15" t="s">
        <v>112</v>
      </c>
      <c r="Z138" s="37" t="s">
        <v>1033</v>
      </c>
      <c r="AA138" s="17" t="s">
        <v>154</v>
      </c>
      <c r="AB138" s="19" t="s">
        <v>102</v>
      </c>
      <c r="AC138" s="19" t="s">
        <v>1075</v>
      </c>
      <c r="AD138" s="19"/>
      <c r="AE138" s="19" t="s">
        <v>206</v>
      </c>
      <c r="AF138" s="19"/>
      <c r="AG138" s="19" t="s">
        <v>1076</v>
      </c>
      <c r="AH138" s="15" t="s">
        <v>112</v>
      </c>
      <c r="AI138" s="15" t="s">
        <v>89</v>
      </c>
      <c r="AJ138" s="15" t="s">
        <v>1463</v>
      </c>
      <c r="AK138" s="19" t="s">
        <v>89</v>
      </c>
      <c r="AL138" s="19" t="s">
        <v>1077</v>
      </c>
      <c r="AM138" s="19" t="s">
        <v>206</v>
      </c>
      <c r="AN138" s="19"/>
      <c r="AO138" s="19"/>
      <c r="AP138" s="19"/>
      <c r="AQ138" s="19" t="s">
        <v>131</v>
      </c>
      <c r="AR138" s="19" t="s">
        <v>89</v>
      </c>
      <c r="AS138" s="19">
        <v>24</v>
      </c>
      <c r="AT138" s="19" t="s">
        <v>1078</v>
      </c>
      <c r="AU138" s="19" t="s">
        <v>164</v>
      </c>
      <c r="AV138" s="19" t="s">
        <v>134</v>
      </c>
      <c r="AW138" s="19" t="s">
        <v>210</v>
      </c>
      <c r="AX138" s="19" t="s">
        <v>834</v>
      </c>
      <c r="AY138" s="19" t="s">
        <v>1079</v>
      </c>
      <c r="AZ138" s="19"/>
      <c r="BA138" s="19">
        <v>24</v>
      </c>
      <c r="BB138" s="19">
        <v>24</v>
      </c>
      <c r="BC138" s="19" t="s">
        <v>1464</v>
      </c>
      <c r="BD138" s="17"/>
      <c r="BK138" s="15">
        <v>120</v>
      </c>
      <c r="BM138" s="15">
        <v>75</v>
      </c>
      <c r="BN138" s="15">
        <v>150</v>
      </c>
      <c r="BO138" s="15">
        <f>BN138-BM138</f>
        <v>75</v>
      </c>
      <c r="BY138" s="15">
        <v>120</v>
      </c>
      <c r="CA138" s="15">
        <v>80</v>
      </c>
      <c r="CB138" s="15">
        <v>140</v>
      </c>
      <c r="CC138" s="15">
        <f t="shared" si="31"/>
        <v>60</v>
      </c>
      <c r="CF138" s="15" t="s">
        <v>140</v>
      </c>
      <c r="CI138" s="17" t="s">
        <v>112</v>
      </c>
      <c r="CJ138" s="17"/>
      <c r="CK138" s="17"/>
      <c r="CL138" s="17"/>
      <c r="CM138" s="17"/>
    </row>
    <row r="139" spans="1:123">
      <c r="A139" s="13">
        <v>134</v>
      </c>
      <c r="B139" s="15">
        <v>69</v>
      </c>
      <c r="C139" s="19" t="s">
        <v>703</v>
      </c>
      <c r="D139" s="15">
        <v>4</v>
      </c>
      <c r="E139" s="19" t="s">
        <v>758</v>
      </c>
      <c r="F139" s="19">
        <v>2000</v>
      </c>
      <c r="G139" s="27" t="s">
        <v>86</v>
      </c>
      <c r="H139" s="16" t="s">
        <v>87</v>
      </c>
      <c r="I139" s="19" t="s">
        <v>144</v>
      </c>
      <c r="J139" s="19" t="s">
        <v>1072</v>
      </c>
      <c r="K139" s="19" t="s">
        <v>1073</v>
      </c>
      <c r="L139" s="19" t="s">
        <v>89</v>
      </c>
      <c r="M139" s="16" t="s">
        <v>90</v>
      </c>
      <c r="N139" s="19" t="s">
        <v>132</v>
      </c>
      <c r="O139" s="19"/>
      <c r="P139" s="19">
        <v>25</v>
      </c>
      <c r="Q139" s="19">
        <v>0</v>
      </c>
      <c r="R139" s="19">
        <f t="shared" ref="R139" si="34">(P139+Q139)</f>
        <v>25</v>
      </c>
      <c r="S139" s="19"/>
      <c r="T139" s="19" t="s">
        <v>364</v>
      </c>
      <c r="U139" s="19" t="s">
        <v>365</v>
      </c>
      <c r="V139" s="17" t="s">
        <v>366</v>
      </c>
      <c r="W139" s="17">
        <v>3</v>
      </c>
      <c r="X139" s="19"/>
      <c r="Y139" s="15" t="s">
        <v>112</v>
      </c>
      <c r="Z139" s="37" t="s">
        <v>153</v>
      </c>
      <c r="AA139" s="17" t="s">
        <v>154</v>
      </c>
      <c r="AB139" s="19" t="s">
        <v>102</v>
      </c>
      <c r="AC139" s="19" t="s">
        <v>1080</v>
      </c>
      <c r="AD139" s="19"/>
      <c r="AE139" s="19" t="s">
        <v>206</v>
      </c>
      <c r="AF139" s="19"/>
      <c r="AG139" s="19" t="s">
        <v>1076</v>
      </c>
      <c r="AH139" s="15" t="s">
        <v>112</v>
      </c>
      <c r="AI139" s="15" t="s">
        <v>89</v>
      </c>
      <c r="AJ139" s="15" t="s">
        <v>1463</v>
      </c>
      <c r="AK139" s="19" t="s">
        <v>89</v>
      </c>
      <c r="AL139" s="19" t="s">
        <v>1077</v>
      </c>
      <c r="AM139" s="19" t="s">
        <v>206</v>
      </c>
      <c r="AN139" s="19"/>
      <c r="AO139" s="19"/>
      <c r="AP139" s="19"/>
      <c r="AQ139" s="19" t="s">
        <v>131</v>
      </c>
      <c r="AR139" s="19" t="s">
        <v>89</v>
      </c>
      <c r="AS139" s="19">
        <v>24</v>
      </c>
      <c r="AT139" s="19" t="s">
        <v>1078</v>
      </c>
      <c r="AU139" s="19" t="s">
        <v>164</v>
      </c>
      <c r="AV139" s="19" t="s">
        <v>134</v>
      </c>
      <c r="AW139" s="19" t="s">
        <v>210</v>
      </c>
      <c r="AX139" s="19" t="s">
        <v>834</v>
      </c>
      <c r="AY139" s="19" t="s">
        <v>1079</v>
      </c>
      <c r="AZ139" s="19"/>
      <c r="BA139" s="19">
        <v>24</v>
      </c>
      <c r="BB139" s="19">
        <v>24</v>
      </c>
      <c r="BC139" s="19" t="s">
        <v>1464</v>
      </c>
      <c r="BD139" s="19"/>
      <c r="BE139" s="19"/>
      <c r="BF139" s="19"/>
      <c r="BG139" s="19"/>
      <c r="BH139" s="19"/>
      <c r="BI139" s="19"/>
      <c r="BJ139" s="19"/>
      <c r="BK139" s="19">
        <v>105</v>
      </c>
      <c r="BL139" s="19"/>
      <c r="BM139" s="19">
        <v>70</v>
      </c>
      <c r="BN139" s="19">
        <v>140</v>
      </c>
      <c r="BO139" s="19">
        <f t="shared" ref="BO139" si="35">BN139-BM139</f>
        <v>70</v>
      </c>
      <c r="BP139" s="19"/>
      <c r="BQ139" s="19"/>
      <c r="BR139" s="19"/>
      <c r="BS139" s="19"/>
      <c r="BT139" s="19"/>
      <c r="BU139" s="17"/>
      <c r="BV139" s="17"/>
      <c r="BW139" s="17"/>
      <c r="BX139" s="17"/>
      <c r="BY139" s="19">
        <v>120</v>
      </c>
      <c r="BZ139" s="19"/>
      <c r="CA139" s="21">
        <v>80</v>
      </c>
      <c r="CB139" s="21">
        <v>140</v>
      </c>
      <c r="CC139" s="19">
        <f t="shared" si="31"/>
        <v>60</v>
      </c>
      <c r="CD139" s="19"/>
      <c r="CE139" s="19"/>
      <c r="CF139" s="19" t="s">
        <v>140</v>
      </c>
      <c r="CG139" s="19"/>
      <c r="CH139" s="17"/>
      <c r="CI139" s="17" t="s">
        <v>112</v>
      </c>
      <c r="CJ139" s="19"/>
      <c r="CK139" s="19"/>
      <c r="CL139" s="19"/>
      <c r="CM139" s="19"/>
      <c r="CN139" s="19"/>
    </row>
    <row r="140" spans="1:123">
      <c r="A140" s="13">
        <v>135</v>
      </c>
      <c r="B140" s="15">
        <v>70</v>
      </c>
      <c r="C140" s="19" t="s">
        <v>703</v>
      </c>
      <c r="D140" s="15">
        <v>1</v>
      </c>
      <c r="E140" s="19" t="s">
        <v>759</v>
      </c>
      <c r="F140" s="19">
        <v>1999</v>
      </c>
      <c r="G140" s="27" t="s">
        <v>86</v>
      </c>
      <c r="H140" s="16" t="s">
        <v>87</v>
      </c>
      <c r="I140" s="19" t="s">
        <v>88</v>
      </c>
      <c r="J140" s="19" t="s">
        <v>1072</v>
      </c>
      <c r="K140" s="19" t="s">
        <v>1081</v>
      </c>
      <c r="L140" s="19" t="s">
        <v>89</v>
      </c>
      <c r="M140" s="16" t="s">
        <v>90</v>
      </c>
      <c r="N140" s="19" t="s">
        <v>132</v>
      </c>
      <c r="O140" s="19"/>
      <c r="P140" s="19" t="s">
        <v>132</v>
      </c>
      <c r="Q140" s="19" t="s">
        <v>132</v>
      </c>
      <c r="R140" s="19">
        <v>23</v>
      </c>
      <c r="S140" s="19"/>
      <c r="T140" s="15" t="s">
        <v>1552</v>
      </c>
      <c r="U140" s="19" t="s">
        <v>171</v>
      </c>
      <c r="V140" s="19" t="s">
        <v>172</v>
      </c>
      <c r="W140" s="19">
        <v>7</v>
      </c>
      <c r="X140" s="19"/>
      <c r="Y140" s="15" t="s">
        <v>112</v>
      </c>
      <c r="Z140" s="37" t="s">
        <v>153</v>
      </c>
      <c r="AA140" s="17" t="s">
        <v>154</v>
      </c>
      <c r="AB140" s="19" t="s">
        <v>204</v>
      </c>
      <c r="AC140" s="19" t="s">
        <v>1085</v>
      </c>
      <c r="AD140" s="19" t="s">
        <v>161</v>
      </c>
      <c r="AE140" s="19" t="s">
        <v>159</v>
      </c>
      <c r="AF140" s="19"/>
      <c r="AG140" s="19"/>
      <c r="AH140" s="15" t="s">
        <v>112</v>
      </c>
      <c r="AI140" s="15" t="s">
        <v>89</v>
      </c>
      <c r="AJ140" s="15" t="s">
        <v>1461</v>
      </c>
      <c r="AK140" s="19" t="s">
        <v>89</v>
      </c>
      <c r="AL140" s="19" t="s">
        <v>299</v>
      </c>
      <c r="AM140" s="19" t="s">
        <v>159</v>
      </c>
      <c r="AN140" s="19"/>
      <c r="AO140" s="19"/>
      <c r="AP140" s="19"/>
      <c r="AQ140" s="19" t="s">
        <v>163</v>
      </c>
      <c r="AR140" s="19" t="s">
        <v>89</v>
      </c>
      <c r="AS140" s="19">
        <v>23</v>
      </c>
      <c r="AT140" s="19" t="s">
        <v>132</v>
      </c>
      <c r="AU140" s="19" t="s">
        <v>164</v>
      </c>
      <c r="AV140" s="19" t="s">
        <v>134</v>
      </c>
      <c r="AW140" s="19" t="s">
        <v>210</v>
      </c>
      <c r="AX140" s="19" t="s">
        <v>834</v>
      </c>
      <c r="AY140" s="19" t="s">
        <v>132</v>
      </c>
      <c r="AZ140" s="19"/>
      <c r="BA140" s="17">
        <v>23</v>
      </c>
      <c r="BB140" s="17">
        <v>23</v>
      </c>
      <c r="BC140" s="17" t="s">
        <v>186</v>
      </c>
      <c r="BE140" s="19"/>
      <c r="BF140" s="19"/>
      <c r="BG140" s="19"/>
      <c r="BH140" s="19"/>
      <c r="BI140" s="19"/>
      <c r="BJ140" s="19"/>
      <c r="BK140" s="19">
        <v>70</v>
      </c>
      <c r="BL140" s="19"/>
      <c r="BM140" s="19">
        <v>50</v>
      </c>
      <c r="BN140" s="19">
        <v>110</v>
      </c>
      <c r="BO140" s="19">
        <f>BN140-BM140</f>
        <v>60</v>
      </c>
      <c r="BP140" s="19"/>
      <c r="BQ140" s="19"/>
      <c r="BR140" s="19"/>
      <c r="BS140" s="19"/>
      <c r="BT140" s="19"/>
      <c r="BU140" s="19"/>
      <c r="BV140" s="19"/>
      <c r="BW140" s="19"/>
      <c r="BX140" s="19"/>
      <c r="BY140" s="19">
        <v>115</v>
      </c>
      <c r="BZ140" s="19"/>
      <c r="CA140" s="21">
        <v>90</v>
      </c>
      <c r="CB140" s="21">
        <v>160</v>
      </c>
      <c r="CC140" s="19">
        <f t="shared" si="31"/>
        <v>70</v>
      </c>
      <c r="CD140" s="19"/>
      <c r="CE140" s="19"/>
      <c r="CF140" s="19" t="s">
        <v>88</v>
      </c>
      <c r="CG140" s="19"/>
      <c r="CH140" s="19"/>
      <c r="CI140" s="17" t="s">
        <v>112</v>
      </c>
      <c r="CJ140" s="17"/>
    </row>
    <row r="141" spans="1:123">
      <c r="A141" s="13">
        <v>136</v>
      </c>
      <c r="B141" s="15">
        <v>70</v>
      </c>
      <c r="C141" s="19" t="s">
        <v>703</v>
      </c>
      <c r="D141" s="15">
        <v>2</v>
      </c>
      <c r="E141" s="19" t="s">
        <v>759</v>
      </c>
      <c r="F141" s="19">
        <v>1999</v>
      </c>
      <c r="G141" s="27" t="s">
        <v>86</v>
      </c>
      <c r="H141" s="16" t="s">
        <v>87</v>
      </c>
      <c r="I141" s="15" t="s">
        <v>88</v>
      </c>
      <c r="J141" s="15" t="s">
        <v>1072</v>
      </c>
      <c r="K141" s="15" t="s">
        <v>1081</v>
      </c>
      <c r="L141" s="15" t="s">
        <v>89</v>
      </c>
      <c r="M141" s="16" t="s">
        <v>90</v>
      </c>
      <c r="N141" s="15" t="s">
        <v>132</v>
      </c>
      <c r="P141" s="15" t="s">
        <v>132</v>
      </c>
      <c r="Q141" s="15" t="s">
        <v>132</v>
      </c>
      <c r="R141" s="15">
        <v>23</v>
      </c>
      <c r="T141" s="15" t="s">
        <v>1552</v>
      </c>
      <c r="U141" s="15" t="s">
        <v>171</v>
      </c>
      <c r="V141" s="15" t="s">
        <v>172</v>
      </c>
      <c r="W141" s="15">
        <v>7</v>
      </c>
      <c r="Y141" s="15" t="s">
        <v>112</v>
      </c>
      <c r="Z141" s="15" t="s">
        <v>1082</v>
      </c>
      <c r="AA141" s="15" t="s">
        <v>333</v>
      </c>
      <c r="AB141" s="15" t="s">
        <v>204</v>
      </c>
      <c r="AC141" s="15" t="s">
        <v>1083</v>
      </c>
      <c r="AD141" s="15" t="s">
        <v>1084</v>
      </c>
      <c r="AE141" s="15" t="s">
        <v>159</v>
      </c>
      <c r="AH141" s="15" t="s">
        <v>112</v>
      </c>
      <c r="AI141" s="15" t="s">
        <v>89</v>
      </c>
      <c r="AJ141" s="15" t="s">
        <v>1460</v>
      </c>
      <c r="AK141" s="15" t="s">
        <v>89</v>
      </c>
      <c r="AL141" s="15" t="s">
        <v>299</v>
      </c>
      <c r="AM141" s="15" t="s">
        <v>159</v>
      </c>
      <c r="AQ141" s="15" t="s">
        <v>163</v>
      </c>
      <c r="AR141" s="15" t="s">
        <v>89</v>
      </c>
      <c r="AS141" s="15">
        <v>23</v>
      </c>
      <c r="AT141" s="15" t="s">
        <v>132</v>
      </c>
      <c r="AU141" s="15" t="s">
        <v>164</v>
      </c>
      <c r="AV141" s="15" t="s">
        <v>134</v>
      </c>
      <c r="AW141" s="15" t="s">
        <v>210</v>
      </c>
      <c r="AX141" s="15" t="s">
        <v>834</v>
      </c>
      <c r="AY141" s="15" t="s">
        <v>132</v>
      </c>
      <c r="AZ141" s="15" t="s">
        <v>857</v>
      </c>
      <c r="BA141" s="15">
        <v>23</v>
      </c>
      <c r="BB141" s="15">
        <v>23</v>
      </c>
      <c r="BC141" s="15" t="s">
        <v>186</v>
      </c>
      <c r="BK141" s="15">
        <v>75</v>
      </c>
      <c r="BM141" s="15">
        <v>50</v>
      </c>
      <c r="BN141" s="15">
        <v>150</v>
      </c>
      <c r="BO141" s="15">
        <f>BN141-BM141</f>
        <v>100</v>
      </c>
      <c r="BY141" s="15">
        <v>115</v>
      </c>
      <c r="CA141" s="21">
        <v>90</v>
      </c>
      <c r="CB141" s="21">
        <v>160</v>
      </c>
      <c r="CC141" s="19">
        <f t="shared" si="31"/>
        <v>70</v>
      </c>
      <c r="CD141" s="19"/>
      <c r="CF141" s="15" t="s">
        <v>140</v>
      </c>
      <c r="CI141" s="17" t="s">
        <v>112</v>
      </c>
      <c r="CJ141" s="19"/>
      <c r="CK141" s="19"/>
      <c r="CL141" s="19"/>
      <c r="CM141" s="19"/>
      <c r="CN141" s="19"/>
      <c r="CO141" s="19"/>
      <c r="CP141" s="19"/>
      <c r="CQ141" s="19"/>
      <c r="CR141" s="19"/>
      <c r="CS141" s="19"/>
      <c r="CT141" s="4"/>
      <c r="CU141" s="4"/>
    </row>
    <row r="142" spans="1:123">
      <c r="A142" s="13">
        <v>137</v>
      </c>
      <c r="B142" s="15">
        <v>71</v>
      </c>
      <c r="C142" s="19" t="s">
        <v>704</v>
      </c>
      <c r="E142" s="19" t="s">
        <v>760</v>
      </c>
      <c r="F142" s="19">
        <v>1994</v>
      </c>
      <c r="G142" s="19" t="s">
        <v>192</v>
      </c>
      <c r="H142" s="16" t="s">
        <v>87</v>
      </c>
      <c r="I142" s="19" t="s">
        <v>144</v>
      </c>
      <c r="J142" s="19"/>
      <c r="K142" s="19"/>
      <c r="L142" s="19" t="s">
        <v>89</v>
      </c>
      <c r="M142" s="19" t="s">
        <v>189</v>
      </c>
      <c r="N142" s="15" t="s">
        <v>406</v>
      </c>
      <c r="O142" s="19" t="s">
        <v>1086</v>
      </c>
      <c r="P142" s="19">
        <v>10</v>
      </c>
      <c r="Q142" s="19">
        <v>2</v>
      </c>
      <c r="R142" s="19">
        <f t="shared" ref="R142" si="36">(P142+Q142)</f>
        <v>12</v>
      </c>
      <c r="S142" s="19"/>
      <c r="T142" s="15" t="s">
        <v>1552</v>
      </c>
      <c r="U142" s="19" t="s">
        <v>171</v>
      </c>
      <c r="V142" s="19" t="s">
        <v>993</v>
      </c>
      <c r="W142" s="19">
        <v>5</v>
      </c>
      <c r="X142" s="19" t="s">
        <v>1087</v>
      </c>
      <c r="Y142" s="15" t="s">
        <v>112</v>
      </c>
      <c r="Z142" s="19" t="s">
        <v>938</v>
      </c>
      <c r="AA142" s="19" t="s">
        <v>314</v>
      </c>
      <c r="AB142" s="19" t="s">
        <v>540</v>
      </c>
      <c r="AC142" s="34" t="s">
        <v>1088</v>
      </c>
      <c r="AD142" s="19" t="s">
        <v>1089</v>
      </c>
      <c r="AE142" s="19" t="s">
        <v>107</v>
      </c>
      <c r="AF142" s="19"/>
      <c r="AG142" s="19"/>
      <c r="AH142" s="15" t="s">
        <v>112</v>
      </c>
      <c r="AI142" s="15" t="s">
        <v>112</v>
      </c>
      <c r="AK142" s="19" t="s">
        <v>89</v>
      </c>
      <c r="AL142" s="19" t="s">
        <v>208</v>
      </c>
      <c r="AM142" s="19" t="s">
        <v>107</v>
      </c>
      <c r="AN142" s="19" t="s">
        <v>1090</v>
      </c>
      <c r="AO142" s="19"/>
      <c r="AP142" s="19"/>
      <c r="AQ142" s="19" t="s">
        <v>583</v>
      </c>
      <c r="AR142" s="19" t="s">
        <v>89</v>
      </c>
      <c r="AS142" s="19">
        <v>12</v>
      </c>
      <c r="AT142" s="19" t="s">
        <v>132</v>
      </c>
      <c r="AU142" s="19" t="s">
        <v>854</v>
      </c>
      <c r="AV142" s="19"/>
      <c r="AW142" s="19" t="s">
        <v>516</v>
      </c>
      <c r="AX142" s="19" t="s">
        <v>1023</v>
      </c>
      <c r="AY142" s="19" t="s">
        <v>1091</v>
      </c>
      <c r="BA142" s="19">
        <v>12</v>
      </c>
      <c r="BB142" s="19">
        <v>12</v>
      </c>
      <c r="BC142" s="19" t="s">
        <v>828</v>
      </c>
      <c r="BK142" s="15">
        <v>50</v>
      </c>
      <c r="BY142" s="15">
        <v>50</v>
      </c>
      <c r="CF142" s="15" t="s">
        <v>140</v>
      </c>
      <c r="CG142" s="19" t="s">
        <v>890</v>
      </c>
      <c r="CI142" s="17" t="s">
        <v>112</v>
      </c>
      <c r="CJ142" s="19"/>
    </row>
    <row r="143" spans="1:123">
      <c r="A143" s="13">
        <v>138</v>
      </c>
      <c r="B143" s="15">
        <v>72</v>
      </c>
      <c r="C143" s="19" t="s">
        <v>705</v>
      </c>
      <c r="D143" s="15">
        <v>1</v>
      </c>
      <c r="E143" s="19" t="s">
        <v>761</v>
      </c>
      <c r="F143" s="19">
        <v>2016</v>
      </c>
      <c r="G143" s="15" t="s">
        <v>571</v>
      </c>
      <c r="H143" s="16" t="s">
        <v>87</v>
      </c>
      <c r="I143" s="19" t="s">
        <v>88</v>
      </c>
      <c r="J143" s="19"/>
      <c r="K143" s="19"/>
      <c r="L143" s="19" t="s">
        <v>89</v>
      </c>
      <c r="M143" s="19" t="s">
        <v>572</v>
      </c>
      <c r="N143" s="19" t="s">
        <v>195</v>
      </c>
      <c r="O143" s="19" t="s">
        <v>948</v>
      </c>
      <c r="P143" s="19">
        <v>24</v>
      </c>
      <c r="Q143" s="19">
        <v>24</v>
      </c>
      <c r="R143" s="19">
        <f t="shared" ref="R143:R145" si="37">(P143+Q143)</f>
        <v>48</v>
      </c>
      <c r="S143" s="19"/>
      <c r="T143" s="15" t="s">
        <v>949</v>
      </c>
      <c r="U143" s="19" t="s">
        <v>95</v>
      </c>
      <c r="V143" s="19" t="s">
        <v>950</v>
      </c>
      <c r="W143" s="19"/>
      <c r="X143" s="19" t="s">
        <v>951</v>
      </c>
      <c r="Y143" s="15" t="s">
        <v>112</v>
      </c>
      <c r="Z143" s="19" t="s">
        <v>952</v>
      </c>
      <c r="AA143" s="19" t="s">
        <v>924</v>
      </c>
      <c r="AB143" s="19" t="s">
        <v>102</v>
      </c>
      <c r="AC143" s="19" t="s">
        <v>953</v>
      </c>
      <c r="AD143" s="19">
        <v>120</v>
      </c>
      <c r="AE143" s="19" t="s">
        <v>156</v>
      </c>
      <c r="AF143" s="19"/>
      <c r="AG143" s="19" t="s">
        <v>954</v>
      </c>
      <c r="AH143" s="15" t="s">
        <v>112</v>
      </c>
      <c r="AI143" s="15" t="s">
        <v>112</v>
      </c>
      <c r="AK143" s="19" t="s">
        <v>89</v>
      </c>
      <c r="AL143" s="19" t="s">
        <v>158</v>
      </c>
      <c r="AM143" s="19" t="s">
        <v>156</v>
      </c>
      <c r="AN143" s="19"/>
      <c r="AO143" s="19"/>
      <c r="AQ143" s="19" t="s">
        <v>131</v>
      </c>
      <c r="AR143" s="19" t="s">
        <v>89</v>
      </c>
      <c r="AS143" s="19" t="s">
        <v>957</v>
      </c>
      <c r="AT143" s="19" t="s">
        <v>132</v>
      </c>
      <c r="AU143" s="19" t="s">
        <v>854</v>
      </c>
      <c r="AV143" s="19" t="s">
        <v>134</v>
      </c>
      <c r="AW143" s="19" t="s">
        <v>958</v>
      </c>
      <c r="AX143" s="19" t="s">
        <v>340</v>
      </c>
      <c r="AY143" s="19" t="s">
        <v>959</v>
      </c>
      <c r="AZ143" s="19"/>
      <c r="BA143" s="19">
        <v>36</v>
      </c>
      <c r="BB143" s="15">
        <v>12</v>
      </c>
      <c r="BC143" s="19" t="s">
        <v>139</v>
      </c>
      <c r="BD143" s="15">
        <v>21.1</v>
      </c>
      <c r="BG143" s="15">
        <v>5.5</v>
      </c>
      <c r="BJ143" s="15">
        <f>BG143*SQRT(BA143)</f>
        <v>33</v>
      </c>
      <c r="BR143" s="15">
        <v>16.899999999999999</v>
      </c>
      <c r="BU143" s="15">
        <v>3.2</v>
      </c>
      <c r="BX143" s="15">
        <f>BU143*SQRT(BB143)</f>
        <v>11.085125168440815</v>
      </c>
      <c r="CF143" s="19" t="s">
        <v>140</v>
      </c>
      <c r="CI143" s="15" t="s">
        <v>112</v>
      </c>
    </row>
    <row r="144" spans="1:123">
      <c r="A144" s="13">
        <v>139</v>
      </c>
      <c r="B144" s="15">
        <v>72</v>
      </c>
      <c r="C144" s="19" t="s">
        <v>705</v>
      </c>
      <c r="D144" s="15">
        <v>2</v>
      </c>
      <c r="E144" s="19" t="s">
        <v>761</v>
      </c>
      <c r="F144" s="19">
        <v>2016</v>
      </c>
      <c r="G144" s="15" t="s">
        <v>571</v>
      </c>
      <c r="H144" s="16" t="s">
        <v>87</v>
      </c>
      <c r="I144" s="15" t="s">
        <v>88</v>
      </c>
      <c r="L144" s="15" t="s">
        <v>89</v>
      </c>
      <c r="M144" s="15" t="s">
        <v>572</v>
      </c>
      <c r="N144" s="15" t="s">
        <v>195</v>
      </c>
      <c r="O144" s="15" t="s">
        <v>948</v>
      </c>
      <c r="P144" s="15">
        <v>24</v>
      </c>
      <c r="Q144" s="15">
        <v>24</v>
      </c>
      <c r="R144" s="15">
        <f t="shared" si="37"/>
        <v>48</v>
      </c>
      <c r="T144" s="15" t="s">
        <v>949</v>
      </c>
      <c r="U144" s="15" t="s">
        <v>95</v>
      </c>
      <c r="V144" s="15" t="s">
        <v>950</v>
      </c>
      <c r="X144" s="15" t="s">
        <v>951</v>
      </c>
      <c r="Y144" s="15" t="s">
        <v>112</v>
      </c>
      <c r="Z144" s="15" t="s">
        <v>955</v>
      </c>
      <c r="AA144" s="15" t="s">
        <v>333</v>
      </c>
      <c r="AB144" s="15" t="s">
        <v>102</v>
      </c>
      <c r="AC144" s="15" t="s">
        <v>953</v>
      </c>
      <c r="AD144" s="15">
        <v>120</v>
      </c>
      <c r="AE144" s="15" t="s">
        <v>156</v>
      </c>
      <c r="AG144" s="15" t="s">
        <v>954</v>
      </c>
      <c r="AH144" s="15" t="s">
        <v>112</v>
      </c>
      <c r="AI144" s="15" t="s">
        <v>112</v>
      </c>
      <c r="AK144" s="15" t="s">
        <v>89</v>
      </c>
      <c r="AL144" s="15" t="s">
        <v>158</v>
      </c>
      <c r="AM144" s="15" t="s">
        <v>156</v>
      </c>
      <c r="AQ144" s="15" t="s">
        <v>131</v>
      </c>
      <c r="AR144" s="15" t="s">
        <v>89</v>
      </c>
      <c r="AS144" s="15" t="s">
        <v>957</v>
      </c>
      <c r="AT144" s="15" t="s">
        <v>132</v>
      </c>
      <c r="AU144" s="15" t="s">
        <v>854</v>
      </c>
      <c r="AV144" s="15" t="s">
        <v>134</v>
      </c>
      <c r="AW144" s="15" t="s">
        <v>958</v>
      </c>
      <c r="AX144" s="15" t="s">
        <v>340</v>
      </c>
      <c r="AY144" s="15" t="s">
        <v>959</v>
      </c>
      <c r="BA144" s="15">
        <v>36</v>
      </c>
      <c r="BB144" s="15">
        <v>12</v>
      </c>
      <c r="BC144" s="15" t="s">
        <v>139</v>
      </c>
      <c r="BD144" s="17">
        <v>10.8</v>
      </c>
      <c r="BE144" s="19"/>
      <c r="BF144" s="19"/>
      <c r="BG144" s="19">
        <v>3</v>
      </c>
      <c r="BH144" s="19"/>
      <c r="BI144" s="19"/>
      <c r="BJ144" s="15">
        <f t="shared" ref="BJ144:BJ145" si="38">BG144*SQRT(BA144)</f>
        <v>18</v>
      </c>
      <c r="BK144" s="19"/>
      <c r="BL144" s="19"/>
      <c r="BM144" s="19"/>
      <c r="BN144" s="19"/>
      <c r="BO144" s="19"/>
      <c r="BP144" s="19"/>
      <c r="BQ144" s="19"/>
      <c r="BR144" s="15">
        <v>16.899999999999999</v>
      </c>
      <c r="BS144" s="19"/>
      <c r="BT144" s="19"/>
      <c r="BU144" s="15">
        <v>3.2</v>
      </c>
      <c r="BV144" s="19"/>
      <c r="BW144" s="19"/>
      <c r="BX144" s="15">
        <f t="shared" ref="BX144:BX145" si="39">BU144*SQRT(BB144)</f>
        <v>11.085125168440815</v>
      </c>
      <c r="BY144" s="19"/>
      <c r="BZ144" s="19"/>
      <c r="CA144" s="19"/>
      <c r="CB144" s="19"/>
      <c r="CC144" s="19"/>
      <c r="CD144" s="19"/>
      <c r="CE144" s="19"/>
      <c r="CF144" s="19" t="s">
        <v>140</v>
      </c>
      <c r="CI144" s="15" t="s">
        <v>112</v>
      </c>
    </row>
    <row r="145" spans="1:126">
      <c r="A145" s="13">
        <v>140</v>
      </c>
      <c r="B145" s="15">
        <v>72</v>
      </c>
      <c r="C145" s="19" t="s">
        <v>705</v>
      </c>
      <c r="D145" s="15">
        <v>3</v>
      </c>
      <c r="E145" s="19" t="s">
        <v>761</v>
      </c>
      <c r="F145" s="19">
        <v>2016</v>
      </c>
      <c r="G145" s="15" t="s">
        <v>571</v>
      </c>
      <c r="H145" s="16" t="s">
        <v>87</v>
      </c>
      <c r="I145" s="15" t="s">
        <v>88</v>
      </c>
      <c r="L145" s="15" t="s">
        <v>89</v>
      </c>
      <c r="M145" s="15" t="s">
        <v>572</v>
      </c>
      <c r="N145" s="15" t="s">
        <v>195</v>
      </c>
      <c r="O145" s="15" t="s">
        <v>948</v>
      </c>
      <c r="P145" s="15">
        <v>24</v>
      </c>
      <c r="Q145" s="15">
        <v>24</v>
      </c>
      <c r="R145" s="15">
        <f t="shared" si="37"/>
        <v>48</v>
      </c>
      <c r="T145" s="15" t="s">
        <v>949</v>
      </c>
      <c r="U145" s="15" t="s">
        <v>95</v>
      </c>
      <c r="V145" s="15" t="s">
        <v>950</v>
      </c>
      <c r="X145" s="15" t="s">
        <v>951</v>
      </c>
      <c r="Y145" s="15" t="s">
        <v>112</v>
      </c>
      <c r="Z145" s="15" t="s">
        <v>956</v>
      </c>
      <c r="AA145" s="15" t="s">
        <v>333</v>
      </c>
      <c r="AB145" s="15" t="s">
        <v>102</v>
      </c>
      <c r="AC145" s="15" t="s">
        <v>953</v>
      </c>
      <c r="AD145" s="15">
        <v>120</v>
      </c>
      <c r="AE145" s="15" t="s">
        <v>156</v>
      </c>
      <c r="AG145" s="15" t="s">
        <v>954</v>
      </c>
      <c r="AH145" s="15" t="s">
        <v>112</v>
      </c>
      <c r="AI145" s="15" t="s">
        <v>112</v>
      </c>
      <c r="AK145" s="15" t="s">
        <v>89</v>
      </c>
      <c r="AL145" s="15" t="s">
        <v>158</v>
      </c>
      <c r="AM145" s="15" t="s">
        <v>156</v>
      </c>
      <c r="AQ145" s="15" t="s">
        <v>131</v>
      </c>
      <c r="AR145" s="15" t="s">
        <v>89</v>
      </c>
      <c r="AS145" s="15" t="s">
        <v>957</v>
      </c>
      <c r="AT145" s="15" t="s">
        <v>132</v>
      </c>
      <c r="AU145" s="15" t="s">
        <v>854</v>
      </c>
      <c r="AV145" s="15" t="s">
        <v>134</v>
      </c>
      <c r="AW145" s="15" t="s">
        <v>958</v>
      </c>
      <c r="AX145" s="15" t="s">
        <v>340</v>
      </c>
      <c r="AY145" s="15" t="s">
        <v>959</v>
      </c>
      <c r="BA145" s="15">
        <v>36</v>
      </c>
      <c r="BB145" s="15">
        <v>12</v>
      </c>
      <c r="BC145" s="15" t="s">
        <v>139</v>
      </c>
      <c r="BD145" s="17">
        <v>14.9</v>
      </c>
      <c r="BE145" s="19"/>
      <c r="BF145" s="19"/>
      <c r="BG145" s="19">
        <v>3.1</v>
      </c>
      <c r="BH145" s="19"/>
      <c r="BI145" s="19"/>
      <c r="BJ145" s="15">
        <f t="shared" si="38"/>
        <v>18.600000000000001</v>
      </c>
      <c r="BK145" s="19"/>
      <c r="BL145" s="19"/>
      <c r="BM145" s="19"/>
      <c r="BN145" s="19"/>
      <c r="BO145" s="19"/>
      <c r="BP145" s="19"/>
      <c r="BQ145" s="19"/>
      <c r="BR145" s="15">
        <v>16.899999999999999</v>
      </c>
      <c r="BS145" s="19"/>
      <c r="BT145" s="19"/>
      <c r="BU145" s="15">
        <v>3.2</v>
      </c>
      <c r="BV145" s="19"/>
      <c r="BW145" s="19"/>
      <c r="BX145" s="15">
        <f t="shared" si="39"/>
        <v>11.085125168440815</v>
      </c>
      <c r="BY145" s="19"/>
      <c r="BZ145" s="19"/>
      <c r="CA145" s="19"/>
      <c r="CB145" s="19"/>
      <c r="CC145" s="19"/>
      <c r="CD145" s="19"/>
      <c r="CE145" s="19"/>
      <c r="CF145" s="19" t="s">
        <v>140</v>
      </c>
      <c r="CI145" s="15" t="s">
        <v>112</v>
      </c>
    </row>
    <row r="146" spans="1:126">
      <c r="A146" s="13">
        <v>141</v>
      </c>
      <c r="B146" s="15">
        <v>73</v>
      </c>
      <c r="C146" s="17" t="s">
        <v>706</v>
      </c>
      <c r="D146" s="15">
        <v>1</v>
      </c>
      <c r="E146" s="17" t="s">
        <v>762</v>
      </c>
      <c r="F146" s="17">
        <v>1995</v>
      </c>
      <c r="G146" s="27" t="s">
        <v>86</v>
      </c>
      <c r="H146" s="19" t="s">
        <v>144</v>
      </c>
      <c r="I146" s="19" t="s">
        <v>144</v>
      </c>
      <c r="J146" s="17" t="s">
        <v>132</v>
      </c>
      <c r="K146" s="17" t="s">
        <v>132</v>
      </c>
      <c r="L146" s="17" t="s">
        <v>89</v>
      </c>
      <c r="M146" s="16" t="s">
        <v>90</v>
      </c>
      <c r="N146" s="15" t="s">
        <v>384</v>
      </c>
      <c r="O146" s="17" t="s">
        <v>960</v>
      </c>
      <c r="P146" s="17">
        <v>8</v>
      </c>
      <c r="Q146" s="17">
        <v>4</v>
      </c>
      <c r="R146" s="19">
        <f>(P146+Q146)</f>
        <v>12</v>
      </c>
      <c r="S146" s="17"/>
      <c r="T146" s="16" t="s">
        <v>94</v>
      </c>
      <c r="U146" s="17" t="s">
        <v>95</v>
      </c>
      <c r="V146" s="17" t="s">
        <v>961</v>
      </c>
      <c r="W146" s="17"/>
      <c r="X146" s="17"/>
      <c r="Y146" s="15" t="s">
        <v>112</v>
      </c>
      <c r="Z146" s="17" t="s">
        <v>153</v>
      </c>
      <c r="AA146" s="17" t="s">
        <v>154</v>
      </c>
      <c r="AB146" s="17" t="s">
        <v>204</v>
      </c>
      <c r="AC146" s="17" t="s">
        <v>963</v>
      </c>
      <c r="AD146" s="17">
        <v>35</v>
      </c>
      <c r="AE146" s="17" t="s">
        <v>159</v>
      </c>
      <c r="AG146" s="17" t="s">
        <v>966</v>
      </c>
      <c r="AH146" s="15" t="s">
        <v>112</v>
      </c>
      <c r="AI146" s="15" t="s">
        <v>89</v>
      </c>
      <c r="AJ146" s="15" t="s">
        <v>973</v>
      </c>
      <c r="AK146" s="17" t="s">
        <v>89</v>
      </c>
      <c r="AL146" s="17" t="s">
        <v>299</v>
      </c>
      <c r="AM146" s="17" t="s">
        <v>159</v>
      </c>
      <c r="AN146" s="17" t="s">
        <v>967</v>
      </c>
      <c r="AO146" s="17"/>
      <c r="AP146" s="17">
        <v>35</v>
      </c>
      <c r="AQ146" s="17" t="s">
        <v>131</v>
      </c>
      <c r="AR146" s="17" t="s">
        <v>89</v>
      </c>
      <c r="AS146" s="17">
        <v>12</v>
      </c>
      <c r="AT146" s="17" t="s">
        <v>132</v>
      </c>
      <c r="AU146" s="17" t="s">
        <v>133</v>
      </c>
      <c r="AV146" s="17" t="s">
        <v>968</v>
      </c>
      <c r="AW146" s="17" t="s">
        <v>969</v>
      </c>
      <c r="AX146" s="17" t="s">
        <v>970</v>
      </c>
      <c r="AY146" s="19" t="s">
        <v>971</v>
      </c>
      <c r="AZ146" s="17" t="s">
        <v>342</v>
      </c>
      <c r="BA146" s="17">
        <v>12</v>
      </c>
      <c r="BB146" s="17">
        <v>12</v>
      </c>
      <c r="BC146" s="19" t="s">
        <v>139</v>
      </c>
      <c r="BD146" s="19">
        <f>1084/100</f>
        <v>10.84</v>
      </c>
      <c r="BE146" s="19"/>
      <c r="BF146" s="19"/>
      <c r="BG146" s="19">
        <v>273</v>
      </c>
      <c r="BH146" s="19"/>
      <c r="BI146" s="19"/>
      <c r="BJ146" s="19">
        <f>(BG146*SQRT(BA146))/100</f>
        <v>9.4569974093260694</v>
      </c>
      <c r="BK146" s="19"/>
      <c r="BL146" s="19"/>
      <c r="BM146" s="19"/>
      <c r="BN146" s="19"/>
      <c r="BO146" s="19"/>
      <c r="BP146" s="19"/>
      <c r="BQ146" s="19"/>
      <c r="BR146" s="19">
        <f>1577/100</f>
        <v>15.77</v>
      </c>
      <c r="BS146" s="19"/>
      <c r="BT146" s="19"/>
      <c r="BU146" s="19">
        <v>256</v>
      </c>
      <c r="BV146" s="19"/>
      <c r="BW146" s="19"/>
      <c r="BX146" s="19">
        <f>(BU146*SQRT(BB146))/100</f>
        <v>8.8681001347526518</v>
      </c>
      <c r="BY146" s="19"/>
      <c r="BZ146" s="19"/>
      <c r="CA146" s="19"/>
      <c r="CB146" s="19"/>
      <c r="CC146" s="19"/>
      <c r="CD146" s="19"/>
      <c r="CE146" s="19"/>
      <c r="CF146" s="19" t="s">
        <v>140</v>
      </c>
      <c r="CG146" s="19"/>
      <c r="CH146" s="19"/>
      <c r="CI146" s="17" t="s">
        <v>89</v>
      </c>
      <c r="CJ146" s="15">
        <v>12</v>
      </c>
      <c r="CL146" s="17" t="s">
        <v>813</v>
      </c>
      <c r="CM146" s="17" t="s">
        <v>132</v>
      </c>
      <c r="CN146" s="17" t="s">
        <v>1163</v>
      </c>
      <c r="CO146" s="17" t="s">
        <v>969</v>
      </c>
      <c r="CP146" s="17" t="s">
        <v>970</v>
      </c>
      <c r="CQ146" s="17" t="s">
        <v>857</v>
      </c>
      <c r="CR146" s="17">
        <v>12</v>
      </c>
      <c r="CS146" s="17">
        <v>12</v>
      </c>
      <c r="CT146" s="2" t="s">
        <v>978</v>
      </c>
      <c r="CU146" s="3">
        <v>24</v>
      </c>
      <c r="CX146" s="2">
        <v>3</v>
      </c>
      <c r="CY146" s="3">
        <f>CU146-DA146</f>
        <v>13.607695154586736</v>
      </c>
      <c r="CZ146" s="3">
        <f>CU146+DA146</f>
        <v>34.392304845413264</v>
      </c>
      <c r="DA146" s="3">
        <f>CX146*SQRT(CR146)</f>
        <v>10.392304845413264</v>
      </c>
      <c r="DG146" s="3">
        <v>26</v>
      </c>
      <c r="DJ146" s="2">
        <v>3</v>
      </c>
      <c r="DK146" s="3">
        <f>DG146-DM146</f>
        <v>15.607695154586736</v>
      </c>
      <c r="DL146" s="3">
        <f>DG146+DM146</f>
        <v>36.392304845413264</v>
      </c>
      <c r="DM146" s="2">
        <f>DJ146*SQRT(CS146)</f>
        <v>10.392304845413264</v>
      </c>
      <c r="DS146" s="3" t="s">
        <v>140</v>
      </c>
    </row>
    <row r="147" spans="1:126">
      <c r="A147" s="13">
        <v>142</v>
      </c>
      <c r="B147" s="15">
        <v>73</v>
      </c>
      <c r="C147" s="17" t="s">
        <v>706</v>
      </c>
      <c r="D147" s="15">
        <v>2</v>
      </c>
      <c r="E147" s="17" t="s">
        <v>762</v>
      </c>
      <c r="F147" s="17">
        <v>1995</v>
      </c>
      <c r="G147" s="27" t="s">
        <v>86</v>
      </c>
      <c r="H147" s="19" t="s">
        <v>144</v>
      </c>
      <c r="I147" s="19" t="s">
        <v>144</v>
      </c>
      <c r="J147" s="17" t="s">
        <v>132</v>
      </c>
      <c r="K147" s="17" t="s">
        <v>132</v>
      </c>
      <c r="L147" s="17" t="s">
        <v>89</v>
      </c>
      <c r="M147" s="16" t="s">
        <v>90</v>
      </c>
      <c r="N147" s="15" t="s">
        <v>384</v>
      </c>
      <c r="O147" s="17" t="s">
        <v>962</v>
      </c>
      <c r="P147" s="17">
        <v>7</v>
      </c>
      <c r="Q147" s="17">
        <v>5</v>
      </c>
      <c r="R147" s="19">
        <f>(P147+Q147)</f>
        <v>12</v>
      </c>
      <c r="S147" s="17"/>
      <c r="T147" s="16" t="s">
        <v>94</v>
      </c>
      <c r="U147" s="17" t="s">
        <v>95</v>
      </c>
      <c r="V147" s="17" t="s">
        <v>961</v>
      </c>
      <c r="W147" s="17"/>
      <c r="X147" s="17"/>
      <c r="Y147" s="15" t="s">
        <v>112</v>
      </c>
      <c r="Z147" s="17" t="s">
        <v>153</v>
      </c>
      <c r="AA147" s="17" t="s">
        <v>154</v>
      </c>
      <c r="AB147" s="17" t="s">
        <v>204</v>
      </c>
      <c r="AC147" s="17" t="s">
        <v>963</v>
      </c>
      <c r="AD147" s="17">
        <v>35</v>
      </c>
      <c r="AE147" s="17" t="s">
        <v>159</v>
      </c>
      <c r="AG147" s="17" t="s">
        <v>966</v>
      </c>
      <c r="AH147" s="15" t="s">
        <v>112</v>
      </c>
      <c r="AI147" s="15" t="s">
        <v>89</v>
      </c>
      <c r="AJ147" s="15" t="s">
        <v>975</v>
      </c>
      <c r="AK147" s="17" t="s">
        <v>89</v>
      </c>
      <c r="AL147" s="17" t="s">
        <v>299</v>
      </c>
      <c r="AM147" s="17" t="s">
        <v>159</v>
      </c>
      <c r="AN147" s="17" t="s">
        <v>967</v>
      </c>
      <c r="AO147" s="17"/>
      <c r="AP147" s="17">
        <v>35</v>
      </c>
      <c r="AQ147" s="17" t="s">
        <v>163</v>
      </c>
      <c r="AR147" s="17" t="s">
        <v>89</v>
      </c>
      <c r="AS147" s="17">
        <v>12</v>
      </c>
      <c r="AT147" s="17" t="s">
        <v>132</v>
      </c>
      <c r="AU147" s="17" t="s">
        <v>133</v>
      </c>
      <c r="AV147" s="17" t="s">
        <v>968</v>
      </c>
      <c r="AW147" s="17" t="s">
        <v>969</v>
      </c>
      <c r="AX147" s="17" t="s">
        <v>970</v>
      </c>
      <c r="AY147" s="19" t="s">
        <v>971</v>
      </c>
      <c r="AZ147" s="17" t="s">
        <v>918</v>
      </c>
      <c r="BA147" s="17">
        <v>12</v>
      </c>
      <c r="BB147" s="17">
        <v>12</v>
      </c>
      <c r="BC147" s="21" t="s">
        <v>1392</v>
      </c>
      <c r="BD147" s="17">
        <v>67</v>
      </c>
      <c r="BE147" s="19"/>
      <c r="BF147" s="19"/>
      <c r="BG147" s="17">
        <v>7</v>
      </c>
      <c r="BH147" s="17"/>
      <c r="BI147" s="17"/>
      <c r="BJ147" s="19">
        <f>BG147*SQRT(BA147)</f>
        <v>24.248711305964282</v>
      </c>
      <c r="BK147" s="19"/>
      <c r="BL147" s="19"/>
      <c r="BM147" s="19"/>
      <c r="BN147" s="19"/>
      <c r="BO147" s="19"/>
      <c r="BP147" s="19"/>
      <c r="BQ147" s="19"/>
      <c r="BR147" s="19">
        <v>101</v>
      </c>
      <c r="BS147" s="19"/>
      <c r="BT147" s="19"/>
      <c r="BU147" s="19">
        <v>7</v>
      </c>
      <c r="BV147" s="19"/>
      <c r="BW147" s="19"/>
      <c r="BX147" s="19">
        <f>BU147*SQRT(BB147)</f>
        <v>24.248711305964282</v>
      </c>
      <c r="BY147" s="19"/>
      <c r="BZ147" s="19"/>
      <c r="CA147" s="21"/>
      <c r="CB147" s="21"/>
      <c r="CC147" s="19"/>
      <c r="CD147" s="19"/>
      <c r="CE147" s="19"/>
      <c r="CF147" s="19" t="s">
        <v>88</v>
      </c>
      <c r="CG147" s="19"/>
      <c r="CH147" s="19"/>
      <c r="CI147" s="17" t="s">
        <v>89</v>
      </c>
      <c r="CJ147" s="15">
        <v>12</v>
      </c>
      <c r="CL147" s="17" t="s">
        <v>813</v>
      </c>
      <c r="CM147" s="17" t="s">
        <v>132</v>
      </c>
      <c r="CN147" s="17" t="s">
        <v>1163</v>
      </c>
      <c r="CO147" s="17" t="s">
        <v>969</v>
      </c>
      <c r="CP147" s="17" t="s">
        <v>970</v>
      </c>
      <c r="CQ147" s="17" t="s">
        <v>980</v>
      </c>
      <c r="CR147" s="17">
        <v>12</v>
      </c>
      <c r="CS147" s="17">
        <v>12</v>
      </c>
      <c r="CT147" s="2" t="s">
        <v>979</v>
      </c>
      <c r="CU147" s="3">
        <v>21</v>
      </c>
      <c r="CX147" s="2">
        <v>3</v>
      </c>
      <c r="CY147" s="3">
        <f>CU147-DA147</f>
        <v>10.607695154586736</v>
      </c>
      <c r="CZ147" s="3">
        <f>CU147+DA147</f>
        <v>31.392304845413264</v>
      </c>
      <c r="DA147" s="3">
        <f>CX147*SQRT(CR147)</f>
        <v>10.392304845413264</v>
      </c>
      <c r="DG147" s="3">
        <v>32</v>
      </c>
      <c r="DJ147" s="2">
        <v>3</v>
      </c>
      <c r="DK147" s="3">
        <f>DG147-DM147</f>
        <v>21.607695154586736</v>
      </c>
      <c r="DL147" s="3">
        <f>DG147+DM147</f>
        <v>42.392304845413264</v>
      </c>
      <c r="DM147" s="2">
        <f>DJ147*SQRT(CS147)</f>
        <v>10.392304845413264</v>
      </c>
      <c r="DS147" s="3" t="s">
        <v>88</v>
      </c>
    </row>
    <row r="148" spans="1:126">
      <c r="A148" s="13">
        <v>143</v>
      </c>
      <c r="B148" s="15">
        <v>73</v>
      </c>
      <c r="C148" s="17" t="s">
        <v>706</v>
      </c>
      <c r="D148" s="15">
        <v>3</v>
      </c>
      <c r="E148" s="17" t="s">
        <v>762</v>
      </c>
      <c r="F148" s="17">
        <v>1995</v>
      </c>
      <c r="G148" s="27" t="s">
        <v>86</v>
      </c>
      <c r="H148" s="19" t="s">
        <v>144</v>
      </c>
      <c r="I148" s="19" t="s">
        <v>144</v>
      </c>
      <c r="J148" s="17" t="s">
        <v>132</v>
      </c>
      <c r="K148" s="17" t="s">
        <v>132</v>
      </c>
      <c r="L148" s="17" t="s">
        <v>89</v>
      </c>
      <c r="M148" s="16" t="s">
        <v>90</v>
      </c>
      <c r="N148" s="15" t="s">
        <v>384</v>
      </c>
      <c r="O148" s="17" t="s">
        <v>960</v>
      </c>
      <c r="P148" s="17">
        <v>8</v>
      </c>
      <c r="Q148" s="17">
        <v>4</v>
      </c>
      <c r="R148" s="19">
        <f>(P148+Q148)</f>
        <v>12</v>
      </c>
      <c r="S148" s="17"/>
      <c r="T148" s="16" t="s">
        <v>94</v>
      </c>
      <c r="U148" s="17" t="s">
        <v>95</v>
      </c>
      <c r="V148" s="17" t="s">
        <v>961</v>
      </c>
      <c r="W148" s="17"/>
      <c r="X148" s="17"/>
      <c r="Y148" s="15" t="s">
        <v>112</v>
      </c>
      <c r="Z148" s="17" t="s">
        <v>964</v>
      </c>
      <c r="AA148" s="17" t="s">
        <v>101</v>
      </c>
      <c r="AB148" s="17" t="s">
        <v>204</v>
      </c>
      <c r="AC148" s="17" t="s">
        <v>965</v>
      </c>
      <c r="AD148" s="17">
        <v>35</v>
      </c>
      <c r="AE148" s="17" t="s">
        <v>159</v>
      </c>
      <c r="AG148" s="17" t="s">
        <v>966</v>
      </c>
      <c r="AH148" s="15" t="s">
        <v>112</v>
      </c>
      <c r="AI148" s="15" t="s">
        <v>89</v>
      </c>
      <c r="AJ148" s="15" t="s">
        <v>974</v>
      </c>
      <c r="AK148" s="17" t="s">
        <v>89</v>
      </c>
      <c r="AL148" s="17" t="s">
        <v>299</v>
      </c>
      <c r="AM148" s="17" t="s">
        <v>159</v>
      </c>
      <c r="AN148" s="17" t="s">
        <v>967</v>
      </c>
      <c r="AO148" s="17"/>
      <c r="AP148" s="17">
        <v>35</v>
      </c>
      <c r="AQ148" s="17" t="s">
        <v>131</v>
      </c>
      <c r="AR148" s="17" t="s">
        <v>89</v>
      </c>
      <c r="AS148" s="17">
        <v>12</v>
      </c>
      <c r="AT148" s="17" t="s">
        <v>132</v>
      </c>
      <c r="AU148" s="17" t="s">
        <v>133</v>
      </c>
      <c r="AV148" s="17" t="s">
        <v>968</v>
      </c>
      <c r="AW148" s="17" t="s">
        <v>969</v>
      </c>
      <c r="AX148" s="17" t="s">
        <v>970</v>
      </c>
      <c r="AY148" s="17"/>
      <c r="AZ148" s="17" t="s">
        <v>342</v>
      </c>
      <c r="BA148" s="19">
        <v>12</v>
      </c>
      <c r="BB148" s="19">
        <v>12</v>
      </c>
      <c r="BC148" s="17" t="s">
        <v>139</v>
      </c>
      <c r="BD148" s="17">
        <f>1435/100</f>
        <v>14.35</v>
      </c>
      <c r="BE148" s="17"/>
      <c r="BF148" s="17"/>
      <c r="BG148" s="17">
        <f>302/100</f>
        <v>3.02</v>
      </c>
      <c r="BH148" s="17"/>
      <c r="BI148" s="17"/>
      <c r="BJ148" s="19">
        <f t="shared" ref="BJ148" si="40">(BG148*SQRT(BA148))/100</f>
        <v>0.10461586877716017</v>
      </c>
      <c r="BK148" s="17"/>
      <c r="BL148" s="17"/>
      <c r="BM148" s="21"/>
      <c r="BN148" s="21"/>
      <c r="BO148" s="17"/>
      <c r="BP148" s="17"/>
      <c r="BQ148" s="17"/>
      <c r="BR148" s="17">
        <f>1577/100</f>
        <v>15.77</v>
      </c>
      <c r="BS148" s="17"/>
      <c r="BT148" s="17"/>
      <c r="BU148" s="19">
        <f>256/100</f>
        <v>2.56</v>
      </c>
      <c r="BV148" s="19"/>
      <c r="BW148" s="19"/>
      <c r="BX148" s="19">
        <f t="shared" ref="BX148" si="41">(BU148*SQRT(BB148))/100</f>
        <v>8.8681001347526517E-2</v>
      </c>
      <c r="BY148" s="19"/>
      <c r="BZ148" s="19"/>
      <c r="CA148" s="21"/>
      <c r="CB148" s="19"/>
      <c r="CC148" s="19"/>
      <c r="CD148" s="19"/>
      <c r="CE148" s="19"/>
      <c r="CF148" s="17" t="s">
        <v>140</v>
      </c>
      <c r="CG148" s="19"/>
      <c r="CH148" s="21"/>
      <c r="CI148" s="17" t="s">
        <v>89</v>
      </c>
      <c r="CJ148" s="15">
        <v>12</v>
      </c>
      <c r="CL148" s="17" t="s">
        <v>813</v>
      </c>
      <c r="CM148" s="17" t="s">
        <v>132</v>
      </c>
      <c r="CN148" s="17" t="s">
        <v>1163</v>
      </c>
      <c r="CO148" s="17" t="s">
        <v>969</v>
      </c>
      <c r="CP148" s="17" t="s">
        <v>970</v>
      </c>
      <c r="CQ148" s="17" t="s">
        <v>857</v>
      </c>
      <c r="CR148" s="17">
        <v>12</v>
      </c>
      <c r="CS148" s="17">
        <v>12</v>
      </c>
      <c r="CT148" s="2" t="s">
        <v>978</v>
      </c>
      <c r="CU148" s="2">
        <v>28</v>
      </c>
      <c r="CX148" s="2">
        <v>3</v>
      </c>
      <c r="DG148" s="2">
        <v>26</v>
      </c>
      <c r="DJ148" s="2">
        <v>3</v>
      </c>
      <c r="DS148" s="2" t="s">
        <v>140</v>
      </c>
    </row>
    <row r="149" spans="1:126">
      <c r="A149" s="13">
        <v>144</v>
      </c>
      <c r="B149" s="15">
        <v>73</v>
      </c>
      <c r="C149" s="17" t="s">
        <v>706</v>
      </c>
      <c r="D149" s="15">
        <v>4</v>
      </c>
      <c r="E149" s="17" t="s">
        <v>762</v>
      </c>
      <c r="F149" s="17">
        <v>1995</v>
      </c>
      <c r="G149" s="27" t="s">
        <v>86</v>
      </c>
      <c r="H149" s="19" t="s">
        <v>144</v>
      </c>
      <c r="I149" s="19" t="s">
        <v>144</v>
      </c>
      <c r="J149" s="17" t="s">
        <v>132</v>
      </c>
      <c r="K149" s="17" t="s">
        <v>132</v>
      </c>
      <c r="L149" s="17" t="s">
        <v>89</v>
      </c>
      <c r="M149" s="16" t="s">
        <v>90</v>
      </c>
      <c r="N149" s="15" t="s">
        <v>384</v>
      </c>
      <c r="O149" s="17" t="s">
        <v>962</v>
      </c>
      <c r="P149" s="17">
        <v>7</v>
      </c>
      <c r="Q149" s="17">
        <v>5</v>
      </c>
      <c r="R149" s="19">
        <f t="shared" ref="R149:R157" si="42">(P149+Q149)</f>
        <v>12</v>
      </c>
      <c r="S149" s="17"/>
      <c r="T149" s="16" t="s">
        <v>94</v>
      </c>
      <c r="U149" s="17" t="s">
        <v>95</v>
      </c>
      <c r="V149" s="17" t="s">
        <v>961</v>
      </c>
      <c r="W149" s="17"/>
      <c r="X149" s="17"/>
      <c r="Y149" s="15" t="s">
        <v>112</v>
      </c>
      <c r="Z149" s="17" t="s">
        <v>964</v>
      </c>
      <c r="AA149" s="17" t="s">
        <v>101</v>
      </c>
      <c r="AB149" s="17" t="s">
        <v>204</v>
      </c>
      <c r="AC149" s="17" t="s">
        <v>965</v>
      </c>
      <c r="AD149" s="17">
        <v>35</v>
      </c>
      <c r="AE149" s="17" t="s">
        <v>159</v>
      </c>
      <c r="AG149" s="17" t="s">
        <v>966</v>
      </c>
      <c r="AH149" s="15" t="s">
        <v>112</v>
      </c>
      <c r="AI149" s="15" t="s">
        <v>89</v>
      </c>
      <c r="AJ149" s="15" t="s">
        <v>976</v>
      </c>
      <c r="AK149" s="17" t="s">
        <v>89</v>
      </c>
      <c r="AL149" s="17" t="s">
        <v>299</v>
      </c>
      <c r="AM149" s="17" t="s">
        <v>159</v>
      </c>
      <c r="AN149" s="17" t="s">
        <v>967</v>
      </c>
      <c r="AO149" s="17"/>
      <c r="AP149" s="17">
        <v>35</v>
      </c>
      <c r="AQ149" s="17" t="s">
        <v>163</v>
      </c>
      <c r="AR149" s="17" t="s">
        <v>89</v>
      </c>
      <c r="AS149" s="17">
        <v>12</v>
      </c>
      <c r="AT149" s="17" t="s">
        <v>132</v>
      </c>
      <c r="AU149" s="17" t="s">
        <v>133</v>
      </c>
      <c r="AV149" s="17" t="s">
        <v>968</v>
      </c>
      <c r="AW149" s="17" t="s">
        <v>969</v>
      </c>
      <c r="AX149" s="17" t="s">
        <v>970</v>
      </c>
      <c r="AY149" s="17"/>
      <c r="AZ149" s="17" t="s">
        <v>918</v>
      </c>
      <c r="BA149" s="19">
        <v>12</v>
      </c>
      <c r="BB149" s="19">
        <v>12</v>
      </c>
      <c r="BC149" s="17" t="s">
        <v>435</v>
      </c>
      <c r="BD149" s="19">
        <v>66</v>
      </c>
      <c r="BE149" s="19"/>
      <c r="BF149" s="19"/>
      <c r="BG149" s="19">
        <v>7</v>
      </c>
      <c r="BH149" s="19"/>
      <c r="BI149" s="19"/>
      <c r="BJ149" s="19">
        <f>BG149*SQRT(BA149)</f>
        <v>24.248711305964282</v>
      </c>
      <c r="BK149" s="19"/>
      <c r="BL149" s="19"/>
      <c r="BM149" s="19"/>
      <c r="BN149" s="19"/>
      <c r="BO149" s="19"/>
      <c r="BP149" s="19"/>
      <c r="BQ149" s="19"/>
      <c r="BR149" s="19">
        <v>101</v>
      </c>
      <c r="BS149" s="19"/>
      <c r="BT149" s="19"/>
      <c r="BU149" s="21">
        <v>7</v>
      </c>
      <c r="BV149" s="21"/>
      <c r="BW149" s="19"/>
      <c r="BX149" s="19">
        <f>BU149*SQRT(BB149)</f>
        <v>24.248711305964282</v>
      </c>
      <c r="BY149" s="21"/>
      <c r="BZ149" s="21"/>
      <c r="CA149" s="21"/>
      <c r="CB149" s="21"/>
      <c r="CC149" s="21"/>
      <c r="CD149" s="21"/>
      <c r="CE149" s="21"/>
      <c r="CF149" s="19" t="s">
        <v>88</v>
      </c>
      <c r="CG149" s="19"/>
      <c r="CH149" s="19" t="s">
        <v>972</v>
      </c>
      <c r="CI149" s="17" t="s">
        <v>89</v>
      </c>
      <c r="CJ149" s="15">
        <v>12</v>
      </c>
      <c r="CL149" s="17" t="s">
        <v>813</v>
      </c>
      <c r="CM149" s="17" t="s">
        <v>132</v>
      </c>
      <c r="CN149" s="17" t="s">
        <v>1163</v>
      </c>
      <c r="CO149" s="17" t="s">
        <v>969</v>
      </c>
      <c r="CP149" s="17" t="s">
        <v>970</v>
      </c>
      <c r="CQ149" s="17" t="s">
        <v>980</v>
      </c>
      <c r="CR149" s="17">
        <v>12</v>
      </c>
      <c r="CS149" s="17">
        <v>12</v>
      </c>
      <c r="CT149" s="2" t="s">
        <v>981</v>
      </c>
      <c r="CU149" s="9">
        <v>18</v>
      </c>
      <c r="CX149" s="9">
        <v>2</v>
      </c>
      <c r="DG149" s="9">
        <v>32</v>
      </c>
      <c r="DJ149" s="9">
        <v>3</v>
      </c>
      <c r="DS149" s="9" t="s">
        <v>88</v>
      </c>
    </row>
    <row r="150" spans="1:126">
      <c r="A150" s="13">
        <v>145</v>
      </c>
      <c r="B150" s="15">
        <v>74</v>
      </c>
      <c r="C150" s="19" t="s">
        <v>707</v>
      </c>
      <c r="E150" s="19" t="s">
        <v>763</v>
      </c>
      <c r="F150" s="19">
        <v>1996</v>
      </c>
      <c r="G150" s="19" t="s">
        <v>192</v>
      </c>
      <c r="H150" s="16" t="s">
        <v>87</v>
      </c>
      <c r="I150" s="19" t="s">
        <v>88</v>
      </c>
      <c r="J150" s="19"/>
      <c r="K150" s="19"/>
      <c r="L150" s="19" t="s">
        <v>89</v>
      </c>
      <c r="M150" s="17" t="s">
        <v>189</v>
      </c>
      <c r="N150" s="15" t="s">
        <v>384</v>
      </c>
      <c r="O150" s="19" t="s">
        <v>992</v>
      </c>
      <c r="P150" s="19">
        <v>12</v>
      </c>
      <c r="Q150" s="19">
        <v>0</v>
      </c>
      <c r="R150" s="19">
        <f t="shared" si="42"/>
        <v>12</v>
      </c>
      <c r="S150" s="19"/>
      <c r="T150" s="15" t="s">
        <v>1552</v>
      </c>
      <c r="U150" s="19" t="s">
        <v>171</v>
      </c>
      <c r="V150" s="19" t="s">
        <v>993</v>
      </c>
      <c r="W150" s="19">
        <v>5</v>
      </c>
      <c r="X150" s="19" t="s">
        <v>994</v>
      </c>
      <c r="Y150" s="15" t="s">
        <v>112</v>
      </c>
      <c r="Z150" s="19" t="s">
        <v>995</v>
      </c>
      <c r="AA150" s="19" t="s">
        <v>203</v>
      </c>
      <c r="AB150" s="19" t="s">
        <v>102</v>
      </c>
      <c r="AC150" s="19" t="s">
        <v>996</v>
      </c>
      <c r="AD150" s="19" t="s">
        <v>997</v>
      </c>
      <c r="AE150" s="19" t="s">
        <v>107</v>
      </c>
      <c r="AF150" s="19"/>
      <c r="AG150" s="15" t="s">
        <v>998</v>
      </c>
      <c r="AH150" s="15" t="s">
        <v>112</v>
      </c>
      <c r="AI150" s="15" t="s">
        <v>112</v>
      </c>
      <c r="AK150" s="19" t="s">
        <v>89</v>
      </c>
      <c r="AL150" s="19" t="s">
        <v>130</v>
      </c>
      <c r="AM150" s="19" t="s">
        <v>999</v>
      </c>
      <c r="AN150" s="19"/>
      <c r="AO150" s="19"/>
      <c r="AP150" s="19" t="s">
        <v>997</v>
      </c>
      <c r="AQ150" s="19" t="s">
        <v>163</v>
      </c>
      <c r="AR150" s="19" t="s">
        <v>89</v>
      </c>
      <c r="AS150" s="19">
        <v>12</v>
      </c>
      <c r="AT150" s="19" t="s">
        <v>132</v>
      </c>
      <c r="AU150" s="19" t="s">
        <v>133</v>
      </c>
      <c r="AV150" s="19" t="s">
        <v>134</v>
      </c>
      <c r="AW150" s="19" t="s">
        <v>516</v>
      </c>
      <c r="AX150" s="19" t="s">
        <v>1000</v>
      </c>
      <c r="AY150" s="19" t="s">
        <v>1001</v>
      </c>
      <c r="AZ150" s="19"/>
      <c r="BA150" s="19">
        <v>12</v>
      </c>
      <c r="BB150" s="19">
        <v>12</v>
      </c>
      <c r="BC150" s="19" t="s">
        <v>1002</v>
      </c>
      <c r="BK150" s="15">
        <v>25</v>
      </c>
      <c r="BX150" s="19"/>
      <c r="BY150" s="15">
        <v>25</v>
      </c>
      <c r="CF150" s="15" t="s">
        <v>140</v>
      </c>
      <c r="CG150" s="17" t="s">
        <v>1014</v>
      </c>
      <c r="CI150" s="19" t="s">
        <v>112</v>
      </c>
    </row>
    <row r="151" spans="1:126">
      <c r="A151" s="13">
        <v>146</v>
      </c>
      <c r="B151" s="15">
        <v>75</v>
      </c>
      <c r="C151" s="19" t="s">
        <v>707</v>
      </c>
      <c r="E151" s="19" t="s">
        <v>764</v>
      </c>
      <c r="F151" s="19">
        <v>1996</v>
      </c>
      <c r="G151" s="19" t="s">
        <v>192</v>
      </c>
      <c r="H151" s="16" t="s">
        <v>87</v>
      </c>
      <c r="I151" s="19" t="s">
        <v>88</v>
      </c>
      <c r="J151" s="19"/>
      <c r="K151" s="19"/>
      <c r="L151" s="19" t="s">
        <v>89</v>
      </c>
      <c r="M151" s="17" t="s">
        <v>189</v>
      </c>
      <c r="N151" s="15" t="s">
        <v>384</v>
      </c>
      <c r="O151" s="19" t="s">
        <v>1003</v>
      </c>
      <c r="P151" s="19">
        <v>18</v>
      </c>
      <c r="Q151" s="19">
        <v>2</v>
      </c>
      <c r="R151" s="19">
        <f t="shared" si="42"/>
        <v>20</v>
      </c>
      <c r="S151" s="19"/>
      <c r="T151" s="15" t="s">
        <v>1552</v>
      </c>
      <c r="U151" s="19" t="s">
        <v>171</v>
      </c>
      <c r="V151" s="19" t="s">
        <v>993</v>
      </c>
      <c r="W151" s="19">
        <v>5</v>
      </c>
      <c r="X151" s="19"/>
      <c r="Y151" s="15" t="s">
        <v>112</v>
      </c>
      <c r="Z151" s="19" t="s">
        <v>666</v>
      </c>
      <c r="AA151" s="19" t="s">
        <v>203</v>
      </c>
      <c r="AB151" s="19" t="s">
        <v>1004</v>
      </c>
      <c r="AC151" s="19" t="s">
        <v>1005</v>
      </c>
      <c r="AD151" s="19"/>
      <c r="AE151" s="19" t="s">
        <v>1006</v>
      </c>
      <c r="AF151" s="19"/>
      <c r="AG151" s="19" t="s">
        <v>1006</v>
      </c>
      <c r="AH151" s="15" t="s">
        <v>112</v>
      </c>
      <c r="AI151" s="15" t="s">
        <v>112</v>
      </c>
      <c r="AK151" s="19" t="s">
        <v>112</v>
      </c>
      <c r="AL151" s="19"/>
      <c r="AM151" s="19"/>
      <c r="AN151" s="19"/>
      <c r="AO151" s="19"/>
      <c r="AP151" s="19"/>
      <c r="AQ151" s="19" t="s">
        <v>131</v>
      </c>
      <c r="AR151" s="19" t="s">
        <v>89</v>
      </c>
      <c r="AS151" s="19">
        <v>14</v>
      </c>
      <c r="AT151" s="19" t="s">
        <v>132</v>
      </c>
      <c r="AU151" s="19" t="s">
        <v>854</v>
      </c>
      <c r="AV151" s="19" t="s">
        <v>134</v>
      </c>
      <c r="AW151" s="19" t="s">
        <v>516</v>
      </c>
      <c r="AX151" s="19" t="s">
        <v>1000</v>
      </c>
      <c r="AY151" s="19" t="s">
        <v>1007</v>
      </c>
      <c r="AZ151" s="19"/>
      <c r="BA151" s="19">
        <v>14</v>
      </c>
      <c r="BB151" s="19">
        <v>14</v>
      </c>
      <c r="BC151" s="19" t="s">
        <v>828</v>
      </c>
      <c r="BK151" s="15">
        <v>1</v>
      </c>
      <c r="BY151" s="15">
        <v>30</v>
      </c>
      <c r="CF151" s="15" t="s">
        <v>88</v>
      </c>
      <c r="CG151" s="17" t="s">
        <v>1014</v>
      </c>
      <c r="CI151" s="16" t="s">
        <v>112</v>
      </c>
      <c r="CJ151" s="16"/>
      <c r="CK151" s="16"/>
      <c r="CL151" s="16"/>
    </row>
    <row r="152" spans="1:126">
      <c r="A152" s="13">
        <v>147</v>
      </c>
      <c r="B152" s="15">
        <v>76</v>
      </c>
      <c r="C152" s="19" t="s">
        <v>707</v>
      </c>
      <c r="E152" s="19" t="s">
        <v>765</v>
      </c>
      <c r="F152" s="19">
        <v>1997</v>
      </c>
      <c r="G152" s="19" t="s">
        <v>192</v>
      </c>
      <c r="H152" s="16" t="s">
        <v>87</v>
      </c>
      <c r="I152" s="19" t="s">
        <v>88</v>
      </c>
      <c r="J152" s="19"/>
      <c r="K152" s="19"/>
      <c r="L152" s="19" t="s">
        <v>89</v>
      </c>
      <c r="M152" s="17" t="s">
        <v>189</v>
      </c>
      <c r="N152" s="15" t="s">
        <v>384</v>
      </c>
      <c r="O152" s="19" t="s">
        <v>1003</v>
      </c>
      <c r="P152" s="19">
        <v>21</v>
      </c>
      <c r="Q152" s="19">
        <v>3</v>
      </c>
      <c r="R152" s="19">
        <f t="shared" si="42"/>
        <v>24</v>
      </c>
      <c r="S152" s="19"/>
      <c r="T152" s="15" t="s">
        <v>1552</v>
      </c>
      <c r="U152" s="19" t="s">
        <v>171</v>
      </c>
      <c r="V152" s="19" t="s">
        <v>172</v>
      </c>
      <c r="W152" s="19">
        <v>7</v>
      </c>
      <c r="X152" s="19"/>
      <c r="Y152" s="15" t="s">
        <v>112</v>
      </c>
      <c r="Z152" s="19" t="s">
        <v>1008</v>
      </c>
      <c r="AA152" s="19" t="s">
        <v>203</v>
      </c>
      <c r="AB152" s="19" t="s">
        <v>102</v>
      </c>
      <c r="AC152" s="19" t="s">
        <v>1009</v>
      </c>
      <c r="AD152" s="19"/>
      <c r="AE152" s="19" t="s">
        <v>1010</v>
      </c>
      <c r="AF152" s="19"/>
      <c r="AG152" s="19"/>
      <c r="AH152" s="15" t="s">
        <v>112</v>
      </c>
      <c r="AI152" s="15" t="s">
        <v>112</v>
      </c>
      <c r="AK152" s="19" t="s">
        <v>89</v>
      </c>
      <c r="AL152" s="19" t="s">
        <v>299</v>
      </c>
      <c r="AM152" s="19" t="s">
        <v>1011</v>
      </c>
      <c r="AN152" s="19"/>
      <c r="AO152" s="19"/>
      <c r="AP152" s="19"/>
      <c r="AQ152" s="19" t="s">
        <v>131</v>
      </c>
      <c r="AR152" s="19" t="s">
        <v>89</v>
      </c>
      <c r="AS152" s="19">
        <f>24-8</f>
        <v>16</v>
      </c>
      <c r="AT152" s="19" t="s">
        <v>183</v>
      </c>
      <c r="AU152" s="19" t="s">
        <v>133</v>
      </c>
      <c r="AV152" s="19" t="s">
        <v>134</v>
      </c>
      <c r="AW152" s="19" t="s">
        <v>210</v>
      </c>
      <c r="AX152" s="19" t="s">
        <v>1012</v>
      </c>
      <c r="AY152" s="19" t="s">
        <v>1007</v>
      </c>
      <c r="AZ152" s="19"/>
      <c r="BA152" s="19">
        <v>16</v>
      </c>
      <c r="BB152" s="19">
        <v>16</v>
      </c>
      <c r="BC152" s="19" t="s">
        <v>1013</v>
      </c>
      <c r="BD152" s="17">
        <v>57</v>
      </c>
      <c r="BR152" s="15">
        <v>60</v>
      </c>
      <c r="CF152" s="17" t="s">
        <v>141</v>
      </c>
      <c r="CG152" s="17" t="s">
        <v>1014</v>
      </c>
      <c r="CI152" s="15" t="s">
        <v>112</v>
      </c>
    </row>
    <row r="153" spans="1:126" ht="34" customHeight="1">
      <c r="A153" s="13">
        <v>148</v>
      </c>
      <c r="B153" s="15">
        <v>77</v>
      </c>
      <c r="C153" s="19" t="s">
        <v>707</v>
      </c>
      <c r="E153" s="19" t="s">
        <v>766</v>
      </c>
      <c r="F153" s="19">
        <v>1994</v>
      </c>
      <c r="G153" s="19" t="s">
        <v>192</v>
      </c>
      <c r="H153" s="16" t="s">
        <v>87</v>
      </c>
      <c r="I153" s="19" t="s">
        <v>144</v>
      </c>
      <c r="J153" s="19"/>
      <c r="K153" s="19"/>
      <c r="L153" s="19" t="s">
        <v>112</v>
      </c>
      <c r="M153" s="19" t="s">
        <v>1015</v>
      </c>
      <c r="N153" s="15" t="s">
        <v>406</v>
      </c>
      <c r="O153" s="19" t="s">
        <v>1016</v>
      </c>
      <c r="P153" s="19">
        <v>10</v>
      </c>
      <c r="Q153" s="19">
        <v>2</v>
      </c>
      <c r="R153" s="19">
        <f t="shared" si="42"/>
        <v>12</v>
      </c>
      <c r="S153" s="19"/>
      <c r="T153" s="15" t="s">
        <v>1552</v>
      </c>
      <c r="U153" s="19" t="s">
        <v>171</v>
      </c>
      <c r="V153" s="19" t="s">
        <v>993</v>
      </c>
      <c r="W153" s="19">
        <v>5</v>
      </c>
      <c r="X153" s="19"/>
      <c r="Y153" s="15" t="s">
        <v>112</v>
      </c>
      <c r="Z153" s="19" t="s">
        <v>1017</v>
      </c>
      <c r="AA153" s="19" t="s">
        <v>1018</v>
      </c>
      <c r="AB153" s="19" t="s">
        <v>1004</v>
      </c>
      <c r="AC153" s="19" t="s">
        <v>1019</v>
      </c>
      <c r="AD153" s="19"/>
      <c r="AE153" s="19" t="s">
        <v>107</v>
      </c>
      <c r="AF153" s="19"/>
      <c r="AG153" s="44" t="s">
        <v>1020</v>
      </c>
      <c r="AH153" s="15" t="s">
        <v>112</v>
      </c>
      <c r="AI153" s="15" t="s">
        <v>112</v>
      </c>
      <c r="AK153" s="19" t="s">
        <v>89</v>
      </c>
      <c r="AL153" s="19" t="s">
        <v>1021</v>
      </c>
      <c r="AM153" s="19" t="s">
        <v>107</v>
      </c>
      <c r="AN153" s="19"/>
      <c r="AO153" s="19"/>
      <c r="AP153" s="19"/>
      <c r="AQ153" s="19" t="s">
        <v>1022</v>
      </c>
      <c r="AR153" s="19" t="s">
        <v>89</v>
      </c>
      <c r="AS153" s="19">
        <v>12</v>
      </c>
      <c r="AT153" s="19" t="s">
        <v>132</v>
      </c>
      <c r="AU153" s="19" t="s">
        <v>854</v>
      </c>
      <c r="AV153" s="17" t="s">
        <v>134</v>
      </c>
      <c r="AW153" s="19" t="s">
        <v>516</v>
      </c>
      <c r="AX153" s="19" t="s">
        <v>1023</v>
      </c>
      <c r="AY153" s="19" t="s">
        <v>1024</v>
      </c>
      <c r="BA153" s="19">
        <v>12</v>
      </c>
      <c r="BB153" s="19">
        <v>12</v>
      </c>
      <c r="BC153" s="17" t="s">
        <v>1002</v>
      </c>
      <c r="BK153" s="15">
        <v>38</v>
      </c>
      <c r="BY153" s="15">
        <v>36</v>
      </c>
      <c r="CF153" s="15" t="s">
        <v>140</v>
      </c>
      <c r="CI153" s="19" t="s">
        <v>112</v>
      </c>
      <c r="CJ153" s="19"/>
      <c r="CK153" s="19"/>
      <c r="CL153" s="19"/>
    </row>
    <row r="154" spans="1:126">
      <c r="A154" s="13">
        <v>149</v>
      </c>
      <c r="B154" s="15">
        <v>78</v>
      </c>
      <c r="C154" s="17" t="s">
        <v>707</v>
      </c>
      <c r="D154" s="15">
        <v>1</v>
      </c>
      <c r="E154" s="17" t="s">
        <v>767</v>
      </c>
      <c r="F154" s="17">
        <v>1998</v>
      </c>
      <c r="G154" s="27" t="s">
        <v>86</v>
      </c>
      <c r="H154" s="16" t="s">
        <v>87</v>
      </c>
      <c r="I154" s="19" t="s">
        <v>144</v>
      </c>
      <c r="J154" s="17" t="s">
        <v>132</v>
      </c>
      <c r="K154" s="17" t="s">
        <v>132</v>
      </c>
      <c r="L154" s="17" t="s">
        <v>89</v>
      </c>
      <c r="M154" s="17" t="s">
        <v>189</v>
      </c>
      <c r="N154" s="15" t="s">
        <v>384</v>
      </c>
      <c r="O154" s="17" t="s">
        <v>1025</v>
      </c>
      <c r="P154" s="17">
        <v>12</v>
      </c>
      <c r="Q154" s="17">
        <v>3</v>
      </c>
      <c r="R154" s="19">
        <f t="shared" si="42"/>
        <v>15</v>
      </c>
      <c r="S154" s="17"/>
      <c r="T154" s="15" t="s">
        <v>1552</v>
      </c>
      <c r="U154" s="17" t="s">
        <v>171</v>
      </c>
      <c r="V154" s="17" t="s">
        <v>1026</v>
      </c>
      <c r="W154" s="17">
        <v>7</v>
      </c>
      <c r="X154" s="17"/>
      <c r="Y154" s="15" t="s">
        <v>112</v>
      </c>
      <c r="Z154" s="17" t="s">
        <v>153</v>
      </c>
      <c r="AA154" s="17" t="s">
        <v>154</v>
      </c>
      <c r="AB154" s="17" t="s">
        <v>102</v>
      </c>
      <c r="AC154" s="17" t="s">
        <v>1027</v>
      </c>
      <c r="AD154" s="17">
        <v>4</v>
      </c>
      <c r="AE154" s="17" t="s">
        <v>646</v>
      </c>
      <c r="AF154" s="17"/>
      <c r="AG154" s="17" t="s">
        <v>1028</v>
      </c>
      <c r="AH154" s="15" t="s">
        <v>112</v>
      </c>
      <c r="AI154" s="15" t="s">
        <v>89</v>
      </c>
      <c r="AJ154" s="15" t="s">
        <v>1482</v>
      </c>
      <c r="AK154" s="17" t="s">
        <v>89</v>
      </c>
      <c r="AL154" s="17" t="s">
        <v>299</v>
      </c>
      <c r="AM154" s="17" t="s">
        <v>1029</v>
      </c>
      <c r="AN154" s="17" t="s">
        <v>1030</v>
      </c>
      <c r="AO154" s="17"/>
      <c r="AP154" s="17"/>
      <c r="AQ154" s="17" t="s">
        <v>131</v>
      </c>
      <c r="AR154" s="17" t="s">
        <v>89</v>
      </c>
      <c r="AS154" s="17">
        <v>15</v>
      </c>
      <c r="AT154" s="17" t="s">
        <v>183</v>
      </c>
      <c r="AU154" s="17" t="s">
        <v>133</v>
      </c>
      <c r="AV154" s="19" t="s">
        <v>134</v>
      </c>
      <c r="AW154" s="17" t="s">
        <v>210</v>
      </c>
      <c r="AX154" s="17" t="s">
        <v>1031</v>
      </c>
      <c r="AY154" s="19" t="s">
        <v>1032</v>
      </c>
      <c r="AZ154" s="19"/>
      <c r="BA154" s="17">
        <v>15</v>
      </c>
      <c r="BB154" s="17">
        <v>15</v>
      </c>
      <c r="BC154" s="17" t="s">
        <v>167</v>
      </c>
      <c r="BD154" s="19">
        <v>80</v>
      </c>
      <c r="BE154" s="19"/>
      <c r="BF154" s="19"/>
      <c r="BG154" s="19"/>
      <c r="BH154" s="19"/>
      <c r="BI154" s="19"/>
      <c r="BJ154" s="19">
        <v>80</v>
      </c>
      <c r="BK154" s="19"/>
      <c r="BL154" s="19"/>
      <c r="BM154" s="19"/>
      <c r="BN154" s="19"/>
      <c r="BO154" s="19"/>
      <c r="BP154" s="19"/>
      <c r="BQ154" s="19"/>
      <c r="BR154" s="19">
        <v>80</v>
      </c>
      <c r="BS154" s="19"/>
      <c r="BT154" s="19"/>
      <c r="BU154" s="19"/>
      <c r="BV154" s="19"/>
      <c r="BW154" s="19"/>
      <c r="BX154" s="19">
        <v>50</v>
      </c>
      <c r="BY154" s="19"/>
      <c r="BZ154" s="19"/>
      <c r="CA154" s="19"/>
      <c r="CB154" s="19"/>
      <c r="CC154" s="19"/>
      <c r="CD154" s="19"/>
      <c r="CE154" s="19"/>
      <c r="CF154" s="19" t="s">
        <v>140</v>
      </c>
      <c r="CG154" s="17"/>
      <c r="CH154" s="19"/>
      <c r="CI154" s="16" t="s">
        <v>89</v>
      </c>
      <c r="CJ154" s="17">
        <v>15</v>
      </c>
      <c r="CK154" s="15" t="s">
        <v>183</v>
      </c>
      <c r="CL154" s="19" t="s">
        <v>813</v>
      </c>
      <c r="CM154" s="15" t="s">
        <v>132</v>
      </c>
      <c r="CN154" s="19" t="s">
        <v>1163</v>
      </c>
      <c r="CO154" s="19" t="s">
        <v>516</v>
      </c>
      <c r="CP154" s="19" t="s">
        <v>941</v>
      </c>
      <c r="CR154" s="15">
        <v>15</v>
      </c>
      <c r="CS154" s="17">
        <v>15</v>
      </c>
      <c r="CT154" s="3" t="s">
        <v>167</v>
      </c>
      <c r="CU154" s="3">
        <v>12</v>
      </c>
      <c r="CV154" s="2"/>
      <c r="CY154" s="2"/>
      <c r="CZ154" s="2"/>
      <c r="DA154" s="2">
        <f>8</f>
        <v>8</v>
      </c>
      <c r="DC154" s="2"/>
      <c r="DD154" s="2"/>
      <c r="DE154" s="2"/>
      <c r="DF154" s="2"/>
      <c r="DG154" s="2">
        <v>15</v>
      </c>
      <c r="DH154" s="2"/>
      <c r="DK154" s="2"/>
      <c r="DL154" s="2"/>
      <c r="DM154" s="2">
        <v>13</v>
      </c>
      <c r="DN154" s="2"/>
      <c r="DO154" s="4"/>
      <c r="DP154" s="4"/>
      <c r="DQ154" s="4"/>
      <c r="DR154" s="4"/>
      <c r="DS154" s="2" t="s">
        <v>140</v>
      </c>
      <c r="DV154" s="2"/>
    </row>
    <row r="155" spans="1:126">
      <c r="A155" s="13">
        <v>150</v>
      </c>
      <c r="B155" s="15">
        <v>78</v>
      </c>
      <c r="C155" s="17" t="s">
        <v>707</v>
      </c>
      <c r="D155" s="15">
        <v>2</v>
      </c>
      <c r="E155" s="17" t="s">
        <v>767</v>
      </c>
      <c r="F155" s="17">
        <v>1998</v>
      </c>
      <c r="G155" s="27" t="s">
        <v>86</v>
      </c>
      <c r="H155" s="16" t="s">
        <v>87</v>
      </c>
      <c r="I155" s="19" t="s">
        <v>144</v>
      </c>
      <c r="J155" s="17" t="s">
        <v>132</v>
      </c>
      <c r="K155" s="17" t="s">
        <v>132</v>
      </c>
      <c r="L155" s="17" t="s">
        <v>89</v>
      </c>
      <c r="M155" s="17" t="s">
        <v>189</v>
      </c>
      <c r="N155" s="15" t="s">
        <v>384</v>
      </c>
      <c r="O155" s="17" t="s">
        <v>1025</v>
      </c>
      <c r="P155" s="17">
        <v>12</v>
      </c>
      <c r="Q155" s="17">
        <v>3</v>
      </c>
      <c r="R155" s="19">
        <f t="shared" si="42"/>
        <v>15</v>
      </c>
      <c r="S155" s="17"/>
      <c r="T155" s="15" t="s">
        <v>1552</v>
      </c>
      <c r="U155" s="17" t="s">
        <v>171</v>
      </c>
      <c r="V155" s="17" t="s">
        <v>1026</v>
      </c>
      <c r="W155" s="17">
        <v>7</v>
      </c>
      <c r="X155" s="17"/>
      <c r="Y155" s="15" t="s">
        <v>112</v>
      </c>
      <c r="Z155" s="17" t="s">
        <v>1033</v>
      </c>
      <c r="AA155" s="17" t="s">
        <v>154</v>
      </c>
      <c r="AB155" s="17" t="s">
        <v>102</v>
      </c>
      <c r="AC155" s="17" t="s">
        <v>1027</v>
      </c>
      <c r="AD155" s="17">
        <v>4</v>
      </c>
      <c r="AE155" s="17" t="s">
        <v>646</v>
      </c>
      <c r="AF155" s="17"/>
      <c r="AG155" s="17" t="s">
        <v>1034</v>
      </c>
      <c r="AH155" s="15" t="s">
        <v>112</v>
      </c>
      <c r="AI155" s="15" t="s">
        <v>89</v>
      </c>
      <c r="AJ155" s="15" t="s">
        <v>1481</v>
      </c>
      <c r="AK155" s="17" t="s">
        <v>89</v>
      </c>
      <c r="AL155" s="17" t="s">
        <v>299</v>
      </c>
      <c r="AM155" s="17" t="s">
        <v>1029</v>
      </c>
      <c r="AN155" s="17" t="s">
        <v>1030</v>
      </c>
      <c r="AO155" s="17"/>
      <c r="AP155" s="17"/>
      <c r="AQ155" s="17" t="s">
        <v>131</v>
      </c>
      <c r="AR155" s="17" t="s">
        <v>89</v>
      </c>
      <c r="AS155" s="17">
        <v>15</v>
      </c>
      <c r="AT155" s="17" t="s">
        <v>183</v>
      </c>
      <c r="AU155" s="17" t="s">
        <v>133</v>
      </c>
      <c r="AV155" s="17" t="s">
        <v>134</v>
      </c>
      <c r="AW155" s="17" t="s">
        <v>210</v>
      </c>
      <c r="AX155" s="17" t="s">
        <v>1031</v>
      </c>
      <c r="AY155" s="19" t="s">
        <v>1032</v>
      </c>
      <c r="AZ155" s="19"/>
      <c r="BA155" s="17">
        <v>15</v>
      </c>
      <c r="BB155" s="17">
        <v>15</v>
      </c>
      <c r="BC155" s="19" t="s">
        <v>167</v>
      </c>
      <c r="BD155" s="19">
        <v>80</v>
      </c>
      <c r="BE155" s="19"/>
      <c r="BF155" s="19"/>
      <c r="BG155" s="19"/>
      <c r="BH155" s="19"/>
      <c r="BI155" s="19"/>
      <c r="BJ155" s="19">
        <v>60</v>
      </c>
      <c r="BK155" s="19"/>
      <c r="BL155" s="19"/>
      <c r="BM155" s="19"/>
      <c r="BN155" s="19"/>
      <c r="BO155" s="19"/>
      <c r="BP155" s="19"/>
      <c r="BQ155" s="19"/>
      <c r="BR155" s="19">
        <v>80</v>
      </c>
      <c r="BS155" s="19"/>
      <c r="BT155" s="19"/>
      <c r="BU155" s="19"/>
      <c r="BV155" s="19"/>
      <c r="BW155" s="19"/>
      <c r="BX155" s="19">
        <v>50</v>
      </c>
      <c r="BY155" s="19"/>
      <c r="BZ155" s="19"/>
      <c r="CA155" s="19"/>
      <c r="CB155" s="19"/>
      <c r="CC155" s="19"/>
      <c r="CD155" s="19"/>
      <c r="CE155" s="19"/>
      <c r="CF155" s="19" t="s">
        <v>141</v>
      </c>
      <c r="CG155" s="19"/>
      <c r="CH155" s="19"/>
      <c r="CI155" s="15" t="s">
        <v>89</v>
      </c>
      <c r="CJ155" s="17">
        <v>15</v>
      </c>
      <c r="CK155" s="15" t="s">
        <v>183</v>
      </c>
      <c r="CL155" s="19" t="s">
        <v>813</v>
      </c>
      <c r="CM155" s="15" t="s">
        <v>132</v>
      </c>
      <c r="CN155" s="19" t="s">
        <v>1163</v>
      </c>
      <c r="CO155" s="19" t="s">
        <v>516</v>
      </c>
      <c r="CP155" s="19" t="s">
        <v>941</v>
      </c>
      <c r="CR155" s="15">
        <v>15</v>
      </c>
      <c r="CS155" s="17">
        <v>15</v>
      </c>
      <c r="CT155" s="3" t="s">
        <v>167</v>
      </c>
      <c r="CU155" s="3">
        <v>14</v>
      </c>
      <c r="CV155" s="2"/>
      <c r="CY155" s="2"/>
      <c r="CZ155" s="2"/>
      <c r="DA155" s="2">
        <f>23-14</f>
        <v>9</v>
      </c>
      <c r="DC155" s="2"/>
      <c r="DD155" s="2"/>
      <c r="DE155" s="2"/>
      <c r="DF155" s="2"/>
      <c r="DG155" s="2">
        <v>15</v>
      </c>
      <c r="DH155" s="2"/>
      <c r="DK155" s="2"/>
      <c r="DL155" s="2"/>
      <c r="DM155" s="2">
        <v>13</v>
      </c>
      <c r="DN155" s="2"/>
      <c r="DO155" s="4"/>
      <c r="DP155" s="4"/>
      <c r="DQ155" s="4"/>
      <c r="DR155" s="4"/>
      <c r="DS155" s="2" t="s">
        <v>140</v>
      </c>
      <c r="DV155" s="2"/>
    </row>
    <row r="156" spans="1:126">
      <c r="A156" s="13">
        <v>151</v>
      </c>
      <c r="B156" s="15">
        <v>79</v>
      </c>
      <c r="C156" s="19" t="s">
        <v>708</v>
      </c>
      <c r="D156" s="15">
        <v>1</v>
      </c>
      <c r="E156" s="19" t="s">
        <v>768</v>
      </c>
      <c r="F156" s="19">
        <v>2022</v>
      </c>
      <c r="G156" s="15" t="s">
        <v>571</v>
      </c>
      <c r="H156" s="19" t="s">
        <v>144</v>
      </c>
      <c r="I156" s="19" t="s">
        <v>144</v>
      </c>
      <c r="L156" s="15" t="s">
        <v>89</v>
      </c>
      <c r="M156" s="15" t="s">
        <v>147</v>
      </c>
      <c r="N156" s="16" t="s">
        <v>195</v>
      </c>
      <c r="O156" s="15" t="s">
        <v>1035</v>
      </c>
      <c r="P156" s="15">
        <v>21</v>
      </c>
      <c r="Q156" s="15">
        <v>19</v>
      </c>
      <c r="R156" s="15">
        <f t="shared" si="42"/>
        <v>40</v>
      </c>
      <c r="T156" s="19" t="s">
        <v>150</v>
      </c>
      <c r="U156" s="15" t="s">
        <v>1036</v>
      </c>
      <c r="V156" s="15" t="s">
        <v>1037</v>
      </c>
      <c r="W156" s="15">
        <v>5</v>
      </c>
      <c r="Y156" s="15" t="s">
        <v>112</v>
      </c>
      <c r="Z156" s="15" t="s">
        <v>1038</v>
      </c>
      <c r="AA156" s="15" t="s">
        <v>1039</v>
      </c>
      <c r="AB156" s="15" t="s">
        <v>102</v>
      </c>
      <c r="AC156" s="15" t="s">
        <v>1040</v>
      </c>
      <c r="AE156" s="15" t="s">
        <v>646</v>
      </c>
      <c r="AH156" s="15" t="s">
        <v>112</v>
      </c>
      <c r="AI156" s="15" t="s">
        <v>89</v>
      </c>
      <c r="AK156" s="15" t="s">
        <v>89</v>
      </c>
      <c r="AL156" s="15" t="s">
        <v>299</v>
      </c>
      <c r="AM156" s="15" t="s">
        <v>646</v>
      </c>
      <c r="AN156" s="15" t="s">
        <v>1030</v>
      </c>
      <c r="AQ156" s="15" t="s">
        <v>131</v>
      </c>
      <c r="AR156" s="15" t="s">
        <v>89</v>
      </c>
      <c r="AS156" s="15">
        <v>40</v>
      </c>
      <c r="AT156" s="15" t="s">
        <v>132</v>
      </c>
      <c r="AU156" s="15" t="s">
        <v>1041</v>
      </c>
      <c r="AV156" s="15" t="s">
        <v>968</v>
      </c>
      <c r="AW156" s="15" t="s">
        <v>872</v>
      </c>
      <c r="AX156" s="15" t="s">
        <v>340</v>
      </c>
      <c r="AY156" s="15" t="s">
        <v>1042</v>
      </c>
      <c r="BA156" s="15">
        <v>20</v>
      </c>
      <c r="BB156" s="15">
        <v>20</v>
      </c>
      <c r="CF156" s="15" t="s">
        <v>140</v>
      </c>
      <c r="CG156" s="15" t="s">
        <v>85</v>
      </c>
      <c r="CI156" s="19" t="s">
        <v>89</v>
      </c>
      <c r="CJ156" s="15">
        <v>40</v>
      </c>
      <c r="CK156" s="15" t="s">
        <v>132</v>
      </c>
      <c r="CL156" s="19" t="s">
        <v>813</v>
      </c>
      <c r="CM156" s="15" t="s">
        <v>221</v>
      </c>
      <c r="CN156" s="15" t="s">
        <v>1163</v>
      </c>
      <c r="CO156" s="15" t="s">
        <v>895</v>
      </c>
      <c r="CP156" s="15" t="s">
        <v>947</v>
      </c>
      <c r="CT156" s="3" t="s">
        <v>217</v>
      </c>
      <c r="CU156" s="3">
        <v>1.3</v>
      </c>
      <c r="DA156" s="3">
        <v>0.3</v>
      </c>
      <c r="DG156" s="3">
        <v>1.7</v>
      </c>
      <c r="DM156" s="3">
        <v>0.2</v>
      </c>
      <c r="DS156" s="4" t="s">
        <v>88</v>
      </c>
    </row>
    <row r="157" spans="1:126">
      <c r="A157" s="13">
        <v>152</v>
      </c>
      <c r="B157" s="15">
        <v>79</v>
      </c>
      <c r="C157" s="19" t="s">
        <v>708</v>
      </c>
      <c r="D157" s="15">
        <v>2</v>
      </c>
      <c r="E157" s="19" t="s">
        <v>768</v>
      </c>
      <c r="F157" s="19">
        <v>2022</v>
      </c>
      <c r="G157" s="15" t="s">
        <v>571</v>
      </c>
      <c r="H157" s="19" t="s">
        <v>144</v>
      </c>
      <c r="I157" s="19" t="s">
        <v>144</v>
      </c>
      <c r="L157" s="15" t="s">
        <v>89</v>
      </c>
      <c r="M157" s="15" t="s">
        <v>147</v>
      </c>
      <c r="N157" s="16" t="s">
        <v>195</v>
      </c>
      <c r="O157" s="15" t="s">
        <v>1035</v>
      </c>
      <c r="P157" s="15">
        <v>21</v>
      </c>
      <c r="Q157" s="15">
        <v>19</v>
      </c>
      <c r="R157" s="15">
        <f t="shared" si="42"/>
        <v>40</v>
      </c>
      <c r="T157" s="19" t="s">
        <v>150</v>
      </c>
      <c r="U157" s="15" t="s">
        <v>95</v>
      </c>
      <c r="V157" s="15">
        <v>0.01</v>
      </c>
      <c r="W157" s="15">
        <v>20</v>
      </c>
      <c r="Y157" s="15" t="s">
        <v>112</v>
      </c>
      <c r="Z157" s="15" t="s">
        <v>1038</v>
      </c>
      <c r="AA157" s="15" t="s">
        <v>1039</v>
      </c>
      <c r="AB157" s="15" t="s">
        <v>1004</v>
      </c>
      <c r="AC157" s="15" t="s">
        <v>1040</v>
      </c>
      <c r="AE157" s="15" t="s">
        <v>646</v>
      </c>
      <c r="AH157" s="15" t="s">
        <v>112</v>
      </c>
      <c r="AI157" s="15" t="s">
        <v>89</v>
      </c>
      <c r="AK157" s="15" t="s">
        <v>89</v>
      </c>
      <c r="AL157" s="15" t="s">
        <v>299</v>
      </c>
      <c r="AM157" s="15" t="s">
        <v>646</v>
      </c>
      <c r="AN157" s="15" t="s">
        <v>1030</v>
      </c>
      <c r="AQ157" s="15" t="s">
        <v>131</v>
      </c>
      <c r="AR157" s="15" t="s">
        <v>89</v>
      </c>
      <c r="AS157" s="15">
        <v>40</v>
      </c>
      <c r="AT157" s="15" t="s">
        <v>132</v>
      </c>
      <c r="AU157" s="15" t="s">
        <v>1041</v>
      </c>
      <c r="AV157" s="15" t="s">
        <v>968</v>
      </c>
      <c r="AW157" s="15" t="s">
        <v>872</v>
      </c>
      <c r="AX157" s="15" t="s">
        <v>340</v>
      </c>
      <c r="AY157" s="15" t="s">
        <v>1042</v>
      </c>
      <c r="BA157" s="15">
        <v>20</v>
      </c>
      <c r="BB157" s="15">
        <v>20</v>
      </c>
      <c r="CF157" s="15" t="s">
        <v>140</v>
      </c>
      <c r="CG157" s="15" t="s">
        <v>85</v>
      </c>
      <c r="CI157" s="15" t="s">
        <v>89</v>
      </c>
      <c r="CJ157" s="15">
        <v>40</v>
      </c>
      <c r="CK157" s="15" t="s">
        <v>132</v>
      </c>
      <c r="CL157" s="19" t="s">
        <v>813</v>
      </c>
      <c r="CM157" s="15" t="s">
        <v>221</v>
      </c>
      <c r="CN157" s="15" t="s">
        <v>1163</v>
      </c>
      <c r="CO157" s="15" t="s">
        <v>895</v>
      </c>
      <c r="CP157" s="15" t="s">
        <v>947</v>
      </c>
      <c r="CT157" s="3" t="s">
        <v>217</v>
      </c>
      <c r="CU157" s="3">
        <v>2</v>
      </c>
      <c r="DA157" s="3">
        <v>0.2</v>
      </c>
      <c r="DG157" s="3">
        <v>1.9</v>
      </c>
      <c r="DM157" s="3">
        <v>0.3</v>
      </c>
      <c r="DS157" s="4" t="s">
        <v>140</v>
      </c>
    </row>
    <row r="158" spans="1:126">
      <c r="A158" s="13">
        <v>153</v>
      </c>
      <c r="B158" s="15">
        <v>80</v>
      </c>
      <c r="C158" s="19" t="s">
        <v>709</v>
      </c>
      <c r="D158" s="15">
        <v>1</v>
      </c>
      <c r="E158" s="19" t="s">
        <v>769</v>
      </c>
      <c r="F158" s="19">
        <v>2013</v>
      </c>
      <c r="G158" s="27" t="s">
        <v>86</v>
      </c>
      <c r="H158" s="16" t="s">
        <v>87</v>
      </c>
      <c r="I158" s="15" t="s">
        <v>451</v>
      </c>
      <c r="L158" s="15" t="s">
        <v>89</v>
      </c>
      <c r="M158" s="16" t="s">
        <v>90</v>
      </c>
      <c r="N158" s="21" t="s">
        <v>453</v>
      </c>
      <c r="O158" s="15" t="s">
        <v>1043</v>
      </c>
      <c r="P158" s="15">
        <v>11</v>
      </c>
      <c r="Q158" s="15">
        <v>11</v>
      </c>
      <c r="R158" s="15">
        <v>22</v>
      </c>
      <c r="T158" s="15" t="s">
        <v>1552</v>
      </c>
      <c r="U158" s="15" t="s">
        <v>1051</v>
      </c>
      <c r="V158" s="15" t="s">
        <v>172</v>
      </c>
      <c r="W158" s="15">
        <v>7</v>
      </c>
      <c r="Y158" s="15" t="s">
        <v>112</v>
      </c>
      <c r="Z158" s="15" t="s">
        <v>1044</v>
      </c>
      <c r="AA158" s="15" t="s">
        <v>354</v>
      </c>
      <c r="AB158" s="15" t="s">
        <v>102</v>
      </c>
      <c r="AC158" s="15" t="s">
        <v>1045</v>
      </c>
      <c r="AD158" s="15">
        <v>30</v>
      </c>
      <c r="AE158" s="15" t="s">
        <v>159</v>
      </c>
      <c r="AF158" s="15" t="s">
        <v>1046</v>
      </c>
      <c r="AG158" s="15" t="s">
        <v>1047</v>
      </c>
      <c r="AH158" s="15" t="s">
        <v>112</v>
      </c>
      <c r="AI158" s="15" t="s">
        <v>89</v>
      </c>
      <c r="AJ158" s="15" t="s">
        <v>841</v>
      </c>
      <c r="AK158" s="15" t="s">
        <v>89</v>
      </c>
      <c r="AL158" s="15" t="s">
        <v>316</v>
      </c>
      <c r="AM158" s="15" t="s">
        <v>159</v>
      </c>
      <c r="AP158" s="15">
        <v>30</v>
      </c>
      <c r="AQ158" s="15" t="s">
        <v>163</v>
      </c>
      <c r="AR158" s="15" t="s">
        <v>89</v>
      </c>
      <c r="AS158" s="15">
        <v>22</v>
      </c>
      <c r="AT158" s="15" t="s">
        <v>183</v>
      </c>
      <c r="AU158" s="15" t="s">
        <v>854</v>
      </c>
      <c r="AV158" s="15" t="s">
        <v>134</v>
      </c>
      <c r="AW158" s="15" t="s">
        <v>1048</v>
      </c>
      <c r="AX158" s="15" t="s">
        <v>1049</v>
      </c>
      <c r="AY158" s="15" t="s">
        <v>1050</v>
      </c>
      <c r="BA158" s="15">
        <v>22</v>
      </c>
      <c r="BB158" s="15">
        <v>22</v>
      </c>
      <c r="BC158" s="15" t="s">
        <v>1543</v>
      </c>
      <c r="BE158" s="19"/>
      <c r="BF158" s="19"/>
      <c r="BG158" s="19"/>
      <c r="BH158" s="19"/>
      <c r="BI158" s="19"/>
      <c r="BJ158" s="19"/>
      <c r="BK158" s="19">
        <v>1.87</v>
      </c>
      <c r="BL158" s="19"/>
      <c r="BM158" s="19">
        <v>0.74</v>
      </c>
      <c r="BN158" s="19">
        <v>7</v>
      </c>
      <c r="BO158" s="19">
        <f>BN158-BM158</f>
        <v>6.26</v>
      </c>
      <c r="BP158" s="19"/>
      <c r="BQ158" s="19"/>
      <c r="BR158" s="19"/>
      <c r="BS158" s="19"/>
      <c r="BT158" s="19"/>
      <c r="BU158" s="19"/>
      <c r="BV158" s="19"/>
      <c r="BW158" s="19"/>
      <c r="BX158" s="19"/>
      <c r="BY158" s="19">
        <v>3.1</v>
      </c>
      <c r="BZ158" s="19"/>
      <c r="CA158" s="19">
        <v>1.48</v>
      </c>
      <c r="CB158" s="19">
        <v>11.42</v>
      </c>
      <c r="CC158" s="19">
        <f>CB158-CA158</f>
        <v>9.94</v>
      </c>
      <c r="CD158" s="19"/>
      <c r="CE158" s="19"/>
      <c r="CF158" s="21" t="s">
        <v>140</v>
      </c>
      <c r="CG158" s="19"/>
      <c r="CH158" s="19"/>
      <c r="CI158" s="15" t="s">
        <v>112</v>
      </c>
    </row>
    <row r="159" spans="1:126">
      <c r="A159" s="13">
        <v>154</v>
      </c>
      <c r="B159" s="15">
        <v>80</v>
      </c>
      <c r="C159" s="19" t="s">
        <v>709</v>
      </c>
      <c r="D159" s="15">
        <v>2</v>
      </c>
      <c r="E159" s="19" t="s">
        <v>769</v>
      </c>
      <c r="F159" s="19">
        <v>2013</v>
      </c>
      <c r="G159" s="27" t="s">
        <v>86</v>
      </c>
      <c r="H159" s="16" t="s">
        <v>87</v>
      </c>
      <c r="I159" s="15" t="s">
        <v>451</v>
      </c>
      <c r="L159" s="15" t="s">
        <v>89</v>
      </c>
      <c r="M159" s="16" t="s">
        <v>90</v>
      </c>
      <c r="N159" s="21" t="s">
        <v>453</v>
      </c>
      <c r="O159" s="15" t="s">
        <v>1043</v>
      </c>
      <c r="P159" s="15">
        <v>11</v>
      </c>
      <c r="Q159" s="15">
        <v>11</v>
      </c>
      <c r="R159" s="15">
        <v>22</v>
      </c>
      <c r="T159" s="15" t="s">
        <v>364</v>
      </c>
      <c r="U159" s="15" t="s">
        <v>365</v>
      </c>
      <c r="V159" s="15" t="s">
        <v>366</v>
      </c>
      <c r="W159" s="15">
        <v>3</v>
      </c>
      <c r="Y159" s="15" t="s">
        <v>112</v>
      </c>
      <c r="Z159" s="15" t="s">
        <v>1044</v>
      </c>
      <c r="AA159" s="15" t="s">
        <v>354</v>
      </c>
      <c r="AB159" s="15" t="s">
        <v>102</v>
      </c>
      <c r="AC159" s="15" t="s">
        <v>1045</v>
      </c>
      <c r="AD159" s="15">
        <v>30</v>
      </c>
      <c r="AE159" s="15" t="s">
        <v>159</v>
      </c>
      <c r="AF159" s="15" t="s">
        <v>1046</v>
      </c>
      <c r="AG159" s="15" t="s">
        <v>1047</v>
      </c>
      <c r="AH159" s="15" t="s">
        <v>112</v>
      </c>
      <c r="AI159" s="15" t="s">
        <v>89</v>
      </c>
      <c r="AJ159" s="15" t="s">
        <v>841</v>
      </c>
      <c r="AK159" s="15" t="s">
        <v>89</v>
      </c>
      <c r="AL159" s="15" t="s">
        <v>316</v>
      </c>
      <c r="AM159" s="15" t="s">
        <v>159</v>
      </c>
      <c r="AP159" s="15">
        <v>30</v>
      </c>
      <c r="AQ159" s="15" t="s">
        <v>163</v>
      </c>
      <c r="AR159" s="15" t="s">
        <v>89</v>
      </c>
      <c r="AS159" s="15">
        <v>22</v>
      </c>
      <c r="AT159" s="15" t="s">
        <v>183</v>
      </c>
      <c r="AU159" s="15" t="s">
        <v>854</v>
      </c>
      <c r="AV159" s="15" t="s">
        <v>134</v>
      </c>
      <c r="AW159" s="15" t="s">
        <v>1048</v>
      </c>
      <c r="AX159" s="15" t="s">
        <v>1049</v>
      </c>
      <c r="AY159" s="15" t="s">
        <v>1050</v>
      </c>
      <c r="BA159" s="15">
        <v>22</v>
      </c>
      <c r="BB159" s="15">
        <v>22</v>
      </c>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t="s">
        <v>140</v>
      </c>
      <c r="CG159" s="19" t="s">
        <v>85</v>
      </c>
      <c r="CH159" s="19"/>
      <c r="CI159" s="15" t="s">
        <v>112</v>
      </c>
    </row>
    <row r="160" spans="1:126">
      <c r="A160" s="13">
        <v>155</v>
      </c>
      <c r="B160" s="15">
        <v>81</v>
      </c>
      <c r="C160" s="19" t="s">
        <v>709</v>
      </c>
      <c r="D160" s="15">
        <v>2</v>
      </c>
      <c r="E160" s="19" t="s">
        <v>770</v>
      </c>
      <c r="F160" s="19">
        <v>2015</v>
      </c>
      <c r="G160" s="27" t="s">
        <v>86</v>
      </c>
      <c r="H160" s="16" t="s">
        <v>87</v>
      </c>
      <c r="I160" s="15" t="s">
        <v>451</v>
      </c>
      <c r="L160" s="15" t="s">
        <v>89</v>
      </c>
      <c r="M160" s="16" t="s">
        <v>90</v>
      </c>
      <c r="N160" s="15" t="s">
        <v>1052</v>
      </c>
      <c r="O160" s="15" t="s">
        <v>1053</v>
      </c>
      <c r="P160" s="15">
        <v>15</v>
      </c>
      <c r="Q160" s="15">
        <v>0</v>
      </c>
      <c r="R160" s="15">
        <v>15</v>
      </c>
      <c r="T160" s="15" t="s">
        <v>364</v>
      </c>
      <c r="U160" s="15" t="s">
        <v>365</v>
      </c>
      <c r="V160" s="15" t="s">
        <v>366</v>
      </c>
      <c r="W160" s="15">
        <v>3</v>
      </c>
      <c r="Y160" s="15" t="s">
        <v>112</v>
      </c>
      <c r="Z160" s="15" t="s">
        <v>1044</v>
      </c>
      <c r="AA160" s="15" t="s">
        <v>354</v>
      </c>
      <c r="AB160" s="15" t="s">
        <v>102</v>
      </c>
      <c r="AC160" s="15" t="s">
        <v>1054</v>
      </c>
      <c r="AE160" s="15" t="s">
        <v>159</v>
      </c>
      <c r="AG160" s="15" t="s">
        <v>1055</v>
      </c>
      <c r="AH160" s="15" t="s">
        <v>112</v>
      </c>
      <c r="AI160" s="15" t="s">
        <v>89</v>
      </c>
      <c r="AJ160" s="15" t="s">
        <v>1497</v>
      </c>
      <c r="AK160" s="15" t="s">
        <v>89</v>
      </c>
      <c r="AL160" s="15" t="s">
        <v>299</v>
      </c>
      <c r="AM160" s="15" t="s">
        <v>159</v>
      </c>
      <c r="AQ160" s="15" t="s">
        <v>163</v>
      </c>
      <c r="AR160" s="15" t="s">
        <v>89</v>
      </c>
      <c r="AS160" s="15">
        <v>12</v>
      </c>
      <c r="AT160" s="15" t="s">
        <v>183</v>
      </c>
      <c r="AU160" s="15" t="s">
        <v>854</v>
      </c>
      <c r="AV160" s="15" t="s">
        <v>134</v>
      </c>
      <c r="AW160" s="15" t="s">
        <v>1048</v>
      </c>
      <c r="AX160" s="15" t="s">
        <v>1056</v>
      </c>
      <c r="AY160" s="15" t="s">
        <v>1057</v>
      </c>
      <c r="AZ160" s="15" t="s">
        <v>857</v>
      </c>
      <c r="BA160" s="15">
        <v>12</v>
      </c>
      <c r="BB160" s="15">
        <v>12</v>
      </c>
      <c r="BC160" s="15" t="s">
        <v>186</v>
      </c>
      <c r="BK160" s="15">
        <v>90.3</v>
      </c>
      <c r="BM160" s="15">
        <v>63.2</v>
      </c>
      <c r="BN160" s="15">
        <v>145.30000000000001</v>
      </c>
      <c r="BO160" s="15">
        <f>BN160-BM160</f>
        <v>82.100000000000009</v>
      </c>
      <c r="BY160" s="15">
        <v>0</v>
      </c>
      <c r="CA160" s="15">
        <v>0</v>
      </c>
      <c r="CB160" s="15">
        <v>1</v>
      </c>
      <c r="CC160" s="15">
        <f>CB160-CA160</f>
        <v>1</v>
      </c>
      <c r="CF160" s="15" t="s">
        <v>451</v>
      </c>
      <c r="CI160" s="15" t="s">
        <v>112</v>
      </c>
      <c r="DA160" s="2"/>
    </row>
    <row r="161" spans="1:123">
      <c r="A161" s="13">
        <v>156</v>
      </c>
      <c r="B161" s="15">
        <v>81</v>
      </c>
      <c r="C161" s="19" t="s">
        <v>709</v>
      </c>
      <c r="D161" s="15">
        <v>1</v>
      </c>
      <c r="E161" s="19" t="s">
        <v>770</v>
      </c>
      <c r="F161" s="19">
        <v>2015</v>
      </c>
      <c r="G161" s="27" t="s">
        <v>86</v>
      </c>
      <c r="H161" s="16" t="s">
        <v>87</v>
      </c>
      <c r="I161" s="15" t="s">
        <v>451</v>
      </c>
      <c r="L161" s="15" t="s">
        <v>89</v>
      </c>
      <c r="M161" s="16" t="s">
        <v>90</v>
      </c>
      <c r="N161" s="15" t="s">
        <v>1052</v>
      </c>
      <c r="O161" s="15" t="s">
        <v>1053</v>
      </c>
      <c r="P161" s="15">
        <v>15</v>
      </c>
      <c r="Q161" s="15">
        <v>0</v>
      </c>
      <c r="R161" s="15">
        <v>15</v>
      </c>
      <c r="T161" s="15" t="s">
        <v>1552</v>
      </c>
      <c r="U161" s="15" t="s">
        <v>171</v>
      </c>
      <c r="V161" s="15" t="s">
        <v>172</v>
      </c>
      <c r="W161" s="15">
        <v>7</v>
      </c>
      <c r="Y161" s="15" t="s">
        <v>112</v>
      </c>
      <c r="Z161" s="15" t="s">
        <v>1044</v>
      </c>
      <c r="AA161" s="15" t="s">
        <v>354</v>
      </c>
      <c r="AB161" s="15" t="s">
        <v>102</v>
      </c>
      <c r="AC161" s="15" t="s">
        <v>1054</v>
      </c>
      <c r="AE161" s="15" t="s">
        <v>159</v>
      </c>
      <c r="AG161" s="15" t="s">
        <v>1055</v>
      </c>
      <c r="AH161" s="15" t="s">
        <v>112</v>
      </c>
      <c r="AI161" s="15" t="s">
        <v>89</v>
      </c>
      <c r="AJ161" s="15" t="s">
        <v>1497</v>
      </c>
      <c r="AK161" s="15" t="s">
        <v>89</v>
      </c>
      <c r="AL161" s="15" t="s">
        <v>299</v>
      </c>
      <c r="AM161" s="15" t="s">
        <v>159</v>
      </c>
      <c r="AQ161" s="15" t="s">
        <v>163</v>
      </c>
      <c r="AR161" s="15" t="s">
        <v>89</v>
      </c>
      <c r="AS161" s="15">
        <v>12</v>
      </c>
      <c r="AT161" s="15" t="s">
        <v>183</v>
      </c>
      <c r="AU161" s="15" t="s">
        <v>854</v>
      </c>
      <c r="AV161" s="15" t="s">
        <v>134</v>
      </c>
      <c r="AW161" s="15" t="s">
        <v>1048</v>
      </c>
      <c r="AX161" s="15" t="s">
        <v>1056</v>
      </c>
      <c r="AY161" s="15" t="s">
        <v>1057</v>
      </c>
      <c r="AZ161" s="15" t="s">
        <v>857</v>
      </c>
      <c r="BA161" s="15">
        <v>12</v>
      </c>
      <c r="BB161" s="15">
        <v>12</v>
      </c>
      <c r="BC161" s="15" t="s">
        <v>186</v>
      </c>
      <c r="BD161" s="17"/>
      <c r="BE161" s="17"/>
      <c r="BF161" s="17"/>
      <c r="BG161" s="17"/>
      <c r="BH161" s="17"/>
      <c r="BI161" s="17"/>
      <c r="BJ161" s="17"/>
      <c r="BK161" s="17">
        <v>83.8</v>
      </c>
      <c r="BL161" s="17"/>
      <c r="BM161" s="17">
        <v>61.2</v>
      </c>
      <c r="BN161" s="17">
        <v>111.3</v>
      </c>
      <c r="BO161" s="17">
        <f>BN161-BM161</f>
        <v>50.099999999999994</v>
      </c>
      <c r="BP161" s="17"/>
      <c r="BQ161" s="17"/>
      <c r="BR161" s="17"/>
      <c r="BS161" s="17"/>
      <c r="BT161" s="17"/>
      <c r="BU161" s="17"/>
      <c r="BV161" s="17"/>
      <c r="BW161" s="17"/>
      <c r="BX161" s="17"/>
      <c r="BY161" s="17">
        <v>0</v>
      </c>
      <c r="BZ161" s="17"/>
      <c r="CA161" s="17">
        <v>-5.0999999999999996</v>
      </c>
      <c r="CB161" s="17">
        <v>5</v>
      </c>
      <c r="CC161" s="15">
        <f>CB161-CA161</f>
        <v>10.1</v>
      </c>
      <c r="CD161" s="17"/>
      <c r="CE161" s="17"/>
      <c r="CF161" s="17" t="s">
        <v>451</v>
      </c>
      <c r="CG161" s="17"/>
      <c r="CH161" s="17"/>
      <c r="CI161" s="15" t="s">
        <v>112</v>
      </c>
      <c r="DA161" s="2"/>
    </row>
    <row r="162" spans="1:123">
      <c r="A162" s="13">
        <v>157</v>
      </c>
      <c r="B162" s="15">
        <v>82</v>
      </c>
      <c r="C162" s="19" t="s">
        <v>710</v>
      </c>
      <c r="E162" s="19" t="s">
        <v>771</v>
      </c>
      <c r="F162" s="19">
        <v>2001</v>
      </c>
      <c r="G162" s="27" t="s">
        <v>86</v>
      </c>
      <c r="H162" s="16" t="s">
        <v>87</v>
      </c>
      <c r="I162" s="19" t="s">
        <v>144</v>
      </c>
      <c r="J162" s="19"/>
      <c r="K162" s="19"/>
      <c r="L162" s="19" t="s">
        <v>89</v>
      </c>
      <c r="M162" s="16" t="s">
        <v>90</v>
      </c>
      <c r="N162" s="15" t="s">
        <v>148</v>
      </c>
      <c r="O162" s="19" t="s">
        <v>1058</v>
      </c>
      <c r="P162" s="19">
        <v>9</v>
      </c>
      <c r="Q162" s="19">
        <v>5</v>
      </c>
      <c r="R162" s="19">
        <f t="shared" ref="R162:R169" si="43">(P162+Q162)</f>
        <v>14</v>
      </c>
      <c r="S162" s="19"/>
      <c r="T162" s="19" t="s">
        <v>1554</v>
      </c>
      <c r="U162" s="19" t="s">
        <v>1059</v>
      </c>
      <c r="V162" s="19" t="s">
        <v>1060</v>
      </c>
      <c r="W162" s="19" t="s">
        <v>911</v>
      </c>
      <c r="X162" s="19" t="s">
        <v>1061</v>
      </c>
      <c r="Y162" s="15" t="s">
        <v>112</v>
      </c>
      <c r="Z162" s="19" t="s">
        <v>457</v>
      </c>
      <c r="AA162" s="17" t="s">
        <v>101</v>
      </c>
      <c r="AB162" s="19" t="s">
        <v>102</v>
      </c>
      <c r="AC162" s="19" t="s">
        <v>1062</v>
      </c>
      <c r="AD162" s="19">
        <v>35</v>
      </c>
      <c r="AE162" s="19" t="s">
        <v>159</v>
      </c>
      <c r="AF162" s="19"/>
      <c r="AG162" s="19" t="s">
        <v>1063</v>
      </c>
      <c r="AH162" s="15" t="s">
        <v>112</v>
      </c>
      <c r="AI162" s="15" t="s">
        <v>89</v>
      </c>
      <c r="AJ162" s="15" t="s">
        <v>1487</v>
      </c>
      <c r="AK162" s="19"/>
      <c r="AL162" s="19" t="s">
        <v>299</v>
      </c>
      <c r="AM162" s="19" t="s">
        <v>159</v>
      </c>
      <c r="AN162" s="19"/>
      <c r="AO162" s="19"/>
      <c r="AP162" s="19">
        <v>35</v>
      </c>
      <c r="AQ162" s="19" t="s">
        <v>1064</v>
      </c>
      <c r="AR162" s="19" t="s">
        <v>89</v>
      </c>
      <c r="AS162" s="19">
        <v>14</v>
      </c>
      <c r="AT162" s="19" t="s">
        <v>132</v>
      </c>
      <c r="AU162" s="19" t="s">
        <v>164</v>
      </c>
      <c r="AV162" s="19" t="s">
        <v>134</v>
      </c>
      <c r="AW162" s="19" t="s">
        <v>210</v>
      </c>
      <c r="AX162" s="19" t="s">
        <v>1065</v>
      </c>
      <c r="AY162" s="19" t="s">
        <v>1066</v>
      </c>
      <c r="AZ162" s="19" t="s">
        <v>918</v>
      </c>
      <c r="BA162" s="19">
        <v>14</v>
      </c>
      <c r="BB162" s="19">
        <v>14</v>
      </c>
      <c r="BC162" s="19" t="s">
        <v>167</v>
      </c>
      <c r="BD162" s="17">
        <v>34</v>
      </c>
      <c r="BE162" s="17"/>
      <c r="BF162" s="17"/>
      <c r="BG162" s="17"/>
      <c r="BH162" s="17"/>
      <c r="BI162" s="17"/>
      <c r="BJ162" s="17">
        <v>17</v>
      </c>
      <c r="BK162" s="17"/>
      <c r="BL162" s="17"/>
      <c r="BM162" s="17"/>
      <c r="BN162" s="17"/>
      <c r="BO162" s="17"/>
      <c r="BP162" s="17"/>
      <c r="BQ162" s="17"/>
      <c r="BR162" s="17">
        <v>106</v>
      </c>
      <c r="BS162" s="17"/>
      <c r="BT162" s="17"/>
      <c r="BU162" s="17"/>
      <c r="BV162" s="17"/>
      <c r="BW162" s="17"/>
      <c r="BX162" s="17">
        <v>54</v>
      </c>
      <c r="BY162" s="17"/>
      <c r="BZ162" s="17"/>
      <c r="CA162" s="17"/>
      <c r="CB162" s="17"/>
      <c r="CC162" s="17"/>
      <c r="CD162" s="17"/>
      <c r="CE162" s="17"/>
      <c r="CF162" s="19" t="s">
        <v>88</v>
      </c>
      <c r="CG162" s="17" t="s">
        <v>1488</v>
      </c>
      <c r="CH162" s="17"/>
      <c r="CI162" s="19" t="s">
        <v>112</v>
      </c>
    </row>
    <row r="163" spans="1:123">
      <c r="A163" s="13">
        <v>158</v>
      </c>
      <c r="B163" s="15">
        <v>83</v>
      </c>
      <c r="C163" s="19" t="s">
        <v>710</v>
      </c>
      <c r="E163" s="19" t="s">
        <v>772</v>
      </c>
      <c r="F163" s="19">
        <v>1997</v>
      </c>
      <c r="G163" s="27" t="s">
        <v>86</v>
      </c>
      <c r="H163" s="16" t="s">
        <v>87</v>
      </c>
      <c r="I163" s="19" t="s">
        <v>88</v>
      </c>
      <c r="J163" s="19"/>
      <c r="K163" s="19"/>
      <c r="L163" s="19" t="s">
        <v>89</v>
      </c>
      <c r="M163" s="16" t="s">
        <v>90</v>
      </c>
      <c r="N163" s="15" t="s">
        <v>384</v>
      </c>
      <c r="O163" s="19" t="s">
        <v>1185</v>
      </c>
      <c r="P163" s="19">
        <v>20</v>
      </c>
      <c r="Q163" s="19">
        <v>0</v>
      </c>
      <c r="R163" s="19">
        <f t="shared" si="43"/>
        <v>20</v>
      </c>
      <c r="S163" s="19"/>
      <c r="T163" s="15" t="s">
        <v>1552</v>
      </c>
      <c r="U163" s="19" t="s">
        <v>171</v>
      </c>
      <c r="V163" s="19" t="s">
        <v>172</v>
      </c>
      <c r="W163" s="19">
        <v>7</v>
      </c>
      <c r="X163" s="19"/>
      <c r="Y163" s="15" t="s">
        <v>112</v>
      </c>
      <c r="Z163" s="19" t="s">
        <v>413</v>
      </c>
      <c r="AA163" s="19" t="s">
        <v>314</v>
      </c>
      <c r="AB163" s="19" t="s">
        <v>1004</v>
      </c>
      <c r="AC163" s="19" t="s">
        <v>1113</v>
      </c>
      <c r="AD163" s="19"/>
      <c r="AE163" s="19" t="s">
        <v>402</v>
      </c>
      <c r="AF163" s="19"/>
      <c r="AG163" s="19"/>
      <c r="AH163" s="15" t="s">
        <v>112</v>
      </c>
      <c r="AI163" s="15" t="s">
        <v>112</v>
      </c>
      <c r="AK163" s="19" t="s">
        <v>89</v>
      </c>
      <c r="AL163" s="19" t="s">
        <v>208</v>
      </c>
      <c r="AM163" s="19" t="s">
        <v>206</v>
      </c>
      <c r="AN163" s="19"/>
      <c r="AO163" s="19"/>
      <c r="AP163" s="19"/>
      <c r="AQ163" s="19" t="s">
        <v>131</v>
      </c>
      <c r="AR163" s="19" t="s">
        <v>89</v>
      </c>
      <c r="AS163" s="19">
        <v>20</v>
      </c>
      <c r="AT163" s="19" t="s">
        <v>132</v>
      </c>
      <c r="AU163" s="19" t="s">
        <v>403</v>
      </c>
      <c r="AV163" s="19" t="s">
        <v>134</v>
      </c>
      <c r="AW163" s="19" t="s">
        <v>872</v>
      </c>
      <c r="AX163" s="19" t="s">
        <v>1244</v>
      </c>
      <c r="AY163" s="19" t="s">
        <v>1245</v>
      </c>
      <c r="BA163" s="19">
        <v>20</v>
      </c>
      <c r="BB163" s="19">
        <v>20</v>
      </c>
      <c r="BC163" s="17" t="s">
        <v>378</v>
      </c>
      <c r="BD163" s="19"/>
      <c r="BE163" s="19"/>
      <c r="BF163" s="19"/>
      <c r="BG163" s="36"/>
      <c r="BH163" s="19"/>
      <c r="BI163" s="19"/>
      <c r="BJ163" s="19"/>
      <c r="BK163" s="19">
        <v>60</v>
      </c>
      <c r="BL163" s="19"/>
      <c r="BM163" s="19"/>
      <c r="BN163" s="19"/>
      <c r="BO163" s="19"/>
      <c r="BP163" s="19" t="s">
        <v>1502</v>
      </c>
      <c r="BQ163" s="19"/>
      <c r="BR163" s="19"/>
      <c r="BS163" s="19"/>
      <c r="BT163" s="19"/>
      <c r="BU163" s="19"/>
      <c r="BV163" s="19"/>
      <c r="BW163" s="19"/>
      <c r="BX163" s="19"/>
      <c r="BY163" s="19">
        <v>80.5</v>
      </c>
      <c r="BZ163" s="19"/>
      <c r="CA163" s="19"/>
      <c r="CB163" s="19"/>
      <c r="CC163" s="19"/>
      <c r="CD163" s="19" t="s">
        <v>1503</v>
      </c>
      <c r="CE163" s="19"/>
      <c r="CF163" s="19" t="s">
        <v>140</v>
      </c>
      <c r="CG163" s="19"/>
      <c r="CH163" s="19"/>
      <c r="CI163" s="19" t="s">
        <v>112</v>
      </c>
      <c r="CJ163" s="19"/>
      <c r="CK163" s="19"/>
      <c r="CL163" s="19"/>
      <c r="CM163" s="19"/>
      <c r="CN163" s="19"/>
      <c r="CO163" s="19"/>
      <c r="CP163" s="19"/>
      <c r="CQ163" s="19"/>
      <c r="CR163" s="19"/>
      <c r="CS163" s="19"/>
      <c r="CT163" s="4"/>
      <c r="CU163" s="4"/>
      <c r="CV163" s="4"/>
      <c r="CW163" s="4"/>
      <c r="CX163" s="4"/>
      <c r="CY163" s="4"/>
      <c r="CZ163" s="4"/>
      <c r="DA163" s="4"/>
      <c r="DB163" s="4"/>
      <c r="DC163" s="4"/>
      <c r="DD163" s="4"/>
      <c r="DE163" s="2"/>
      <c r="DF163" s="2"/>
      <c r="DG163" s="2"/>
      <c r="DH163" s="2"/>
      <c r="DI163" s="2"/>
      <c r="DJ163" s="2"/>
      <c r="DK163" s="2"/>
      <c r="DL163" s="2"/>
      <c r="DM163" s="2"/>
      <c r="DN163" s="2"/>
      <c r="DO163" s="2"/>
      <c r="DP163" s="2"/>
      <c r="DQ163" s="2"/>
      <c r="DR163" s="2"/>
      <c r="DS163" s="2"/>
    </row>
    <row r="164" spans="1:123">
      <c r="A164" s="13">
        <v>159</v>
      </c>
      <c r="B164" s="15">
        <v>84</v>
      </c>
      <c r="C164" s="19" t="s">
        <v>710</v>
      </c>
      <c r="D164" s="15">
        <v>1</v>
      </c>
      <c r="E164" s="19" t="s">
        <v>773</v>
      </c>
      <c r="F164" s="19">
        <v>2003</v>
      </c>
      <c r="G164" s="27" t="s">
        <v>86</v>
      </c>
      <c r="H164" s="16" t="s">
        <v>87</v>
      </c>
      <c r="I164" s="19" t="s">
        <v>144</v>
      </c>
      <c r="J164" s="19"/>
      <c r="K164" s="19"/>
      <c r="L164" s="19" t="s">
        <v>89</v>
      </c>
      <c r="M164" s="16" t="s">
        <v>90</v>
      </c>
      <c r="N164" s="15" t="s">
        <v>406</v>
      </c>
      <c r="O164" s="19" t="s">
        <v>1233</v>
      </c>
      <c r="P164" s="19">
        <v>10</v>
      </c>
      <c r="Q164" s="19">
        <v>3</v>
      </c>
      <c r="R164" s="19">
        <f t="shared" si="43"/>
        <v>13</v>
      </c>
      <c r="S164" s="19"/>
      <c r="T164" s="19" t="s">
        <v>1554</v>
      </c>
      <c r="U164" s="19" t="s">
        <v>1059</v>
      </c>
      <c r="V164" s="19" t="s">
        <v>1060</v>
      </c>
      <c r="W164" s="19" t="s">
        <v>911</v>
      </c>
      <c r="X164" s="35" t="s">
        <v>1234</v>
      </c>
      <c r="Y164" s="15" t="s">
        <v>112</v>
      </c>
      <c r="Z164" s="19" t="s">
        <v>1237</v>
      </c>
      <c r="AA164" s="19" t="s">
        <v>203</v>
      </c>
      <c r="AB164" s="19" t="s">
        <v>102</v>
      </c>
      <c r="AC164" s="19" t="s">
        <v>414</v>
      </c>
      <c r="AD164" s="19"/>
      <c r="AE164" s="19" t="s">
        <v>402</v>
      </c>
      <c r="AF164" s="19"/>
      <c r="AG164" s="19"/>
      <c r="AH164" s="15" t="s">
        <v>112</v>
      </c>
      <c r="AI164" s="15" t="s">
        <v>89</v>
      </c>
      <c r="AJ164" s="15" t="s">
        <v>1499</v>
      </c>
      <c r="AK164" s="19" t="s">
        <v>89</v>
      </c>
      <c r="AL164" s="19" t="s">
        <v>316</v>
      </c>
      <c r="AM164" s="19" t="s">
        <v>402</v>
      </c>
      <c r="AN164" s="19"/>
      <c r="AO164" s="19"/>
      <c r="AP164" s="19"/>
      <c r="AQ164" s="19" t="s">
        <v>1246</v>
      </c>
      <c r="AR164" s="19" t="s">
        <v>89</v>
      </c>
      <c r="AS164" s="19">
        <v>13</v>
      </c>
      <c r="AT164" s="19" t="s">
        <v>132</v>
      </c>
      <c r="AU164" s="19" t="s">
        <v>164</v>
      </c>
      <c r="AV164" s="19" t="s">
        <v>134</v>
      </c>
      <c r="AW164" s="19" t="s">
        <v>872</v>
      </c>
      <c r="AX164" s="19" t="s">
        <v>859</v>
      </c>
      <c r="AY164" s="19" t="s">
        <v>1247</v>
      </c>
      <c r="AZ164" s="19" t="s">
        <v>857</v>
      </c>
      <c r="BA164" s="19">
        <v>13</v>
      </c>
      <c r="BB164" s="19">
        <v>13</v>
      </c>
      <c r="BC164" s="19" t="s">
        <v>1013</v>
      </c>
      <c r="BD164" s="17">
        <v>48</v>
      </c>
      <c r="BG164" s="17"/>
      <c r="BJ164" s="17"/>
      <c r="BK164" s="17"/>
      <c r="BL164" s="17"/>
      <c r="BM164" s="17"/>
      <c r="BN164" s="17"/>
      <c r="BO164" s="17"/>
      <c r="BP164" s="17"/>
      <c r="BQ164" s="17"/>
      <c r="BR164" s="17">
        <v>62</v>
      </c>
      <c r="BS164" s="17"/>
      <c r="BT164" s="17"/>
      <c r="BU164" s="17"/>
      <c r="BV164" s="17"/>
      <c r="BW164" s="17"/>
      <c r="BX164" s="17"/>
      <c r="BY164" s="17"/>
      <c r="BZ164" s="17"/>
      <c r="CA164" s="17"/>
      <c r="CB164" s="17"/>
      <c r="CC164" s="17"/>
      <c r="CD164" s="17"/>
      <c r="CE164" s="17"/>
      <c r="CF164" s="17" t="s">
        <v>140</v>
      </c>
      <c r="CG164" s="17" t="s">
        <v>1014</v>
      </c>
      <c r="CI164" s="19" t="s">
        <v>112</v>
      </c>
      <c r="CJ164" s="17"/>
      <c r="CK164" s="17"/>
      <c r="CL164" s="17"/>
      <c r="CM164" s="17"/>
      <c r="CN164" s="17"/>
      <c r="CO164" s="17"/>
      <c r="CP164" s="17"/>
      <c r="CQ164" s="17"/>
      <c r="CR164" s="17"/>
      <c r="CS164" s="17"/>
      <c r="CT164" s="2"/>
      <c r="CU164" s="2"/>
      <c r="CV164" s="2"/>
      <c r="CW164" s="2"/>
      <c r="CX164" s="2"/>
      <c r="CY164" s="2"/>
      <c r="CZ164" s="2"/>
      <c r="DA164" s="2"/>
      <c r="DB164" s="2"/>
      <c r="DC164" s="2"/>
      <c r="DD164" s="2"/>
    </row>
    <row r="165" spans="1:123">
      <c r="A165" s="13">
        <v>160</v>
      </c>
      <c r="B165" s="15">
        <v>84</v>
      </c>
      <c r="C165" s="19" t="s">
        <v>710</v>
      </c>
      <c r="D165" s="15">
        <v>2</v>
      </c>
      <c r="E165" s="19" t="s">
        <v>773</v>
      </c>
      <c r="F165" s="19">
        <v>2003</v>
      </c>
      <c r="G165" s="27" t="s">
        <v>86</v>
      </c>
      <c r="H165" s="16" t="s">
        <v>87</v>
      </c>
      <c r="I165" s="19" t="s">
        <v>144</v>
      </c>
      <c r="J165" s="19"/>
      <c r="K165" s="19"/>
      <c r="L165" s="19" t="s">
        <v>89</v>
      </c>
      <c r="M165" s="16" t="s">
        <v>90</v>
      </c>
      <c r="N165" s="15" t="s">
        <v>406</v>
      </c>
      <c r="O165" s="19" t="s">
        <v>1233</v>
      </c>
      <c r="P165" s="19">
        <v>10</v>
      </c>
      <c r="Q165" s="19">
        <v>3</v>
      </c>
      <c r="R165" s="19">
        <f t="shared" si="43"/>
        <v>13</v>
      </c>
      <c r="S165" s="19"/>
      <c r="T165" s="19" t="s">
        <v>1554</v>
      </c>
      <c r="U165" s="19" t="s">
        <v>1059</v>
      </c>
      <c r="V165" s="19" t="s">
        <v>1060</v>
      </c>
      <c r="W165" s="19" t="s">
        <v>911</v>
      </c>
      <c r="X165" s="35" t="s">
        <v>1234</v>
      </c>
      <c r="Y165" s="15" t="s">
        <v>112</v>
      </c>
      <c r="Z165" s="19" t="s">
        <v>1237</v>
      </c>
      <c r="AA165" s="19" t="s">
        <v>203</v>
      </c>
      <c r="AB165" s="19" t="s">
        <v>102</v>
      </c>
      <c r="AC165" s="19" t="s">
        <v>414</v>
      </c>
      <c r="AD165" s="19"/>
      <c r="AE165" s="19" t="s">
        <v>402</v>
      </c>
      <c r="AF165" s="19"/>
      <c r="AG165" s="19"/>
      <c r="AH165" s="15" t="s">
        <v>112</v>
      </c>
      <c r="AI165" s="15" t="s">
        <v>89</v>
      </c>
      <c r="AJ165" s="15" t="s">
        <v>1499</v>
      </c>
      <c r="AK165" s="19" t="s">
        <v>89</v>
      </c>
      <c r="AL165" s="19" t="s">
        <v>316</v>
      </c>
      <c r="AM165" s="19" t="s">
        <v>402</v>
      </c>
      <c r="AN165" s="19"/>
      <c r="AO165" s="19"/>
      <c r="AP165" s="19"/>
      <c r="AQ165" s="19" t="s">
        <v>1248</v>
      </c>
      <c r="AR165" s="19" t="s">
        <v>89</v>
      </c>
      <c r="AS165" s="19">
        <v>13</v>
      </c>
      <c r="AT165" s="19" t="s">
        <v>132</v>
      </c>
      <c r="AU165" s="19" t="s">
        <v>164</v>
      </c>
      <c r="AV165" s="19" t="s">
        <v>134</v>
      </c>
      <c r="AW165" s="19" t="s">
        <v>872</v>
      </c>
      <c r="AX165" s="19" t="s">
        <v>859</v>
      </c>
      <c r="AY165" s="19" t="s">
        <v>1247</v>
      </c>
      <c r="AZ165" s="19" t="s">
        <v>857</v>
      </c>
      <c r="BA165" s="19">
        <v>13</v>
      </c>
      <c r="BB165" s="19">
        <v>13</v>
      </c>
      <c r="BC165" s="19" t="s">
        <v>1013</v>
      </c>
      <c r="BD165" s="15">
        <v>48</v>
      </c>
      <c r="BR165" s="17">
        <v>62</v>
      </c>
      <c r="CF165" s="19" t="s">
        <v>141</v>
      </c>
      <c r="CG165" s="17" t="s">
        <v>1014</v>
      </c>
      <c r="CI165" s="19" t="s">
        <v>112</v>
      </c>
      <c r="CJ165" s="19"/>
      <c r="CK165" s="19"/>
      <c r="CL165" s="19"/>
      <c r="CM165" s="19"/>
      <c r="CN165" s="19"/>
      <c r="CO165" s="19"/>
      <c r="CP165" s="19"/>
      <c r="CQ165" s="19"/>
      <c r="CR165" s="19"/>
      <c r="CS165" s="19"/>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row>
    <row r="166" spans="1:123">
      <c r="A166" s="13">
        <v>161</v>
      </c>
      <c r="B166" s="15">
        <v>84</v>
      </c>
      <c r="C166" s="19" t="s">
        <v>710</v>
      </c>
      <c r="D166" s="15">
        <v>3</v>
      </c>
      <c r="E166" s="19" t="s">
        <v>773</v>
      </c>
      <c r="F166" s="19">
        <v>2003</v>
      </c>
      <c r="G166" s="27" t="s">
        <v>86</v>
      </c>
      <c r="H166" s="16" t="s">
        <v>87</v>
      </c>
      <c r="I166" s="19" t="s">
        <v>144</v>
      </c>
      <c r="J166" s="19"/>
      <c r="K166" s="19"/>
      <c r="L166" s="19" t="s">
        <v>89</v>
      </c>
      <c r="M166" s="16" t="s">
        <v>90</v>
      </c>
      <c r="N166" s="15" t="s">
        <v>406</v>
      </c>
      <c r="O166" s="19" t="s">
        <v>1233</v>
      </c>
      <c r="P166" s="19">
        <v>10</v>
      </c>
      <c r="Q166" s="19">
        <v>3</v>
      </c>
      <c r="R166" s="19">
        <f t="shared" si="43"/>
        <v>13</v>
      </c>
      <c r="S166" s="19"/>
      <c r="T166" s="19" t="s">
        <v>1554</v>
      </c>
      <c r="U166" s="19" t="s">
        <v>1059</v>
      </c>
      <c r="V166" s="19" t="s">
        <v>1060</v>
      </c>
      <c r="W166" s="19" t="s">
        <v>911</v>
      </c>
      <c r="X166" s="35" t="s">
        <v>1234</v>
      </c>
      <c r="Y166" s="15" t="s">
        <v>112</v>
      </c>
      <c r="Z166" s="19" t="s">
        <v>1238</v>
      </c>
      <c r="AA166" s="17" t="s">
        <v>101</v>
      </c>
      <c r="AB166" s="19" t="s">
        <v>102</v>
      </c>
      <c r="AC166" s="19" t="s">
        <v>1096</v>
      </c>
      <c r="AD166" s="19"/>
      <c r="AE166" s="19" t="s">
        <v>402</v>
      </c>
      <c r="AF166" s="19"/>
      <c r="AG166" s="19"/>
      <c r="AH166" s="15" t="s">
        <v>112</v>
      </c>
      <c r="AI166" s="15" t="s">
        <v>89</v>
      </c>
      <c r="AJ166" s="15" t="s">
        <v>1496</v>
      </c>
      <c r="AK166" s="19" t="s">
        <v>89</v>
      </c>
      <c r="AL166" s="19" t="s">
        <v>316</v>
      </c>
      <c r="AM166" s="19" t="s">
        <v>206</v>
      </c>
      <c r="AN166" s="19"/>
      <c r="AO166" s="19"/>
      <c r="AP166" s="19"/>
      <c r="AQ166" s="19" t="s">
        <v>131</v>
      </c>
      <c r="AR166" s="19" t="s">
        <v>89</v>
      </c>
      <c r="AS166" s="19">
        <v>13</v>
      </c>
      <c r="AT166" s="19" t="s">
        <v>132</v>
      </c>
      <c r="AU166" s="19" t="s">
        <v>164</v>
      </c>
      <c r="AV166" s="19" t="s">
        <v>134</v>
      </c>
      <c r="AW166" s="19" t="s">
        <v>872</v>
      </c>
      <c r="AX166" s="19" t="s">
        <v>859</v>
      </c>
      <c r="AY166" s="19" t="s">
        <v>1247</v>
      </c>
      <c r="AZ166" s="19" t="s">
        <v>857</v>
      </c>
      <c r="BA166" s="17">
        <v>13</v>
      </c>
      <c r="BB166" s="17">
        <v>13</v>
      </c>
      <c r="BC166" s="17" t="s">
        <v>1249</v>
      </c>
      <c r="BD166" s="19">
        <v>71</v>
      </c>
      <c r="BE166" s="19"/>
      <c r="BF166" s="19"/>
      <c r="BG166" s="19"/>
      <c r="BH166" s="19"/>
      <c r="BI166" s="19"/>
      <c r="BJ166" s="19"/>
      <c r="BK166" s="19"/>
      <c r="BL166" s="19"/>
      <c r="BM166" s="19"/>
      <c r="BN166" s="19"/>
      <c r="BO166" s="19"/>
      <c r="BP166" s="19"/>
      <c r="BQ166" s="19"/>
      <c r="BR166" s="17">
        <v>62</v>
      </c>
      <c r="BS166" s="19"/>
      <c r="BT166" s="19"/>
      <c r="BU166" s="19"/>
      <c r="BV166" s="19"/>
      <c r="BW166" s="19"/>
      <c r="BX166" s="19"/>
      <c r="BY166" s="19"/>
      <c r="BZ166" s="19"/>
      <c r="CA166" s="19"/>
      <c r="CB166" s="19"/>
      <c r="CC166" s="19"/>
      <c r="CD166" s="19"/>
      <c r="CE166" s="19"/>
      <c r="CF166" s="19" t="s">
        <v>88</v>
      </c>
      <c r="CG166" s="17" t="s">
        <v>1014</v>
      </c>
      <c r="CH166" s="19"/>
      <c r="CI166" s="19" t="s">
        <v>112</v>
      </c>
    </row>
    <row r="167" spans="1:123">
      <c r="A167" s="13">
        <v>162</v>
      </c>
      <c r="B167" s="15">
        <v>84</v>
      </c>
      <c r="C167" s="19" t="s">
        <v>710</v>
      </c>
      <c r="D167" s="15">
        <v>4</v>
      </c>
      <c r="E167" s="19" t="s">
        <v>773</v>
      </c>
      <c r="F167" s="19">
        <v>2003</v>
      </c>
      <c r="G167" s="27" t="s">
        <v>86</v>
      </c>
      <c r="H167" s="16" t="s">
        <v>87</v>
      </c>
      <c r="I167" s="19" t="s">
        <v>144</v>
      </c>
      <c r="J167" s="19"/>
      <c r="K167" s="19"/>
      <c r="L167" s="19" t="s">
        <v>89</v>
      </c>
      <c r="M167" s="16" t="s">
        <v>90</v>
      </c>
      <c r="N167" s="15" t="s">
        <v>406</v>
      </c>
      <c r="O167" s="19" t="s">
        <v>1233</v>
      </c>
      <c r="P167" s="19">
        <v>10</v>
      </c>
      <c r="Q167" s="19">
        <v>3</v>
      </c>
      <c r="R167" s="19">
        <f t="shared" si="43"/>
        <v>13</v>
      </c>
      <c r="S167" s="19"/>
      <c r="T167" s="19" t="s">
        <v>1554</v>
      </c>
      <c r="U167" s="19" t="s">
        <v>1059</v>
      </c>
      <c r="V167" s="19" t="s">
        <v>1060</v>
      </c>
      <c r="W167" s="19" t="s">
        <v>911</v>
      </c>
      <c r="X167" s="35" t="s">
        <v>1234</v>
      </c>
      <c r="Y167" s="15" t="s">
        <v>112</v>
      </c>
      <c r="Z167" s="19" t="s">
        <v>457</v>
      </c>
      <c r="AA167" s="17" t="s">
        <v>101</v>
      </c>
      <c r="AB167" s="19" t="s">
        <v>102</v>
      </c>
      <c r="AC167" s="19" t="s">
        <v>1062</v>
      </c>
      <c r="AD167" s="19">
        <v>35</v>
      </c>
      <c r="AE167" s="19" t="s">
        <v>159</v>
      </c>
      <c r="AF167" s="19"/>
      <c r="AG167" s="19"/>
      <c r="AH167" s="15" t="s">
        <v>112</v>
      </c>
      <c r="AI167" s="15" t="s">
        <v>89</v>
      </c>
      <c r="AJ167" s="15" t="s">
        <v>1498</v>
      </c>
      <c r="AK167" s="19" t="s">
        <v>89</v>
      </c>
      <c r="AL167" s="19" t="s">
        <v>299</v>
      </c>
      <c r="AM167" s="19" t="s">
        <v>159</v>
      </c>
      <c r="AN167" s="19"/>
      <c r="AO167" s="19"/>
      <c r="AP167" s="19"/>
      <c r="AQ167" s="19" t="s">
        <v>1064</v>
      </c>
      <c r="AR167" s="19" t="s">
        <v>89</v>
      </c>
      <c r="AS167" s="19">
        <v>13</v>
      </c>
      <c r="AT167" s="19" t="s">
        <v>132</v>
      </c>
      <c r="AU167" s="19" t="s">
        <v>164</v>
      </c>
      <c r="AV167" s="19" t="s">
        <v>134</v>
      </c>
      <c r="AW167" s="19" t="s">
        <v>872</v>
      </c>
      <c r="AX167" s="19" t="s">
        <v>859</v>
      </c>
      <c r="AY167" s="19" t="s">
        <v>1247</v>
      </c>
      <c r="AZ167" s="19" t="s">
        <v>857</v>
      </c>
      <c r="BA167" s="19">
        <v>13</v>
      </c>
      <c r="BB167" s="19">
        <v>13</v>
      </c>
      <c r="BC167" s="19" t="s">
        <v>1013</v>
      </c>
      <c r="BD167" s="19">
        <v>50</v>
      </c>
      <c r="BE167" s="19"/>
      <c r="BF167" s="19"/>
      <c r="BG167" s="19"/>
      <c r="BH167" s="19"/>
      <c r="BI167" s="19"/>
      <c r="BJ167" s="19"/>
      <c r="BK167" s="19"/>
      <c r="BL167" s="19"/>
      <c r="BM167" s="19"/>
      <c r="BN167" s="19"/>
      <c r="BO167" s="19"/>
      <c r="BP167" s="19"/>
      <c r="BQ167" s="19"/>
      <c r="BR167" s="19">
        <v>84</v>
      </c>
      <c r="BS167" s="19"/>
      <c r="BT167" s="19"/>
      <c r="BU167" s="19"/>
      <c r="BV167" s="19"/>
      <c r="BW167" s="19"/>
      <c r="BX167" s="19"/>
      <c r="BY167" s="19"/>
      <c r="BZ167" s="19"/>
      <c r="CA167" s="19"/>
      <c r="CB167" s="19"/>
      <c r="CC167" s="19"/>
      <c r="CD167" s="19"/>
      <c r="CE167" s="19"/>
      <c r="CF167" s="19" t="s">
        <v>88</v>
      </c>
      <c r="CG167" s="17" t="s">
        <v>1014</v>
      </c>
      <c r="CH167" s="19"/>
      <c r="CI167" s="19" t="s">
        <v>112</v>
      </c>
      <c r="CJ167" s="19"/>
      <c r="CK167" s="19"/>
      <c r="CL167" s="19"/>
      <c r="CM167" s="19"/>
      <c r="CN167" s="19"/>
      <c r="CO167" s="19"/>
      <c r="CP167" s="19"/>
      <c r="CQ167" s="19"/>
      <c r="CR167" s="19"/>
      <c r="CS167" s="19"/>
      <c r="CT167" s="4"/>
      <c r="CU167" s="4"/>
      <c r="CV167" s="4"/>
      <c r="CW167" s="4"/>
      <c r="CX167" s="4"/>
      <c r="CY167" s="4"/>
      <c r="CZ167" s="4"/>
      <c r="DA167" s="4"/>
      <c r="DB167" s="4"/>
      <c r="DC167" s="4"/>
      <c r="DD167" s="4"/>
    </row>
    <row r="168" spans="1:123">
      <c r="A168" s="13">
        <v>163</v>
      </c>
      <c r="B168" s="15">
        <v>85</v>
      </c>
      <c r="C168" s="19" t="s">
        <v>710</v>
      </c>
      <c r="D168" s="15">
        <v>1</v>
      </c>
      <c r="E168" s="19" t="s">
        <v>774</v>
      </c>
      <c r="F168" s="19">
        <v>2014</v>
      </c>
      <c r="G168" s="27" t="s">
        <v>86</v>
      </c>
      <c r="H168" s="16" t="s">
        <v>87</v>
      </c>
      <c r="I168" s="19" t="s">
        <v>88</v>
      </c>
      <c r="J168" s="19"/>
      <c r="K168" s="19"/>
      <c r="L168" s="19" t="s">
        <v>89</v>
      </c>
      <c r="M168" s="16" t="s">
        <v>90</v>
      </c>
      <c r="N168" s="17" t="s">
        <v>324</v>
      </c>
      <c r="O168" s="19" t="s">
        <v>1235</v>
      </c>
      <c r="P168" s="19">
        <v>27</v>
      </c>
      <c r="Q168" s="19">
        <v>0</v>
      </c>
      <c r="R168" s="19">
        <f t="shared" si="43"/>
        <v>27</v>
      </c>
      <c r="S168" s="19"/>
      <c r="T168" s="19" t="s">
        <v>364</v>
      </c>
      <c r="U168" s="19"/>
      <c r="V168" s="19" t="s">
        <v>1236</v>
      </c>
      <c r="W168" s="19">
        <v>5</v>
      </c>
      <c r="X168" s="19"/>
      <c r="Y168" s="15" t="s">
        <v>112</v>
      </c>
      <c r="Z168" s="19" t="s">
        <v>1239</v>
      </c>
      <c r="AA168" s="19" t="s">
        <v>1240</v>
      </c>
      <c r="AB168" s="19" t="s">
        <v>204</v>
      </c>
      <c r="AC168" s="19" t="s">
        <v>1241</v>
      </c>
      <c r="AD168" s="19"/>
      <c r="AE168" s="19" t="s">
        <v>402</v>
      </c>
      <c r="AF168" s="19"/>
      <c r="AG168" s="19" t="s">
        <v>1242</v>
      </c>
      <c r="AH168" s="15" t="s">
        <v>112</v>
      </c>
      <c r="AI168" s="15" t="s">
        <v>89</v>
      </c>
      <c r="AJ168" s="15" t="s">
        <v>1500</v>
      </c>
      <c r="AK168" s="19" t="s">
        <v>89</v>
      </c>
      <c r="AL168" s="19" t="s">
        <v>208</v>
      </c>
      <c r="AM168" s="19" t="s">
        <v>206</v>
      </c>
      <c r="AN168" s="43" t="s">
        <v>1250</v>
      </c>
      <c r="AO168" s="19"/>
      <c r="AP168" s="19"/>
      <c r="AQ168" s="19" t="s">
        <v>1251</v>
      </c>
      <c r="AR168" s="19" t="s">
        <v>89</v>
      </c>
      <c r="AS168" s="19">
        <v>25</v>
      </c>
      <c r="AT168" s="19" t="s">
        <v>132</v>
      </c>
      <c r="AU168" s="19" t="s">
        <v>164</v>
      </c>
      <c r="AV168" s="19" t="s">
        <v>134</v>
      </c>
      <c r="AW168" s="19" t="s">
        <v>872</v>
      </c>
      <c r="AX168" s="19" t="s">
        <v>859</v>
      </c>
      <c r="AY168" s="19" t="s">
        <v>1252</v>
      </c>
      <c r="AZ168" s="19"/>
      <c r="BA168" s="19">
        <v>25</v>
      </c>
      <c r="BB168" s="19">
        <v>25</v>
      </c>
      <c r="BC168" s="15" t="s">
        <v>167</v>
      </c>
      <c r="BD168" s="19">
        <v>290</v>
      </c>
      <c r="BE168" s="19"/>
      <c r="BF168" s="19"/>
      <c r="BG168" s="19"/>
      <c r="BH168" s="19"/>
      <c r="BI168" s="19"/>
      <c r="BJ168" s="19">
        <f>450-290</f>
        <v>160</v>
      </c>
      <c r="BK168" s="19"/>
      <c r="BL168" s="19"/>
      <c r="BM168" s="19"/>
      <c r="BN168" s="19"/>
      <c r="BO168" s="19"/>
      <c r="BP168" s="19"/>
      <c r="BQ168" s="19"/>
      <c r="BR168" s="19">
        <v>370</v>
      </c>
      <c r="BS168" s="19"/>
      <c r="BT168" s="19"/>
      <c r="BU168" s="19"/>
      <c r="BV168" s="19"/>
      <c r="BW168" s="19"/>
      <c r="BX168" s="19">
        <f>580-370</f>
        <v>210</v>
      </c>
      <c r="BY168" s="19"/>
      <c r="BZ168" s="19"/>
      <c r="CA168" s="19"/>
      <c r="CB168" s="19"/>
      <c r="CC168" s="19"/>
      <c r="CD168" s="19"/>
      <c r="CE168" s="19"/>
      <c r="CF168" s="19" t="s">
        <v>88</v>
      </c>
      <c r="CG168" s="19"/>
      <c r="CH168" s="19"/>
      <c r="CI168" s="19" t="s">
        <v>112</v>
      </c>
      <c r="DE168" s="4"/>
      <c r="DF168" s="4"/>
      <c r="DG168" s="4"/>
      <c r="DH168" s="4"/>
      <c r="DI168" s="4"/>
      <c r="DJ168" s="4"/>
      <c r="DK168" s="4"/>
      <c r="DL168" s="4"/>
      <c r="DM168" s="4"/>
      <c r="DN168" s="4"/>
      <c r="DO168" s="4"/>
      <c r="DP168" s="4"/>
      <c r="DQ168" s="4"/>
      <c r="DR168" s="4"/>
      <c r="DS168" s="4"/>
    </row>
    <row r="169" spans="1:123">
      <c r="A169" s="13">
        <v>164</v>
      </c>
      <c r="B169" s="15">
        <v>85</v>
      </c>
      <c r="C169" s="19" t="s">
        <v>710</v>
      </c>
      <c r="D169" s="15">
        <v>2</v>
      </c>
      <c r="E169" s="19" t="s">
        <v>774</v>
      </c>
      <c r="F169" s="19">
        <v>2014</v>
      </c>
      <c r="G169" s="27" t="s">
        <v>86</v>
      </c>
      <c r="H169" s="16" t="s">
        <v>87</v>
      </c>
      <c r="I169" s="19" t="s">
        <v>88</v>
      </c>
      <c r="J169" s="19"/>
      <c r="K169" s="19"/>
      <c r="L169" s="19" t="s">
        <v>89</v>
      </c>
      <c r="M169" s="16" t="s">
        <v>90</v>
      </c>
      <c r="N169" s="17" t="s">
        <v>324</v>
      </c>
      <c r="O169" s="19" t="s">
        <v>1235</v>
      </c>
      <c r="P169" s="19">
        <v>27</v>
      </c>
      <c r="Q169" s="19">
        <v>0</v>
      </c>
      <c r="R169" s="19">
        <f t="shared" si="43"/>
        <v>27</v>
      </c>
      <c r="S169" s="19"/>
      <c r="T169" s="19" t="s">
        <v>364</v>
      </c>
      <c r="U169" s="19"/>
      <c r="V169" s="19" t="s">
        <v>1236</v>
      </c>
      <c r="W169" s="19">
        <v>5</v>
      </c>
      <c r="X169" s="19"/>
      <c r="Y169" s="15" t="s">
        <v>112</v>
      </c>
      <c r="Z169" s="19" t="s">
        <v>328</v>
      </c>
      <c r="AA169" s="19" t="s">
        <v>329</v>
      </c>
      <c r="AB169" s="19" t="s">
        <v>204</v>
      </c>
      <c r="AC169" s="19" t="s">
        <v>1113</v>
      </c>
      <c r="AD169" s="19"/>
      <c r="AE169" s="19" t="s">
        <v>402</v>
      </c>
      <c r="AF169" s="19"/>
      <c r="AG169" s="19" t="s">
        <v>1243</v>
      </c>
      <c r="AH169" s="15" t="s">
        <v>112</v>
      </c>
      <c r="AI169" s="15" t="s">
        <v>89</v>
      </c>
      <c r="AJ169" s="15" t="s">
        <v>1501</v>
      </c>
      <c r="AK169" s="19" t="s">
        <v>89</v>
      </c>
      <c r="AL169" s="19" t="s">
        <v>208</v>
      </c>
      <c r="AM169" s="19" t="s">
        <v>206</v>
      </c>
      <c r="AN169" s="43" t="s">
        <v>1250</v>
      </c>
      <c r="AO169" s="19"/>
      <c r="AP169" s="19"/>
      <c r="AQ169" s="19" t="s">
        <v>1251</v>
      </c>
      <c r="AR169" s="19" t="s">
        <v>89</v>
      </c>
      <c r="AS169" s="19">
        <v>25</v>
      </c>
      <c r="AT169" s="19" t="s">
        <v>132</v>
      </c>
      <c r="AU169" s="19" t="s">
        <v>403</v>
      </c>
      <c r="AV169" s="19" t="s">
        <v>134</v>
      </c>
      <c r="AW169" s="19" t="s">
        <v>872</v>
      </c>
      <c r="AX169" s="19" t="s">
        <v>859</v>
      </c>
      <c r="AY169" s="19" t="s">
        <v>1252</v>
      </c>
      <c r="AZ169" s="19"/>
      <c r="BA169" s="17">
        <v>25</v>
      </c>
      <c r="BB169" s="17">
        <v>25</v>
      </c>
      <c r="BC169" s="17" t="s">
        <v>167</v>
      </c>
      <c r="BD169" s="19">
        <v>280</v>
      </c>
      <c r="BE169" s="19"/>
      <c r="BF169" s="19"/>
      <c r="BG169" s="36"/>
      <c r="BH169" s="19"/>
      <c r="BI169" s="19"/>
      <c r="BJ169" s="19">
        <f>450-280</f>
        <v>170</v>
      </c>
      <c r="BK169" s="19"/>
      <c r="BL169" s="19"/>
      <c r="BM169" s="19"/>
      <c r="BN169" s="19"/>
      <c r="BO169" s="19"/>
      <c r="BP169" s="19"/>
      <c r="BQ169" s="19"/>
      <c r="BR169" s="19">
        <v>370</v>
      </c>
      <c r="BS169" s="19"/>
      <c r="BT169" s="19"/>
      <c r="BU169" s="19"/>
      <c r="BV169" s="19"/>
      <c r="BW169" s="19"/>
      <c r="BX169" s="19">
        <f>580-370</f>
        <v>210</v>
      </c>
      <c r="BY169" s="19"/>
      <c r="BZ169" s="19"/>
      <c r="CA169" s="19"/>
      <c r="CB169" s="19"/>
      <c r="CC169" s="19"/>
      <c r="CD169" s="19"/>
      <c r="CE169" s="19"/>
      <c r="CF169" s="19" t="s">
        <v>88</v>
      </c>
      <c r="CG169" s="19"/>
      <c r="CH169" s="19"/>
      <c r="CI169" s="19" t="s">
        <v>112</v>
      </c>
      <c r="CJ169" s="21"/>
      <c r="CK169" s="21"/>
      <c r="CL169" s="21"/>
      <c r="CM169" s="21"/>
      <c r="CN169" s="21"/>
      <c r="CO169" s="21"/>
      <c r="CP169" s="21"/>
      <c r="CQ169" s="21"/>
      <c r="CR169" s="21"/>
      <c r="CS169" s="21"/>
      <c r="CT169" s="6"/>
      <c r="CU169" s="6"/>
      <c r="CV169" s="6"/>
      <c r="CW169" s="6"/>
      <c r="CX169" s="6"/>
      <c r="CY169" s="6"/>
      <c r="CZ169" s="6"/>
      <c r="DA169" s="6"/>
      <c r="DB169" s="6"/>
      <c r="DC169" s="6"/>
      <c r="DD169" s="6"/>
      <c r="DE169" s="4"/>
      <c r="DF169" s="4"/>
      <c r="DG169" s="4"/>
      <c r="DH169" s="4"/>
      <c r="DI169" s="4"/>
      <c r="DJ169" s="4"/>
      <c r="DK169" s="4"/>
      <c r="DL169" s="4"/>
      <c r="DM169" s="4"/>
      <c r="DN169" s="4"/>
      <c r="DO169" s="4"/>
      <c r="DP169" s="4"/>
      <c r="DQ169" s="4"/>
      <c r="DR169" s="4"/>
      <c r="DS169" s="4"/>
    </row>
    <row r="170" spans="1:123">
      <c r="A170" s="13">
        <v>165</v>
      </c>
      <c r="B170" s="15">
        <v>86</v>
      </c>
      <c r="C170" s="17" t="s">
        <v>711</v>
      </c>
      <c r="E170" s="17" t="s">
        <v>775</v>
      </c>
      <c r="F170" s="17">
        <v>2006</v>
      </c>
      <c r="G170" s="27" t="s">
        <v>86</v>
      </c>
      <c r="H170" s="19" t="s">
        <v>144</v>
      </c>
      <c r="I170" s="15" t="s">
        <v>87</v>
      </c>
      <c r="L170" s="15" t="s">
        <v>89</v>
      </c>
      <c r="M170" s="19" t="s">
        <v>509</v>
      </c>
      <c r="N170" s="15" t="s">
        <v>167</v>
      </c>
      <c r="O170" s="15" t="s">
        <v>1296</v>
      </c>
      <c r="P170" s="19" t="s">
        <v>132</v>
      </c>
      <c r="Q170" s="19" t="s">
        <v>132</v>
      </c>
      <c r="R170" s="15">
        <v>9</v>
      </c>
      <c r="T170" s="17" t="s">
        <v>531</v>
      </c>
      <c r="Y170" s="15" t="s">
        <v>112</v>
      </c>
      <c r="Z170" s="17" t="s">
        <v>1033</v>
      </c>
      <c r="AA170" s="17" t="s">
        <v>154</v>
      </c>
      <c r="AB170" s="17" t="s">
        <v>102</v>
      </c>
      <c r="AC170" s="17" t="s">
        <v>1297</v>
      </c>
      <c r="AD170" s="17"/>
      <c r="AE170" s="17" t="s">
        <v>1298</v>
      </c>
      <c r="AG170" s="17" t="s">
        <v>1299</v>
      </c>
      <c r="AH170" s="15" t="s">
        <v>112</v>
      </c>
      <c r="AI170" s="15" t="s">
        <v>89</v>
      </c>
      <c r="AJ170" s="15" t="s">
        <v>841</v>
      </c>
      <c r="AK170" s="17" t="s">
        <v>89</v>
      </c>
      <c r="AL170" s="17" t="s">
        <v>416</v>
      </c>
      <c r="AM170" s="17" t="s">
        <v>1298</v>
      </c>
      <c r="AN170" s="17" t="s">
        <v>132</v>
      </c>
      <c r="AO170" s="17"/>
      <c r="AP170" s="17"/>
      <c r="AQ170" s="17" t="s">
        <v>131</v>
      </c>
      <c r="AR170" s="15" t="s">
        <v>89</v>
      </c>
      <c r="AS170" s="15">
        <v>9</v>
      </c>
      <c r="AT170" s="15" t="s">
        <v>132</v>
      </c>
      <c r="AU170" s="15" t="s">
        <v>132</v>
      </c>
      <c r="AV170" s="15" t="s">
        <v>1527</v>
      </c>
      <c r="AW170" s="15" t="s">
        <v>210</v>
      </c>
      <c r="AX170" s="15" t="s">
        <v>1528</v>
      </c>
      <c r="AY170" s="15" t="s">
        <v>132</v>
      </c>
      <c r="BA170" s="15">
        <v>9</v>
      </c>
      <c r="BB170" s="15">
        <v>9</v>
      </c>
      <c r="BC170" s="15" t="s">
        <v>1529</v>
      </c>
      <c r="BD170" s="15">
        <v>1348</v>
      </c>
      <c r="BQ170" s="15">
        <v>737</v>
      </c>
      <c r="BR170" s="15">
        <v>1638</v>
      </c>
      <c r="CE170" s="15">
        <v>440</v>
      </c>
      <c r="CF170" s="15" t="s">
        <v>140</v>
      </c>
      <c r="CI170" s="17" t="s">
        <v>89</v>
      </c>
      <c r="CJ170" s="15">
        <v>9</v>
      </c>
      <c r="CK170" s="15" t="s">
        <v>132</v>
      </c>
      <c r="CL170" s="17" t="s">
        <v>1300</v>
      </c>
      <c r="CM170" s="17" t="s">
        <v>132</v>
      </c>
      <c r="CN170" s="17"/>
      <c r="CO170" s="17" t="s">
        <v>872</v>
      </c>
      <c r="CP170" s="15" t="s">
        <v>1526</v>
      </c>
      <c r="CR170" s="17">
        <v>9</v>
      </c>
      <c r="CS170" s="17">
        <v>9</v>
      </c>
      <c r="CT170" s="3" t="s">
        <v>167</v>
      </c>
      <c r="CU170" s="3">
        <v>1</v>
      </c>
      <c r="CX170" s="2"/>
      <c r="CY170" s="3">
        <f>CU170-DA170</f>
        <v>-0.39999999999999991</v>
      </c>
      <c r="CZ170" s="3">
        <f>CU170+DA170</f>
        <v>2.4</v>
      </c>
      <c r="DA170" s="2">
        <f>2.4-1</f>
        <v>1.4</v>
      </c>
      <c r="DB170" s="2"/>
      <c r="DC170" s="2"/>
      <c r="DD170" s="2"/>
      <c r="DE170" s="2"/>
      <c r="DF170" s="2"/>
      <c r="DG170" s="3">
        <v>3.5</v>
      </c>
      <c r="DJ170" s="2"/>
      <c r="DK170" s="3">
        <f>DG170-DM170</f>
        <v>2.5</v>
      </c>
      <c r="DL170" s="3">
        <f>DG170+DM170</f>
        <v>4.5</v>
      </c>
      <c r="DM170" s="2">
        <v>1</v>
      </c>
      <c r="DS170" s="3" t="s">
        <v>88</v>
      </c>
    </row>
    <row r="171" spans="1:123">
      <c r="A171" s="13">
        <v>166</v>
      </c>
      <c r="B171" s="15">
        <v>87</v>
      </c>
      <c r="C171" s="19" t="s">
        <v>712</v>
      </c>
      <c r="D171" s="15">
        <v>1</v>
      </c>
      <c r="E171" s="19" t="s">
        <v>776</v>
      </c>
      <c r="F171" s="19">
        <v>2013</v>
      </c>
      <c r="G171" s="27" t="s">
        <v>86</v>
      </c>
      <c r="H171" s="16" t="s">
        <v>87</v>
      </c>
      <c r="I171" s="19" t="s">
        <v>508</v>
      </c>
      <c r="J171" s="19"/>
      <c r="K171" s="19"/>
      <c r="L171" s="19" t="s">
        <v>89</v>
      </c>
      <c r="M171" s="16" t="s">
        <v>90</v>
      </c>
      <c r="N171" s="21" t="s">
        <v>453</v>
      </c>
      <c r="O171" s="19" t="s">
        <v>1253</v>
      </c>
      <c r="P171" s="19">
        <v>15</v>
      </c>
      <c r="Q171" s="19">
        <v>13</v>
      </c>
      <c r="R171" s="19">
        <f t="shared" ref="R171:R180" si="44">(P171+Q171)</f>
        <v>28</v>
      </c>
      <c r="S171" s="19"/>
      <c r="T171" s="15" t="s">
        <v>1552</v>
      </c>
      <c r="U171" s="19" t="s">
        <v>171</v>
      </c>
      <c r="V171" s="19" t="s">
        <v>172</v>
      </c>
      <c r="W171" s="19">
        <f>420/60</f>
        <v>7</v>
      </c>
      <c r="Y171" s="15" t="s">
        <v>112</v>
      </c>
      <c r="Z171" s="17" t="s">
        <v>367</v>
      </c>
      <c r="AA171" s="17" t="s">
        <v>101</v>
      </c>
      <c r="AB171" s="19" t="s">
        <v>102</v>
      </c>
      <c r="AC171" s="19" t="s">
        <v>176</v>
      </c>
      <c r="AD171" s="19">
        <v>210</v>
      </c>
      <c r="AE171" s="19" t="s">
        <v>159</v>
      </c>
      <c r="AF171" s="19"/>
      <c r="AG171" s="45" t="s">
        <v>1266</v>
      </c>
      <c r="AH171" s="15" t="s">
        <v>112</v>
      </c>
      <c r="AI171" s="15" t="s">
        <v>89</v>
      </c>
      <c r="AJ171" s="15" t="s">
        <v>1486</v>
      </c>
      <c r="AK171" s="19" t="s">
        <v>89</v>
      </c>
      <c r="AL171" s="19" t="s">
        <v>299</v>
      </c>
      <c r="AM171" s="19"/>
      <c r="AN171" s="19"/>
      <c r="AO171" s="19"/>
      <c r="AP171" s="19">
        <v>210</v>
      </c>
      <c r="AQ171" s="19" t="s">
        <v>131</v>
      </c>
      <c r="AR171" s="19" t="s">
        <v>89</v>
      </c>
      <c r="AS171" s="19">
        <v>27</v>
      </c>
      <c r="AT171" s="19" t="s">
        <v>183</v>
      </c>
      <c r="AU171" s="17" t="s">
        <v>133</v>
      </c>
      <c r="AV171" s="17" t="s">
        <v>134</v>
      </c>
      <c r="AW171" s="19" t="s">
        <v>1282</v>
      </c>
      <c r="AX171" s="19" t="s">
        <v>1283</v>
      </c>
      <c r="AY171" s="19" t="s">
        <v>1284</v>
      </c>
      <c r="AZ171" s="19"/>
      <c r="BA171" s="19">
        <v>27</v>
      </c>
      <c r="BB171" s="19">
        <v>27</v>
      </c>
      <c r="BC171" s="19" t="s">
        <v>217</v>
      </c>
      <c r="BD171" s="15">
        <v>27</v>
      </c>
      <c r="BG171" s="15">
        <v>7</v>
      </c>
      <c r="BJ171" s="15">
        <f>BG171*SQRT(BA171)</f>
        <v>36.373066958946424</v>
      </c>
      <c r="BR171" s="15">
        <v>22</v>
      </c>
      <c r="BU171" s="15">
        <v>8</v>
      </c>
      <c r="BX171" s="15">
        <f>BU171*SQRT(BB171)</f>
        <v>41.569219381653056</v>
      </c>
      <c r="CF171" s="15" t="s">
        <v>140</v>
      </c>
      <c r="CI171" s="15" t="s">
        <v>112</v>
      </c>
    </row>
    <row r="172" spans="1:123">
      <c r="A172" s="13">
        <v>167</v>
      </c>
      <c r="B172" s="15">
        <v>87</v>
      </c>
      <c r="C172" s="19" t="s">
        <v>712</v>
      </c>
      <c r="D172" s="15">
        <v>2</v>
      </c>
      <c r="E172" s="19" t="s">
        <v>776</v>
      </c>
      <c r="F172" s="19">
        <v>2013</v>
      </c>
      <c r="G172" s="27" t="s">
        <v>86</v>
      </c>
      <c r="H172" s="16" t="s">
        <v>87</v>
      </c>
      <c r="I172" s="19" t="s">
        <v>508</v>
      </c>
      <c r="J172" s="19"/>
      <c r="K172" s="19"/>
      <c r="L172" s="19" t="s">
        <v>89</v>
      </c>
      <c r="M172" s="16" t="s">
        <v>90</v>
      </c>
      <c r="N172" s="21" t="s">
        <v>453</v>
      </c>
      <c r="O172" s="19" t="s">
        <v>1253</v>
      </c>
      <c r="P172" s="19">
        <v>15</v>
      </c>
      <c r="Q172" s="19">
        <v>13</v>
      </c>
      <c r="R172" s="19">
        <f t="shared" si="44"/>
        <v>28</v>
      </c>
      <c r="S172" s="19"/>
      <c r="T172" s="15" t="s">
        <v>1552</v>
      </c>
      <c r="U172" s="19" t="s">
        <v>171</v>
      </c>
      <c r="V172" s="19" t="s">
        <v>172</v>
      </c>
      <c r="W172" s="19">
        <f>420/60</f>
        <v>7</v>
      </c>
      <c r="Y172" s="15" t="s">
        <v>112</v>
      </c>
      <c r="Z172" s="17" t="s">
        <v>367</v>
      </c>
      <c r="AA172" s="17" t="s">
        <v>101</v>
      </c>
      <c r="AB172" s="19" t="s">
        <v>102</v>
      </c>
      <c r="AC172" s="19" t="s">
        <v>927</v>
      </c>
      <c r="AD172" s="19">
        <v>210</v>
      </c>
      <c r="AE172" s="19" t="s">
        <v>159</v>
      </c>
      <c r="AF172" s="19"/>
      <c r="AG172" s="45" t="s">
        <v>1266</v>
      </c>
      <c r="AH172" s="15" t="s">
        <v>112</v>
      </c>
      <c r="AI172" s="15" t="s">
        <v>89</v>
      </c>
      <c r="AJ172" s="15" t="s">
        <v>1485</v>
      </c>
      <c r="AK172" s="19" t="s">
        <v>89</v>
      </c>
      <c r="AL172" s="19" t="s">
        <v>299</v>
      </c>
      <c r="AM172" s="19"/>
      <c r="AN172" s="19"/>
      <c r="AO172" s="19"/>
      <c r="AP172" s="19">
        <v>210</v>
      </c>
      <c r="AQ172" s="19" t="s">
        <v>131</v>
      </c>
      <c r="AR172" s="19" t="s">
        <v>89</v>
      </c>
      <c r="AS172" s="19">
        <v>27</v>
      </c>
      <c r="AT172" s="19" t="s">
        <v>183</v>
      </c>
      <c r="AU172" s="17" t="s">
        <v>133</v>
      </c>
      <c r="AV172" s="17" t="s">
        <v>134</v>
      </c>
      <c r="AW172" s="19" t="s">
        <v>1282</v>
      </c>
      <c r="AX172" s="19" t="s">
        <v>1283</v>
      </c>
      <c r="AY172" s="19" t="s">
        <v>1284</v>
      </c>
      <c r="AZ172" s="19"/>
      <c r="BA172" s="19">
        <v>27</v>
      </c>
      <c r="BB172" s="19">
        <v>27</v>
      </c>
      <c r="BC172" s="19" t="s">
        <v>217</v>
      </c>
      <c r="BD172" s="15">
        <v>22</v>
      </c>
      <c r="BG172" s="15">
        <v>8</v>
      </c>
      <c r="BJ172" s="15">
        <f t="shared" ref="BJ172:BJ174" si="45">BG172*SQRT(BA172)</f>
        <v>41.569219381653056</v>
      </c>
      <c r="BR172" s="15">
        <v>22</v>
      </c>
      <c r="BU172" s="15">
        <v>8</v>
      </c>
      <c r="BX172" s="15">
        <f t="shared" ref="BX172:BX174" si="46">BU172*SQRT(BB172)</f>
        <v>41.569219381653056</v>
      </c>
      <c r="CF172" s="15" t="s">
        <v>140</v>
      </c>
      <c r="CI172" s="15" t="s">
        <v>112</v>
      </c>
    </row>
    <row r="173" spans="1:123">
      <c r="A173" s="13">
        <v>168</v>
      </c>
      <c r="B173" s="15">
        <v>87</v>
      </c>
      <c r="C173" s="19" t="s">
        <v>712</v>
      </c>
      <c r="D173" s="15">
        <v>3</v>
      </c>
      <c r="E173" s="19" t="s">
        <v>776</v>
      </c>
      <c r="F173" s="19">
        <v>2013</v>
      </c>
      <c r="G173" s="27" t="s">
        <v>86</v>
      </c>
      <c r="H173" s="16" t="s">
        <v>87</v>
      </c>
      <c r="I173" s="19" t="s">
        <v>508</v>
      </c>
      <c r="J173" s="19"/>
      <c r="K173" s="19"/>
      <c r="L173" s="19" t="s">
        <v>89</v>
      </c>
      <c r="M173" s="16" t="s">
        <v>90</v>
      </c>
      <c r="N173" s="21" t="s">
        <v>453</v>
      </c>
      <c r="O173" s="19" t="s">
        <v>1253</v>
      </c>
      <c r="P173" s="19">
        <v>15</v>
      </c>
      <c r="Q173" s="19">
        <v>13</v>
      </c>
      <c r="R173" s="19">
        <f t="shared" si="44"/>
        <v>28</v>
      </c>
      <c r="S173" s="19"/>
      <c r="T173" s="15" t="s">
        <v>1552</v>
      </c>
      <c r="U173" s="19" t="s">
        <v>171</v>
      </c>
      <c r="V173" s="19" t="s">
        <v>172</v>
      </c>
      <c r="W173" s="19">
        <f>420/60</f>
        <v>7</v>
      </c>
      <c r="Y173" s="15" t="s">
        <v>112</v>
      </c>
      <c r="Z173" s="19" t="s">
        <v>99</v>
      </c>
      <c r="AA173" s="17" t="s">
        <v>101</v>
      </c>
      <c r="AB173" s="19" t="s">
        <v>102</v>
      </c>
      <c r="AC173" s="19" t="s">
        <v>1267</v>
      </c>
      <c r="AD173" s="19">
        <v>210</v>
      </c>
      <c r="AE173" s="19" t="s">
        <v>159</v>
      </c>
      <c r="AF173" s="19"/>
      <c r="AG173" s="45" t="s">
        <v>1266</v>
      </c>
      <c r="AH173" s="15" t="s">
        <v>112</v>
      </c>
      <c r="AI173" s="15" t="s">
        <v>89</v>
      </c>
      <c r="AJ173" s="15" t="s">
        <v>1484</v>
      </c>
      <c r="AK173" s="19" t="s">
        <v>89</v>
      </c>
      <c r="AL173" s="19" t="s">
        <v>299</v>
      </c>
      <c r="AM173" s="19"/>
      <c r="AN173" s="19"/>
      <c r="AO173" s="19"/>
      <c r="AP173" s="19">
        <v>210</v>
      </c>
      <c r="AQ173" s="19" t="s">
        <v>131</v>
      </c>
      <c r="AR173" s="19" t="s">
        <v>89</v>
      </c>
      <c r="AS173" s="19">
        <v>27</v>
      </c>
      <c r="AT173" s="19" t="s">
        <v>183</v>
      </c>
      <c r="AU173" s="17" t="s">
        <v>133</v>
      </c>
      <c r="AV173" s="17" t="s">
        <v>134</v>
      </c>
      <c r="AW173" s="19" t="s">
        <v>1282</v>
      </c>
      <c r="AX173" s="19" t="s">
        <v>1283</v>
      </c>
      <c r="AY173" s="19" t="s">
        <v>1284</v>
      </c>
      <c r="AZ173" s="19"/>
      <c r="BA173" s="19">
        <v>27</v>
      </c>
      <c r="BB173" s="19">
        <v>27</v>
      </c>
      <c r="BC173" s="19" t="s">
        <v>217</v>
      </c>
      <c r="BD173" s="19">
        <v>20</v>
      </c>
      <c r="BE173" s="19"/>
      <c r="BF173" s="19"/>
      <c r="BG173" s="19">
        <v>5</v>
      </c>
      <c r="BH173" s="19"/>
      <c r="BI173" s="19"/>
      <c r="BJ173" s="15">
        <f t="shared" si="45"/>
        <v>25.98076211353316</v>
      </c>
      <c r="BK173" s="19"/>
      <c r="BL173" s="19"/>
      <c r="BM173" s="19"/>
      <c r="BN173" s="19"/>
      <c r="BO173" s="19"/>
      <c r="BP173" s="19"/>
      <c r="BQ173" s="19"/>
      <c r="BR173" s="19">
        <v>22</v>
      </c>
      <c r="BS173" s="19"/>
      <c r="BT173" s="19"/>
      <c r="BU173" s="19">
        <v>8</v>
      </c>
      <c r="BV173" s="19"/>
      <c r="BW173" s="19"/>
      <c r="BX173" s="15">
        <f t="shared" si="46"/>
        <v>41.569219381653056</v>
      </c>
      <c r="BY173" s="19"/>
      <c r="BZ173" s="19"/>
      <c r="CA173" s="19"/>
      <c r="CB173" s="19"/>
      <c r="CC173" s="19"/>
      <c r="CD173" s="19"/>
      <c r="CE173" s="19"/>
      <c r="CF173" s="19" t="s">
        <v>140</v>
      </c>
      <c r="CG173" s="19"/>
      <c r="CH173" s="19"/>
      <c r="CI173" s="15" t="s">
        <v>112</v>
      </c>
    </row>
    <row r="174" spans="1:123">
      <c r="A174" s="13">
        <v>169</v>
      </c>
      <c r="B174" s="15">
        <v>87</v>
      </c>
      <c r="C174" s="19" t="s">
        <v>712</v>
      </c>
      <c r="D174" s="15">
        <v>4</v>
      </c>
      <c r="E174" s="19" t="s">
        <v>776</v>
      </c>
      <c r="F174" s="19">
        <v>2013</v>
      </c>
      <c r="G174" s="27" t="s">
        <v>86</v>
      </c>
      <c r="H174" s="16" t="s">
        <v>87</v>
      </c>
      <c r="I174" s="19" t="s">
        <v>508</v>
      </c>
      <c r="J174" s="19"/>
      <c r="K174" s="19"/>
      <c r="L174" s="19" t="s">
        <v>89</v>
      </c>
      <c r="M174" s="16" t="s">
        <v>90</v>
      </c>
      <c r="N174" s="21" t="s">
        <v>453</v>
      </c>
      <c r="O174" s="19" t="s">
        <v>1253</v>
      </c>
      <c r="P174" s="19">
        <v>15</v>
      </c>
      <c r="Q174" s="19">
        <v>13</v>
      </c>
      <c r="R174" s="19">
        <f t="shared" si="44"/>
        <v>28</v>
      </c>
      <c r="S174" s="19"/>
      <c r="T174" s="15" t="s">
        <v>1552</v>
      </c>
      <c r="U174" s="19" t="s">
        <v>171</v>
      </c>
      <c r="V174" s="19" t="s">
        <v>172</v>
      </c>
      <c r="W174" s="19">
        <f>420/60</f>
        <v>7</v>
      </c>
      <c r="Y174" s="15" t="s">
        <v>112</v>
      </c>
      <c r="Z174" s="19" t="s">
        <v>99</v>
      </c>
      <c r="AA174" s="17" t="s">
        <v>101</v>
      </c>
      <c r="AB174" s="19" t="s">
        <v>102</v>
      </c>
      <c r="AC174" s="19" t="s">
        <v>1268</v>
      </c>
      <c r="AD174" s="19">
        <v>210</v>
      </c>
      <c r="AE174" s="19" t="s">
        <v>159</v>
      </c>
      <c r="AF174" s="19"/>
      <c r="AG174" s="45" t="s">
        <v>1266</v>
      </c>
      <c r="AH174" s="15" t="s">
        <v>112</v>
      </c>
      <c r="AI174" s="15" t="s">
        <v>89</v>
      </c>
      <c r="AJ174" s="15" t="s">
        <v>1483</v>
      </c>
      <c r="AK174" s="19" t="s">
        <v>89</v>
      </c>
      <c r="AL174" s="19" t="s">
        <v>299</v>
      </c>
      <c r="AM174" s="19"/>
      <c r="AN174" s="19"/>
      <c r="AO174" s="19"/>
      <c r="AP174" s="19">
        <v>210</v>
      </c>
      <c r="AQ174" s="19" t="s">
        <v>131</v>
      </c>
      <c r="AR174" s="19" t="s">
        <v>89</v>
      </c>
      <c r="AS174" s="19">
        <v>27</v>
      </c>
      <c r="AT174" s="19" t="s">
        <v>183</v>
      </c>
      <c r="AU174" s="17" t="s">
        <v>133</v>
      </c>
      <c r="AV174" s="17" t="s">
        <v>134</v>
      </c>
      <c r="AW174" s="19" t="s">
        <v>1282</v>
      </c>
      <c r="AX174" s="19" t="s">
        <v>1283</v>
      </c>
      <c r="AY174" s="19" t="s">
        <v>1284</v>
      </c>
      <c r="AZ174" s="19"/>
      <c r="BA174" s="19">
        <v>27</v>
      </c>
      <c r="BB174" s="19">
        <v>27</v>
      </c>
      <c r="BC174" s="19" t="s">
        <v>217</v>
      </c>
      <c r="BD174" s="19">
        <v>26</v>
      </c>
      <c r="BE174" s="19"/>
      <c r="BF174" s="19"/>
      <c r="BG174" s="19">
        <v>6</v>
      </c>
      <c r="BH174" s="19"/>
      <c r="BI174" s="19"/>
      <c r="BJ174" s="15">
        <f t="shared" si="45"/>
        <v>31.176914536239792</v>
      </c>
      <c r="BK174" s="19"/>
      <c r="BL174" s="19"/>
      <c r="BM174" s="19"/>
      <c r="BN174" s="19"/>
      <c r="BO174" s="19"/>
      <c r="BP174" s="19"/>
      <c r="BQ174" s="19"/>
      <c r="BR174" s="19">
        <v>22</v>
      </c>
      <c r="BS174" s="19"/>
      <c r="BT174" s="19"/>
      <c r="BU174" s="19">
        <v>8</v>
      </c>
      <c r="BV174" s="19"/>
      <c r="BW174" s="19"/>
      <c r="BX174" s="15">
        <f t="shared" si="46"/>
        <v>41.569219381653056</v>
      </c>
      <c r="BY174" s="19"/>
      <c r="BZ174" s="19"/>
      <c r="CA174" s="19"/>
      <c r="CB174" s="19"/>
      <c r="CC174" s="19"/>
      <c r="CD174" s="19"/>
      <c r="CE174" s="19"/>
      <c r="CF174" s="17" t="s">
        <v>140</v>
      </c>
      <c r="CG174" s="19"/>
      <c r="CH174" s="19"/>
      <c r="CI174" s="15" t="s">
        <v>112</v>
      </c>
    </row>
    <row r="175" spans="1:123">
      <c r="A175" s="13">
        <v>170</v>
      </c>
      <c r="B175" s="15">
        <v>88</v>
      </c>
      <c r="C175" s="19" t="s">
        <v>713</v>
      </c>
      <c r="E175" s="19" t="s">
        <v>777</v>
      </c>
      <c r="F175" s="19">
        <v>2013</v>
      </c>
      <c r="G175" s="19" t="s">
        <v>192</v>
      </c>
      <c r="H175" s="16" t="s">
        <v>87</v>
      </c>
      <c r="I175" s="19" t="s">
        <v>141</v>
      </c>
      <c r="J175" s="19"/>
      <c r="K175" s="19"/>
      <c r="L175" s="19" t="s">
        <v>89</v>
      </c>
      <c r="M175" s="17" t="s">
        <v>189</v>
      </c>
      <c r="N175" s="21" t="s">
        <v>453</v>
      </c>
      <c r="O175" s="19" t="s">
        <v>1254</v>
      </c>
      <c r="P175" s="19">
        <v>6</v>
      </c>
      <c r="Q175" s="19">
        <v>6</v>
      </c>
      <c r="R175" s="19">
        <f t="shared" si="44"/>
        <v>12</v>
      </c>
      <c r="S175" s="19"/>
      <c r="T175" s="16" t="s">
        <v>93</v>
      </c>
      <c r="U175" s="19" t="s">
        <v>1255</v>
      </c>
      <c r="V175" s="19" t="s">
        <v>1194</v>
      </c>
      <c r="W175" s="19"/>
      <c r="Y175" s="15" t="s">
        <v>112</v>
      </c>
      <c r="Z175" s="19" t="s">
        <v>666</v>
      </c>
      <c r="AA175" s="19" t="s">
        <v>203</v>
      </c>
      <c r="AB175" s="19" t="s">
        <v>102</v>
      </c>
      <c r="AC175" s="34">
        <v>0.02</v>
      </c>
      <c r="AD175" s="19">
        <v>45</v>
      </c>
      <c r="AE175" s="17" t="s">
        <v>394</v>
      </c>
      <c r="AF175" s="19" t="s">
        <v>1269</v>
      </c>
      <c r="AG175" s="19"/>
      <c r="AH175" s="15" t="s">
        <v>112</v>
      </c>
      <c r="AI175" s="15" t="s">
        <v>112</v>
      </c>
      <c r="AK175" s="19" t="s">
        <v>112</v>
      </c>
      <c r="AL175" s="19"/>
      <c r="AM175" s="19"/>
      <c r="AN175" s="19"/>
      <c r="AO175" s="19"/>
      <c r="AP175" s="19"/>
      <c r="AQ175" s="19" t="s">
        <v>131</v>
      </c>
      <c r="AR175" s="19" t="s">
        <v>89</v>
      </c>
      <c r="AS175" s="19">
        <v>12</v>
      </c>
      <c r="AT175" s="19" t="s">
        <v>132</v>
      </c>
      <c r="AU175" s="19" t="s">
        <v>133</v>
      </c>
      <c r="AV175" s="19" t="s">
        <v>134</v>
      </c>
      <c r="AW175" s="19" t="s">
        <v>958</v>
      </c>
      <c r="AX175" s="19" t="s">
        <v>340</v>
      </c>
      <c r="AY175" s="19" t="s">
        <v>1285</v>
      </c>
      <c r="AZ175" s="19"/>
      <c r="BA175" s="19">
        <v>12</v>
      </c>
      <c r="BB175" s="19">
        <v>12</v>
      </c>
      <c r="BC175" s="19" t="s">
        <v>167</v>
      </c>
      <c r="BD175" s="15">
        <v>53.8</v>
      </c>
      <c r="BJ175" s="15">
        <v>41.5</v>
      </c>
      <c r="BR175" s="15">
        <v>46</v>
      </c>
      <c r="BX175" s="15">
        <v>21.2</v>
      </c>
      <c r="CF175" s="15" t="s">
        <v>141</v>
      </c>
      <c r="CI175" s="15" t="s">
        <v>112</v>
      </c>
    </row>
    <row r="176" spans="1:123">
      <c r="A176" s="13">
        <v>171</v>
      </c>
      <c r="B176" s="15">
        <v>89</v>
      </c>
      <c r="C176" s="19" t="s">
        <v>714</v>
      </c>
      <c r="E176" s="19" t="s">
        <v>778</v>
      </c>
      <c r="F176" s="19">
        <v>2003</v>
      </c>
      <c r="G176" s="19" t="s">
        <v>192</v>
      </c>
      <c r="H176" s="16" t="s">
        <v>87</v>
      </c>
      <c r="I176" s="19" t="s">
        <v>144</v>
      </c>
      <c r="L176" s="15" t="s">
        <v>89</v>
      </c>
      <c r="M176" s="17" t="s">
        <v>189</v>
      </c>
      <c r="N176" s="21" t="s">
        <v>453</v>
      </c>
      <c r="O176" s="15" t="s">
        <v>1256</v>
      </c>
      <c r="P176" s="15">
        <v>10</v>
      </c>
      <c r="Q176" s="15">
        <v>10</v>
      </c>
      <c r="R176" s="15">
        <f t="shared" si="44"/>
        <v>20</v>
      </c>
      <c r="T176" s="19" t="s">
        <v>150</v>
      </c>
      <c r="U176" s="15" t="s">
        <v>95</v>
      </c>
      <c r="V176" s="15" t="s">
        <v>1257</v>
      </c>
      <c r="W176" s="15">
        <v>15</v>
      </c>
      <c r="Y176" s="15" t="s">
        <v>112</v>
      </c>
      <c r="Z176" s="15" t="s">
        <v>1270</v>
      </c>
      <c r="AA176" s="15" t="s">
        <v>1271</v>
      </c>
      <c r="AB176" s="15" t="s">
        <v>102</v>
      </c>
      <c r="AC176" s="15" t="s">
        <v>1272</v>
      </c>
      <c r="AD176" s="15" t="s">
        <v>1273</v>
      </c>
      <c r="AE176" s="15" t="s">
        <v>107</v>
      </c>
      <c r="AH176" s="15" t="s">
        <v>112</v>
      </c>
      <c r="AI176" s="15" t="s">
        <v>89</v>
      </c>
      <c r="AJ176" s="15" t="s">
        <v>841</v>
      </c>
      <c r="AK176" s="15" t="s">
        <v>89</v>
      </c>
      <c r="AL176" s="15" t="s">
        <v>1286</v>
      </c>
      <c r="AP176" s="15" t="s">
        <v>1273</v>
      </c>
      <c r="AQ176" s="15" t="s">
        <v>131</v>
      </c>
      <c r="AR176" s="15" t="s">
        <v>89</v>
      </c>
      <c r="AS176" s="15">
        <v>20</v>
      </c>
      <c r="AT176" s="15" t="s">
        <v>132</v>
      </c>
      <c r="AU176" s="15" t="s">
        <v>1287</v>
      </c>
      <c r="AV176" s="15" t="s">
        <v>134</v>
      </c>
      <c r="AW176" s="15" t="s">
        <v>1288</v>
      </c>
      <c r="AX176" s="15" t="s">
        <v>1289</v>
      </c>
      <c r="AY176" s="15" t="s">
        <v>1290</v>
      </c>
      <c r="BA176" s="15">
        <v>20</v>
      </c>
      <c r="BB176" s="15">
        <v>20</v>
      </c>
      <c r="BC176" s="15" t="s">
        <v>139</v>
      </c>
      <c r="BD176" s="19">
        <v>20.2</v>
      </c>
      <c r="BE176" s="19"/>
      <c r="BF176" s="19"/>
      <c r="BG176" s="19">
        <v>4.2</v>
      </c>
      <c r="BH176" s="19"/>
      <c r="BI176" s="19"/>
      <c r="BJ176" s="19">
        <f>BG176*SQRT(BA176)</f>
        <v>18.782971010998235</v>
      </c>
      <c r="BK176" s="19"/>
      <c r="BL176" s="19"/>
      <c r="BM176" s="19"/>
      <c r="BN176" s="19"/>
      <c r="BO176" s="19"/>
      <c r="BP176" s="19"/>
      <c r="BQ176" s="19"/>
      <c r="BR176" s="19">
        <v>20.6</v>
      </c>
      <c r="BS176" s="19"/>
      <c r="BT176" s="19"/>
      <c r="BU176" s="19">
        <v>5.2</v>
      </c>
      <c r="BV176" s="19"/>
      <c r="BW176" s="19"/>
      <c r="BX176" s="19">
        <f>BU176*SQRT(BB176)</f>
        <v>23.255106965997815</v>
      </c>
      <c r="BY176" s="19"/>
      <c r="BZ176" s="19"/>
      <c r="CA176" s="19"/>
      <c r="CB176" s="19"/>
      <c r="CC176" s="19"/>
      <c r="CD176" s="19"/>
      <c r="CE176" s="19"/>
      <c r="CF176" s="19" t="s">
        <v>140</v>
      </c>
      <c r="CG176" s="19"/>
      <c r="CH176" s="19"/>
      <c r="CI176" s="15" t="s">
        <v>112</v>
      </c>
    </row>
    <row r="177" spans="1:124">
      <c r="A177" s="13">
        <v>172</v>
      </c>
      <c r="B177" s="15">
        <v>90</v>
      </c>
      <c r="C177" s="19" t="s">
        <v>715</v>
      </c>
      <c r="E177" s="19" t="s">
        <v>779</v>
      </c>
      <c r="F177" s="19">
        <v>2007</v>
      </c>
      <c r="G177" s="27" t="s">
        <v>86</v>
      </c>
      <c r="H177" s="15" t="s">
        <v>88</v>
      </c>
      <c r="I177" s="15" t="s">
        <v>88</v>
      </c>
      <c r="L177" s="15" t="s">
        <v>89</v>
      </c>
      <c r="M177" s="16" t="s">
        <v>90</v>
      </c>
      <c r="N177" s="21" t="s">
        <v>453</v>
      </c>
      <c r="O177" s="15" t="s">
        <v>1258</v>
      </c>
      <c r="P177" s="15">
        <v>4</v>
      </c>
      <c r="Q177" s="15">
        <v>6</v>
      </c>
      <c r="R177" s="15">
        <f t="shared" si="44"/>
        <v>10</v>
      </c>
      <c r="T177" s="19" t="s">
        <v>150</v>
      </c>
      <c r="U177" s="15" t="s">
        <v>326</v>
      </c>
      <c r="V177" s="15" t="s">
        <v>1259</v>
      </c>
      <c r="W177" s="15">
        <v>15</v>
      </c>
      <c r="Y177" s="15" t="s">
        <v>112</v>
      </c>
      <c r="Z177" s="19" t="s">
        <v>1278</v>
      </c>
      <c r="AA177" s="19" t="s">
        <v>314</v>
      </c>
      <c r="AB177" s="15" t="s">
        <v>102</v>
      </c>
      <c r="AC177" s="15" t="s">
        <v>915</v>
      </c>
      <c r="AE177" s="15" t="s">
        <v>1537</v>
      </c>
      <c r="AH177" s="15" t="s">
        <v>112</v>
      </c>
      <c r="AI177" s="15" t="s">
        <v>112</v>
      </c>
      <c r="AK177" s="15" t="s">
        <v>89</v>
      </c>
      <c r="AL177" s="15" t="s">
        <v>299</v>
      </c>
      <c r="AM177" s="15" t="s">
        <v>1536</v>
      </c>
      <c r="AN177" s="15" t="s">
        <v>431</v>
      </c>
      <c r="AQ177" s="15" t="s">
        <v>131</v>
      </c>
      <c r="AR177" s="15" t="s">
        <v>89</v>
      </c>
      <c r="AS177" s="15">
        <v>10</v>
      </c>
      <c r="AT177" s="15" t="s">
        <v>132</v>
      </c>
      <c r="AU177" s="15" t="s">
        <v>133</v>
      </c>
      <c r="AV177" s="15" t="s">
        <v>134</v>
      </c>
      <c r="AW177" s="15" t="s">
        <v>516</v>
      </c>
      <c r="AX177" s="15" t="s">
        <v>1291</v>
      </c>
      <c r="AY177" s="15" t="s">
        <v>1292</v>
      </c>
      <c r="BA177" s="15">
        <v>10</v>
      </c>
      <c r="BB177" s="15">
        <v>10</v>
      </c>
      <c r="BC177" s="15" t="s">
        <v>139</v>
      </c>
      <c r="BD177" s="15">
        <v>62.7</v>
      </c>
      <c r="BG177" s="15">
        <v>15</v>
      </c>
      <c r="BJ177" s="19">
        <f>BG177*SQRT(BA177)</f>
        <v>47.434164902525694</v>
      </c>
      <c r="BR177" s="15">
        <v>74.400000000000006</v>
      </c>
      <c r="BU177" s="15">
        <v>17</v>
      </c>
      <c r="BX177" s="19">
        <f>BU177*SQRT(BB177)</f>
        <v>53.758720222862451</v>
      </c>
      <c r="CF177" s="15" t="s">
        <v>140</v>
      </c>
      <c r="CI177" s="15" t="s">
        <v>89</v>
      </c>
      <c r="CJ177" s="15">
        <v>10</v>
      </c>
      <c r="CK177" s="15" t="s">
        <v>132</v>
      </c>
      <c r="CL177" s="15" t="s">
        <v>1301</v>
      </c>
      <c r="CM177" s="15" t="s">
        <v>132</v>
      </c>
      <c r="CN177" s="15" t="s">
        <v>1163</v>
      </c>
      <c r="CO177" s="19" t="s">
        <v>872</v>
      </c>
      <c r="CP177" s="15" t="s">
        <v>1535</v>
      </c>
      <c r="CR177" s="15">
        <v>10</v>
      </c>
      <c r="CS177" s="15">
        <v>10</v>
      </c>
      <c r="CT177" s="3" t="s">
        <v>139</v>
      </c>
      <c r="CU177" s="3">
        <v>2.2999999999999998</v>
      </c>
      <c r="CX177" s="3">
        <v>0.4</v>
      </c>
      <c r="DG177" s="3">
        <v>3.3</v>
      </c>
      <c r="DJ177" s="3">
        <v>0.8</v>
      </c>
      <c r="DS177" s="3" t="s">
        <v>140</v>
      </c>
    </row>
    <row r="178" spans="1:124">
      <c r="A178" s="13">
        <v>173</v>
      </c>
      <c r="B178" s="15">
        <v>91</v>
      </c>
      <c r="C178" s="19" t="s">
        <v>716</v>
      </c>
      <c r="E178" s="19" t="s">
        <v>780</v>
      </c>
      <c r="F178" s="19">
        <v>2017</v>
      </c>
      <c r="G178" s="27" t="s">
        <v>86</v>
      </c>
      <c r="H178" s="16" t="s">
        <v>87</v>
      </c>
      <c r="I178" s="19" t="s">
        <v>88</v>
      </c>
      <c r="J178" s="19"/>
      <c r="K178" s="19"/>
      <c r="L178" s="19" t="s">
        <v>89</v>
      </c>
      <c r="M178" s="16" t="s">
        <v>90</v>
      </c>
      <c r="N178" s="15" t="s">
        <v>384</v>
      </c>
      <c r="O178" s="19" t="s">
        <v>1260</v>
      </c>
      <c r="P178" s="19">
        <v>5</v>
      </c>
      <c r="Q178" s="19">
        <v>13</v>
      </c>
      <c r="R178" s="19">
        <f t="shared" si="44"/>
        <v>18</v>
      </c>
      <c r="S178" s="19"/>
      <c r="T178" s="15" t="s">
        <v>1552</v>
      </c>
      <c r="U178" s="19" t="s">
        <v>1261</v>
      </c>
      <c r="V178" s="19" t="s">
        <v>1262</v>
      </c>
      <c r="W178" s="19">
        <v>30</v>
      </c>
      <c r="Y178" s="15" t="s">
        <v>112</v>
      </c>
      <c r="Z178" s="17" t="s">
        <v>964</v>
      </c>
      <c r="AA178" s="17" t="s">
        <v>101</v>
      </c>
      <c r="AB178" s="17" t="s">
        <v>102</v>
      </c>
      <c r="AC178" s="19" t="s">
        <v>1274</v>
      </c>
      <c r="AD178" s="19">
        <v>60</v>
      </c>
      <c r="AE178" s="19" t="s">
        <v>159</v>
      </c>
      <c r="AF178" s="19"/>
      <c r="AG178" s="19"/>
      <c r="AH178" s="15" t="s">
        <v>112</v>
      </c>
      <c r="AI178" s="15" t="s">
        <v>89</v>
      </c>
      <c r="AJ178" s="15" t="s">
        <v>1489</v>
      </c>
      <c r="AK178" s="19" t="s">
        <v>89</v>
      </c>
      <c r="AL178" s="19" t="s">
        <v>208</v>
      </c>
      <c r="AM178" s="19" t="s">
        <v>156</v>
      </c>
      <c r="AN178" s="19"/>
      <c r="AO178" s="19"/>
      <c r="AP178" s="19">
        <v>60</v>
      </c>
      <c r="AQ178" s="19" t="s">
        <v>131</v>
      </c>
      <c r="AR178" s="19" t="s">
        <v>89</v>
      </c>
      <c r="AS178" s="19">
        <v>18</v>
      </c>
      <c r="AT178" s="19" t="s">
        <v>183</v>
      </c>
      <c r="AU178" s="19" t="s">
        <v>164</v>
      </c>
      <c r="AV178" s="19" t="s">
        <v>134</v>
      </c>
      <c r="AW178" s="19" t="s">
        <v>516</v>
      </c>
      <c r="AX178" s="19" t="s">
        <v>989</v>
      </c>
      <c r="AY178" s="19" t="s">
        <v>840</v>
      </c>
      <c r="AZ178" s="19"/>
      <c r="BA178" s="19">
        <v>18</v>
      </c>
      <c r="BB178" s="19">
        <v>18</v>
      </c>
      <c r="BC178" s="19" t="s">
        <v>167</v>
      </c>
      <c r="BD178" s="19">
        <v>27</v>
      </c>
      <c r="BG178" s="16"/>
      <c r="BJ178" s="16">
        <f>52-27</f>
        <v>25</v>
      </c>
      <c r="BK178" s="16"/>
      <c r="BR178" s="19">
        <v>17</v>
      </c>
      <c r="BS178" s="16"/>
      <c r="BT178" s="16"/>
      <c r="BU178" s="16"/>
      <c r="BV178" s="16"/>
      <c r="BW178" s="16"/>
      <c r="BX178" s="16">
        <f>32-17</f>
        <v>15</v>
      </c>
      <c r="BY178" s="16"/>
      <c r="CF178" s="16" t="s">
        <v>140</v>
      </c>
      <c r="CG178" s="16"/>
      <c r="CI178" s="15" t="s">
        <v>112</v>
      </c>
    </row>
    <row r="179" spans="1:124">
      <c r="A179" s="13">
        <v>174</v>
      </c>
      <c r="B179" s="15">
        <v>92</v>
      </c>
      <c r="C179" s="19" t="s">
        <v>717</v>
      </c>
      <c r="D179" s="15">
        <v>1</v>
      </c>
      <c r="E179" s="19" t="s">
        <v>781</v>
      </c>
      <c r="F179" s="19">
        <v>2020</v>
      </c>
      <c r="G179" s="27" t="s">
        <v>86</v>
      </c>
      <c r="H179" s="16" t="s">
        <v>87</v>
      </c>
      <c r="I179" s="15" t="s">
        <v>88</v>
      </c>
      <c r="L179" s="15" t="s">
        <v>89</v>
      </c>
      <c r="M179" s="16" t="s">
        <v>90</v>
      </c>
      <c r="N179" s="15" t="s">
        <v>148</v>
      </c>
      <c r="O179" s="15" t="s">
        <v>1142</v>
      </c>
      <c r="P179" s="15">
        <v>3</v>
      </c>
      <c r="Q179" s="15">
        <v>3</v>
      </c>
      <c r="R179" s="15">
        <f t="shared" si="44"/>
        <v>6</v>
      </c>
      <c r="T179" s="16" t="s">
        <v>94</v>
      </c>
      <c r="U179" s="15" t="s">
        <v>326</v>
      </c>
      <c r="V179" s="15" t="s">
        <v>1263</v>
      </c>
      <c r="Y179" s="15" t="s">
        <v>112</v>
      </c>
      <c r="Z179" s="15" t="s">
        <v>1275</v>
      </c>
      <c r="AA179" s="15" t="s">
        <v>1271</v>
      </c>
      <c r="AB179" s="15" t="s">
        <v>102</v>
      </c>
      <c r="AC179" s="15" t="s">
        <v>1276</v>
      </c>
      <c r="AD179" s="15">
        <v>10</v>
      </c>
      <c r="AE179" s="15" t="s">
        <v>159</v>
      </c>
      <c r="AH179" s="15" t="s">
        <v>112</v>
      </c>
      <c r="AI179" s="15" t="s">
        <v>112</v>
      </c>
      <c r="AK179" s="15" t="s">
        <v>89</v>
      </c>
      <c r="AL179" s="15" t="s">
        <v>1286</v>
      </c>
      <c r="AM179" s="15" t="s">
        <v>156</v>
      </c>
      <c r="AN179" s="15">
        <v>0.9</v>
      </c>
      <c r="AP179" s="15">
        <v>10</v>
      </c>
      <c r="AQ179" s="15" t="s">
        <v>163</v>
      </c>
      <c r="AR179" s="15" t="s">
        <v>89</v>
      </c>
      <c r="AS179" s="15">
        <v>6</v>
      </c>
      <c r="AT179" s="15" t="s">
        <v>132</v>
      </c>
      <c r="AU179" s="15" t="s">
        <v>1293</v>
      </c>
      <c r="AV179" s="15" t="s">
        <v>134</v>
      </c>
      <c r="AW179" s="15" t="s">
        <v>872</v>
      </c>
      <c r="AX179" s="15" t="s">
        <v>1065</v>
      </c>
      <c r="AY179" s="15" t="s">
        <v>1294</v>
      </c>
      <c r="BA179" s="15">
        <v>6</v>
      </c>
      <c r="BB179" s="15">
        <v>6</v>
      </c>
      <c r="BC179" s="15" t="s">
        <v>139</v>
      </c>
      <c r="BD179" s="15">
        <v>127.9</v>
      </c>
      <c r="BG179" s="15">
        <v>43.7</v>
      </c>
      <c r="BJ179" s="15">
        <f>BG179*SQRT(BA179)</f>
        <v>107.04270175962488</v>
      </c>
      <c r="BR179" s="15">
        <v>92.2</v>
      </c>
      <c r="BU179" s="15">
        <v>39.700000000000003</v>
      </c>
      <c r="BX179" s="15">
        <f>BU179*SQRT(BB179)</f>
        <v>97.244742788492175</v>
      </c>
      <c r="CF179" s="15" t="s">
        <v>140</v>
      </c>
      <c r="CI179" s="19" t="s">
        <v>89</v>
      </c>
      <c r="CJ179" s="19">
        <v>6</v>
      </c>
      <c r="CK179" s="19" t="s">
        <v>132</v>
      </c>
      <c r="CL179" s="19" t="s">
        <v>1301</v>
      </c>
      <c r="CM179" s="19" t="s">
        <v>1302</v>
      </c>
      <c r="CN179" s="19" t="s">
        <v>1163</v>
      </c>
      <c r="CO179" s="19" t="s">
        <v>872</v>
      </c>
      <c r="CP179" s="19" t="s">
        <v>1065</v>
      </c>
      <c r="CR179" s="16">
        <v>6</v>
      </c>
      <c r="CS179" s="16">
        <v>6</v>
      </c>
      <c r="CT179" s="1" t="s">
        <v>139</v>
      </c>
      <c r="CU179" s="1">
        <v>2</v>
      </c>
      <c r="CX179" s="3">
        <v>0.9</v>
      </c>
      <c r="DG179" s="1">
        <v>2.6</v>
      </c>
      <c r="DJ179" s="3">
        <v>1.3</v>
      </c>
      <c r="DS179" s="3" t="s">
        <v>140</v>
      </c>
    </row>
    <row r="180" spans="1:124">
      <c r="A180" s="13">
        <v>175</v>
      </c>
      <c r="B180" s="15">
        <v>92</v>
      </c>
      <c r="C180" s="19" t="s">
        <v>717</v>
      </c>
      <c r="D180" s="15">
        <v>2</v>
      </c>
      <c r="E180" s="19" t="s">
        <v>781</v>
      </c>
      <c r="F180" s="19">
        <v>2020</v>
      </c>
      <c r="G180" s="27" t="s">
        <v>86</v>
      </c>
      <c r="H180" s="16" t="s">
        <v>87</v>
      </c>
      <c r="I180" s="15" t="s">
        <v>88</v>
      </c>
      <c r="L180" s="15" t="s">
        <v>89</v>
      </c>
      <c r="M180" s="16" t="s">
        <v>90</v>
      </c>
      <c r="N180" s="15" t="s">
        <v>148</v>
      </c>
      <c r="O180" s="15" t="s">
        <v>1142</v>
      </c>
      <c r="P180" s="15">
        <v>3</v>
      </c>
      <c r="Q180" s="15">
        <v>3</v>
      </c>
      <c r="R180" s="15">
        <f t="shared" si="44"/>
        <v>6</v>
      </c>
      <c r="T180" s="16" t="s">
        <v>94</v>
      </c>
      <c r="U180" s="15" t="s">
        <v>326</v>
      </c>
      <c r="V180" s="15" t="s">
        <v>1263</v>
      </c>
      <c r="Y180" s="15" t="s">
        <v>112</v>
      </c>
      <c r="Z180" s="15" t="s">
        <v>1275</v>
      </c>
      <c r="AA180" s="15" t="s">
        <v>1271</v>
      </c>
      <c r="AB180" s="15" t="s">
        <v>102</v>
      </c>
      <c r="AC180" s="15" t="s">
        <v>1277</v>
      </c>
      <c r="AD180" s="15">
        <v>10</v>
      </c>
      <c r="AE180" s="15" t="s">
        <v>159</v>
      </c>
      <c r="AH180" s="15" t="s">
        <v>112</v>
      </c>
      <c r="AI180" s="15" t="s">
        <v>112</v>
      </c>
      <c r="AK180" s="15" t="s">
        <v>89</v>
      </c>
      <c r="AL180" s="15" t="s">
        <v>1286</v>
      </c>
      <c r="AM180" s="15" t="s">
        <v>156</v>
      </c>
      <c r="AN180" s="15">
        <v>0.9</v>
      </c>
      <c r="AP180" s="15">
        <v>10</v>
      </c>
      <c r="AQ180" s="15" t="s">
        <v>163</v>
      </c>
      <c r="AR180" s="15" t="s">
        <v>89</v>
      </c>
      <c r="AS180" s="15">
        <v>6</v>
      </c>
      <c r="AT180" s="15" t="s">
        <v>132</v>
      </c>
      <c r="AU180" s="15" t="s">
        <v>1293</v>
      </c>
      <c r="AV180" s="15" t="s">
        <v>134</v>
      </c>
      <c r="AW180" s="15" t="s">
        <v>872</v>
      </c>
      <c r="AX180" s="15" t="s">
        <v>1065</v>
      </c>
      <c r="AY180" s="15" t="s">
        <v>1294</v>
      </c>
      <c r="BA180" s="15">
        <v>6</v>
      </c>
      <c r="BB180" s="15">
        <v>6</v>
      </c>
      <c r="BC180" s="15" t="s">
        <v>139</v>
      </c>
      <c r="BD180" s="19">
        <v>159.69999999999999</v>
      </c>
      <c r="BE180" s="19"/>
      <c r="BF180" s="19"/>
      <c r="BG180" s="19">
        <v>43.8</v>
      </c>
      <c r="BH180" s="19"/>
      <c r="BI180" s="19"/>
      <c r="BJ180" s="15">
        <f t="shared" ref="BJ180:BJ181" si="47">BG180*SQRT(BA180)</f>
        <v>107.28765073390318</v>
      </c>
      <c r="BK180" s="19"/>
      <c r="BL180" s="19"/>
      <c r="BM180" s="19"/>
      <c r="BN180" s="19"/>
      <c r="BO180" s="19"/>
      <c r="BP180" s="19"/>
      <c r="BQ180" s="19"/>
      <c r="BR180" s="19">
        <v>92.2</v>
      </c>
      <c r="BS180" s="19"/>
      <c r="BT180" s="19"/>
      <c r="BU180" s="15">
        <v>39.700000000000003</v>
      </c>
      <c r="BV180" s="19"/>
      <c r="BW180" s="19"/>
      <c r="BX180" s="15">
        <f t="shared" ref="BX180:BX181" si="48">BU180*SQRT(BB180)</f>
        <v>97.244742788492175</v>
      </c>
      <c r="BY180" s="19"/>
      <c r="BZ180" s="19"/>
      <c r="CA180" s="19"/>
      <c r="CB180" s="19"/>
      <c r="CC180" s="19"/>
      <c r="CD180" s="19"/>
      <c r="CE180" s="19"/>
      <c r="CF180" s="19" t="s">
        <v>140</v>
      </c>
      <c r="CG180" s="19"/>
      <c r="CH180" s="19"/>
      <c r="CI180" s="19" t="s">
        <v>89</v>
      </c>
      <c r="CJ180" s="19">
        <v>6</v>
      </c>
      <c r="CK180" s="19" t="s">
        <v>132</v>
      </c>
      <c r="CL180" s="19" t="s">
        <v>1301</v>
      </c>
      <c r="CM180" s="19" t="s">
        <v>1302</v>
      </c>
      <c r="CN180" s="19" t="s">
        <v>1163</v>
      </c>
      <c r="CO180" s="19" t="s">
        <v>872</v>
      </c>
      <c r="CP180" s="19" t="s">
        <v>1065</v>
      </c>
      <c r="CR180" s="16">
        <v>6</v>
      </c>
      <c r="CS180" s="16">
        <v>6</v>
      </c>
      <c r="CT180" s="1" t="s">
        <v>139</v>
      </c>
      <c r="CU180" s="1">
        <v>3.7</v>
      </c>
      <c r="CX180" s="3">
        <v>1</v>
      </c>
      <c r="DG180" s="1">
        <v>2.6</v>
      </c>
      <c r="DJ180" s="3">
        <v>1.3</v>
      </c>
      <c r="DS180" s="3" t="s">
        <v>140</v>
      </c>
    </row>
    <row r="181" spans="1:124">
      <c r="A181" s="13">
        <v>176</v>
      </c>
      <c r="B181" s="15">
        <v>93</v>
      </c>
      <c r="C181" s="19" t="s">
        <v>718</v>
      </c>
      <c r="E181" s="19" t="s">
        <v>782</v>
      </c>
      <c r="F181" s="19">
        <v>1996</v>
      </c>
      <c r="G181" s="19" t="s">
        <v>192</v>
      </c>
      <c r="H181" s="16" t="s">
        <v>87</v>
      </c>
      <c r="I181" s="19" t="s">
        <v>144</v>
      </c>
      <c r="J181" s="19"/>
      <c r="K181" s="19"/>
      <c r="L181" s="19" t="s">
        <v>89</v>
      </c>
      <c r="M181" s="17" t="s">
        <v>189</v>
      </c>
      <c r="N181" s="19" t="s">
        <v>132</v>
      </c>
      <c r="O181" s="19"/>
      <c r="P181" s="19" t="s">
        <v>132</v>
      </c>
      <c r="Q181" s="19" t="s">
        <v>132</v>
      </c>
      <c r="R181" s="19">
        <v>10</v>
      </c>
      <c r="S181" s="19"/>
      <c r="T181" s="19" t="s">
        <v>150</v>
      </c>
      <c r="U181" s="19" t="s">
        <v>95</v>
      </c>
      <c r="V181" s="34">
        <v>0.02</v>
      </c>
      <c r="W181" s="19">
        <v>30</v>
      </c>
      <c r="Y181" s="15" t="s">
        <v>112</v>
      </c>
      <c r="Z181" s="19" t="s">
        <v>1278</v>
      </c>
      <c r="AA181" s="19" t="s">
        <v>314</v>
      </c>
      <c r="AB181" s="19" t="s">
        <v>102</v>
      </c>
      <c r="AC181" s="19" t="s">
        <v>1279</v>
      </c>
      <c r="AD181" s="19"/>
      <c r="AE181" s="19" t="s">
        <v>999</v>
      </c>
      <c r="AF181" s="19"/>
      <c r="AG181" s="19"/>
      <c r="AH181" s="15" t="s">
        <v>112</v>
      </c>
      <c r="AI181" s="15" t="s">
        <v>112</v>
      </c>
      <c r="AK181" s="19" t="s">
        <v>112</v>
      </c>
      <c r="AL181" s="19"/>
      <c r="AM181" s="19"/>
      <c r="AN181" s="19"/>
      <c r="AO181" s="19"/>
      <c r="AP181" s="19"/>
      <c r="AQ181" s="19" t="s">
        <v>131</v>
      </c>
      <c r="AR181" s="19" t="s">
        <v>89</v>
      </c>
      <c r="AS181" s="19">
        <v>10</v>
      </c>
      <c r="AT181" s="19" t="s">
        <v>132</v>
      </c>
      <c r="AU181" s="19" t="s">
        <v>1293</v>
      </c>
      <c r="AV181" s="19" t="s">
        <v>134</v>
      </c>
      <c r="AW181" s="19" t="s">
        <v>872</v>
      </c>
      <c r="AX181" s="19" t="s">
        <v>621</v>
      </c>
      <c r="AY181" s="19" t="s">
        <v>132</v>
      </c>
      <c r="BA181" s="19">
        <v>10</v>
      </c>
      <c r="BB181" s="19">
        <v>10</v>
      </c>
      <c r="BC181" s="16" t="s">
        <v>139</v>
      </c>
      <c r="BD181" s="22">
        <v>4.2</v>
      </c>
      <c r="BE181" s="22"/>
      <c r="BF181" s="22"/>
      <c r="BG181" s="22">
        <v>1.6</v>
      </c>
      <c r="BH181" s="22"/>
      <c r="BI181" s="22"/>
      <c r="BJ181" s="15">
        <f t="shared" si="47"/>
        <v>5.0596442562694079</v>
      </c>
      <c r="BK181" s="22"/>
      <c r="BL181" s="22"/>
      <c r="BM181" s="22"/>
      <c r="BN181" s="22"/>
      <c r="BO181" s="22"/>
      <c r="BP181" s="22"/>
      <c r="BQ181" s="22"/>
      <c r="BR181" s="22">
        <v>9.6</v>
      </c>
      <c r="BS181" s="22"/>
      <c r="BT181" s="22"/>
      <c r="BU181" s="22">
        <v>2.2999999999999998</v>
      </c>
      <c r="BV181" s="22"/>
      <c r="BW181" s="22"/>
      <c r="BX181" s="15">
        <f t="shared" si="48"/>
        <v>7.2732386183872721</v>
      </c>
      <c r="BY181" s="22"/>
      <c r="BZ181" s="22"/>
      <c r="CA181" s="22"/>
      <c r="CB181" s="22"/>
      <c r="CC181" s="22"/>
      <c r="CD181" s="22"/>
      <c r="CE181" s="22"/>
      <c r="CF181" s="22" t="s">
        <v>88</v>
      </c>
      <c r="CG181" s="22"/>
      <c r="CH181" s="22"/>
      <c r="CI181" s="15" t="s">
        <v>112</v>
      </c>
    </row>
    <row r="182" spans="1:124">
      <c r="A182" s="13">
        <v>177</v>
      </c>
      <c r="B182" s="15">
        <v>94</v>
      </c>
      <c r="C182" s="19" t="s">
        <v>719</v>
      </c>
      <c r="E182" s="19" t="s">
        <v>783</v>
      </c>
      <c r="F182" s="19">
        <v>2022</v>
      </c>
      <c r="G182" s="27" t="s">
        <v>86</v>
      </c>
      <c r="H182" s="16" t="s">
        <v>87</v>
      </c>
      <c r="I182" s="15" t="s">
        <v>88</v>
      </c>
      <c r="L182" s="15" t="s">
        <v>89</v>
      </c>
      <c r="M182" s="16" t="s">
        <v>90</v>
      </c>
      <c r="N182" s="15" t="s">
        <v>406</v>
      </c>
      <c r="O182" s="15" t="s">
        <v>1264</v>
      </c>
      <c r="P182" s="15">
        <v>9</v>
      </c>
      <c r="Q182" s="15">
        <v>11</v>
      </c>
      <c r="R182" s="15">
        <f>(P182+Q182)</f>
        <v>20</v>
      </c>
      <c r="T182" s="16" t="s">
        <v>295</v>
      </c>
      <c r="U182" s="15" t="s">
        <v>95</v>
      </c>
      <c r="V182" s="15" t="s">
        <v>1265</v>
      </c>
      <c r="W182" s="15">
        <v>85</v>
      </c>
      <c r="Y182" s="15" t="s">
        <v>112</v>
      </c>
      <c r="Z182" s="15" t="s">
        <v>1280</v>
      </c>
      <c r="AA182" s="15" t="s">
        <v>1271</v>
      </c>
      <c r="AB182" s="15" t="s">
        <v>102</v>
      </c>
      <c r="AC182" s="15" t="s">
        <v>1281</v>
      </c>
      <c r="AE182" s="15" t="s">
        <v>206</v>
      </c>
      <c r="AH182" s="15" t="s">
        <v>112</v>
      </c>
      <c r="AI182" s="15" t="s">
        <v>89</v>
      </c>
      <c r="AJ182" s="15" t="s">
        <v>1538</v>
      </c>
      <c r="AK182" s="15" t="s">
        <v>89</v>
      </c>
      <c r="AL182" s="15" t="s">
        <v>316</v>
      </c>
      <c r="AM182" s="15" t="s">
        <v>206</v>
      </c>
      <c r="AQ182" s="15" t="s">
        <v>213</v>
      </c>
      <c r="AR182" s="15" t="s">
        <v>89</v>
      </c>
      <c r="AS182" s="15">
        <v>19</v>
      </c>
      <c r="AT182" s="15" t="s">
        <v>183</v>
      </c>
      <c r="AU182" s="15" t="s">
        <v>164</v>
      </c>
      <c r="AV182" s="15" t="s">
        <v>134</v>
      </c>
      <c r="AW182" s="15" t="s">
        <v>872</v>
      </c>
      <c r="AX182" s="15" t="s">
        <v>340</v>
      </c>
      <c r="AY182" s="15" t="s">
        <v>1295</v>
      </c>
      <c r="BA182" s="15">
        <v>20</v>
      </c>
      <c r="BB182" s="15">
        <v>20</v>
      </c>
      <c r="BC182" s="15" t="s">
        <v>167</v>
      </c>
      <c r="BD182" s="19">
        <v>23.9</v>
      </c>
      <c r="BE182" s="19"/>
      <c r="BF182" s="19"/>
      <c r="BG182" s="19"/>
      <c r="BH182" s="19"/>
      <c r="BI182" s="19"/>
      <c r="BJ182" s="19">
        <v>19.2</v>
      </c>
      <c r="BK182" s="19"/>
      <c r="BL182" s="19"/>
      <c r="BM182" s="19"/>
      <c r="BN182" s="19"/>
      <c r="BO182" s="19"/>
      <c r="BP182" s="19"/>
      <c r="BQ182" s="19"/>
      <c r="BR182" s="19">
        <v>27.4</v>
      </c>
      <c r="BS182" s="19"/>
      <c r="BT182" s="19"/>
      <c r="BU182" s="19"/>
      <c r="BV182" s="19"/>
      <c r="BW182" s="19"/>
      <c r="BX182" s="19">
        <v>17</v>
      </c>
      <c r="BY182" s="19"/>
      <c r="BZ182" s="19"/>
      <c r="CA182" s="19"/>
      <c r="CB182" s="19"/>
      <c r="CC182" s="19"/>
      <c r="CD182" s="19"/>
      <c r="CE182" s="19"/>
      <c r="CF182" s="19" t="s">
        <v>140</v>
      </c>
      <c r="CG182" s="19"/>
      <c r="CH182" s="19"/>
      <c r="CI182" s="15" t="s">
        <v>112</v>
      </c>
    </row>
    <row r="183" spans="1:124">
      <c r="A183" s="13">
        <v>178</v>
      </c>
      <c r="B183" s="15">
        <v>95</v>
      </c>
      <c r="C183" s="17" t="s">
        <v>720</v>
      </c>
      <c r="D183" s="15">
        <v>1</v>
      </c>
      <c r="E183" s="17" t="s">
        <v>784</v>
      </c>
      <c r="F183" s="17">
        <v>2004</v>
      </c>
      <c r="G183" s="27" t="s">
        <v>86</v>
      </c>
      <c r="H183" s="16" t="s">
        <v>87</v>
      </c>
      <c r="I183" s="17" t="s">
        <v>88</v>
      </c>
      <c r="J183" s="17" t="s">
        <v>1222</v>
      </c>
      <c r="K183" s="17"/>
      <c r="L183" s="17" t="s">
        <v>89</v>
      </c>
      <c r="M183" s="16" t="s">
        <v>90</v>
      </c>
      <c r="N183" s="15" t="s">
        <v>148</v>
      </c>
      <c r="O183" s="17" t="s">
        <v>1223</v>
      </c>
      <c r="P183" s="17">
        <v>6</v>
      </c>
      <c r="Q183" s="17">
        <v>5</v>
      </c>
      <c r="R183" s="17">
        <f>Q183+P183</f>
        <v>11</v>
      </c>
      <c r="S183" s="17"/>
      <c r="T183" s="15" t="s">
        <v>1552</v>
      </c>
      <c r="U183" s="17" t="s">
        <v>171</v>
      </c>
      <c r="V183" s="17" t="s">
        <v>1224</v>
      </c>
      <c r="W183" s="17">
        <v>7</v>
      </c>
      <c r="Y183" s="15" t="s">
        <v>112</v>
      </c>
      <c r="Z183" s="17" t="s">
        <v>367</v>
      </c>
      <c r="AA183" s="17" t="s">
        <v>101</v>
      </c>
      <c r="AB183" s="17" t="s">
        <v>102</v>
      </c>
      <c r="AC183" s="17" t="s">
        <v>1225</v>
      </c>
      <c r="AD183" s="17">
        <v>10</v>
      </c>
      <c r="AE183" s="17" t="s">
        <v>159</v>
      </c>
      <c r="AF183" s="17" t="s">
        <v>1225</v>
      </c>
      <c r="AG183" s="17"/>
      <c r="AH183" s="15" t="s">
        <v>112</v>
      </c>
      <c r="AI183" s="15" t="s">
        <v>89</v>
      </c>
      <c r="AJ183" s="15" t="s">
        <v>1490</v>
      </c>
      <c r="AK183" s="17" t="s">
        <v>89</v>
      </c>
      <c r="AL183" s="17" t="s">
        <v>299</v>
      </c>
      <c r="AM183" s="17" t="s">
        <v>159</v>
      </c>
      <c r="AN183" s="17" t="s">
        <v>132</v>
      </c>
      <c r="AO183" s="17"/>
      <c r="AP183" s="17">
        <v>10</v>
      </c>
      <c r="AQ183" s="17" t="s">
        <v>163</v>
      </c>
      <c r="AR183" s="17" t="s">
        <v>89</v>
      </c>
      <c r="AS183" s="17">
        <v>11</v>
      </c>
      <c r="AT183" s="17" t="s">
        <v>183</v>
      </c>
      <c r="AU183" s="17" t="s">
        <v>133</v>
      </c>
      <c r="AV183" s="17" t="s">
        <v>134</v>
      </c>
      <c r="AW183" s="17" t="s">
        <v>210</v>
      </c>
      <c r="AX183" s="17" t="s">
        <v>1230</v>
      </c>
      <c r="AY183" s="19" t="s">
        <v>1232</v>
      </c>
      <c r="AZ183" s="17" t="s">
        <v>918</v>
      </c>
      <c r="BA183" s="19">
        <v>11</v>
      </c>
      <c r="BB183" s="19">
        <v>11</v>
      </c>
      <c r="BC183" s="17" t="s">
        <v>1231</v>
      </c>
      <c r="BD183" s="17">
        <v>-5</v>
      </c>
      <c r="BE183" s="19"/>
      <c r="BF183" s="19"/>
      <c r="BG183" s="19"/>
      <c r="BH183" s="19"/>
      <c r="BI183" s="19">
        <v>15</v>
      </c>
      <c r="BJ183" s="19"/>
      <c r="BK183" s="19"/>
      <c r="BL183" s="19"/>
      <c r="BM183" s="19"/>
      <c r="BN183" s="19"/>
      <c r="BO183" s="19"/>
      <c r="BP183" s="19"/>
      <c r="BQ183" s="19"/>
      <c r="BR183" s="19">
        <v>5</v>
      </c>
      <c r="BS183" s="19"/>
      <c r="BT183" s="19"/>
      <c r="BU183" s="19"/>
      <c r="BV183" s="19"/>
      <c r="BW183" s="19"/>
      <c r="BX183" s="19">
        <v>15</v>
      </c>
      <c r="BY183" s="19"/>
      <c r="BZ183" s="19"/>
      <c r="CA183" s="19"/>
      <c r="CB183" s="19"/>
      <c r="CC183" s="19"/>
      <c r="CD183" s="19"/>
      <c r="CE183" s="19"/>
      <c r="CF183" s="19" t="s">
        <v>140</v>
      </c>
      <c r="CG183" s="19"/>
      <c r="CH183" s="19"/>
      <c r="CI183" s="15" t="s">
        <v>112</v>
      </c>
    </row>
    <row r="184" spans="1:124">
      <c r="A184" s="13">
        <v>179</v>
      </c>
      <c r="B184" s="15">
        <v>95</v>
      </c>
      <c r="C184" s="17" t="s">
        <v>720</v>
      </c>
      <c r="D184" s="15">
        <v>2</v>
      </c>
      <c r="E184" s="17" t="s">
        <v>784</v>
      </c>
      <c r="F184" s="17">
        <v>2004</v>
      </c>
      <c r="G184" s="27" t="s">
        <v>86</v>
      </c>
      <c r="H184" s="16" t="s">
        <v>87</v>
      </c>
      <c r="I184" s="17" t="s">
        <v>88</v>
      </c>
      <c r="J184" s="17" t="s">
        <v>1222</v>
      </c>
      <c r="K184" s="17"/>
      <c r="L184" s="17" t="s">
        <v>89</v>
      </c>
      <c r="M184" s="16" t="s">
        <v>90</v>
      </c>
      <c r="N184" s="15" t="s">
        <v>148</v>
      </c>
      <c r="O184" s="17" t="s">
        <v>1223</v>
      </c>
      <c r="P184" s="17">
        <v>6</v>
      </c>
      <c r="Q184" s="17">
        <v>5</v>
      </c>
      <c r="R184" s="17">
        <f>Q184+P184</f>
        <v>11</v>
      </c>
      <c r="S184" s="17"/>
      <c r="T184" s="15" t="s">
        <v>1552</v>
      </c>
      <c r="U184" s="17" t="s">
        <v>171</v>
      </c>
      <c r="V184" s="17" t="s">
        <v>1224</v>
      </c>
      <c r="W184" s="17">
        <v>7</v>
      </c>
      <c r="Y184" s="15" t="s">
        <v>112</v>
      </c>
      <c r="Z184" s="28" t="s">
        <v>1033</v>
      </c>
      <c r="AA184" s="17" t="s">
        <v>154</v>
      </c>
      <c r="AB184" s="17" t="s">
        <v>102</v>
      </c>
      <c r="AC184" s="17" t="s">
        <v>1226</v>
      </c>
      <c r="AD184" s="17">
        <v>45</v>
      </c>
      <c r="AE184" s="17" t="s">
        <v>159</v>
      </c>
      <c r="AF184" s="17" t="s">
        <v>1226</v>
      </c>
      <c r="AG184" s="17"/>
      <c r="AH184" s="15" t="s">
        <v>112</v>
      </c>
      <c r="AI184" s="15" t="s">
        <v>89</v>
      </c>
      <c r="AJ184" s="15" t="s">
        <v>1491</v>
      </c>
      <c r="AK184" s="17" t="s">
        <v>89</v>
      </c>
      <c r="AL184" s="17" t="s">
        <v>299</v>
      </c>
      <c r="AM184" s="17" t="s">
        <v>159</v>
      </c>
      <c r="AN184" s="17" t="s">
        <v>132</v>
      </c>
      <c r="AO184" s="17"/>
      <c r="AP184" s="17">
        <v>45</v>
      </c>
      <c r="AQ184" s="17" t="s">
        <v>163</v>
      </c>
      <c r="AR184" s="17" t="s">
        <v>89</v>
      </c>
      <c r="AS184" s="17">
        <v>11</v>
      </c>
      <c r="AT184" s="17" t="s">
        <v>183</v>
      </c>
      <c r="AU184" s="17" t="s">
        <v>133</v>
      </c>
      <c r="AV184" s="17" t="s">
        <v>134</v>
      </c>
      <c r="AW184" s="17" t="s">
        <v>210</v>
      </c>
      <c r="AX184" s="17" t="s">
        <v>1230</v>
      </c>
      <c r="AY184" s="19" t="s">
        <v>1232</v>
      </c>
      <c r="AZ184" s="19"/>
      <c r="BA184" s="19">
        <v>11</v>
      </c>
      <c r="BB184" s="19">
        <v>11</v>
      </c>
      <c r="BC184" s="17" t="s">
        <v>1231</v>
      </c>
      <c r="BD184" s="17">
        <v>-30</v>
      </c>
      <c r="BE184" s="19"/>
      <c r="BF184" s="19"/>
      <c r="BG184" s="19"/>
      <c r="BH184" s="19"/>
      <c r="BI184" s="19">
        <v>40</v>
      </c>
      <c r="BJ184" s="19"/>
      <c r="BK184" s="19"/>
      <c r="BL184" s="19"/>
      <c r="BM184" s="19"/>
      <c r="BN184" s="19"/>
      <c r="BO184" s="19"/>
      <c r="BP184" s="19"/>
      <c r="BQ184" s="19"/>
      <c r="BR184" s="19">
        <v>5</v>
      </c>
      <c r="BS184" s="19"/>
      <c r="BT184" s="19"/>
      <c r="BU184" s="19"/>
      <c r="BV184" s="19"/>
      <c r="BW184" s="19"/>
      <c r="BX184" s="19">
        <v>15</v>
      </c>
      <c r="BY184" s="19"/>
      <c r="BZ184" s="19"/>
      <c r="CA184" s="19"/>
      <c r="CB184" s="19"/>
      <c r="CC184" s="19"/>
      <c r="CD184" s="19"/>
      <c r="CE184" s="19"/>
      <c r="CF184" s="19" t="s">
        <v>88</v>
      </c>
      <c r="CG184" s="19"/>
      <c r="CH184" s="19"/>
      <c r="CI184" s="15" t="s">
        <v>112</v>
      </c>
    </row>
    <row r="185" spans="1:124">
      <c r="A185" s="13">
        <v>180</v>
      </c>
      <c r="B185" s="15">
        <v>95</v>
      </c>
      <c r="C185" s="17" t="s">
        <v>720</v>
      </c>
      <c r="D185" s="15">
        <v>3</v>
      </c>
      <c r="E185" s="17" t="s">
        <v>784</v>
      </c>
      <c r="F185" s="17">
        <v>2004</v>
      </c>
      <c r="G185" s="27" t="s">
        <v>86</v>
      </c>
      <c r="H185" s="16" t="s">
        <v>87</v>
      </c>
      <c r="I185" s="17" t="s">
        <v>88</v>
      </c>
      <c r="J185" s="15" t="s">
        <v>1222</v>
      </c>
      <c r="L185" s="15" t="s">
        <v>89</v>
      </c>
      <c r="M185" s="16" t="s">
        <v>90</v>
      </c>
      <c r="N185" s="15" t="s">
        <v>148</v>
      </c>
      <c r="O185" s="15" t="s">
        <v>1223</v>
      </c>
      <c r="P185" s="15">
        <v>6</v>
      </c>
      <c r="Q185" s="15">
        <v>5</v>
      </c>
      <c r="R185" s="15">
        <f>Q185+P185</f>
        <v>11</v>
      </c>
      <c r="T185" s="15" t="s">
        <v>1552</v>
      </c>
      <c r="U185" s="15" t="s">
        <v>171</v>
      </c>
      <c r="V185" s="15" t="s">
        <v>1224</v>
      </c>
      <c r="W185" s="15">
        <v>7</v>
      </c>
      <c r="Y185" s="15" t="s">
        <v>112</v>
      </c>
      <c r="Z185" s="29" t="s">
        <v>1227</v>
      </c>
      <c r="AA185" s="29" t="s">
        <v>333</v>
      </c>
      <c r="AB185" s="29" t="s">
        <v>102</v>
      </c>
      <c r="AC185" s="29" t="s">
        <v>1228</v>
      </c>
      <c r="AD185" s="29" t="s">
        <v>1229</v>
      </c>
      <c r="AE185" s="29" t="s">
        <v>159</v>
      </c>
      <c r="AF185" s="29" t="s">
        <v>1228</v>
      </c>
      <c r="AG185" s="29"/>
      <c r="AH185" s="15" t="s">
        <v>112</v>
      </c>
      <c r="AI185" s="15" t="s">
        <v>89</v>
      </c>
      <c r="AJ185" s="15" t="s">
        <v>1492</v>
      </c>
      <c r="AK185" s="15" t="s">
        <v>89</v>
      </c>
      <c r="AL185" s="15" t="s">
        <v>299</v>
      </c>
      <c r="AM185" s="15" t="s">
        <v>159</v>
      </c>
      <c r="AN185" s="15" t="s">
        <v>132</v>
      </c>
      <c r="AP185" s="15">
        <v>45</v>
      </c>
      <c r="AQ185" s="15" t="s">
        <v>163</v>
      </c>
      <c r="AR185" s="15" t="s">
        <v>89</v>
      </c>
      <c r="AS185" s="15">
        <v>11</v>
      </c>
      <c r="AT185" s="15" t="s">
        <v>183</v>
      </c>
      <c r="AU185" s="15" t="s">
        <v>133</v>
      </c>
      <c r="AV185" s="15" t="s">
        <v>134</v>
      </c>
      <c r="AW185" s="15" t="s">
        <v>210</v>
      </c>
      <c r="AX185" s="15" t="s">
        <v>1230</v>
      </c>
      <c r="AY185" s="15" t="s">
        <v>1232</v>
      </c>
      <c r="AZ185" s="15" t="s">
        <v>918</v>
      </c>
      <c r="BA185" s="15">
        <v>11</v>
      </c>
      <c r="BB185" s="15">
        <v>11</v>
      </c>
      <c r="BC185" s="17" t="s">
        <v>1231</v>
      </c>
      <c r="BD185" s="17">
        <v>-18</v>
      </c>
      <c r="BE185" s="17"/>
      <c r="BF185" s="17"/>
      <c r="BG185" s="17"/>
      <c r="BH185" s="17"/>
      <c r="BI185" s="17">
        <v>36</v>
      </c>
      <c r="BJ185" s="17"/>
      <c r="BK185" s="17"/>
      <c r="BL185" s="17"/>
      <c r="BM185" s="17"/>
      <c r="BN185" s="17"/>
      <c r="BO185" s="17"/>
      <c r="BP185" s="17"/>
      <c r="BQ185" s="17"/>
      <c r="BR185" s="17">
        <v>5</v>
      </c>
      <c r="BS185" s="17"/>
      <c r="BT185" s="17"/>
      <c r="BU185" s="17"/>
      <c r="BV185" s="17"/>
      <c r="BW185" s="17"/>
      <c r="BX185" s="17">
        <v>15</v>
      </c>
      <c r="BY185" s="17"/>
      <c r="BZ185" s="17"/>
      <c r="CA185" s="17"/>
      <c r="CB185" s="17"/>
      <c r="CC185" s="17"/>
      <c r="CD185" s="17"/>
      <c r="CE185" s="17"/>
      <c r="CF185" s="17" t="s">
        <v>140</v>
      </c>
      <c r="CG185" s="17"/>
      <c r="CH185" s="17"/>
      <c r="CI185" s="15" t="s">
        <v>112</v>
      </c>
    </row>
    <row r="186" spans="1:124" ht="34" customHeight="1">
      <c r="A186" s="13">
        <v>181</v>
      </c>
      <c r="B186" s="15">
        <v>96</v>
      </c>
      <c r="C186" s="19" t="s">
        <v>721</v>
      </c>
      <c r="D186" s="15">
        <v>1</v>
      </c>
      <c r="E186" s="19" t="s">
        <v>785</v>
      </c>
      <c r="F186" s="19">
        <v>1999</v>
      </c>
      <c r="G186" s="27" t="s">
        <v>86</v>
      </c>
      <c r="H186" s="19" t="s">
        <v>144</v>
      </c>
      <c r="I186" s="19" t="s">
        <v>144</v>
      </c>
      <c r="J186" s="19"/>
      <c r="K186" s="19"/>
      <c r="L186" s="19" t="s">
        <v>89</v>
      </c>
      <c r="M186" s="16" t="s">
        <v>90</v>
      </c>
      <c r="N186" s="15" t="s">
        <v>384</v>
      </c>
      <c r="O186" s="19" t="s">
        <v>1185</v>
      </c>
      <c r="P186" s="19">
        <v>5</v>
      </c>
      <c r="Q186" s="19">
        <v>5</v>
      </c>
      <c r="R186" s="19">
        <v>10</v>
      </c>
      <c r="S186" s="19"/>
      <c r="T186" s="19" t="s">
        <v>1555</v>
      </c>
      <c r="U186" s="19" t="s">
        <v>495</v>
      </c>
      <c r="V186" s="19" t="s">
        <v>1186</v>
      </c>
      <c r="W186" s="19">
        <v>4</v>
      </c>
      <c r="Y186" s="15" t="s">
        <v>112</v>
      </c>
      <c r="Z186" s="19" t="s">
        <v>427</v>
      </c>
      <c r="AA186" s="19" t="s">
        <v>428</v>
      </c>
      <c r="AB186" s="19" t="s">
        <v>102</v>
      </c>
      <c r="AC186" s="19" t="s">
        <v>1196</v>
      </c>
      <c r="AD186" s="19">
        <v>60</v>
      </c>
      <c r="AE186" s="19" t="s">
        <v>159</v>
      </c>
      <c r="AF186" s="19"/>
      <c r="AG186" s="19"/>
      <c r="AH186" s="15" t="s">
        <v>112</v>
      </c>
      <c r="AI186" s="15" t="s">
        <v>89</v>
      </c>
      <c r="AJ186" s="15" t="s">
        <v>132</v>
      </c>
      <c r="AK186" s="19" t="s">
        <v>89</v>
      </c>
      <c r="AL186" s="19" t="s">
        <v>299</v>
      </c>
      <c r="AM186" s="19" t="s">
        <v>156</v>
      </c>
      <c r="AN186" s="19"/>
      <c r="AO186" s="19"/>
      <c r="AP186" s="19">
        <v>60</v>
      </c>
      <c r="AQ186" s="19" t="s">
        <v>131</v>
      </c>
      <c r="AR186" s="19" t="s">
        <v>89</v>
      </c>
      <c r="AS186" s="19">
        <v>10</v>
      </c>
      <c r="AT186" s="19" t="s">
        <v>132</v>
      </c>
      <c r="AU186" s="19" t="s">
        <v>854</v>
      </c>
      <c r="AV186" s="19" t="s">
        <v>134</v>
      </c>
      <c r="AW186" s="19" t="s">
        <v>516</v>
      </c>
      <c r="AX186" s="19" t="s">
        <v>1207</v>
      </c>
      <c r="AY186" s="19" t="s">
        <v>1208</v>
      </c>
      <c r="AZ186" s="19" t="s">
        <v>857</v>
      </c>
      <c r="BA186" s="19">
        <v>10</v>
      </c>
      <c r="BB186" s="19">
        <v>10</v>
      </c>
      <c r="BC186" s="19" t="s">
        <v>167</v>
      </c>
      <c r="BD186" s="43">
        <v>40</v>
      </c>
      <c r="BJ186" s="15">
        <v>35</v>
      </c>
      <c r="BR186" s="15">
        <v>60</v>
      </c>
      <c r="BX186" s="15">
        <v>30</v>
      </c>
      <c r="CF186" s="19" t="s">
        <v>566</v>
      </c>
      <c r="CG186" s="19"/>
      <c r="CI186" s="19" t="s">
        <v>89</v>
      </c>
      <c r="CJ186" s="15">
        <v>10</v>
      </c>
      <c r="CK186" s="36" t="s">
        <v>132</v>
      </c>
      <c r="CL186" s="19" t="s">
        <v>220</v>
      </c>
      <c r="CM186" s="19" t="s">
        <v>1339</v>
      </c>
      <c r="CN186" s="16" t="s">
        <v>1163</v>
      </c>
      <c r="CO186" s="19" t="s">
        <v>516</v>
      </c>
      <c r="CP186" s="19" t="s">
        <v>1207</v>
      </c>
      <c r="CR186" s="19">
        <v>10</v>
      </c>
      <c r="CS186" s="19">
        <v>10</v>
      </c>
      <c r="CT186" s="1" t="s">
        <v>167</v>
      </c>
      <c r="CU186" s="3">
        <v>17</v>
      </c>
      <c r="DA186" s="3">
        <v>12</v>
      </c>
      <c r="DG186" s="3">
        <v>23</v>
      </c>
      <c r="DM186" s="3">
        <v>14</v>
      </c>
      <c r="DS186" s="1" t="s">
        <v>141</v>
      </c>
      <c r="DT186" s="1"/>
    </row>
    <row r="187" spans="1:124" ht="22" customHeight="1">
      <c r="A187" s="13">
        <v>182</v>
      </c>
      <c r="B187" s="15">
        <v>96</v>
      </c>
      <c r="C187" s="19" t="s">
        <v>721</v>
      </c>
      <c r="D187" s="15">
        <v>2</v>
      </c>
      <c r="E187" s="19" t="s">
        <v>785</v>
      </c>
      <c r="F187" s="19">
        <v>1999</v>
      </c>
      <c r="G187" s="27" t="s">
        <v>86</v>
      </c>
      <c r="H187" s="19" t="s">
        <v>144</v>
      </c>
      <c r="I187" s="19" t="s">
        <v>144</v>
      </c>
      <c r="J187" s="19"/>
      <c r="K187" s="19"/>
      <c r="L187" s="19" t="s">
        <v>89</v>
      </c>
      <c r="M187" s="16" t="s">
        <v>90</v>
      </c>
      <c r="N187" s="15" t="s">
        <v>384</v>
      </c>
      <c r="O187" s="19" t="s">
        <v>1185</v>
      </c>
      <c r="P187" s="19">
        <v>5</v>
      </c>
      <c r="Q187" s="19">
        <v>5</v>
      </c>
      <c r="R187" s="19">
        <v>10</v>
      </c>
      <c r="S187" s="19"/>
      <c r="T187" s="15" t="s">
        <v>1552</v>
      </c>
      <c r="U187" s="19" t="s">
        <v>1187</v>
      </c>
      <c r="V187" s="19" t="s">
        <v>172</v>
      </c>
      <c r="W187" s="19">
        <v>7</v>
      </c>
      <c r="Y187" s="15" t="s">
        <v>112</v>
      </c>
      <c r="Z187" s="19" t="s">
        <v>427</v>
      </c>
      <c r="AA187" s="19" t="s">
        <v>428</v>
      </c>
      <c r="AB187" s="19" t="s">
        <v>102</v>
      </c>
      <c r="AC187" s="19" t="s">
        <v>1196</v>
      </c>
      <c r="AD187" s="19">
        <v>120</v>
      </c>
      <c r="AE187" s="19" t="s">
        <v>159</v>
      </c>
      <c r="AF187" s="19"/>
      <c r="AG187" s="19"/>
      <c r="AH187" s="15" t="s">
        <v>112</v>
      </c>
      <c r="AI187" s="15" t="s">
        <v>89</v>
      </c>
      <c r="AJ187" s="15" t="s">
        <v>132</v>
      </c>
      <c r="AK187" s="19" t="s">
        <v>89</v>
      </c>
      <c r="AL187" s="19" t="s">
        <v>299</v>
      </c>
      <c r="AM187" s="19" t="s">
        <v>156</v>
      </c>
      <c r="AN187" s="19"/>
      <c r="AO187" s="19"/>
      <c r="AP187" s="19">
        <v>120</v>
      </c>
      <c r="AQ187" s="19" t="s">
        <v>131</v>
      </c>
      <c r="AR187" s="19" t="s">
        <v>89</v>
      </c>
      <c r="AS187" s="19">
        <v>10</v>
      </c>
      <c r="AT187" s="19" t="s">
        <v>132</v>
      </c>
      <c r="AU187" s="19" t="s">
        <v>854</v>
      </c>
      <c r="AV187" s="19" t="s">
        <v>134</v>
      </c>
      <c r="AW187" s="19" t="s">
        <v>516</v>
      </c>
      <c r="AX187" s="19" t="s">
        <v>1209</v>
      </c>
      <c r="AY187" s="19" t="s">
        <v>1208</v>
      </c>
      <c r="AZ187" s="19" t="s">
        <v>857</v>
      </c>
      <c r="BA187" s="19">
        <v>10</v>
      </c>
      <c r="BB187" s="19">
        <v>10</v>
      </c>
      <c r="BC187" s="19" t="s">
        <v>167</v>
      </c>
      <c r="BD187" s="19">
        <v>12</v>
      </c>
      <c r="BG187" s="19"/>
      <c r="BJ187" s="19">
        <v>12</v>
      </c>
      <c r="BK187" s="19"/>
      <c r="BR187" s="19">
        <v>30</v>
      </c>
      <c r="BS187" s="19"/>
      <c r="BT187" s="19"/>
      <c r="BU187" s="19"/>
      <c r="BV187" s="19"/>
      <c r="BW187" s="19"/>
      <c r="BX187" s="19">
        <v>13</v>
      </c>
      <c r="BY187" s="19"/>
      <c r="CF187" s="19" t="s">
        <v>566</v>
      </c>
      <c r="CG187" s="19"/>
      <c r="CI187" s="19" t="s">
        <v>89</v>
      </c>
      <c r="CJ187" s="15">
        <v>10</v>
      </c>
      <c r="CK187" s="36" t="s">
        <v>132</v>
      </c>
      <c r="CL187" s="19" t="s">
        <v>220</v>
      </c>
      <c r="CM187" s="19" t="s">
        <v>1339</v>
      </c>
      <c r="CN187" s="16" t="s">
        <v>1163</v>
      </c>
      <c r="CO187" s="19" t="s">
        <v>516</v>
      </c>
      <c r="CP187" s="19" t="s">
        <v>1209</v>
      </c>
      <c r="CR187" s="19">
        <v>10</v>
      </c>
      <c r="CS187" s="19">
        <v>10</v>
      </c>
      <c r="CT187" s="1"/>
      <c r="DS187" s="1" t="s">
        <v>141</v>
      </c>
      <c r="DT187" s="1" t="s">
        <v>829</v>
      </c>
    </row>
    <row r="188" spans="1:124" ht="32" customHeight="1">
      <c r="A188" s="13">
        <v>183</v>
      </c>
      <c r="B188" s="15">
        <v>97</v>
      </c>
      <c r="C188" s="19" t="s">
        <v>722</v>
      </c>
      <c r="E188" s="19" t="s">
        <v>786</v>
      </c>
      <c r="F188" s="19">
        <v>2020</v>
      </c>
      <c r="G188" s="27" t="s">
        <v>86</v>
      </c>
      <c r="H188" s="16" t="s">
        <v>87</v>
      </c>
      <c r="I188" s="15" t="s">
        <v>451</v>
      </c>
      <c r="L188" s="15" t="s">
        <v>89</v>
      </c>
      <c r="M188" s="16" t="s">
        <v>90</v>
      </c>
      <c r="N188" s="15" t="s">
        <v>1052</v>
      </c>
      <c r="O188" s="15" t="s">
        <v>1188</v>
      </c>
      <c r="P188" s="15">
        <v>38</v>
      </c>
      <c r="Q188" s="15">
        <v>0</v>
      </c>
      <c r="R188" s="15">
        <v>38</v>
      </c>
      <c r="S188" s="15" t="s">
        <v>1189</v>
      </c>
      <c r="T188" s="15" t="s">
        <v>1552</v>
      </c>
      <c r="U188" s="15" t="s">
        <v>1190</v>
      </c>
      <c r="V188" s="15" t="s">
        <v>172</v>
      </c>
      <c r="W188" s="15">
        <v>7</v>
      </c>
      <c r="Y188" s="15" t="s">
        <v>112</v>
      </c>
      <c r="Z188" s="15" t="s">
        <v>1044</v>
      </c>
      <c r="AA188" s="15" t="s">
        <v>354</v>
      </c>
      <c r="AB188" s="15" t="s">
        <v>204</v>
      </c>
      <c r="AC188" s="15" t="s">
        <v>1197</v>
      </c>
      <c r="AD188" s="15" t="s">
        <v>1198</v>
      </c>
      <c r="AE188" s="15" t="s">
        <v>159</v>
      </c>
      <c r="AH188" s="15" t="s">
        <v>112</v>
      </c>
      <c r="AI188" s="15" t="s">
        <v>89</v>
      </c>
      <c r="AJ188" s="15" t="s">
        <v>1525</v>
      </c>
      <c r="AK188" s="15" t="s">
        <v>89</v>
      </c>
      <c r="AL188" s="15" t="s">
        <v>299</v>
      </c>
      <c r="AM188" s="15" t="s">
        <v>159</v>
      </c>
      <c r="AN188" s="15" t="s">
        <v>1210</v>
      </c>
      <c r="AQ188" s="15" t="s">
        <v>163</v>
      </c>
      <c r="AR188" s="15" t="s">
        <v>89</v>
      </c>
      <c r="AS188" s="15">
        <v>38</v>
      </c>
      <c r="AT188" s="15" t="s">
        <v>183</v>
      </c>
      <c r="AU188" s="15" t="s">
        <v>133</v>
      </c>
      <c r="AV188" s="15" t="s">
        <v>134</v>
      </c>
      <c r="AW188" s="15" t="s">
        <v>1211</v>
      </c>
      <c r="AX188" s="15" t="s">
        <v>184</v>
      </c>
      <c r="AY188" s="15" t="s">
        <v>1212</v>
      </c>
      <c r="BA188" s="15">
        <v>38</v>
      </c>
      <c r="BB188" s="15">
        <v>38</v>
      </c>
      <c r="BD188" s="19"/>
      <c r="BE188" s="19"/>
      <c r="BF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t="s">
        <v>140</v>
      </c>
      <c r="CG188" s="19"/>
      <c r="CH188" s="19"/>
      <c r="CI188" s="15" t="s">
        <v>112</v>
      </c>
    </row>
    <row r="189" spans="1:124">
      <c r="A189" s="13">
        <v>184</v>
      </c>
      <c r="B189" s="15">
        <v>98</v>
      </c>
      <c r="C189" s="19" t="s">
        <v>723</v>
      </c>
      <c r="D189" s="15">
        <v>1</v>
      </c>
      <c r="E189" s="19" t="s">
        <v>787</v>
      </c>
      <c r="F189" s="19">
        <v>2007</v>
      </c>
      <c r="G189" s="27" t="s">
        <v>86</v>
      </c>
      <c r="H189" s="16" t="s">
        <v>87</v>
      </c>
      <c r="I189" s="19" t="s">
        <v>144</v>
      </c>
      <c r="J189" s="19"/>
      <c r="K189" s="19"/>
      <c r="L189" s="19" t="s">
        <v>89</v>
      </c>
      <c r="M189" s="16" t="s">
        <v>90</v>
      </c>
      <c r="N189" s="19" t="s">
        <v>91</v>
      </c>
      <c r="O189" s="19" t="s">
        <v>1545</v>
      </c>
      <c r="P189" s="19">
        <v>12</v>
      </c>
      <c r="Q189" s="19">
        <v>0</v>
      </c>
      <c r="R189" s="19">
        <v>12</v>
      </c>
      <c r="S189" s="19"/>
      <c r="T189" s="15" t="s">
        <v>1552</v>
      </c>
      <c r="U189" s="19" t="s">
        <v>1191</v>
      </c>
      <c r="V189" s="19" t="s">
        <v>172</v>
      </c>
      <c r="W189" s="19">
        <v>5</v>
      </c>
      <c r="Y189" s="15" t="s">
        <v>112</v>
      </c>
      <c r="Z189" s="19" t="s">
        <v>1199</v>
      </c>
      <c r="AA189" s="19" t="s">
        <v>1018</v>
      </c>
      <c r="AB189" s="19" t="s">
        <v>102</v>
      </c>
      <c r="AC189" s="19" t="s">
        <v>1200</v>
      </c>
      <c r="AD189" s="19"/>
      <c r="AE189" s="19" t="s">
        <v>159</v>
      </c>
      <c r="AF189" s="19"/>
      <c r="AG189" s="19"/>
      <c r="AH189" s="15" t="s">
        <v>112</v>
      </c>
      <c r="AI189" s="15" t="s">
        <v>89</v>
      </c>
      <c r="AJ189" s="15" t="s">
        <v>1523</v>
      </c>
      <c r="AK189" s="19" t="s">
        <v>89</v>
      </c>
      <c r="AL189" s="19" t="s">
        <v>299</v>
      </c>
      <c r="AM189" s="19" t="s">
        <v>156</v>
      </c>
      <c r="AN189" s="19" t="s">
        <v>1136</v>
      </c>
      <c r="AO189" s="19"/>
      <c r="AP189" s="19"/>
      <c r="AQ189" s="19" t="s">
        <v>163</v>
      </c>
      <c r="AR189" s="19" t="s">
        <v>89</v>
      </c>
      <c r="AS189" s="19">
        <v>12</v>
      </c>
      <c r="AT189" s="19" t="s">
        <v>1213</v>
      </c>
      <c r="AU189" s="19" t="s">
        <v>854</v>
      </c>
      <c r="AV189" s="19" t="s">
        <v>134</v>
      </c>
      <c r="AW189" s="19" t="s">
        <v>516</v>
      </c>
      <c r="AX189" s="19" t="s">
        <v>1131</v>
      </c>
      <c r="AY189" s="19" t="s">
        <v>1214</v>
      </c>
      <c r="BA189" s="19">
        <v>12</v>
      </c>
      <c r="BB189" s="19">
        <v>12</v>
      </c>
      <c r="BC189" s="19" t="s">
        <v>1215</v>
      </c>
      <c r="BD189" s="19">
        <v>-17</v>
      </c>
      <c r="BG189" s="19"/>
      <c r="BJ189" s="19">
        <v>6</v>
      </c>
      <c r="BK189" s="19"/>
      <c r="BR189" s="19">
        <v>1</v>
      </c>
      <c r="BS189" s="19"/>
      <c r="BT189" s="19"/>
      <c r="BU189" s="36"/>
      <c r="BV189" s="19"/>
      <c r="BW189" s="19"/>
      <c r="BX189" s="19">
        <v>5</v>
      </c>
      <c r="BY189" s="19"/>
      <c r="CF189" s="19" t="s">
        <v>88</v>
      </c>
      <c r="CG189" s="19"/>
      <c r="CI189" s="15" t="s">
        <v>112</v>
      </c>
    </row>
    <row r="190" spans="1:124">
      <c r="A190" s="13">
        <v>185</v>
      </c>
      <c r="B190" s="15">
        <v>98</v>
      </c>
      <c r="C190" s="19" t="s">
        <v>723</v>
      </c>
      <c r="D190" s="15">
        <v>2</v>
      </c>
      <c r="E190" s="19" t="s">
        <v>787</v>
      </c>
      <c r="F190" s="19">
        <v>2007</v>
      </c>
      <c r="G190" s="27" t="s">
        <v>86</v>
      </c>
      <c r="H190" s="16" t="s">
        <v>87</v>
      </c>
      <c r="I190" s="19" t="s">
        <v>144</v>
      </c>
      <c r="J190" s="19"/>
      <c r="K190" s="19"/>
      <c r="L190" s="19" t="s">
        <v>89</v>
      </c>
      <c r="M190" s="16" t="s">
        <v>90</v>
      </c>
      <c r="N190" s="19" t="s">
        <v>91</v>
      </c>
      <c r="O190" s="19" t="s">
        <v>1545</v>
      </c>
      <c r="P190" s="19">
        <v>12</v>
      </c>
      <c r="Q190" s="19">
        <v>0</v>
      </c>
      <c r="R190" s="19">
        <f>Q190+P190</f>
        <v>12</v>
      </c>
      <c r="S190" s="19"/>
      <c r="T190" s="15" t="s">
        <v>1552</v>
      </c>
      <c r="U190" s="19" t="s">
        <v>1191</v>
      </c>
      <c r="V190" s="19" t="s">
        <v>172</v>
      </c>
      <c r="W190" s="19">
        <v>5</v>
      </c>
      <c r="Y190" s="15" t="s">
        <v>112</v>
      </c>
      <c r="Z190" s="19" t="s">
        <v>1201</v>
      </c>
      <c r="AA190" s="19" t="s">
        <v>314</v>
      </c>
      <c r="AB190" s="19" t="s">
        <v>102</v>
      </c>
      <c r="AC190" s="19" t="s">
        <v>832</v>
      </c>
      <c r="AD190" s="19"/>
      <c r="AE190" s="19" t="s">
        <v>159</v>
      </c>
      <c r="AF190" s="19"/>
      <c r="AG190" s="19"/>
      <c r="AH190" s="15" t="s">
        <v>112</v>
      </c>
      <c r="AI190" s="15" t="s">
        <v>89</v>
      </c>
      <c r="AJ190" s="15" t="s">
        <v>1524</v>
      </c>
      <c r="AK190" s="19" t="s">
        <v>89</v>
      </c>
      <c r="AL190" s="19" t="s">
        <v>299</v>
      </c>
      <c r="AM190" s="19" t="s">
        <v>156</v>
      </c>
      <c r="AN190" s="19" t="s">
        <v>1136</v>
      </c>
      <c r="AO190" s="19"/>
      <c r="AP190" s="19"/>
      <c r="AQ190" s="19" t="s">
        <v>163</v>
      </c>
      <c r="AR190" s="19" t="s">
        <v>89</v>
      </c>
      <c r="AS190" s="19">
        <v>12</v>
      </c>
      <c r="AT190" s="19" t="s">
        <v>1213</v>
      </c>
      <c r="AU190" s="19" t="s">
        <v>854</v>
      </c>
      <c r="AV190" s="19" t="s">
        <v>134</v>
      </c>
      <c r="AW190" s="19" t="s">
        <v>516</v>
      </c>
      <c r="AX190" s="19" t="s">
        <v>1131</v>
      </c>
      <c r="AY190" s="19" t="s">
        <v>1214</v>
      </c>
      <c r="BA190" s="19">
        <v>12</v>
      </c>
      <c r="BB190" s="19">
        <v>12</v>
      </c>
      <c r="BC190" s="19" t="s">
        <v>1216</v>
      </c>
      <c r="BD190" s="19">
        <v>-11</v>
      </c>
      <c r="BG190" s="19"/>
      <c r="BJ190" s="19">
        <v>3</v>
      </c>
      <c r="BK190" s="19"/>
      <c r="BR190" s="19">
        <v>1</v>
      </c>
      <c r="BS190" s="19"/>
      <c r="BT190" s="19"/>
      <c r="BU190" s="36"/>
      <c r="BV190" s="19"/>
      <c r="BW190" s="19"/>
      <c r="BX190" s="19">
        <v>5</v>
      </c>
      <c r="BY190" s="19"/>
      <c r="CF190" s="19" t="s">
        <v>88</v>
      </c>
      <c r="CG190" s="19"/>
      <c r="CI190" s="15" t="s">
        <v>112</v>
      </c>
    </row>
    <row r="191" spans="1:124">
      <c r="A191" s="13">
        <v>186</v>
      </c>
      <c r="B191" s="15">
        <v>99</v>
      </c>
      <c r="C191" s="19" t="s">
        <v>724</v>
      </c>
      <c r="E191" s="19" t="s">
        <v>788</v>
      </c>
      <c r="F191" s="19">
        <v>2006</v>
      </c>
      <c r="G191" s="19" t="s">
        <v>192</v>
      </c>
      <c r="H191" s="16" t="s">
        <v>87</v>
      </c>
      <c r="I191" s="19" t="s">
        <v>88</v>
      </c>
      <c r="J191" s="19"/>
      <c r="K191" s="19"/>
      <c r="L191" s="19" t="s">
        <v>89</v>
      </c>
      <c r="M191" s="19" t="s">
        <v>1015</v>
      </c>
      <c r="N191" s="15" t="s">
        <v>384</v>
      </c>
      <c r="O191" s="19" t="s">
        <v>1192</v>
      </c>
      <c r="P191" s="19">
        <v>5</v>
      </c>
      <c r="Q191" s="19">
        <v>1</v>
      </c>
      <c r="R191" s="19">
        <v>6</v>
      </c>
      <c r="S191" s="19"/>
      <c r="T191" s="16" t="s">
        <v>93</v>
      </c>
      <c r="U191" s="19" t="s">
        <v>1193</v>
      </c>
      <c r="V191" s="19" t="s">
        <v>1194</v>
      </c>
      <c r="W191" s="19"/>
      <c r="Y191" s="15" t="s">
        <v>112</v>
      </c>
      <c r="Z191" s="15" t="s">
        <v>521</v>
      </c>
      <c r="AA191" s="21" t="s">
        <v>524</v>
      </c>
      <c r="AB191" s="19" t="s">
        <v>204</v>
      </c>
      <c r="AC191" s="19" t="s">
        <v>1202</v>
      </c>
      <c r="AD191" s="19"/>
      <c r="AE191" s="19" t="s">
        <v>526</v>
      </c>
      <c r="AF191" s="19"/>
      <c r="AG191" s="19" t="s">
        <v>1203</v>
      </c>
      <c r="AH191" s="15" t="s">
        <v>89</v>
      </c>
      <c r="AI191" s="15" t="s">
        <v>89</v>
      </c>
      <c r="AJ191" s="15" t="s">
        <v>1496</v>
      </c>
      <c r="AK191" s="19" t="s">
        <v>89</v>
      </c>
      <c r="AL191" s="19" t="s">
        <v>299</v>
      </c>
      <c r="AM191" s="19" t="s">
        <v>1217</v>
      </c>
      <c r="AN191" s="19" t="s">
        <v>1218</v>
      </c>
      <c r="AO191" s="19"/>
      <c r="AP191" s="19"/>
      <c r="AQ191" s="19" t="s">
        <v>131</v>
      </c>
      <c r="AR191" s="19" t="s">
        <v>89</v>
      </c>
      <c r="AS191" s="19">
        <v>6</v>
      </c>
      <c r="AT191" s="19" t="s">
        <v>1213</v>
      </c>
      <c r="AU191" s="19" t="s">
        <v>854</v>
      </c>
      <c r="AV191" s="19" t="s">
        <v>968</v>
      </c>
      <c r="AW191" s="19" t="s">
        <v>1211</v>
      </c>
      <c r="AX191" s="19" t="s">
        <v>340</v>
      </c>
      <c r="AY191" s="19" t="s">
        <v>1219</v>
      </c>
      <c r="AZ191" s="19" t="s">
        <v>857</v>
      </c>
      <c r="BA191" s="19">
        <v>6</v>
      </c>
      <c r="BB191" s="19">
        <v>6</v>
      </c>
      <c r="BC191" s="19" t="s">
        <v>167</v>
      </c>
      <c r="BD191" s="19">
        <v>13296</v>
      </c>
      <c r="BG191" s="19"/>
      <c r="BJ191" s="19">
        <v>9477</v>
      </c>
      <c r="BK191" s="19"/>
      <c r="BR191" s="19">
        <v>13714</v>
      </c>
      <c r="BS191" s="19"/>
      <c r="BT191" s="19"/>
      <c r="BU191" s="36"/>
      <c r="BV191" s="19"/>
      <c r="BW191" s="19"/>
      <c r="BX191" s="19">
        <v>9458</v>
      </c>
      <c r="BY191" s="19"/>
      <c r="CF191" s="15" t="s">
        <v>140</v>
      </c>
      <c r="CI191" s="15" t="s">
        <v>112</v>
      </c>
    </row>
    <row r="192" spans="1:124">
      <c r="A192" s="13">
        <v>187</v>
      </c>
      <c r="B192" s="15">
        <v>100</v>
      </c>
      <c r="C192" s="19" t="s">
        <v>724</v>
      </c>
      <c r="D192" s="15">
        <v>1</v>
      </c>
      <c r="E192" s="19" t="s">
        <v>789</v>
      </c>
      <c r="F192" s="19">
        <v>2005</v>
      </c>
      <c r="G192" s="27" t="s">
        <v>86</v>
      </c>
      <c r="H192" s="16" t="s">
        <v>87</v>
      </c>
      <c r="I192" s="19" t="s">
        <v>144</v>
      </c>
      <c r="J192" s="19"/>
      <c r="K192" s="19"/>
      <c r="L192" s="19" t="s">
        <v>89</v>
      </c>
      <c r="M192" s="16" t="s">
        <v>90</v>
      </c>
      <c r="N192" s="15" t="s">
        <v>384</v>
      </c>
      <c r="O192" s="19" t="s">
        <v>1195</v>
      </c>
      <c r="P192" s="19">
        <v>21</v>
      </c>
      <c r="Q192" s="19">
        <v>21</v>
      </c>
      <c r="R192" s="19">
        <f t="shared" ref="R192:R194" si="49">Q192+P192</f>
        <v>42</v>
      </c>
      <c r="S192" s="19"/>
      <c r="T192" s="16" t="s">
        <v>93</v>
      </c>
      <c r="U192" s="19" t="s">
        <v>1193</v>
      </c>
      <c r="V192" s="19" t="s">
        <v>1194</v>
      </c>
      <c r="W192" s="19"/>
      <c r="Y192" s="15" t="s">
        <v>112</v>
      </c>
      <c r="Z192" s="19" t="s">
        <v>1204</v>
      </c>
      <c r="AA192" s="19" t="s">
        <v>314</v>
      </c>
      <c r="AB192" s="19" t="s">
        <v>102</v>
      </c>
      <c r="AC192" s="19" t="s">
        <v>1205</v>
      </c>
      <c r="AD192" s="19"/>
      <c r="AE192" s="19" t="s">
        <v>206</v>
      </c>
      <c r="AF192" s="19"/>
      <c r="AG192" s="19"/>
      <c r="AH192" s="15" t="s">
        <v>112</v>
      </c>
      <c r="AI192" s="15" t="s">
        <v>89</v>
      </c>
      <c r="AJ192" s="15" t="s">
        <v>1495</v>
      </c>
      <c r="AK192" s="19" t="s">
        <v>89</v>
      </c>
      <c r="AL192" s="19" t="s">
        <v>208</v>
      </c>
      <c r="AM192" s="19" t="s">
        <v>402</v>
      </c>
      <c r="AN192" s="19"/>
      <c r="AO192" s="19"/>
      <c r="AP192" s="19"/>
      <c r="AQ192" s="19" t="s">
        <v>131</v>
      </c>
      <c r="AR192" s="19" t="s">
        <v>89</v>
      </c>
      <c r="AS192" s="19">
        <v>42</v>
      </c>
      <c r="AT192" s="19" t="s">
        <v>132</v>
      </c>
      <c r="AU192" s="19" t="s">
        <v>854</v>
      </c>
      <c r="AV192" s="19" t="s">
        <v>968</v>
      </c>
      <c r="AW192" s="19" t="s">
        <v>516</v>
      </c>
      <c r="AX192" s="19" t="s">
        <v>1220</v>
      </c>
      <c r="AY192" s="19" t="s">
        <v>1221</v>
      </c>
      <c r="BA192" s="19">
        <v>14</v>
      </c>
      <c r="BB192" s="19">
        <v>42</v>
      </c>
      <c r="BC192" s="19"/>
      <c r="BD192" s="19"/>
      <c r="BE192" s="19"/>
      <c r="BF192" s="19"/>
      <c r="BG192" s="36"/>
      <c r="BH192" s="19"/>
      <c r="BI192" s="19"/>
      <c r="BJ192" s="19"/>
      <c r="BK192" s="19"/>
      <c r="BL192" s="19"/>
      <c r="BM192" s="19"/>
      <c r="BN192" s="19"/>
      <c r="BO192" s="17"/>
      <c r="BP192" s="17"/>
      <c r="BQ192" s="17"/>
      <c r="BR192" s="17"/>
      <c r="BS192" s="17"/>
      <c r="BT192" s="17"/>
      <c r="BU192" s="17"/>
      <c r="BV192" s="19"/>
      <c r="BW192" s="19"/>
      <c r="BX192" s="19"/>
      <c r="BY192" s="19"/>
      <c r="BZ192" s="19"/>
      <c r="CA192" s="19"/>
      <c r="CB192" s="19"/>
      <c r="CC192" s="19"/>
      <c r="CD192" s="19"/>
      <c r="CE192" s="19"/>
      <c r="CF192" s="19" t="s">
        <v>88</v>
      </c>
      <c r="CG192" s="19" t="s">
        <v>85</v>
      </c>
      <c r="CH192" s="19"/>
      <c r="CI192" s="15" t="s">
        <v>112</v>
      </c>
    </row>
    <row r="193" spans="1:124">
      <c r="A193" s="13">
        <v>188</v>
      </c>
      <c r="B193" s="15">
        <v>100</v>
      </c>
      <c r="C193" s="19" t="s">
        <v>724</v>
      </c>
      <c r="D193" s="15">
        <v>2</v>
      </c>
      <c r="E193" s="19" t="s">
        <v>789</v>
      </c>
      <c r="F193" s="19">
        <v>2005</v>
      </c>
      <c r="G193" s="27" t="s">
        <v>86</v>
      </c>
      <c r="H193" s="16" t="s">
        <v>87</v>
      </c>
      <c r="I193" s="19" t="s">
        <v>144</v>
      </c>
      <c r="J193" s="19"/>
      <c r="K193" s="19"/>
      <c r="L193" s="19" t="s">
        <v>89</v>
      </c>
      <c r="M193" s="16" t="s">
        <v>90</v>
      </c>
      <c r="N193" s="15" t="s">
        <v>384</v>
      </c>
      <c r="O193" s="19" t="s">
        <v>1195</v>
      </c>
      <c r="P193" s="19">
        <v>21</v>
      </c>
      <c r="Q193" s="19">
        <v>21</v>
      </c>
      <c r="R193" s="19">
        <f t="shared" si="49"/>
        <v>42</v>
      </c>
      <c r="S193" s="19"/>
      <c r="T193" s="16" t="s">
        <v>93</v>
      </c>
      <c r="U193" s="19" t="s">
        <v>1193</v>
      </c>
      <c r="V193" s="19" t="s">
        <v>1194</v>
      </c>
      <c r="W193" s="19"/>
      <c r="Y193" s="15" t="s">
        <v>112</v>
      </c>
      <c r="Z193" s="19" t="s">
        <v>1204</v>
      </c>
      <c r="AA193" s="19" t="s">
        <v>314</v>
      </c>
      <c r="AB193" s="19" t="s">
        <v>102</v>
      </c>
      <c r="AC193" s="19" t="s">
        <v>1206</v>
      </c>
      <c r="AD193" s="19"/>
      <c r="AE193" s="19" t="s">
        <v>206</v>
      </c>
      <c r="AF193" s="19"/>
      <c r="AG193" s="19"/>
      <c r="AH193" s="15" t="s">
        <v>112</v>
      </c>
      <c r="AI193" s="15" t="s">
        <v>89</v>
      </c>
      <c r="AJ193" s="15" t="s">
        <v>1494</v>
      </c>
      <c r="AK193" s="19" t="s">
        <v>89</v>
      </c>
      <c r="AL193" s="19" t="s">
        <v>208</v>
      </c>
      <c r="AM193" s="19" t="s">
        <v>402</v>
      </c>
      <c r="AN193" s="19"/>
      <c r="AO193" s="19"/>
      <c r="AP193" s="19"/>
      <c r="AQ193" s="19" t="s">
        <v>131</v>
      </c>
      <c r="AR193" s="19" t="s">
        <v>89</v>
      </c>
      <c r="AS193" s="19">
        <v>42</v>
      </c>
      <c r="AT193" s="19" t="s">
        <v>132</v>
      </c>
      <c r="AU193" s="19" t="s">
        <v>854</v>
      </c>
      <c r="AV193" s="19" t="s">
        <v>968</v>
      </c>
      <c r="AW193" s="19" t="s">
        <v>516</v>
      </c>
      <c r="AX193" s="19" t="s">
        <v>1220</v>
      </c>
      <c r="AY193" s="19" t="s">
        <v>1221</v>
      </c>
      <c r="BA193" s="19">
        <v>14</v>
      </c>
      <c r="BB193" s="19">
        <v>42</v>
      </c>
      <c r="BC193" s="19"/>
      <c r="BD193" s="17"/>
      <c r="BE193" s="17"/>
      <c r="BF193" s="17"/>
      <c r="BG193" s="17"/>
      <c r="BH193" s="17"/>
      <c r="BI193" s="17"/>
      <c r="BJ193" s="17"/>
      <c r="BK193" s="17"/>
      <c r="BL193" s="17"/>
      <c r="BM193" s="17"/>
      <c r="BN193" s="17"/>
      <c r="BO193" s="17"/>
      <c r="BP193" s="17"/>
      <c r="BQ193" s="17"/>
      <c r="BR193" s="17"/>
      <c r="BS193" s="17"/>
      <c r="BT193" s="17"/>
      <c r="BU193" s="17"/>
      <c r="BV193" s="17"/>
      <c r="BW193" s="17"/>
      <c r="BX193" s="17"/>
      <c r="BY193" s="17"/>
      <c r="BZ193" s="17"/>
      <c r="CA193" s="17"/>
      <c r="CB193" s="17"/>
      <c r="CC193" s="17"/>
      <c r="CD193" s="17"/>
      <c r="CE193" s="17"/>
      <c r="CF193" s="19" t="s">
        <v>88</v>
      </c>
      <c r="CG193" s="19" t="s">
        <v>85</v>
      </c>
      <c r="CH193" s="17"/>
      <c r="CI193" s="15" t="s">
        <v>112</v>
      </c>
    </row>
    <row r="194" spans="1:124">
      <c r="A194" s="13">
        <v>189</v>
      </c>
      <c r="B194" s="15">
        <v>100</v>
      </c>
      <c r="C194" s="19" t="s">
        <v>724</v>
      </c>
      <c r="D194" s="15">
        <v>3</v>
      </c>
      <c r="E194" s="19" t="s">
        <v>789</v>
      </c>
      <c r="F194" s="19">
        <v>2005</v>
      </c>
      <c r="G194" s="27" t="s">
        <v>86</v>
      </c>
      <c r="H194" s="16" t="s">
        <v>87</v>
      </c>
      <c r="I194" s="19" t="s">
        <v>144</v>
      </c>
      <c r="J194" s="19"/>
      <c r="K194" s="19"/>
      <c r="L194" s="19" t="s">
        <v>89</v>
      </c>
      <c r="M194" s="16" t="s">
        <v>90</v>
      </c>
      <c r="N194" s="15" t="s">
        <v>384</v>
      </c>
      <c r="O194" s="19" t="s">
        <v>1195</v>
      </c>
      <c r="P194" s="19">
        <v>21</v>
      </c>
      <c r="Q194" s="19">
        <v>21</v>
      </c>
      <c r="R194" s="19">
        <f t="shared" si="49"/>
        <v>42</v>
      </c>
      <c r="S194" s="19"/>
      <c r="T194" s="16" t="s">
        <v>93</v>
      </c>
      <c r="U194" s="19" t="s">
        <v>1193</v>
      </c>
      <c r="V194" s="19" t="s">
        <v>1194</v>
      </c>
      <c r="W194" s="19"/>
      <c r="Y194" s="15" t="s">
        <v>112</v>
      </c>
      <c r="Z194" s="19" t="s">
        <v>1204</v>
      </c>
      <c r="AA194" s="19" t="s">
        <v>314</v>
      </c>
      <c r="AB194" s="19" t="s">
        <v>102</v>
      </c>
      <c r="AC194" s="19" t="s">
        <v>915</v>
      </c>
      <c r="AD194" s="19"/>
      <c r="AE194" s="19" t="s">
        <v>206</v>
      </c>
      <c r="AF194" s="19"/>
      <c r="AG194" s="19"/>
      <c r="AH194" s="15" t="s">
        <v>112</v>
      </c>
      <c r="AI194" s="15" t="s">
        <v>89</v>
      </c>
      <c r="AJ194" s="15" t="s">
        <v>1493</v>
      </c>
      <c r="AK194" s="19" t="s">
        <v>89</v>
      </c>
      <c r="AL194" s="19" t="s">
        <v>208</v>
      </c>
      <c r="AM194" s="19" t="s">
        <v>402</v>
      </c>
      <c r="AN194" s="19"/>
      <c r="AO194" s="19"/>
      <c r="AP194" s="19"/>
      <c r="AQ194" s="19" t="s">
        <v>131</v>
      </c>
      <c r="AR194" s="19" t="s">
        <v>89</v>
      </c>
      <c r="AS194" s="19">
        <v>42</v>
      </c>
      <c r="AT194" s="19" t="s">
        <v>132</v>
      </c>
      <c r="AU194" s="19" t="s">
        <v>854</v>
      </c>
      <c r="AV194" s="19" t="s">
        <v>968</v>
      </c>
      <c r="AW194" s="19" t="s">
        <v>516</v>
      </c>
      <c r="AX194" s="19" t="s">
        <v>1220</v>
      </c>
      <c r="AY194" s="19" t="s">
        <v>1221</v>
      </c>
      <c r="BA194" s="19">
        <v>14</v>
      </c>
      <c r="BB194" s="19">
        <v>42</v>
      </c>
      <c r="BC194" s="19"/>
      <c r="BD194" s="17"/>
      <c r="BE194" s="17"/>
      <c r="BF194" s="17"/>
      <c r="BG194" s="17"/>
      <c r="BH194" s="17"/>
      <c r="BI194" s="17"/>
      <c r="BJ194" s="17"/>
      <c r="BK194" s="17"/>
      <c r="BL194" s="17"/>
      <c r="BM194" s="17"/>
      <c r="BN194" s="17"/>
      <c r="BO194" s="17"/>
      <c r="BP194" s="17"/>
      <c r="BQ194" s="17"/>
      <c r="BR194" s="17"/>
      <c r="BS194" s="17"/>
      <c r="BT194" s="17"/>
      <c r="BU194" s="17"/>
      <c r="BV194" s="17"/>
      <c r="BW194" s="17"/>
      <c r="BX194" s="17"/>
      <c r="BY194" s="17"/>
      <c r="BZ194" s="17"/>
      <c r="CA194" s="17"/>
      <c r="CB194" s="17"/>
      <c r="CC194" s="17"/>
      <c r="CD194" s="17"/>
      <c r="CE194" s="17"/>
      <c r="CF194" s="17" t="s">
        <v>88</v>
      </c>
      <c r="CG194" s="19" t="s">
        <v>85</v>
      </c>
      <c r="CH194" s="17"/>
      <c r="CI194" s="15" t="s">
        <v>112</v>
      </c>
    </row>
    <row r="195" spans="1:124">
      <c r="A195" s="13">
        <v>190</v>
      </c>
      <c r="B195" s="15">
        <v>101</v>
      </c>
      <c r="C195" s="19" t="s">
        <v>725</v>
      </c>
      <c r="E195" s="19" t="s">
        <v>790</v>
      </c>
      <c r="F195" s="19">
        <v>2022</v>
      </c>
      <c r="G195" s="27" t="s">
        <v>86</v>
      </c>
      <c r="H195" s="16" t="s">
        <v>87</v>
      </c>
      <c r="I195" s="19" t="s">
        <v>144</v>
      </c>
      <c r="J195" s="19"/>
      <c r="K195" s="19"/>
      <c r="L195" s="19" t="s">
        <v>89</v>
      </c>
      <c r="M195" s="16" t="s">
        <v>90</v>
      </c>
      <c r="N195" s="21" t="s">
        <v>453</v>
      </c>
      <c r="O195" s="19" t="s">
        <v>1180</v>
      </c>
      <c r="P195" s="19">
        <v>18</v>
      </c>
      <c r="Q195" s="19">
        <v>2</v>
      </c>
      <c r="R195" s="19">
        <v>20</v>
      </c>
      <c r="S195" s="19"/>
      <c r="T195" s="19" t="s">
        <v>150</v>
      </c>
      <c r="U195" s="17" t="s">
        <v>95</v>
      </c>
      <c r="V195" s="17" t="s">
        <v>1181</v>
      </c>
      <c r="W195" s="17">
        <v>30</v>
      </c>
      <c r="Y195" s="15" t="s">
        <v>112</v>
      </c>
      <c r="Z195" s="19" t="s">
        <v>850</v>
      </c>
      <c r="AA195" s="15" t="s">
        <v>851</v>
      </c>
      <c r="AB195" s="19" t="s">
        <v>204</v>
      </c>
      <c r="AC195" s="15" t="s">
        <v>927</v>
      </c>
      <c r="AD195" s="19" t="s">
        <v>1182</v>
      </c>
      <c r="AE195" s="19" t="s">
        <v>206</v>
      </c>
      <c r="AH195" s="15" t="s">
        <v>112</v>
      </c>
      <c r="AI195" s="15" t="s">
        <v>89</v>
      </c>
      <c r="AJ195" s="15" t="s">
        <v>841</v>
      </c>
      <c r="AK195" s="19" t="s">
        <v>89</v>
      </c>
      <c r="AL195" s="19" t="s">
        <v>208</v>
      </c>
      <c r="AM195" s="19" t="s">
        <v>402</v>
      </c>
      <c r="AN195" s="19"/>
      <c r="AO195" s="19"/>
      <c r="AP195" s="19"/>
      <c r="AQ195" s="19" t="s">
        <v>131</v>
      </c>
      <c r="AR195" s="19" t="s">
        <v>89</v>
      </c>
      <c r="AS195" s="19">
        <v>20</v>
      </c>
      <c r="AT195" s="19" t="s">
        <v>183</v>
      </c>
      <c r="AU195" s="19" t="s">
        <v>854</v>
      </c>
      <c r="AV195" s="19" t="s">
        <v>134</v>
      </c>
      <c r="AW195" s="19" t="s">
        <v>516</v>
      </c>
      <c r="AX195" s="19" t="s">
        <v>1183</v>
      </c>
      <c r="AY195" s="19" t="s">
        <v>1184</v>
      </c>
      <c r="AZ195" s="19" t="s">
        <v>857</v>
      </c>
      <c r="BA195" s="17">
        <v>20</v>
      </c>
      <c r="BB195" s="17">
        <v>20</v>
      </c>
      <c r="BC195" s="17" t="s">
        <v>167</v>
      </c>
      <c r="BD195" s="21">
        <v>41.1</v>
      </c>
      <c r="BE195" s="21"/>
      <c r="BF195" s="19"/>
      <c r="BG195" s="19"/>
      <c r="BH195" s="19"/>
      <c r="BI195" s="19"/>
      <c r="BJ195" s="19">
        <v>21.3</v>
      </c>
      <c r="BK195" s="19"/>
      <c r="BO195" s="19"/>
      <c r="BP195" s="19"/>
      <c r="BQ195" s="19"/>
      <c r="BR195" s="21">
        <v>55.6</v>
      </c>
      <c r="BS195" s="21"/>
      <c r="BT195" s="21"/>
      <c r="BU195" s="21"/>
      <c r="BV195" s="21"/>
      <c r="BW195" s="21"/>
      <c r="BX195" s="21">
        <v>34.4</v>
      </c>
      <c r="BY195" s="21"/>
      <c r="CC195" s="21"/>
      <c r="CD195" s="21"/>
      <c r="CE195" s="21"/>
      <c r="CF195" s="19" t="s">
        <v>140</v>
      </c>
      <c r="CG195" s="21"/>
      <c r="CH195" s="21"/>
      <c r="CI195" s="15" t="s">
        <v>112</v>
      </c>
    </row>
    <row r="196" spans="1:124">
      <c r="A196" s="13">
        <v>191</v>
      </c>
      <c r="B196" s="15">
        <v>102</v>
      </c>
      <c r="C196" s="19" t="s">
        <v>726</v>
      </c>
      <c r="D196" s="15">
        <v>1</v>
      </c>
      <c r="E196" s="19" t="s">
        <v>791</v>
      </c>
      <c r="F196" s="19">
        <v>2012</v>
      </c>
      <c r="G196" s="27" t="s">
        <v>86</v>
      </c>
      <c r="H196" s="16" t="s">
        <v>87</v>
      </c>
      <c r="I196" s="19" t="s">
        <v>144</v>
      </c>
      <c r="J196" s="19"/>
      <c r="K196" s="19"/>
      <c r="L196" s="19" t="s">
        <v>89</v>
      </c>
      <c r="M196" s="16" t="s">
        <v>90</v>
      </c>
      <c r="N196" s="19" t="s">
        <v>195</v>
      </c>
      <c r="O196" s="19" t="s">
        <v>1164</v>
      </c>
      <c r="P196" s="19">
        <v>15</v>
      </c>
      <c r="Q196" s="19">
        <v>0</v>
      </c>
      <c r="R196" s="19">
        <f t="shared" ref="R196:R201" si="50">Q196+P196</f>
        <v>15</v>
      </c>
      <c r="S196" s="19"/>
      <c r="T196" s="16" t="s">
        <v>295</v>
      </c>
      <c r="U196" s="19" t="s">
        <v>495</v>
      </c>
      <c r="V196" s="19" t="s">
        <v>1165</v>
      </c>
      <c r="W196" s="19">
        <v>150</v>
      </c>
      <c r="X196" s="19" t="s">
        <v>1166</v>
      </c>
      <c r="Y196" s="15" t="s">
        <v>112</v>
      </c>
      <c r="Z196" s="19" t="s">
        <v>100</v>
      </c>
      <c r="AA196" s="17" t="s">
        <v>101</v>
      </c>
      <c r="AB196" s="19" t="s">
        <v>102</v>
      </c>
      <c r="AC196" s="19" t="s">
        <v>1168</v>
      </c>
      <c r="AD196" s="19">
        <v>10</v>
      </c>
      <c r="AE196" s="19" t="s">
        <v>159</v>
      </c>
      <c r="AF196" s="19"/>
      <c r="AH196" s="15" t="s">
        <v>112</v>
      </c>
      <c r="AI196" s="15" t="s">
        <v>89</v>
      </c>
      <c r="AJ196" s="15" t="s">
        <v>132</v>
      </c>
      <c r="AK196" s="19" t="s">
        <v>89</v>
      </c>
      <c r="AL196" s="19" t="s">
        <v>299</v>
      </c>
      <c r="AM196" s="19" t="s">
        <v>156</v>
      </c>
      <c r="AN196" s="19" t="s">
        <v>431</v>
      </c>
      <c r="AO196" s="19"/>
      <c r="AP196" s="19"/>
      <c r="AQ196" s="19" t="s">
        <v>1175</v>
      </c>
      <c r="AR196" s="19" t="s">
        <v>89</v>
      </c>
      <c r="AS196" s="19">
        <v>15</v>
      </c>
      <c r="AT196" s="17" t="s">
        <v>183</v>
      </c>
      <c r="AU196" s="19" t="s">
        <v>164</v>
      </c>
      <c r="AV196" s="19" t="s">
        <v>134</v>
      </c>
      <c r="AW196" s="19" t="s">
        <v>516</v>
      </c>
      <c r="AX196" s="19" t="s">
        <v>1176</v>
      </c>
      <c r="AY196" s="19" t="s">
        <v>1177</v>
      </c>
      <c r="AZ196" s="19" t="s">
        <v>434</v>
      </c>
      <c r="BA196" s="17">
        <v>15</v>
      </c>
      <c r="BB196" s="17">
        <v>15</v>
      </c>
      <c r="BC196" s="17" t="s">
        <v>167</v>
      </c>
      <c r="BD196" s="17">
        <v>31.9</v>
      </c>
      <c r="BJ196" s="15">
        <v>12.9</v>
      </c>
      <c r="BR196" s="15">
        <v>21.8</v>
      </c>
      <c r="BX196" s="15">
        <v>12.6</v>
      </c>
      <c r="CF196" s="15" t="s">
        <v>88</v>
      </c>
      <c r="CH196" s="19" t="s">
        <v>1476</v>
      </c>
      <c r="CI196" s="15" t="s">
        <v>112</v>
      </c>
    </row>
    <row r="197" spans="1:124">
      <c r="A197" s="13">
        <v>192</v>
      </c>
      <c r="B197" s="15">
        <v>102</v>
      </c>
      <c r="C197" s="19" t="s">
        <v>726</v>
      </c>
      <c r="D197" s="15">
        <v>2</v>
      </c>
      <c r="E197" s="19" t="s">
        <v>791</v>
      </c>
      <c r="F197" s="19">
        <v>2012</v>
      </c>
      <c r="G197" s="27" t="s">
        <v>86</v>
      </c>
      <c r="H197" s="16" t="s">
        <v>87</v>
      </c>
      <c r="I197" s="19" t="s">
        <v>144</v>
      </c>
      <c r="J197" s="19"/>
      <c r="K197" s="19"/>
      <c r="L197" s="19" t="s">
        <v>89</v>
      </c>
      <c r="M197" s="16" t="s">
        <v>90</v>
      </c>
      <c r="N197" s="19" t="s">
        <v>195</v>
      </c>
      <c r="O197" s="19" t="s">
        <v>1164</v>
      </c>
      <c r="P197" s="19">
        <v>15</v>
      </c>
      <c r="Q197" s="19">
        <v>0</v>
      </c>
      <c r="R197" s="19">
        <f t="shared" si="50"/>
        <v>15</v>
      </c>
      <c r="S197" s="19"/>
      <c r="T197" s="16" t="s">
        <v>295</v>
      </c>
      <c r="U197" s="19" t="s">
        <v>495</v>
      </c>
      <c r="V197" s="19" t="s">
        <v>1165</v>
      </c>
      <c r="W197" s="19">
        <v>150</v>
      </c>
      <c r="X197" s="19" t="s">
        <v>1166</v>
      </c>
      <c r="Y197" s="15" t="s">
        <v>112</v>
      </c>
      <c r="Z197" s="19" t="s">
        <v>99</v>
      </c>
      <c r="AA197" s="17" t="s">
        <v>101</v>
      </c>
      <c r="AB197" s="19" t="s">
        <v>102</v>
      </c>
      <c r="AC197" s="19" t="s">
        <v>1168</v>
      </c>
      <c r="AD197" s="19">
        <v>10</v>
      </c>
      <c r="AE197" s="19" t="s">
        <v>159</v>
      </c>
      <c r="AF197" s="19"/>
      <c r="AH197" s="15" t="s">
        <v>112</v>
      </c>
      <c r="AI197" s="15" t="s">
        <v>89</v>
      </c>
      <c r="AJ197" s="15" t="s">
        <v>132</v>
      </c>
      <c r="AK197" s="19" t="s">
        <v>89</v>
      </c>
      <c r="AL197" s="19" t="s">
        <v>299</v>
      </c>
      <c r="AM197" s="19" t="s">
        <v>156</v>
      </c>
      <c r="AN197" s="19" t="s">
        <v>431</v>
      </c>
      <c r="AO197" s="19"/>
      <c r="AP197" s="19"/>
      <c r="AQ197" s="19" t="s">
        <v>1175</v>
      </c>
      <c r="AR197" s="19" t="s">
        <v>89</v>
      </c>
      <c r="AS197" s="19">
        <v>15</v>
      </c>
      <c r="AT197" s="17" t="s">
        <v>183</v>
      </c>
      <c r="AU197" s="19" t="s">
        <v>164</v>
      </c>
      <c r="AV197" s="19" t="s">
        <v>134</v>
      </c>
      <c r="AW197" s="19" t="s">
        <v>516</v>
      </c>
      <c r="AX197" s="19" t="s">
        <v>1176</v>
      </c>
      <c r="AY197" s="19" t="s">
        <v>1177</v>
      </c>
      <c r="AZ197" s="19" t="s">
        <v>434</v>
      </c>
      <c r="BA197" s="19">
        <v>15</v>
      </c>
      <c r="BB197" s="19">
        <v>15</v>
      </c>
      <c r="BC197" s="17" t="s">
        <v>167</v>
      </c>
      <c r="BD197" s="19">
        <v>35.4</v>
      </c>
      <c r="BE197" s="19"/>
      <c r="BF197" s="19"/>
      <c r="BG197" s="19"/>
      <c r="BH197" s="19"/>
      <c r="BI197" s="19"/>
      <c r="BJ197" s="19">
        <v>14.5</v>
      </c>
      <c r="BK197" s="19"/>
      <c r="BL197" s="19"/>
      <c r="BM197" s="19"/>
      <c r="BN197" s="19"/>
      <c r="BO197" s="19"/>
      <c r="BP197" s="19"/>
      <c r="BQ197" s="19"/>
      <c r="BR197" s="19">
        <v>25.9</v>
      </c>
      <c r="BS197" s="19"/>
      <c r="BT197" s="19"/>
      <c r="BU197" s="19"/>
      <c r="BV197" s="19"/>
      <c r="BW197" s="19"/>
      <c r="BX197" s="19">
        <v>16.399999999999999</v>
      </c>
      <c r="BZ197" s="19"/>
      <c r="CA197" s="19"/>
      <c r="CB197" s="19"/>
      <c r="CC197" s="19"/>
      <c r="CD197" s="19"/>
      <c r="CE197" s="19"/>
      <c r="CF197" s="21" t="s">
        <v>88</v>
      </c>
      <c r="CG197" s="19"/>
      <c r="CH197" s="19"/>
      <c r="CI197" s="15" t="s">
        <v>112</v>
      </c>
    </row>
    <row r="198" spans="1:124">
      <c r="A198" s="13">
        <v>193</v>
      </c>
      <c r="B198" s="15">
        <v>102</v>
      </c>
      <c r="C198" s="19" t="s">
        <v>726</v>
      </c>
      <c r="D198" s="15">
        <v>3</v>
      </c>
      <c r="E198" s="19" t="s">
        <v>791</v>
      </c>
      <c r="F198" s="19">
        <v>2012</v>
      </c>
      <c r="G198" s="27" t="s">
        <v>86</v>
      </c>
      <c r="H198" s="16" t="s">
        <v>87</v>
      </c>
      <c r="I198" s="19" t="s">
        <v>144</v>
      </c>
      <c r="J198" s="19"/>
      <c r="K198" s="19"/>
      <c r="L198" s="19" t="s">
        <v>89</v>
      </c>
      <c r="M198" s="16" t="s">
        <v>90</v>
      </c>
      <c r="N198" s="19" t="s">
        <v>195</v>
      </c>
      <c r="O198" s="19" t="s">
        <v>1164</v>
      </c>
      <c r="P198" s="19">
        <v>15</v>
      </c>
      <c r="Q198" s="19">
        <v>0</v>
      </c>
      <c r="R198" s="19">
        <f t="shared" si="50"/>
        <v>15</v>
      </c>
      <c r="S198" s="19"/>
      <c r="T198" s="16" t="s">
        <v>295</v>
      </c>
      <c r="U198" s="19" t="s">
        <v>495</v>
      </c>
      <c r="V198" s="19" t="s">
        <v>1165</v>
      </c>
      <c r="W198" s="19">
        <v>150</v>
      </c>
      <c r="X198" s="19" t="s">
        <v>1166</v>
      </c>
      <c r="Y198" s="15" t="s">
        <v>112</v>
      </c>
      <c r="Z198" s="19" t="s">
        <v>1169</v>
      </c>
      <c r="AA198" s="17" t="s">
        <v>101</v>
      </c>
      <c r="AB198" s="19" t="s">
        <v>102</v>
      </c>
      <c r="AC198" s="19" t="s">
        <v>1170</v>
      </c>
      <c r="AD198" s="19">
        <v>10</v>
      </c>
      <c r="AE198" s="19" t="s">
        <v>159</v>
      </c>
      <c r="AF198" s="19"/>
      <c r="AH198" s="15" t="s">
        <v>112</v>
      </c>
      <c r="AI198" s="15" t="s">
        <v>89</v>
      </c>
      <c r="AJ198" s="15" t="s">
        <v>132</v>
      </c>
      <c r="AK198" s="19" t="s">
        <v>89</v>
      </c>
      <c r="AL198" s="19" t="s">
        <v>299</v>
      </c>
      <c r="AM198" s="19" t="s">
        <v>156</v>
      </c>
      <c r="AN198" s="19" t="s">
        <v>431</v>
      </c>
      <c r="AO198" s="19"/>
      <c r="AP198" s="19"/>
      <c r="AQ198" s="19" t="s">
        <v>1175</v>
      </c>
      <c r="AR198" s="19" t="s">
        <v>89</v>
      </c>
      <c r="AS198" s="19">
        <v>15</v>
      </c>
      <c r="AT198" s="17" t="s">
        <v>183</v>
      </c>
      <c r="AU198" s="19" t="s">
        <v>164</v>
      </c>
      <c r="AV198" s="19" t="s">
        <v>134</v>
      </c>
      <c r="AW198" s="19" t="s">
        <v>516</v>
      </c>
      <c r="AX198" s="19" t="s">
        <v>1176</v>
      </c>
      <c r="AY198" s="19" t="s">
        <v>1177</v>
      </c>
      <c r="AZ198" s="19" t="s">
        <v>434</v>
      </c>
      <c r="BA198" s="17">
        <v>15</v>
      </c>
      <c r="BB198" s="17">
        <v>15</v>
      </c>
      <c r="BC198" s="17" t="s">
        <v>167</v>
      </c>
      <c r="BD198" s="15">
        <v>31.3</v>
      </c>
      <c r="BG198" s="15">
        <v>15</v>
      </c>
      <c r="BJ198" s="15">
        <v>12.7</v>
      </c>
      <c r="BR198" s="15">
        <v>23.3</v>
      </c>
      <c r="BX198" s="15">
        <v>14.9</v>
      </c>
      <c r="CF198" s="15" t="s">
        <v>88</v>
      </c>
      <c r="CH198" s="19" t="s">
        <v>1476</v>
      </c>
      <c r="CI198" s="15" t="s">
        <v>112</v>
      </c>
    </row>
    <row r="199" spans="1:124">
      <c r="A199" s="13">
        <v>194</v>
      </c>
      <c r="B199" s="15">
        <v>103</v>
      </c>
      <c r="C199" s="19" t="s">
        <v>726</v>
      </c>
      <c r="D199" s="15">
        <v>1</v>
      </c>
      <c r="E199" s="19" t="s">
        <v>792</v>
      </c>
      <c r="F199" s="19">
        <v>2006</v>
      </c>
      <c r="G199" s="27" t="s">
        <v>86</v>
      </c>
      <c r="H199" s="16" t="s">
        <v>87</v>
      </c>
      <c r="I199" s="19" t="s">
        <v>88</v>
      </c>
      <c r="J199" s="19"/>
      <c r="K199" s="19"/>
      <c r="L199" s="19" t="s">
        <v>89</v>
      </c>
      <c r="M199" s="16" t="s">
        <v>90</v>
      </c>
      <c r="N199" s="19" t="s">
        <v>195</v>
      </c>
      <c r="O199" s="19" t="s">
        <v>1167</v>
      </c>
      <c r="P199" s="19">
        <v>15</v>
      </c>
      <c r="Q199" s="19">
        <v>0</v>
      </c>
      <c r="R199" s="19">
        <f t="shared" si="50"/>
        <v>15</v>
      </c>
      <c r="S199" s="19"/>
      <c r="T199" s="16" t="s">
        <v>295</v>
      </c>
      <c r="U199" s="19" t="s">
        <v>495</v>
      </c>
      <c r="V199" s="19" t="s">
        <v>1165</v>
      </c>
      <c r="W199" s="19">
        <v>150</v>
      </c>
      <c r="X199" s="19" t="s">
        <v>1474</v>
      </c>
      <c r="Y199" s="15" t="s">
        <v>112</v>
      </c>
      <c r="Z199" s="19" t="s">
        <v>457</v>
      </c>
      <c r="AA199" s="17" t="s">
        <v>101</v>
      </c>
      <c r="AB199" s="19" t="s">
        <v>102</v>
      </c>
      <c r="AC199" s="19" t="s">
        <v>1171</v>
      </c>
      <c r="AD199" s="19">
        <v>30</v>
      </c>
      <c r="AE199" s="19" t="s">
        <v>159</v>
      </c>
      <c r="AF199" s="19" t="s">
        <v>1172</v>
      </c>
      <c r="AH199" s="15" t="s">
        <v>112</v>
      </c>
      <c r="AI199" s="15" t="s">
        <v>89</v>
      </c>
      <c r="AJ199" s="15" t="s">
        <v>1468</v>
      </c>
      <c r="AK199" s="19" t="s">
        <v>89</v>
      </c>
      <c r="AL199" s="19" t="s">
        <v>208</v>
      </c>
      <c r="AM199" s="19" t="s">
        <v>156</v>
      </c>
      <c r="AN199" s="19"/>
      <c r="AO199" s="19"/>
      <c r="AP199" s="19">
        <v>30</v>
      </c>
      <c r="AQ199" s="19" t="s">
        <v>1175</v>
      </c>
      <c r="AR199" s="19" t="s">
        <v>89</v>
      </c>
      <c r="AS199" s="19">
        <v>15</v>
      </c>
      <c r="AT199" s="19" t="s">
        <v>132</v>
      </c>
      <c r="AU199" s="19" t="s">
        <v>164</v>
      </c>
      <c r="AV199" s="19" t="s">
        <v>134</v>
      </c>
      <c r="AW199" s="19" t="s">
        <v>516</v>
      </c>
      <c r="AX199" s="19" t="s">
        <v>340</v>
      </c>
      <c r="AY199" s="19" t="s">
        <v>1177</v>
      </c>
      <c r="AZ199" s="19" t="s">
        <v>434</v>
      </c>
      <c r="BA199" s="17">
        <v>15</v>
      </c>
      <c r="BB199" s="17">
        <v>15</v>
      </c>
      <c r="BC199" s="17" t="s">
        <v>435</v>
      </c>
      <c r="BD199" s="19">
        <v>-50</v>
      </c>
      <c r="BE199" s="19"/>
      <c r="BF199" s="36"/>
      <c r="BG199" s="19">
        <v>10</v>
      </c>
      <c r="BH199" s="19"/>
      <c r="BI199" s="19"/>
      <c r="BJ199" s="19">
        <f>BG199*SQRT(BA199)</f>
        <v>38.729833462074168</v>
      </c>
      <c r="BK199" s="19"/>
      <c r="BL199" s="19"/>
      <c r="BM199" s="19"/>
      <c r="BN199" s="19"/>
      <c r="BO199" s="19"/>
      <c r="BP199" s="19"/>
      <c r="BQ199" s="19"/>
      <c r="BR199" s="19">
        <v>10</v>
      </c>
      <c r="BS199" s="19"/>
      <c r="BT199" s="19"/>
      <c r="BU199" s="19">
        <v>20</v>
      </c>
      <c r="BV199" s="19"/>
      <c r="BW199" s="19"/>
      <c r="BX199" s="15">
        <f>BU199*SQRT(BB199)</f>
        <v>77.459666924148337</v>
      </c>
      <c r="BY199" s="19"/>
      <c r="BZ199" s="19"/>
      <c r="CA199" s="19"/>
      <c r="CB199" s="19"/>
      <c r="CC199" s="19"/>
      <c r="CD199" s="19"/>
      <c r="CE199" s="19"/>
      <c r="CF199" s="19" t="s">
        <v>88</v>
      </c>
      <c r="CG199" s="19"/>
      <c r="CH199" s="19" t="s">
        <v>878</v>
      </c>
      <c r="CI199" s="15" t="s">
        <v>112</v>
      </c>
    </row>
    <row r="200" spans="1:124">
      <c r="A200" s="13">
        <v>195</v>
      </c>
      <c r="B200" s="15">
        <v>103</v>
      </c>
      <c r="C200" s="19" t="s">
        <v>726</v>
      </c>
      <c r="D200" s="15">
        <v>2</v>
      </c>
      <c r="E200" s="19" t="s">
        <v>792</v>
      </c>
      <c r="F200" s="19">
        <v>2006</v>
      </c>
      <c r="G200" s="27" t="s">
        <v>86</v>
      </c>
      <c r="H200" s="16" t="s">
        <v>87</v>
      </c>
      <c r="I200" s="15" t="s">
        <v>88</v>
      </c>
      <c r="L200" s="15" t="s">
        <v>89</v>
      </c>
      <c r="M200" s="16" t="s">
        <v>90</v>
      </c>
      <c r="N200" s="15" t="s">
        <v>195</v>
      </c>
      <c r="O200" s="15" t="s">
        <v>1167</v>
      </c>
      <c r="P200" s="15">
        <v>15</v>
      </c>
      <c r="Q200" s="15">
        <v>0</v>
      </c>
      <c r="R200" s="15">
        <f t="shared" si="50"/>
        <v>15</v>
      </c>
      <c r="T200" s="16" t="s">
        <v>295</v>
      </c>
      <c r="U200" s="15" t="s">
        <v>495</v>
      </c>
      <c r="V200" s="15" t="s">
        <v>1165</v>
      </c>
      <c r="W200" s="15">
        <v>150</v>
      </c>
      <c r="X200" s="19" t="s">
        <v>1474</v>
      </c>
      <c r="Y200" s="15" t="s">
        <v>112</v>
      </c>
      <c r="Z200" s="15" t="s">
        <v>868</v>
      </c>
      <c r="AA200" s="15" t="s">
        <v>333</v>
      </c>
      <c r="AB200" s="15" t="s">
        <v>102</v>
      </c>
      <c r="AC200" s="15" t="s">
        <v>1173</v>
      </c>
      <c r="AD200" s="15" t="s">
        <v>1174</v>
      </c>
      <c r="AE200" s="15" t="s">
        <v>159</v>
      </c>
      <c r="AF200" s="15" t="s">
        <v>1172</v>
      </c>
      <c r="AG200" s="15" t="s">
        <v>1471</v>
      </c>
      <c r="AH200" s="15" t="s">
        <v>112</v>
      </c>
      <c r="AI200" s="15" t="s">
        <v>89</v>
      </c>
      <c r="AJ200" s="15" t="s">
        <v>1469</v>
      </c>
      <c r="AK200" s="15" t="s">
        <v>89</v>
      </c>
      <c r="AL200" s="15" t="s">
        <v>208</v>
      </c>
      <c r="AM200" s="15" t="s">
        <v>156</v>
      </c>
      <c r="AP200" s="15">
        <v>40</v>
      </c>
      <c r="AQ200" s="15" t="s">
        <v>1179</v>
      </c>
      <c r="AR200" s="15" t="s">
        <v>89</v>
      </c>
      <c r="AS200" s="15">
        <v>15</v>
      </c>
      <c r="AT200" s="15" t="s">
        <v>132</v>
      </c>
      <c r="AU200" s="15" t="s">
        <v>164</v>
      </c>
      <c r="AV200" s="15" t="s">
        <v>134</v>
      </c>
      <c r="AW200" s="15" t="s">
        <v>516</v>
      </c>
      <c r="AX200" s="15" t="s">
        <v>340</v>
      </c>
      <c r="AY200" s="15" t="s">
        <v>1177</v>
      </c>
      <c r="AZ200" s="15" t="s">
        <v>434</v>
      </c>
      <c r="BA200" s="17">
        <v>15</v>
      </c>
      <c r="BB200" s="17">
        <v>15</v>
      </c>
      <c r="BC200" s="19" t="s">
        <v>977</v>
      </c>
      <c r="BD200" s="19">
        <v>-50</v>
      </c>
      <c r="BE200" s="19"/>
      <c r="BF200" s="19"/>
      <c r="BG200" s="19">
        <v>10</v>
      </c>
      <c r="BH200" s="19"/>
      <c r="BI200" s="19"/>
      <c r="BJ200" s="19"/>
      <c r="BK200" s="19"/>
      <c r="BL200" s="19"/>
      <c r="BM200" s="19"/>
      <c r="BN200" s="19"/>
      <c r="BO200" s="19"/>
      <c r="BP200" s="19"/>
      <c r="BQ200" s="19"/>
      <c r="BR200" s="19">
        <v>10</v>
      </c>
      <c r="BS200" s="19"/>
      <c r="BT200" s="19"/>
      <c r="BU200" s="19">
        <v>20</v>
      </c>
      <c r="BV200" s="19"/>
      <c r="BW200" s="19"/>
      <c r="BY200" s="19"/>
      <c r="BZ200" s="19"/>
      <c r="CA200" s="19"/>
      <c r="CB200" s="19"/>
      <c r="CC200" s="19"/>
      <c r="CD200" s="19"/>
      <c r="CE200" s="19"/>
      <c r="CF200" s="19" t="s">
        <v>88</v>
      </c>
      <c r="CG200" s="19"/>
      <c r="CH200" s="19" t="s">
        <v>1475</v>
      </c>
      <c r="CI200" s="15" t="s">
        <v>112</v>
      </c>
    </row>
    <row r="201" spans="1:124">
      <c r="A201" s="13">
        <v>196</v>
      </c>
      <c r="B201" s="15">
        <v>103</v>
      </c>
      <c r="C201" s="19" t="s">
        <v>726</v>
      </c>
      <c r="D201" s="15">
        <v>3</v>
      </c>
      <c r="E201" s="19" t="s">
        <v>792</v>
      </c>
      <c r="F201" s="19">
        <v>2006</v>
      </c>
      <c r="G201" s="27" t="s">
        <v>86</v>
      </c>
      <c r="H201" s="16" t="s">
        <v>87</v>
      </c>
      <c r="I201" s="15" t="s">
        <v>88</v>
      </c>
      <c r="L201" s="15" t="s">
        <v>89</v>
      </c>
      <c r="M201" s="16" t="s">
        <v>90</v>
      </c>
      <c r="N201" s="15" t="s">
        <v>195</v>
      </c>
      <c r="O201" s="15" t="s">
        <v>1167</v>
      </c>
      <c r="P201" s="15">
        <v>15</v>
      </c>
      <c r="Q201" s="15">
        <v>0</v>
      </c>
      <c r="R201" s="15">
        <f t="shared" si="50"/>
        <v>15</v>
      </c>
      <c r="T201" s="16" t="s">
        <v>295</v>
      </c>
      <c r="U201" s="15" t="s">
        <v>495</v>
      </c>
      <c r="V201" s="15" t="s">
        <v>1165</v>
      </c>
      <c r="W201" s="15">
        <v>150</v>
      </c>
      <c r="X201" s="19" t="s">
        <v>1474</v>
      </c>
      <c r="Y201" s="15" t="s">
        <v>112</v>
      </c>
      <c r="Z201" s="15" t="s">
        <v>868</v>
      </c>
      <c r="AA201" s="15" t="s">
        <v>333</v>
      </c>
      <c r="AB201" s="15" t="s">
        <v>102</v>
      </c>
      <c r="AC201" s="15" t="s">
        <v>1173</v>
      </c>
      <c r="AD201" s="15" t="s">
        <v>1174</v>
      </c>
      <c r="AE201" s="15" t="s">
        <v>159</v>
      </c>
      <c r="AF201" s="15" t="s">
        <v>1172</v>
      </c>
      <c r="AG201" s="15" t="s">
        <v>1472</v>
      </c>
      <c r="AH201" s="15" t="s">
        <v>112</v>
      </c>
      <c r="AI201" s="15" t="s">
        <v>89</v>
      </c>
      <c r="AJ201" s="15" t="s">
        <v>1470</v>
      </c>
      <c r="AK201" s="15" t="s">
        <v>89</v>
      </c>
      <c r="AL201" s="15" t="s">
        <v>208</v>
      </c>
      <c r="AM201" s="15" t="s">
        <v>156</v>
      </c>
      <c r="AP201" s="15">
        <v>30</v>
      </c>
      <c r="AQ201" s="15" t="s">
        <v>1175</v>
      </c>
      <c r="AR201" s="15" t="s">
        <v>89</v>
      </c>
      <c r="AS201" s="15">
        <v>15</v>
      </c>
      <c r="AT201" s="15" t="s">
        <v>132</v>
      </c>
      <c r="AU201" s="15" t="s">
        <v>164</v>
      </c>
      <c r="AV201" s="15" t="s">
        <v>134</v>
      </c>
      <c r="AW201" s="15" t="s">
        <v>516</v>
      </c>
      <c r="AX201" s="15" t="s">
        <v>340</v>
      </c>
      <c r="AY201" s="15" t="s">
        <v>1177</v>
      </c>
      <c r="AZ201" s="15" t="s">
        <v>434</v>
      </c>
      <c r="BA201" s="17">
        <v>15</v>
      </c>
      <c r="BB201" s="17">
        <v>15</v>
      </c>
      <c r="BC201" s="19" t="s">
        <v>977</v>
      </c>
      <c r="BD201" s="19">
        <v>-50</v>
      </c>
      <c r="BG201" s="15">
        <v>10</v>
      </c>
      <c r="BR201" s="15">
        <v>10</v>
      </c>
      <c r="BU201" s="15">
        <v>20</v>
      </c>
      <c r="CF201" s="19" t="s">
        <v>88</v>
      </c>
      <c r="CG201" s="19"/>
      <c r="CH201" s="19" t="s">
        <v>878</v>
      </c>
      <c r="CI201" s="15" t="s">
        <v>112</v>
      </c>
    </row>
    <row r="202" spans="1:124">
      <c r="A202" s="13">
        <v>197</v>
      </c>
      <c r="B202" s="15">
        <v>104</v>
      </c>
      <c r="C202" s="19" t="s">
        <v>727</v>
      </c>
      <c r="E202" s="19" t="s">
        <v>793</v>
      </c>
      <c r="F202" s="19">
        <v>1997</v>
      </c>
      <c r="G202" s="27" t="s">
        <v>86</v>
      </c>
      <c r="H202" s="16" t="s">
        <v>87</v>
      </c>
      <c r="I202" s="19" t="s">
        <v>144</v>
      </c>
      <c r="J202" s="19"/>
      <c r="K202" s="19"/>
      <c r="L202" s="19" t="s">
        <v>89</v>
      </c>
      <c r="M202" s="16" t="s">
        <v>90</v>
      </c>
      <c r="N202" s="19" t="s">
        <v>195</v>
      </c>
      <c r="O202" s="19" t="s">
        <v>1139</v>
      </c>
      <c r="P202" s="19">
        <v>11</v>
      </c>
      <c r="Q202" s="19">
        <v>4</v>
      </c>
      <c r="R202" s="19">
        <f t="shared" ref="R202:R204" si="51">Q202+P202</f>
        <v>15</v>
      </c>
      <c r="S202" s="19"/>
      <c r="T202" s="16" t="s">
        <v>94</v>
      </c>
      <c r="U202" s="19" t="s">
        <v>495</v>
      </c>
      <c r="V202" s="19" t="s">
        <v>1140</v>
      </c>
      <c r="W202" s="19"/>
      <c r="X202" s="19" t="s">
        <v>1473</v>
      </c>
      <c r="Y202" s="15" t="s">
        <v>112</v>
      </c>
      <c r="Z202" s="19" t="s">
        <v>666</v>
      </c>
      <c r="AA202" s="19" t="s">
        <v>203</v>
      </c>
      <c r="AB202" s="17" t="s">
        <v>204</v>
      </c>
      <c r="AC202" s="19" t="s">
        <v>1143</v>
      </c>
      <c r="AD202" s="19">
        <v>20</v>
      </c>
      <c r="AE202" s="19" t="s">
        <v>156</v>
      </c>
      <c r="AF202" s="19"/>
      <c r="AG202" s="19" t="s">
        <v>1144</v>
      </c>
      <c r="AH202" s="15" t="s">
        <v>112</v>
      </c>
      <c r="AI202" s="15" t="s">
        <v>89</v>
      </c>
      <c r="AJ202" s="15" t="s">
        <v>1479</v>
      </c>
      <c r="AK202" s="19" t="s">
        <v>89</v>
      </c>
      <c r="AL202" s="19" t="s">
        <v>208</v>
      </c>
      <c r="AM202" s="19" t="s">
        <v>156</v>
      </c>
      <c r="AN202" s="19" t="s">
        <v>1480</v>
      </c>
      <c r="AO202" s="19"/>
      <c r="AP202" s="19"/>
      <c r="AQ202" s="19" t="s">
        <v>131</v>
      </c>
      <c r="AR202" s="19" t="s">
        <v>89</v>
      </c>
      <c r="AS202" s="19">
        <v>15</v>
      </c>
      <c r="AT202" s="19" t="s">
        <v>132</v>
      </c>
      <c r="AU202" s="19" t="s">
        <v>854</v>
      </c>
      <c r="AV202" s="19" t="s">
        <v>134</v>
      </c>
      <c r="AW202" s="19" t="s">
        <v>872</v>
      </c>
      <c r="AX202" s="17" t="s">
        <v>1150</v>
      </c>
      <c r="AY202" s="19" t="s">
        <v>1151</v>
      </c>
      <c r="AZ202" s="19"/>
      <c r="BA202" s="19">
        <v>15</v>
      </c>
      <c r="BB202" s="19">
        <v>15</v>
      </c>
      <c r="BC202" s="19" t="s">
        <v>167</v>
      </c>
      <c r="BD202" s="19">
        <v>20</v>
      </c>
      <c r="BE202" s="19"/>
      <c r="BF202" s="19"/>
      <c r="BG202" s="19"/>
      <c r="BH202" s="19"/>
      <c r="BI202" s="19"/>
      <c r="BJ202" s="19">
        <v>21</v>
      </c>
      <c r="BK202" s="19"/>
      <c r="BL202" s="19"/>
      <c r="BM202" s="19"/>
      <c r="BN202" s="19"/>
      <c r="BO202" s="19"/>
      <c r="BP202" s="19"/>
      <c r="BQ202" s="19"/>
      <c r="BR202" s="19">
        <v>28</v>
      </c>
      <c r="BS202" s="19"/>
      <c r="BT202" s="19"/>
      <c r="BU202" s="19"/>
      <c r="BV202" s="19"/>
      <c r="BW202" s="19"/>
      <c r="BX202" s="19">
        <v>17</v>
      </c>
      <c r="BY202" s="19"/>
      <c r="BZ202" s="19"/>
      <c r="CA202" s="19"/>
      <c r="CB202" s="19"/>
      <c r="CC202" s="19"/>
      <c r="CD202" s="19"/>
      <c r="CE202" s="19"/>
      <c r="CF202" s="15" t="s">
        <v>140</v>
      </c>
      <c r="CI202" s="15" t="s">
        <v>112</v>
      </c>
    </row>
    <row r="203" spans="1:124">
      <c r="A203" s="13">
        <v>198</v>
      </c>
      <c r="B203" s="15">
        <v>105</v>
      </c>
      <c r="C203" s="19" t="s">
        <v>727</v>
      </c>
      <c r="E203" s="19" t="s">
        <v>794</v>
      </c>
      <c r="F203" s="19">
        <v>2008</v>
      </c>
      <c r="G203" s="27" t="s">
        <v>86</v>
      </c>
      <c r="H203" s="19" t="s">
        <v>144</v>
      </c>
      <c r="I203" s="19" t="s">
        <v>144</v>
      </c>
      <c r="J203" s="19"/>
      <c r="K203" s="19"/>
      <c r="L203" s="19" t="s">
        <v>89</v>
      </c>
      <c r="M203" s="16" t="s">
        <v>90</v>
      </c>
      <c r="N203" s="15" t="s">
        <v>148</v>
      </c>
      <c r="O203" s="19" t="s">
        <v>1141</v>
      </c>
      <c r="P203" s="19">
        <v>7</v>
      </c>
      <c r="Q203" s="19">
        <v>6</v>
      </c>
      <c r="R203" s="19">
        <f t="shared" si="51"/>
        <v>13</v>
      </c>
      <c r="S203" s="19"/>
      <c r="T203" s="16" t="s">
        <v>94</v>
      </c>
      <c r="U203" s="19" t="s">
        <v>495</v>
      </c>
      <c r="V203" s="19" t="s">
        <v>1140</v>
      </c>
      <c r="W203" s="19"/>
      <c r="X203" s="19"/>
      <c r="Y203" s="15" t="s">
        <v>112</v>
      </c>
      <c r="Z203" s="19" t="s">
        <v>328</v>
      </c>
      <c r="AA203" s="19" t="s">
        <v>329</v>
      </c>
      <c r="AB203" s="19" t="s">
        <v>204</v>
      </c>
      <c r="AC203" s="19" t="s">
        <v>1145</v>
      </c>
      <c r="AD203" s="19"/>
      <c r="AE203" s="19" t="s">
        <v>206</v>
      </c>
      <c r="AF203" s="19"/>
      <c r="AG203" s="19"/>
      <c r="AH203" s="15" t="s">
        <v>112</v>
      </c>
      <c r="AI203" s="15" t="s">
        <v>89</v>
      </c>
      <c r="AJ203" s="15" t="s">
        <v>1478</v>
      </c>
      <c r="AK203" s="19" t="s">
        <v>89</v>
      </c>
      <c r="AL203" s="19" t="s">
        <v>208</v>
      </c>
      <c r="AM203" s="19" t="s">
        <v>206</v>
      </c>
      <c r="AN203" s="19"/>
      <c r="AO203" s="19"/>
      <c r="AP203" s="19"/>
      <c r="AQ203" s="19" t="s">
        <v>131</v>
      </c>
      <c r="AR203" s="19" t="s">
        <v>89</v>
      </c>
      <c r="AS203" s="19">
        <v>10</v>
      </c>
      <c r="AT203" s="19" t="s">
        <v>132</v>
      </c>
      <c r="AU203" s="19" t="s">
        <v>854</v>
      </c>
      <c r="AV203" s="19" t="s">
        <v>134</v>
      </c>
      <c r="AW203" s="19" t="s">
        <v>516</v>
      </c>
      <c r="AX203" s="17" t="s">
        <v>1150</v>
      </c>
      <c r="AY203" s="19" t="s">
        <v>1152</v>
      </c>
      <c r="AZ203" s="19"/>
      <c r="BA203" s="19">
        <v>10</v>
      </c>
      <c r="BB203" s="19">
        <v>10</v>
      </c>
      <c r="BC203" s="19" t="s">
        <v>167</v>
      </c>
      <c r="BD203" s="19">
        <v>13</v>
      </c>
      <c r="BE203" s="19"/>
      <c r="BF203" s="19"/>
      <c r="BG203" s="19"/>
      <c r="BH203" s="19"/>
      <c r="BJ203" s="19">
        <v>24</v>
      </c>
      <c r="BK203" s="19"/>
      <c r="BL203" s="19"/>
      <c r="BM203" s="19"/>
      <c r="BN203" s="19"/>
      <c r="BO203" s="19"/>
      <c r="BP203" s="19"/>
      <c r="BQ203" s="19"/>
      <c r="BR203" s="19">
        <v>20</v>
      </c>
      <c r="BS203" s="19"/>
      <c r="BT203" s="19"/>
      <c r="BU203" s="19"/>
      <c r="BV203" s="19"/>
      <c r="BW203" s="19"/>
      <c r="BX203" s="19">
        <v>45</v>
      </c>
      <c r="BY203" s="19"/>
      <c r="BZ203" s="19"/>
      <c r="CA203" s="19"/>
      <c r="CB203" s="19"/>
      <c r="CC203" s="19"/>
      <c r="CD203" s="19"/>
      <c r="CE203" s="19"/>
      <c r="CF203" s="15" t="s">
        <v>140</v>
      </c>
      <c r="CI203" s="15" t="s">
        <v>89</v>
      </c>
      <c r="CJ203" s="19">
        <v>10</v>
      </c>
      <c r="CK203" s="19" t="s">
        <v>132</v>
      </c>
      <c r="CL203" s="15" t="s">
        <v>813</v>
      </c>
      <c r="CM203" s="19" t="s">
        <v>1162</v>
      </c>
      <c r="CN203" s="19" t="s">
        <v>1163</v>
      </c>
      <c r="CO203" s="19" t="s">
        <v>516</v>
      </c>
      <c r="CP203" s="17" t="s">
        <v>1150</v>
      </c>
      <c r="CR203" s="15">
        <v>10</v>
      </c>
      <c r="CS203" s="15">
        <v>10</v>
      </c>
      <c r="CT203" s="3" t="s">
        <v>167</v>
      </c>
      <c r="CU203" s="3">
        <v>23</v>
      </c>
      <c r="DA203" s="3">
        <v>13</v>
      </c>
      <c r="DG203" s="3">
        <v>25</v>
      </c>
      <c r="DM203" s="3">
        <v>25</v>
      </c>
      <c r="DS203" s="3" t="s">
        <v>141</v>
      </c>
    </row>
    <row r="204" spans="1:124">
      <c r="A204" s="13">
        <v>199</v>
      </c>
      <c r="B204" s="15">
        <v>106</v>
      </c>
      <c r="C204" s="19" t="s">
        <v>727</v>
      </c>
      <c r="E204" s="19" t="s">
        <v>795</v>
      </c>
      <c r="F204" s="19">
        <v>2002</v>
      </c>
      <c r="G204" s="27" t="s">
        <v>86</v>
      </c>
      <c r="H204" s="16" t="s">
        <v>87</v>
      </c>
      <c r="I204" s="19" t="s">
        <v>144</v>
      </c>
      <c r="L204" s="15" t="s">
        <v>89</v>
      </c>
      <c r="M204" s="16" t="s">
        <v>90</v>
      </c>
      <c r="N204" s="15" t="s">
        <v>148</v>
      </c>
      <c r="O204" s="15" t="s">
        <v>1142</v>
      </c>
      <c r="P204" s="15">
        <v>3</v>
      </c>
      <c r="Q204" s="15">
        <v>9</v>
      </c>
      <c r="R204" s="15">
        <f t="shared" si="51"/>
        <v>12</v>
      </c>
      <c r="T204" s="16" t="s">
        <v>94</v>
      </c>
      <c r="U204" s="15" t="s">
        <v>495</v>
      </c>
      <c r="V204" s="15" t="s">
        <v>1140</v>
      </c>
      <c r="Y204" s="15" t="s">
        <v>112</v>
      </c>
      <c r="Z204" s="15" t="s">
        <v>1146</v>
      </c>
      <c r="AA204" s="15" t="s">
        <v>1147</v>
      </c>
      <c r="AB204" s="15" t="s">
        <v>204</v>
      </c>
      <c r="AC204" s="15" t="s">
        <v>1148</v>
      </c>
      <c r="AE204" s="15" t="s">
        <v>206</v>
      </c>
      <c r="AG204" s="15" t="s">
        <v>1149</v>
      </c>
      <c r="AH204" s="15" t="s">
        <v>112</v>
      </c>
      <c r="AI204" s="15" t="s">
        <v>89</v>
      </c>
      <c r="AJ204" s="15" t="s">
        <v>1477</v>
      </c>
      <c r="AK204" s="15" t="s">
        <v>89</v>
      </c>
      <c r="AL204" s="15" t="s">
        <v>208</v>
      </c>
      <c r="AM204" s="15" t="s">
        <v>206</v>
      </c>
      <c r="AQ204" s="15" t="s">
        <v>131</v>
      </c>
      <c r="AR204" s="15" t="s">
        <v>89</v>
      </c>
      <c r="AS204" s="15">
        <v>12</v>
      </c>
      <c r="AT204" s="15" t="s">
        <v>183</v>
      </c>
      <c r="AU204" s="15" t="s">
        <v>854</v>
      </c>
      <c r="AV204" s="15" t="s">
        <v>134</v>
      </c>
      <c r="AW204" s="15" t="s">
        <v>516</v>
      </c>
      <c r="AX204" s="15" t="s">
        <v>1150</v>
      </c>
      <c r="AY204" s="15" t="s">
        <v>1152</v>
      </c>
      <c r="BA204" s="15">
        <v>12</v>
      </c>
      <c r="BB204" s="15">
        <v>12</v>
      </c>
      <c r="BC204" s="15" t="s">
        <v>167</v>
      </c>
      <c r="BD204" s="15">
        <v>20</v>
      </c>
      <c r="BJ204" s="15">
        <v>20</v>
      </c>
      <c r="BR204" s="15">
        <v>23</v>
      </c>
      <c r="BX204" s="15">
        <v>17</v>
      </c>
      <c r="CF204" s="15" t="s">
        <v>140</v>
      </c>
      <c r="CI204" s="15" t="s">
        <v>89</v>
      </c>
      <c r="CJ204" s="15">
        <v>12</v>
      </c>
      <c r="CK204" s="15" t="s">
        <v>183</v>
      </c>
      <c r="CL204" s="15" t="s">
        <v>813</v>
      </c>
      <c r="CM204" s="19" t="s">
        <v>1162</v>
      </c>
      <c r="CN204" s="19"/>
      <c r="CO204" s="19" t="s">
        <v>516</v>
      </c>
      <c r="CP204" s="17" t="s">
        <v>1150</v>
      </c>
      <c r="CR204" s="15">
        <v>12</v>
      </c>
      <c r="CS204" s="15">
        <v>12</v>
      </c>
      <c r="CT204" s="3" t="s">
        <v>167</v>
      </c>
      <c r="CU204" s="3">
        <v>45</v>
      </c>
      <c r="DA204" s="3">
        <v>20</v>
      </c>
      <c r="DG204" s="3">
        <v>50</v>
      </c>
      <c r="DM204" s="3">
        <v>25</v>
      </c>
      <c r="DS204" s="3" t="s">
        <v>141</v>
      </c>
    </row>
    <row r="205" spans="1:124">
      <c r="A205" s="13">
        <v>200</v>
      </c>
      <c r="B205" s="15">
        <v>107</v>
      </c>
      <c r="C205" s="19" t="s">
        <v>728</v>
      </c>
      <c r="D205" s="15">
        <v>1</v>
      </c>
      <c r="E205" s="19" t="s">
        <v>796</v>
      </c>
      <c r="F205" s="19">
        <v>2008</v>
      </c>
      <c r="G205" s="27" t="s">
        <v>86</v>
      </c>
      <c r="H205" s="19" t="s">
        <v>88</v>
      </c>
      <c r="I205" s="19" t="s">
        <v>88</v>
      </c>
      <c r="J205" s="19"/>
      <c r="K205" s="19"/>
      <c r="L205" s="19" t="s">
        <v>89</v>
      </c>
      <c r="M205" s="16" t="s">
        <v>90</v>
      </c>
      <c r="N205" s="15" t="s">
        <v>384</v>
      </c>
      <c r="O205" s="19" t="s">
        <v>1153</v>
      </c>
      <c r="P205" s="19">
        <v>20</v>
      </c>
      <c r="Q205" s="19">
        <v>0</v>
      </c>
      <c r="R205" s="19">
        <v>20</v>
      </c>
      <c r="S205" s="19"/>
      <c r="T205" s="16" t="s">
        <v>94</v>
      </c>
      <c r="U205" s="19" t="s">
        <v>495</v>
      </c>
      <c r="V205" s="19" t="s">
        <v>1154</v>
      </c>
      <c r="W205" s="19"/>
      <c r="Y205" s="15" t="s">
        <v>112</v>
      </c>
      <c r="Z205" s="19" t="s">
        <v>441</v>
      </c>
      <c r="AA205" s="19" t="s">
        <v>329</v>
      </c>
      <c r="AB205" s="19" t="s">
        <v>102</v>
      </c>
      <c r="AC205" s="19" t="s">
        <v>893</v>
      </c>
      <c r="AD205" s="19"/>
      <c r="AE205" s="19" t="s">
        <v>402</v>
      </c>
      <c r="AF205" s="19"/>
      <c r="AG205" s="19"/>
      <c r="AH205" s="15" t="s">
        <v>112</v>
      </c>
      <c r="AI205" s="15" t="s">
        <v>89</v>
      </c>
      <c r="AJ205" s="15" t="s">
        <v>132</v>
      </c>
      <c r="AK205" s="19" t="s">
        <v>89</v>
      </c>
      <c r="AL205" s="19" t="s">
        <v>208</v>
      </c>
      <c r="AM205" s="19" t="s">
        <v>206</v>
      </c>
      <c r="AN205" s="19"/>
      <c r="AO205" s="19"/>
      <c r="AP205" s="19"/>
      <c r="AQ205" s="19" t="s">
        <v>131</v>
      </c>
      <c r="AR205" s="19" t="s">
        <v>89</v>
      </c>
      <c r="AS205" s="19">
        <v>20</v>
      </c>
      <c r="AT205" s="19" t="s">
        <v>183</v>
      </c>
      <c r="AU205" s="19" t="s">
        <v>854</v>
      </c>
      <c r="AV205" s="19" t="s">
        <v>134</v>
      </c>
      <c r="AW205" s="19" t="s">
        <v>872</v>
      </c>
      <c r="AX205" s="19" t="s">
        <v>517</v>
      </c>
      <c r="AY205" s="19" t="s">
        <v>1159</v>
      </c>
      <c r="AZ205" s="17" t="s">
        <v>342</v>
      </c>
      <c r="BA205" s="19">
        <v>20</v>
      </c>
      <c r="BB205" s="19">
        <v>20</v>
      </c>
      <c r="BC205" s="19" t="s">
        <v>1465</v>
      </c>
      <c r="BD205" s="17">
        <v>45</v>
      </c>
      <c r="BE205" s="17"/>
      <c r="BF205" s="17"/>
      <c r="BG205" s="17"/>
      <c r="BH205" s="17"/>
      <c r="BI205" s="17"/>
      <c r="BJ205" s="17"/>
      <c r="BK205" s="17"/>
      <c r="BL205" s="17"/>
      <c r="BM205" s="17"/>
      <c r="BN205" s="17"/>
      <c r="BO205" s="17"/>
      <c r="BP205" s="17"/>
      <c r="BQ205" s="17"/>
      <c r="BR205" s="17">
        <v>53</v>
      </c>
      <c r="BS205" s="17"/>
      <c r="BT205" s="17"/>
      <c r="BU205" s="17"/>
      <c r="BV205" s="17"/>
      <c r="BW205" s="17"/>
      <c r="BX205" s="17"/>
      <c r="BY205" s="19"/>
      <c r="BZ205" s="21"/>
      <c r="CA205" s="19"/>
      <c r="CB205" s="17"/>
      <c r="CC205" s="21"/>
      <c r="CD205" s="21"/>
      <c r="CE205" s="21"/>
      <c r="CF205" s="17" t="s">
        <v>140</v>
      </c>
      <c r="CG205" s="17"/>
      <c r="CH205" s="17"/>
      <c r="CI205" s="19" t="s">
        <v>89</v>
      </c>
      <c r="CJ205" s="19">
        <v>20</v>
      </c>
      <c r="CK205" s="15" t="s">
        <v>183</v>
      </c>
      <c r="CL205" s="19" t="s">
        <v>1301</v>
      </c>
      <c r="CM205" s="19" t="s">
        <v>1466</v>
      </c>
      <c r="CN205" s="19" t="s">
        <v>1163</v>
      </c>
      <c r="CO205" s="19" t="s">
        <v>516</v>
      </c>
      <c r="CP205" s="19" t="s">
        <v>517</v>
      </c>
      <c r="CR205" s="19"/>
      <c r="CS205" s="19"/>
      <c r="CT205" s="2" t="s">
        <v>1467</v>
      </c>
      <c r="CU205" s="3">
        <v>-0.46</v>
      </c>
      <c r="DA205" s="3">
        <v>0.79</v>
      </c>
      <c r="DB205" s="2"/>
      <c r="DC205" s="2"/>
      <c r="DD205" s="2"/>
      <c r="DE205" s="2"/>
      <c r="DK205" s="4"/>
      <c r="DL205" s="4"/>
      <c r="DM205" s="4"/>
      <c r="DR205" s="4"/>
      <c r="DS205" s="4" t="s">
        <v>140</v>
      </c>
      <c r="DT205" s="4"/>
    </row>
    <row r="206" spans="1:124">
      <c r="A206" s="13">
        <v>201</v>
      </c>
      <c r="B206" s="15">
        <v>107</v>
      </c>
      <c r="C206" s="19" t="s">
        <v>728</v>
      </c>
      <c r="D206" s="15">
        <v>2</v>
      </c>
      <c r="E206" s="19" t="s">
        <v>796</v>
      </c>
      <c r="F206" s="19">
        <v>2008</v>
      </c>
      <c r="G206" s="27" t="s">
        <v>86</v>
      </c>
      <c r="H206" s="19" t="s">
        <v>88</v>
      </c>
      <c r="I206" s="19" t="s">
        <v>88</v>
      </c>
      <c r="J206" s="19"/>
      <c r="K206" s="19"/>
      <c r="L206" s="19" t="s">
        <v>89</v>
      </c>
      <c r="M206" s="16" t="s">
        <v>90</v>
      </c>
      <c r="N206" s="15" t="s">
        <v>384</v>
      </c>
      <c r="O206" s="19" t="s">
        <v>1153</v>
      </c>
      <c r="P206" s="19">
        <v>20</v>
      </c>
      <c r="Q206" s="19">
        <v>0</v>
      </c>
      <c r="R206" s="19">
        <v>20</v>
      </c>
      <c r="S206" s="19"/>
      <c r="T206" s="16" t="s">
        <v>94</v>
      </c>
      <c r="U206" s="19" t="s">
        <v>495</v>
      </c>
      <c r="V206" s="19" t="s">
        <v>1154</v>
      </c>
      <c r="W206" s="19"/>
      <c r="Y206" s="15" t="s">
        <v>112</v>
      </c>
      <c r="Z206" s="17" t="s">
        <v>367</v>
      </c>
      <c r="AA206" s="17" t="s">
        <v>101</v>
      </c>
      <c r="AB206" s="19" t="s">
        <v>102</v>
      </c>
      <c r="AC206" s="19" t="s">
        <v>176</v>
      </c>
      <c r="AD206" s="19"/>
      <c r="AE206" s="19" t="s">
        <v>156</v>
      </c>
      <c r="AF206" s="19"/>
      <c r="AG206" s="19"/>
      <c r="AH206" s="15" t="s">
        <v>112</v>
      </c>
      <c r="AI206" s="15" t="s">
        <v>89</v>
      </c>
      <c r="AJ206" s="15" t="s">
        <v>132</v>
      </c>
      <c r="AK206" s="19" t="s">
        <v>89</v>
      </c>
      <c r="AL206" s="19" t="s">
        <v>208</v>
      </c>
      <c r="AM206" s="19" t="s">
        <v>206</v>
      </c>
      <c r="AN206" s="19"/>
      <c r="AO206" s="19"/>
      <c r="AP206" s="19"/>
      <c r="AQ206" s="19" t="s">
        <v>131</v>
      </c>
      <c r="AR206" s="19" t="s">
        <v>89</v>
      </c>
      <c r="AS206" s="19">
        <v>19</v>
      </c>
      <c r="AT206" s="19" t="s">
        <v>183</v>
      </c>
      <c r="AU206" s="19" t="s">
        <v>854</v>
      </c>
      <c r="AV206" s="19" t="s">
        <v>134</v>
      </c>
      <c r="AW206" s="19" t="s">
        <v>872</v>
      </c>
      <c r="AX206" s="19" t="s">
        <v>517</v>
      </c>
      <c r="AY206" s="19" t="s">
        <v>1159</v>
      </c>
      <c r="AZ206" s="17" t="s">
        <v>342</v>
      </c>
      <c r="BA206" s="19">
        <v>19</v>
      </c>
      <c r="BB206" s="19">
        <v>20</v>
      </c>
      <c r="BC206" s="19" t="s">
        <v>1465</v>
      </c>
      <c r="BD206" s="19">
        <v>43</v>
      </c>
      <c r="BE206" s="19"/>
      <c r="BF206" s="19"/>
      <c r="BG206" s="19"/>
      <c r="BH206" s="19"/>
      <c r="BI206" s="19"/>
      <c r="BJ206" s="19"/>
      <c r="BK206" s="19"/>
      <c r="BL206" s="19"/>
      <c r="BM206" s="19"/>
      <c r="BN206" s="19"/>
      <c r="BO206" s="19"/>
      <c r="BP206" s="19"/>
      <c r="BQ206" s="19"/>
      <c r="BR206" s="17">
        <v>53</v>
      </c>
      <c r="BS206" s="19"/>
      <c r="BT206" s="19"/>
      <c r="BU206" s="19"/>
      <c r="BV206" s="19"/>
      <c r="BW206" s="19"/>
      <c r="BX206" s="19"/>
      <c r="BY206" s="21"/>
      <c r="BZ206" s="19"/>
      <c r="CA206" s="21"/>
      <c r="CB206" s="21"/>
      <c r="CC206" s="21"/>
      <c r="CD206" s="21"/>
      <c r="CE206" s="21"/>
      <c r="CF206" s="19" t="s">
        <v>140</v>
      </c>
      <c r="CG206" s="19"/>
      <c r="CH206" s="19"/>
      <c r="CI206" s="19" t="s">
        <v>89</v>
      </c>
      <c r="CJ206" s="19">
        <v>19</v>
      </c>
      <c r="CK206" s="19" t="s">
        <v>183</v>
      </c>
      <c r="CL206" s="19" t="s">
        <v>1301</v>
      </c>
      <c r="CM206" s="19" t="s">
        <v>1466</v>
      </c>
      <c r="CN206" s="19" t="s">
        <v>1163</v>
      </c>
      <c r="CO206" s="19" t="s">
        <v>516</v>
      </c>
      <c r="CP206" s="19" t="s">
        <v>517</v>
      </c>
      <c r="CQ206" s="19"/>
      <c r="CT206" s="2" t="s">
        <v>1467</v>
      </c>
      <c r="CU206" s="2">
        <v>-0.48</v>
      </c>
      <c r="DA206" s="2">
        <v>0.79</v>
      </c>
      <c r="DG206" s="2"/>
      <c r="DJ206" s="2"/>
      <c r="DS206" s="4" t="s">
        <v>140</v>
      </c>
    </row>
    <row r="207" spans="1:124">
      <c r="A207" s="13">
        <v>202</v>
      </c>
      <c r="B207" s="15">
        <v>107</v>
      </c>
      <c r="C207" s="19" t="s">
        <v>728</v>
      </c>
      <c r="D207" s="15">
        <v>3</v>
      </c>
      <c r="E207" s="19" t="s">
        <v>796</v>
      </c>
      <c r="F207" s="19">
        <v>2008</v>
      </c>
      <c r="G207" s="27" t="s">
        <v>86</v>
      </c>
      <c r="H207" s="19" t="s">
        <v>88</v>
      </c>
      <c r="I207" s="19" t="s">
        <v>88</v>
      </c>
      <c r="J207" s="19"/>
      <c r="K207" s="19"/>
      <c r="L207" s="19" t="s">
        <v>89</v>
      </c>
      <c r="M207" s="16" t="s">
        <v>90</v>
      </c>
      <c r="N207" s="15" t="s">
        <v>384</v>
      </c>
      <c r="O207" s="19">
        <v>1</v>
      </c>
      <c r="P207" s="19">
        <v>20</v>
      </c>
      <c r="Q207" s="19">
        <v>0</v>
      </c>
      <c r="R207" s="19">
        <v>20</v>
      </c>
      <c r="S207" s="19"/>
      <c r="T207" s="16" t="s">
        <v>94</v>
      </c>
      <c r="U207" s="19" t="s">
        <v>495</v>
      </c>
      <c r="V207" s="19" t="s">
        <v>1154</v>
      </c>
      <c r="W207" s="19"/>
      <c r="Y207" s="15" t="s">
        <v>112</v>
      </c>
      <c r="Z207" s="19" t="s">
        <v>1155</v>
      </c>
      <c r="AA207" s="19" t="s">
        <v>1156</v>
      </c>
      <c r="AB207" s="19" t="s">
        <v>1004</v>
      </c>
      <c r="AC207" s="19" t="s">
        <v>1157</v>
      </c>
      <c r="AD207" s="19"/>
      <c r="AE207" s="19" t="s">
        <v>402</v>
      </c>
      <c r="AF207" s="19"/>
      <c r="AG207" s="19" t="s">
        <v>1158</v>
      </c>
      <c r="AH207" s="15" t="s">
        <v>112</v>
      </c>
      <c r="AI207" s="15" t="s">
        <v>89</v>
      </c>
      <c r="AJ207" s="15" t="s">
        <v>132</v>
      </c>
      <c r="AK207" s="19" t="s">
        <v>89</v>
      </c>
      <c r="AL207" s="19" t="s">
        <v>208</v>
      </c>
      <c r="AM207" s="19" t="s">
        <v>206</v>
      </c>
      <c r="AN207" s="19"/>
      <c r="AO207" s="19"/>
      <c r="AP207" s="19"/>
      <c r="AQ207" s="19" t="s">
        <v>131</v>
      </c>
      <c r="AR207" s="19" t="s">
        <v>89</v>
      </c>
      <c r="AS207" s="19">
        <v>20</v>
      </c>
      <c r="AT207" s="19" t="s">
        <v>183</v>
      </c>
      <c r="AU207" s="19" t="s">
        <v>854</v>
      </c>
      <c r="AV207" s="19" t="s">
        <v>134</v>
      </c>
      <c r="AW207" s="19" t="s">
        <v>872</v>
      </c>
      <c r="AX207" s="19" t="s">
        <v>517</v>
      </c>
      <c r="AY207" s="19" t="s">
        <v>1159</v>
      </c>
      <c r="AZ207" s="17" t="s">
        <v>342</v>
      </c>
      <c r="BA207" s="15">
        <v>20</v>
      </c>
      <c r="BB207" s="15">
        <v>20</v>
      </c>
      <c r="BC207" s="19" t="s">
        <v>1465</v>
      </c>
      <c r="BD207" s="17">
        <v>60</v>
      </c>
      <c r="BE207" s="17"/>
      <c r="BF207" s="17"/>
      <c r="BG207" s="17"/>
      <c r="BH207" s="17"/>
      <c r="BI207" s="17"/>
      <c r="BJ207" s="17"/>
      <c r="BK207" s="17"/>
      <c r="BL207" s="17"/>
      <c r="BM207" s="17"/>
      <c r="BN207" s="17"/>
      <c r="BO207" s="17"/>
      <c r="BP207" s="17"/>
      <c r="BQ207" s="17"/>
      <c r="BR207" s="17">
        <v>53</v>
      </c>
      <c r="BS207" s="17"/>
      <c r="BT207" s="17"/>
      <c r="BU207" s="19"/>
      <c r="BV207" s="19"/>
      <c r="BW207" s="19"/>
      <c r="BX207" s="19"/>
      <c r="BY207" s="19"/>
      <c r="BZ207" s="19"/>
      <c r="CA207" s="21"/>
      <c r="CB207" s="19"/>
      <c r="CC207" s="19"/>
      <c r="CD207" s="19"/>
      <c r="CE207" s="19"/>
      <c r="CF207" s="17" t="s">
        <v>140</v>
      </c>
      <c r="CG207" s="19"/>
      <c r="CH207" s="21"/>
      <c r="CI207" s="15" t="s">
        <v>89</v>
      </c>
      <c r="CJ207" s="15">
        <v>20</v>
      </c>
      <c r="CK207" s="15" t="s">
        <v>183</v>
      </c>
      <c r="CL207" s="15" t="s">
        <v>1301</v>
      </c>
      <c r="CM207" s="19" t="s">
        <v>1466</v>
      </c>
      <c r="CN207" s="19" t="s">
        <v>1163</v>
      </c>
      <c r="CO207" s="15" t="s">
        <v>516</v>
      </c>
      <c r="CP207" s="15" t="s">
        <v>517</v>
      </c>
      <c r="CT207" s="2" t="s">
        <v>1467</v>
      </c>
      <c r="CU207" s="3">
        <v>0.05</v>
      </c>
      <c r="DA207" s="3">
        <v>0.79</v>
      </c>
      <c r="DS207" s="3" t="s">
        <v>141</v>
      </c>
    </row>
    <row r="208" spans="1:124">
      <c r="A208" s="13">
        <v>203</v>
      </c>
      <c r="B208" s="15">
        <v>108</v>
      </c>
      <c r="C208" s="19" t="s">
        <v>729</v>
      </c>
      <c r="D208" s="15">
        <v>1</v>
      </c>
      <c r="E208" s="19" t="s">
        <v>797</v>
      </c>
      <c r="F208" s="19">
        <v>2016</v>
      </c>
      <c r="G208" s="27" t="s">
        <v>86</v>
      </c>
      <c r="H208" s="19" t="s">
        <v>87</v>
      </c>
      <c r="I208" s="19" t="s">
        <v>508</v>
      </c>
      <c r="L208" s="19" t="s">
        <v>89</v>
      </c>
      <c r="M208" s="19" t="s">
        <v>509</v>
      </c>
      <c r="N208" s="19" t="s">
        <v>91</v>
      </c>
      <c r="O208" s="19" t="s">
        <v>1160</v>
      </c>
      <c r="P208" s="19">
        <v>11</v>
      </c>
      <c r="Q208" s="19">
        <v>13</v>
      </c>
      <c r="R208" s="19">
        <v>24</v>
      </c>
      <c r="T208" s="19" t="s">
        <v>150</v>
      </c>
      <c r="U208" s="19" t="s">
        <v>1161</v>
      </c>
      <c r="V208" s="34">
        <v>0.01</v>
      </c>
      <c r="W208" s="19">
        <v>90</v>
      </c>
      <c r="X208" s="19"/>
      <c r="Y208" s="15" t="s">
        <v>112</v>
      </c>
      <c r="Z208" s="19" t="s">
        <v>328</v>
      </c>
      <c r="AA208" s="19" t="s">
        <v>329</v>
      </c>
      <c r="AB208" s="19" t="s">
        <v>1004</v>
      </c>
      <c r="AC208" s="19" t="s">
        <v>550</v>
      </c>
      <c r="AE208" s="19" t="s">
        <v>206</v>
      </c>
      <c r="AH208" s="15" t="s">
        <v>112</v>
      </c>
      <c r="AI208" s="15" t="s">
        <v>112</v>
      </c>
      <c r="AK208" s="19" t="s">
        <v>89</v>
      </c>
      <c r="AL208" s="19" t="s">
        <v>208</v>
      </c>
      <c r="AM208" s="19" t="s">
        <v>206</v>
      </c>
      <c r="AN208" s="19"/>
      <c r="AO208" s="19"/>
      <c r="AP208" s="19"/>
      <c r="AQ208" s="19" t="s">
        <v>131</v>
      </c>
      <c r="AR208" s="15" t="s">
        <v>112</v>
      </c>
      <c r="CI208" s="19" t="s">
        <v>89</v>
      </c>
      <c r="CJ208" s="19">
        <v>16</v>
      </c>
      <c r="CK208" s="19" t="s">
        <v>183</v>
      </c>
      <c r="CL208" s="19" t="s">
        <v>220</v>
      </c>
      <c r="CM208" s="19" t="s">
        <v>1162</v>
      </c>
      <c r="CN208" s="19" t="s">
        <v>1163</v>
      </c>
      <c r="CO208" s="19" t="s">
        <v>895</v>
      </c>
      <c r="CP208" s="19" t="s">
        <v>340</v>
      </c>
      <c r="CR208" s="19">
        <v>16</v>
      </c>
      <c r="CS208" s="19">
        <v>16</v>
      </c>
      <c r="CT208" s="2" t="s">
        <v>139</v>
      </c>
      <c r="CU208" s="3">
        <v>20</v>
      </c>
      <c r="CX208" s="3">
        <v>5</v>
      </c>
      <c r="DA208" s="3">
        <f>CX208*SQRT(CR208)</f>
        <v>20</v>
      </c>
      <c r="DB208" s="2"/>
      <c r="DC208" s="2"/>
      <c r="DD208" s="2"/>
      <c r="DE208" s="2"/>
      <c r="DG208" s="3">
        <v>30</v>
      </c>
      <c r="DJ208" s="3">
        <v>10</v>
      </c>
      <c r="DK208" s="2"/>
      <c r="DL208" s="2"/>
      <c r="DM208" s="2">
        <f>DJ208*SQRT(CS208)</f>
        <v>40</v>
      </c>
      <c r="DR208" s="2"/>
      <c r="DS208" s="4" t="s">
        <v>88</v>
      </c>
      <c r="DT208" s="2"/>
    </row>
    <row r="209" spans="1:124">
      <c r="A209" s="13">
        <v>204</v>
      </c>
      <c r="B209" s="15">
        <v>108</v>
      </c>
      <c r="C209" s="19" t="s">
        <v>729</v>
      </c>
      <c r="D209" s="15">
        <v>2</v>
      </c>
      <c r="E209" s="19" t="s">
        <v>797</v>
      </c>
      <c r="F209" s="19">
        <v>2016</v>
      </c>
      <c r="G209" s="27" t="s">
        <v>86</v>
      </c>
      <c r="H209" s="19" t="s">
        <v>87</v>
      </c>
      <c r="I209" s="19" t="s">
        <v>508</v>
      </c>
      <c r="J209" s="19"/>
      <c r="K209" s="19"/>
      <c r="L209" s="19" t="s">
        <v>89</v>
      </c>
      <c r="M209" s="19" t="s">
        <v>509</v>
      </c>
      <c r="N209" s="19" t="s">
        <v>91</v>
      </c>
      <c r="O209" s="19" t="s">
        <v>1160</v>
      </c>
      <c r="P209" s="19">
        <v>11</v>
      </c>
      <c r="Q209" s="19">
        <v>13</v>
      </c>
      <c r="R209" s="19">
        <f>Q209+P209</f>
        <v>24</v>
      </c>
      <c r="S209" s="19"/>
      <c r="T209" s="19" t="s">
        <v>150</v>
      </c>
      <c r="U209" s="19" t="s">
        <v>1161</v>
      </c>
      <c r="V209" s="34">
        <v>0.01</v>
      </c>
      <c r="W209" s="19">
        <v>90</v>
      </c>
      <c r="X209" s="19"/>
      <c r="Y209" s="15" t="s">
        <v>112</v>
      </c>
      <c r="Z209" s="19" t="s">
        <v>413</v>
      </c>
      <c r="AA209" s="19" t="s">
        <v>314</v>
      </c>
      <c r="AB209" s="19" t="s">
        <v>102</v>
      </c>
      <c r="AC209" s="19" t="s">
        <v>1113</v>
      </c>
      <c r="AD209" s="19"/>
      <c r="AE209" s="19" t="s">
        <v>206</v>
      </c>
      <c r="AH209" s="15" t="s">
        <v>112</v>
      </c>
      <c r="AI209" s="15" t="s">
        <v>112</v>
      </c>
      <c r="AK209" s="19" t="s">
        <v>89</v>
      </c>
      <c r="AL209" s="19" t="s">
        <v>208</v>
      </c>
      <c r="AM209" s="19" t="s">
        <v>206</v>
      </c>
      <c r="AN209" s="19"/>
      <c r="AO209" s="19"/>
      <c r="AP209" s="19"/>
      <c r="AQ209" s="19" t="s">
        <v>131</v>
      </c>
      <c r="AR209" s="15" t="s">
        <v>112</v>
      </c>
      <c r="CI209" s="19" t="s">
        <v>89</v>
      </c>
      <c r="CJ209" s="19">
        <v>16</v>
      </c>
      <c r="CK209" s="19" t="s">
        <v>183</v>
      </c>
      <c r="CL209" s="19" t="s">
        <v>220</v>
      </c>
      <c r="CM209" s="19" t="s">
        <v>1162</v>
      </c>
      <c r="CN209" s="19" t="s">
        <v>1163</v>
      </c>
      <c r="CO209" s="19" t="s">
        <v>895</v>
      </c>
      <c r="CP209" s="19" t="s">
        <v>340</v>
      </c>
      <c r="CR209" s="19">
        <v>16</v>
      </c>
      <c r="CS209" s="19">
        <v>16</v>
      </c>
      <c r="CT209" s="2" t="s">
        <v>139</v>
      </c>
      <c r="CU209" s="3">
        <v>30</v>
      </c>
      <c r="CX209" s="3">
        <v>10</v>
      </c>
      <c r="DG209" s="3">
        <v>30</v>
      </c>
      <c r="DJ209" s="3">
        <v>10</v>
      </c>
      <c r="DS209" s="4" t="s">
        <v>140</v>
      </c>
    </row>
    <row r="210" spans="1:124">
      <c r="A210" s="13">
        <v>205</v>
      </c>
      <c r="B210" s="15">
        <v>109</v>
      </c>
      <c r="C210" s="19" t="s">
        <v>730</v>
      </c>
      <c r="D210" s="15">
        <v>1</v>
      </c>
      <c r="E210" s="19" t="s">
        <v>798</v>
      </c>
      <c r="F210" s="19">
        <v>1996</v>
      </c>
      <c r="G210" s="19" t="s">
        <v>192</v>
      </c>
      <c r="H210" s="16" t="s">
        <v>87</v>
      </c>
      <c r="I210" s="19" t="s">
        <v>144</v>
      </c>
      <c r="J210" s="19"/>
      <c r="K210" s="19"/>
      <c r="L210" s="19" t="s">
        <v>89</v>
      </c>
      <c r="M210" s="19" t="s">
        <v>1015</v>
      </c>
      <c r="N210" s="15" t="s">
        <v>406</v>
      </c>
      <c r="O210" s="19" t="s">
        <v>1100</v>
      </c>
      <c r="P210" s="19">
        <v>8</v>
      </c>
      <c r="Q210" s="19">
        <v>2</v>
      </c>
      <c r="R210" s="19">
        <f>Q210+P210</f>
        <v>10</v>
      </c>
      <c r="S210" s="19"/>
      <c r="T210" s="15" t="s">
        <v>1552</v>
      </c>
      <c r="U210" s="19" t="s">
        <v>171</v>
      </c>
      <c r="V210" s="19" t="s">
        <v>172</v>
      </c>
      <c r="W210" s="19">
        <v>5</v>
      </c>
      <c r="X210" s="19"/>
      <c r="Y210" s="15" t="s">
        <v>112</v>
      </c>
      <c r="Z210" s="19" t="s">
        <v>413</v>
      </c>
      <c r="AA210" s="19" t="s">
        <v>314</v>
      </c>
      <c r="AB210" s="19" t="s">
        <v>1004</v>
      </c>
      <c r="AC210" s="19" t="s">
        <v>1112</v>
      </c>
      <c r="AD210" s="19">
        <v>60</v>
      </c>
      <c r="AE210" s="19" t="s">
        <v>999</v>
      </c>
      <c r="AF210" s="19"/>
      <c r="AG210" s="19"/>
      <c r="AH210" s="15" t="s">
        <v>112</v>
      </c>
      <c r="AI210" s="15" t="s">
        <v>89</v>
      </c>
      <c r="AJ210" s="15" t="s">
        <v>841</v>
      </c>
      <c r="AK210" s="19" t="s">
        <v>89</v>
      </c>
      <c r="AL210" s="19" t="s">
        <v>208</v>
      </c>
      <c r="AM210" s="19" t="s">
        <v>999</v>
      </c>
      <c r="AN210" s="19"/>
      <c r="AO210" s="19"/>
      <c r="AP210" s="19"/>
      <c r="AQ210" s="19" t="s">
        <v>163</v>
      </c>
      <c r="AR210" s="19" t="s">
        <v>89</v>
      </c>
      <c r="AS210" s="19">
        <v>10</v>
      </c>
      <c r="AT210" s="19" t="s">
        <v>132</v>
      </c>
      <c r="AU210" s="19" t="s">
        <v>854</v>
      </c>
      <c r="AV210" s="19" t="s">
        <v>134</v>
      </c>
      <c r="AW210" s="19" t="s">
        <v>1128</v>
      </c>
      <c r="AX210" s="19" t="s">
        <v>300</v>
      </c>
      <c r="AY210" s="19" t="s">
        <v>1129</v>
      </c>
      <c r="BA210" s="19">
        <v>10</v>
      </c>
      <c r="BB210" s="19">
        <v>10</v>
      </c>
      <c r="BC210" s="19" t="s">
        <v>828</v>
      </c>
      <c r="BK210" s="15">
        <v>43</v>
      </c>
      <c r="BY210" s="15">
        <v>51</v>
      </c>
      <c r="CF210" s="15" t="s">
        <v>140</v>
      </c>
      <c r="CI210" s="15" t="s">
        <v>112</v>
      </c>
    </row>
    <row r="211" spans="1:124">
      <c r="A211" s="13">
        <v>206</v>
      </c>
      <c r="B211" s="15">
        <v>109</v>
      </c>
      <c r="C211" s="19" t="s">
        <v>730</v>
      </c>
      <c r="D211" s="15">
        <v>2</v>
      </c>
      <c r="E211" s="19" t="s">
        <v>798</v>
      </c>
      <c r="F211" s="19">
        <v>1996</v>
      </c>
      <c r="G211" s="19" t="s">
        <v>192</v>
      </c>
      <c r="H211" s="16" t="s">
        <v>87</v>
      </c>
      <c r="I211" s="19" t="s">
        <v>144</v>
      </c>
      <c r="J211" s="19"/>
      <c r="K211" s="19"/>
      <c r="L211" s="19" t="s">
        <v>89</v>
      </c>
      <c r="M211" s="19" t="s">
        <v>1015</v>
      </c>
      <c r="N211" s="15" t="s">
        <v>406</v>
      </c>
      <c r="O211" s="19" t="s">
        <v>1101</v>
      </c>
      <c r="P211" s="19">
        <v>8</v>
      </c>
      <c r="Q211" s="19">
        <v>12</v>
      </c>
      <c r="R211" s="19">
        <f>Q211+P211</f>
        <v>20</v>
      </c>
      <c r="S211" s="19"/>
      <c r="T211" s="15" t="s">
        <v>1552</v>
      </c>
      <c r="U211" s="19" t="s">
        <v>171</v>
      </c>
      <c r="V211" s="19" t="s">
        <v>172</v>
      </c>
      <c r="W211" s="19">
        <v>5</v>
      </c>
      <c r="X211" s="19"/>
      <c r="Y211" s="15" t="s">
        <v>112</v>
      </c>
      <c r="Z211" s="19" t="s">
        <v>413</v>
      </c>
      <c r="AA211" s="19" t="s">
        <v>314</v>
      </c>
      <c r="AB211" s="19" t="s">
        <v>1004</v>
      </c>
      <c r="AC211" s="19" t="s">
        <v>1113</v>
      </c>
      <c r="AD211" s="19"/>
      <c r="AE211" s="19" t="s">
        <v>206</v>
      </c>
      <c r="AF211" s="19"/>
      <c r="AG211" s="19"/>
      <c r="AH211" s="15" t="s">
        <v>112</v>
      </c>
      <c r="AI211" s="15" t="s">
        <v>89</v>
      </c>
      <c r="AJ211" s="15" t="s">
        <v>841</v>
      </c>
      <c r="AK211" s="19" t="s">
        <v>89</v>
      </c>
      <c r="AL211" s="19" t="s">
        <v>208</v>
      </c>
      <c r="AM211" s="19" t="s">
        <v>206</v>
      </c>
      <c r="AN211" s="19"/>
      <c r="AO211" s="19"/>
      <c r="AP211" s="19"/>
      <c r="AQ211" s="19" t="s">
        <v>131</v>
      </c>
      <c r="AR211" s="19" t="s">
        <v>89</v>
      </c>
      <c r="AS211" s="19">
        <v>20</v>
      </c>
      <c r="AT211" s="19" t="s">
        <v>132</v>
      </c>
      <c r="AU211" s="19" t="s">
        <v>854</v>
      </c>
      <c r="AV211" s="19" t="s">
        <v>134</v>
      </c>
      <c r="AW211" s="19" t="s">
        <v>1128</v>
      </c>
      <c r="AX211" s="19" t="s">
        <v>300</v>
      </c>
      <c r="AY211" s="19" t="s">
        <v>1129</v>
      </c>
      <c r="BA211" s="19">
        <v>20</v>
      </c>
      <c r="BB211" s="19">
        <v>20</v>
      </c>
      <c r="BC211" s="19" t="s">
        <v>828</v>
      </c>
      <c r="BK211" s="15">
        <v>57</v>
      </c>
      <c r="BY211" s="15">
        <v>55</v>
      </c>
      <c r="CF211" s="15" t="s">
        <v>141</v>
      </c>
      <c r="CI211" s="15" t="s">
        <v>112</v>
      </c>
    </row>
    <row r="212" spans="1:124">
      <c r="A212" s="13">
        <v>207</v>
      </c>
      <c r="B212" s="15">
        <v>110</v>
      </c>
      <c r="C212" s="17" t="s">
        <v>730</v>
      </c>
      <c r="D212" s="15">
        <v>1</v>
      </c>
      <c r="E212" s="17" t="s">
        <v>799</v>
      </c>
      <c r="F212" s="17">
        <v>1997</v>
      </c>
      <c r="G212" s="27" t="s">
        <v>86</v>
      </c>
      <c r="H212" s="16" t="s">
        <v>87</v>
      </c>
      <c r="I212" s="19" t="s">
        <v>144</v>
      </c>
      <c r="J212" s="17" t="s">
        <v>1102</v>
      </c>
      <c r="K212" s="17" t="s">
        <v>132</v>
      </c>
      <c r="L212" s="17" t="s">
        <v>89</v>
      </c>
      <c r="M212" s="16" t="s">
        <v>90</v>
      </c>
      <c r="N212" s="15" t="s">
        <v>406</v>
      </c>
      <c r="O212" s="17" t="s">
        <v>1103</v>
      </c>
      <c r="P212" s="17">
        <v>10</v>
      </c>
      <c r="Q212" s="17">
        <v>2</v>
      </c>
      <c r="R212" s="17">
        <f>Q212+P212</f>
        <v>12</v>
      </c>
      <c r="S212" s="17"/>
      <c r="T212" s="15" t="s">
        <v>1552</v>
      </c>
      <c r="U212" s="17" t="s">
        <v>171</v>
      </c>
      <c r="V212" s="17" t="s">
        <v>1104</v>
      </c>
      <c r="W212" s="17">
        <v>6</v>
      </c>
      <c r="X212" s="17"/>
      <c r="Y212" s="15" t="s">
        <v>112</v>
      </c>
      <c r="Z212" s="17" t="s">
        <v>367</v>
      </c>
      <c r="AA212" s="17" t="s">
        <v>101</v>
      </c>
      <c r="AB212" s="17" t="s">
        <v>102</v>
      </c>
      <c r="AC212" s="17" t="s">
        <v>1114</v>
      </c>
      <c r="AD212" s="17">
        <v>10</v>
      </c>
      <c r="AE212" s="17" t="s">
        <v>159</v>
      </c>
      <c r="AF212" s="17"/>
      <c r="AG212" s="17"/>
      <c r="AH212" s="15" t="s">
        <v>112</v>
      </c>
      <c r="AI212" s="15" t="s">
        <v>89</v>
      </c>
      <c r="AJ212" s="15" t="s">
        <v>1457</v>
      </c>
      <c r="AK212" s="17"/>
      <c r="AL212" s="17" t="s">
        <v>1130</v>
      </c>
      <c r="AM212" s="17" t="s">
        <v>159</v>
      </c>
      <c r="AN212" s="17" t="s">
        <v>431</v>
      </c>
      <c r="AO212" s="17"/>
      <c r="AP212" s="17">
        <v>10</v>
      </c>
      <c r="AQ212" s="17" t="s">
        <v>163</v>
      </c>
      <c r="AR212" s="17" t="s">
        <v>89</v>
      </c>
      <c r="AS212" s="17">
        <v>12</v>
      </c>
      <c r="AT212" s="17" t="s">
        <v>132</v>
      </c>
      <c r="AU212" s="17" t="s">
        <v>133</v>
      </c>
      <c r="AV212" s="17" t="s">
        <v>134</v>
      </c>
      <c r="AW212" s="17" t="s">
        <v>210</v>
      </c>
      <c r="AX212" s="17" t="s">
        <v>1131</v>
      </c>
      <c r="AY212" s="19" t="s">
        <v>1132</v>
      </c>
      <c r="AZ212" s="17" t="s">
        <v>918</v>
      </c>
      <c r="BA212" s="19">
        <v>12</v>
      </c>
      <c r="BB212" s="19">
        <v>12</v>
      </c>
      <c r="BC212" s="22" t="s">
        <v>565</v>
      </c>
      <c r="BE212" s="19"/>
      <c r="BF212" s="19"/>
      <c r="BG212" s="19"/>
      <c r="BH212" s="19"/>
      <c r="BI212" s="19"/>
      <c r="BJ212" s="19"/>
      <c r="BK212" s="19">
        <v>5</v>
      </c>
      <c r="BL212" s="19"/>
      <c r="BM212" s="19">
        <v>-20</v>
      </c>
      <c r="BN212" s="19">
        <v>20</v>
      </c>
      <c r="BO212" s="19">
        <f t="shared" ref="BO212:BO217" si="52">BN212-BM212</f>
        <v>40</v>
      </c>
      <c r="BP212" s="19"/>
      <c r="BQ212" s="19"/>
      <c r="BR212" s="19"/>
      <c r="BS212" s="19"/>
      <c r="BT212" s="19"/>
      <c r="BU212" s="19"/>
      <c r="BV212" s="19"/>
      <c r="BW212" s="19"/>
      <c r="BX212" s="19"/>
      <c r="BY212" s="19">
        <v>-20</v>
      </c>
      <c r="BZ212" s="19"/>
      <c r="CA212" s="19">
        <v>-30</v>
      </c>
      <c r="CB212" s="19">
        <v>2</v>
      </c>
      <c r="CC212" s="19">
        <f t="shared" ref="CC212:CC217" si="53">CB212-CA212</f>
        <v>32</v>
      </c>
      <c r="CD212" s="19"/>
      <c r="CE212" s="19"/>
      <c r="CF212" s="17" t="s">
        <v>140</v>
      </c>
      <c r="CG212" s="19"/>
      <c r="CH212" s="21"/>
      <c r="CI212" s="15" t="s">
        <v>112</v>
      </c>
    </row>
    <row r="213" spans="1:124">
      <c r="A213" s="13">
        <v>208</v>
      </c>
      <c r="B213" s="15">
        <v>110</v>
      </c>
      <c r="C213" s="17" t="s">
        <v>730</v>
      </c>
      <c r="D213" s="15">
        <v>2</v>
      </c>
      <c r="E213" s="17" t="s">
        <v>799</v>
      </c>
      <c r="F213" s="17">
        <v>1997</v>
      </c>
      <c r="G213" s="27" t="s">
        <v>86</v>
      </c>
      <c r="H213" s="16" t="s">
        <v>87</v>
      </c>
      <c r="I213" s="19" t="s">
        <v>144</v>
      </c>
      <c r="J213" s="17" t="s">
        <v>1102</v>
      </c>
      <c r="K213" s="17" t="s">
        <v>132</v>
      </c>
      <c r="L213" s="17" t="s">
        <v>89</v>
      </c>
      <c r="M213" s="16" t="s">
        <v>90</v>
      </c>
      <c r="N213" s="15" t="s">
        <v>406</v>
      </c>
      <c r="O213" s="17" t="s">
        <v>1103</v>
      </c>
      <c r="P213" s="17">
        <v>10</v>
      </c>
      <c r="Q213" s="17">
        <v>2</v>
      </c>
      <c r="R213" s="17">
        <f>Q213+P213</f>
        <v>12</v>
      </c>
      <c r="S213" s="17"/>
      <c r="T213" s="15" t="s">
        <v>1552</v>
      </c>
      <c r="U213" s="17" t="s">
        <v>171</v>
      </c>
      <c r="V213" s="17" t="s">
        <v>1105</v>
      </c>
      <c r="W213" s="17">
        <v>6</v>
      </c>
      <c r="X213" s="17"/>
      <c r="Y213" s="15" t="s">
        <v>112</v>
      </c>
      <c r="Z213" s="28" t="s">
        <v>153</v>
      </c>
      <c r="AA213" s="17" t="s">
        <v>154</v>
      </c>
      <c r="AB213" s="17" t="s">
        <v>102</v>
      </c>
      <c r="AC213" s="17" t="s">
        <v>1115</v>
      </c>
      <c r="AD213" s="17">
        <v>10</v>
      </c>
      <c r="AE213" s="17" t="s">
        <v>159</v>
      </c>
      <c r="AF213" s="17"/>
      <c r="AG213" s="17" t="s">
        <v>1116</v>
      </c>
      <c r="AH213" s="15" t="s">
        <v>112</v>
      </c>
      <c r="AI213" s="15" t="s">
        <v>89</v>
      </c>
      <c r="AJ213" s="15" t="s">
        <v>1458</v>
      </c>
      <c r="AK213" s="17"/>
      <c r="AL213" s="17" t="s">
        <v>1130</v>
      </c>
      <c r="AM213" s="17" t="s">
        <v>159</v>
      </c>
      <c r="AN213" s="17" t="s">
        <v>431</v>
      </c>
      <c r="AO213" s="17"/>
      <c r="AP213" s="17">
        <v>10</v>
      </c>
      <c r="AQ213" s="17" t="s">
        <v>163</v>
      </c>
      <c r="AR213" s="17" t="s">
        <v>89</v>
      </c>
      <c r="AS213" s="17">
        <v>12</v>
      </c>
      <c r="AT213" s="17" t="s">
        <v>132</v>
      </c>
      <c r="AU213" s="17" t="s">
        <v>133</v>
      </c>
      <c r="AV213" s="17" t="s">
        <v>134</v>
      </c>
      <c r="AW213" s="17" t="s">
        <v>210</v>
      </c>
      <c r="AX213" s="17" t="s">
        <v>1131</v>
      </c>
      <c r="AY213" s="19" t="s">
        <v>1132</v>
      </c>
      <c r="AZ213" s="19"/>
      <c r="BA213" s="17">
        <v>12</v>
      </c>
      <c r="BB213" s="17">
        <v>12</v>
      </c>
      <c r="BC213" s="22" t="s">
        <v>565</v>
      </c>
      <c r="BG213" s="19"/>
      <c r="BJ213" s="19"/>
      <c r="BK213" s="19">
        <v>-100</v>
      </c>
      <c r="BM213" s="15">
        <v>-100</v>
      </c>
      <c r="BN213" s="15">
        <v>-30</v>
      </c>
      <c r="BO213" s="15">
        <f t="shared" si="52"/>
        <v>70</v>
      </c>
      <c r="BR213" s="19"/>
      <c r="BS213" s="19"/>
      <c r="BT213" s="19"/>
      <c r="BU213" s="19"/>
      <c r="BV213" s="19"/>
      <c r="BW213" s="19"/>
      <c r="BX213" s="19"/>
      <c r="BY213" s="19">
        <v>-20</v>
      </c>
      <c r="CA213" s="15">
        <v>-30</v>
      </c>
      <c r="CB213" s="15">
        <v>2</v>
      </c>
      <c r="CC213" s="15">
        <f t="shared" si="53"/>
        <v>32</v>
      </c>
      <c r="CF213" s="19" t="s">
        <v>88</v>
      </c>
      <c r="CG213" s="19"/>
      <c r="CH213" s="15" t="s">
        <v>1459</v>
      </c>
      <c r="CI213" s="15" t="s">
        <v>112</v>
      </c>
    </row>
    <row r="214" spans="1:124">
      <c r="A214" s="13">
        <v>209</v>
      </c>
      <c r="B214" s="15">
        <v>111</v>
      </c>
      <c r="C214" s="17" t="s">
        <v>730</v>
      </c>
      <c r="D214" s="15">
        <v>1</v>
      </c>
      <c r="E214" s="17" t="s">
        <v>800</v>
      </c>
      <c r="F214" s="17">
        <v>1997</v>
      </c>
      <c r="G214" s="27" t="s">
        <v>86</v>
      </c>
      <c r="H214" s="16" t="s">
        <v>87</v>
      </c>
      <c r="I214" s="19" t="s">
        <v>144</v>
      </c>
      <c r="J214" s="17" t="s">
        <v>1102</v>
      </c>
      <c r="K214" s="17" t="s">
        <v>132</v>
      </c>
      <c r="L214" s="17" t="s">
        <v>89</v>
      </c>
      <c r="M214" s="16" t="s">
        <v>90</v>
      </c>
      <c r="N214" s="17" t="s">
        <v>1106</v>
      </c>
      <c r="O214" s="17">
        <v>22</v>
      </c>
      <c r="P214" s="17">
        <v>10</v>
      </c>
      <c r="Q214" s="17">
        <v>0</v>
      </c>
      <c r="R214" s="17">
        <f t="shared" ref="R214:R220" si="54">Q214+P214</f>
        <v>10</v>
      </c>
      <c r="S214" s="17"/>
      <c r="T214" s="15" t="s">
        <v>1552</v>
      </c>
      <c r="U214" s="17" t="s">
        <v>171</v>
      </c>
      <c r="V214" s="17" t="s">
        <v>1105</v>
      </c>
      <c r="W214" s="17">
        <v>7</v>
      </c>
      <c r="X214" s="17" t="s">
        <v>1107</v>
      </c>
      <c r="Y214" s="15" t="s">
        <v>112</v>
      </c>
      <c r="Z214" s="28" t="s">
        <v>153</v>
      </c>
      <c r="AA214" s="17" t="s">
        <v>154</v>
      </c>
      <c r="AB214" s="17" t="s">
        <v>102</v>
      </c>
      <c r="AC214" s="17" t="s">
        <v>1117</v>
      </c>
      <c r="AD214" s="17"/>
      <c r="AE214" s="17" t="s">
        <v>646</v>
      </c>
      <c r="AF214" s="17"/>
      <c r="AG214" s="17"/>
      <c r="AH214" s="15" t="s">
        <v>112</v>
      </c>
      <c r="AI214" s="15" t="s">
        <v>89</v>
      </c>
      <c r="AJ214" s="15" t="s">
        <v>841</v>
      </c>
      <c r="AK214" s="17" t="s">
        <v>89</v>
      </c>
      <c r="AL214" s="17" t="s">
        <v>1130</v>
      </c>
      <c r="AM214" s="17" t="s">
        <v>646</v>
      </c>
      <c r="AN214" s="17" t="s">
        <v>1133</v>
      </c>
      <c r="AO214" s="17"/>
      <c r="AP214" s="17"/>
      <c r="AQ214" s="17" t="s">
        <v>131</v>
      </c>
      <c r="AR214" s="17" t="s">
        <v>89</v>
      </c>
      <c r="AS214" s="17">
        <v>10</v>
      </c>
      <c r="AT214" s="17" t="s">
        <v>132</v>
      </c>
      <c r="AU214" s="17" t="s">
        <v>133</v>
      </c>
      <c r="AV214" s="17" t="s">
        <v>134</v>
      </c>
      <c r="AW214" s="17" t="s">
        <v>210</v>
      </c>
      <c r="AX214" s="17" t="s">
        <v>300</v>
      </c>
      <c r="AY214" s="19" t="s">
        <v>1134</v>
      </c>
      <c r="AZ214" s="19" t="s">
        <v>857</v>
      </c>
      <c r="BA214" s="17">
        <v>10</v>
      </c>
      <c r="BB214" s="17">
        <v>10</v>
      </c>
      <c r="BC214" s="21" t="s">
        <v>186</v>
      </c>
      <c r="BD214" s="17"/>
      <c r="BE214" s="17"/>
      <c r="BF214" s="17"/>
      <c r="BG214" s="17"/>
      <c r="BH214" s="17"/>
      <c r="BI214" s="17"/>
      <c r="BJ214" s="17"/>
      <c r="BK214" s="17">
        <v>5</v>
      </c>
      <c r="BL214" s="17"/>
      <c r="BM214" s="17">
        <v>0</v>
      </c>
      <c r="BN214" s="17">
        <v>13</v>
      </c>
      <c r="BO214" s="17">
        <f t="shared" si="52"/>
        <v>13</v>
      </c>
      <c r="BP214" s="17"/>
      <c r="BQ214" s="17"/>
      <c r="BR214" s="17"/>
      <c r="BS214" s="17"/>
      <c r="BT214" s="17"/>
      <c r="BU214" s="17"/>
      <c r="BV214" s="17"/>
      <c r="BW214" s="17"/>
      <c r="BX214" s="17"/>
      <c r="BY214" s="17">
        <v>60</v>
      </c>
      <c r="BZ214" s="17"/>
      <c r="CA214" s="17">
        <v>50</v>
      </c>
      <c r="CB214" s="17">
        <v>80</v>
      </c>
      <c r="CC214" s="19">
        <f t="shared" si="53"/>
        <v>30</v>
      </c>
      <c r="CD214" s="19"/>
      <c r="CE214" s="19"/>
      <c r="CF214" s="17" t="s">
        <v>88</v>
      </c>
      <c r="CG214" s="17"/>
      <c r="CH214" s="17"/>
      <c r="CI214" s="15" t="s">
        <v>112</v>
      </c>
    </row>
    <row r="215" spans="1:124">
      <c r="A215" s="13">
        <v>210</v>
      </c>
      <c r="B215" s="15">
        <v>111</v>
      </c>
      <c r="C215" s="17" t="s">
        <v>730</v>
      </c>
      <c r="D215" s="15">
        <v>2</v>
      </c>
      <c r="E215" s="17" t="s">
        <v>800</v>
      </c>
      <c r="F215" s="17">
        <v>1997</v>
      </c>
      <c r="G215" s="27" t="s">
        <v>86</v>
      </c>
      <c r="H215" s="16" t="s">
        <v>87</v>
      </c>
      <c r="I215" s="19" t="s">
        <v>144</v>
      </c>
      <c r="J215" s="17" t="s">
        <v>814</v>
      </c>
      <c r="K215" s="17" t="s">
        <v>132</v>
      </c>
      <c r="L215" s="17" t="s">
        <v>89</v>
      </c>
      <c r="M215" s="16" t="s">
        <v>90</v>
      </c>
      <c r="N215" s="17" t="s">
        <v>1106</v>
      </c>
      <c r="O215" s="17">
        <v>22</v>
      </c>
      <c r="P215" s="17">
        <v>10</v>
      </c>
      <c r="Q215" s="17">
        <v>0</v>
      </c>
      <c r="R215" s="17">
        <f t="shared" si="54"/>
        <v>10</v>
      </c>
      <c r="S215" s="17"/>
      <c r="T215" s="15" t="s">
        <v>1552</v>
      </c>
      <c r="U215" s="17" t="s">
        <v>171</v>
      </c>
      <c r="V215" s="17" t="s">
        <v>1104</v>
      </c>
      <c r="W215" s="17">
        <v>7</v>
      </c>
      <c r="X215" s="17" t="s">
        <v>1107</v>
      </c>
      <c r="Y215" s="15" t="s">
        <v>112</v>
      </c>
      <c r="Z215" s="17" t="s">
        <v>539</v>
      </c>
      <c r="AA215" s="19" t="s">
        <v>203</v>
      </c>
      <c r="AB215" s="17" t="s">
        <v>102</v>
      </c>
      <c r="AC215" s="17" t="s">
        <v>1118</v>
      </c>
      <c r="AD215" s="17"/>
      <c r="AE215" s="17" t="s">
        <v>1029</v>
      </c>
      <c r="AF215" s="17"/>
      <c r="AG215" s="17" t="s">
        <v>1119</v>
      </c>
      <c r="AH215" s="15" t="s">
        <v>112</v>
      </c>
      <c r="AI215" s="15" t="s">
        <v>89</v>
      </c>
      <c r="AJ215" s="15" t="s">
        <v>841</v>
      </c>
      <c r="AK215" s="17" t="s">
        <v>89</v>
      </c>
      <c r="AL215" s="17" t="s">
        <v>1130</v>
      </c>
      <c r="AM215" s="17" t="s">
        <v>1135</v>
      </c>
      <c r="AN215" s="17" t="s">
        <v>1133</v>
      </c>
      <c r="AO215" s="17"/>
      <c r="AP215" s="17"/>
      <c r="AQ215" s="17" t="s">
        <v>131</v>
      </c>
      <c r="AR215" s="17" t="s">
        <v>89</v>
      </c>
      <c r="AS215" s="17">
        <v>10</v>
      </c>
      <c r="AT215" s="17" t="s">
        <v>132</v>
      </c>
      <c r="AU215" s="17" t="s">
        <v>133</v>
      </c>
      <c r="AV215" s="17" t="s">
        <v>134</v>
      </c>
      <c r="AW215" s="17" t="s">
        <v>210</v>
      </c>
      <c r="AX215" s="17" t="s">
        <v>300</v>
      </c>
      <c r="AY215" s="19" t="s">
        <v>1134</v>
      </c>
      <c r="AZ215" s="17" t="s">
        <v>857</v>
      </c>
      <c r="BA215" s="19">
        <v>10</v>
      </c>
      <c r="BB215" s="19">
        <v>10</v>
      </c>
      <c r="BC215" s="21" t="s">
        <v>186</v>
      </c>
      <c r="BD215" s="19"/>
      <c r="BE215" s="19"/>
      <c r="BF215" s="19"/>
      <c r="BG215" s="19"/>
      <c r="BH215" s="19"/>
      <c r="BI215" s="19"/>
      <c r="BJ215" s="19"/>
      <c r="BK215" s="19">
        <v>1</v>
      </c>
      <c r="BL215" s="19"/>
      <c r="BM215" s="19">
        <v>1</v>
      </c>
      <c r="BN215" s="19">
        <v>2</v>
      </c>
      <c r="BO215" s="19">
        <f t="shared" si="52"/>
        <v>1</v>
      </c>
      <c r="BP215" s="19"/>
      <c r="BQ215" s="19"/>
      <c r="BR215" s="19"/>
      <c r="BS215" s="19"/>
      <c r="BT215" s="19"/>
      <c r="BU215" s="19"/>
      <c r="BV215" s="19"/>
      <c r="BW215" s="19"/>
      <c r="BX215" s="19"/>
      <c r="BY215" s="19">
        <v>60</v>
      </c>
      <c r="BZ215" s="19"/>
      <c r="CA215" s="17">
        <v>50</v>
      </c>
      <c r="CB215" s="17">
        <v>80</v>
      </c>
      <c r="CC215" s="19">
        <f t="shared" si="53"/>
        <v>30</v>
      </c>
      <c r="CD215" s="19"/>
      <c r="CE215" s="19"/>
      <c r="CF215" s="19" t="s">
        <v>88</v>
      </c>
      <c r="CG215" s="19"/>
      <c r="CH215" s="19"/>
      <c r="CI215" s="15" t="s">
        <v>112</v>
      </c>
    </row>
    <row r="216" spans="1:124">
      <c r="A216" s="13">
        <v>211</v>
      </c>
      <c r="B216" s="15">
        <v>112</v>
      </c>
      <c r="C216" s="17" t="s">
        <v>730</v>
      </c>
      <c r="D216" s="15">
        <v>1</v>
      </c>
      <c r="E216" s="17" t="s">
        <v>801</v>
      </c>
      <c r="F216" s="17">
        <v>2000</v>
      </c>
      <c r="G216" s="27" t="s">
        <v>86</v>
      </c>
      <c r="H216" s="16" t="s">
        <v>87</v>
      </c>
      <c r="I216" s="19" t="s">
        <v>144</v>
      </c>
      <c r="J216" s="17" t="s">
        <v>1102</v>
      </c>
      <c r="K216" s="17" t="s">
        <v>132</v>
      </c>
      <c r="L216" s="17" t="s">
        <v>89</v>
      </c>
      <c r="M216" s="16" t="s">
        <v>90</v>
      </c>
      <c r="N216" s="15" t="s">
        <v>406</v>
      </c>
      <c r="O216" s="17" t="s">
        <v>149</v>
      </c>
      <c r="P216" s="17">
        <v>11</v>
      </c>
      <c r="Q216" s="17">
        <v>1</v>
      </c>
      <c r="R216" s="17">
        <f t="shared" si="54"/>
        <v>12</v>
      </c>
      <c r="S216" s="17"/>
      <c r="T216" s="15" t="s">
        <v>1552</v>
      </c>
      <c r="U216" s="17" t="s">
        <v>171</v>
      </c>
      <c r="V216" s="17" t="s">
        <v>1105</v>
      </c>
      <c r="W216" s="17">
        <v>7</v>
      </c>
      <c r="Y216" s="15" t="s">
        <v>112</v>
      </c>
      <c r="Z216" s="28" t="s">
        <v>153</v>
      </c>
      <c r="AA216" s="17" t="s">
        <v>154</v>
      </c>
      <c r="AB216" s="17" t="s">
        <v>204</v>
      </c>
      <c r="AC216" s="17" t="s">
        <v>1120</v>
      </c>
      <c r="AD216" s="17">
        <v>90</v>
      </c>
      <c r="AE216" s="17" t="s">
        <v>159</v>
      </c>
      <c r="AF216" s="17"/>
      <c r="AG216" s="17"/>
      <c r="AH216" s="15" t="s">
        <v>112</v>
      </c>
      <c r="AI216" s="15" t="s">
        <v>89</v>
      </c>
      <c r="AJ216" s="15" t="s">
        <v>1456</v>
      </c>
      <c r="AK216" s="17" t="s">
        <v>89</v>
      </c>
      <c r="AL216" s="17" t="s">
        <v>1130</v>
      </c>
      <c r="AM216" s="17" t="s">
        <v>159</v>
      </c>
      <c r="AN216" s="17" t="s">
        <v>1136</v>
      </c>
      <c r="AO216" s="17"/>
      <c r="AP216" s="17">
        <v>90</v>
      </c>
      <c r="AQ216" s="17" t="s">
        <v>213</v>
      </c>
      <c r="AR216" s="17" t="s">
        <v>89</v>
      </c>
      <c r="AS216" s="17">
        <v>12</v>
      </c>
      <c r="AT216" s="17" t="s">
        <v>132</v>
      </c>
      <c r="AU216" s="17" t="s">
        <v>133</v>
      </c>
      <c r="AV216" s="17" t="s">
        <v>134</v>
      </c>
      <c r="AW216" s="17" t="s">
        <v>210</v>
      </c>
      <c r="AX216" s="17" t="s">
        <v>1131</v>
      </c>
      <c r="AY216" s="19" t="s">
        <v>1137</v>
      </c>
      <c r="AZ216" s="19"/>
      <c r="BA216" s="17">
        <v>12</v>
      </c>
      <c r="BB216" s="17">
        <v>12</v>
      </c>
      <c r="BC216" s="19" t="s">
        <v>186</v>
      </c>
      <c r="BG216" s="19"/>
      <c r="BJ216" s="19"/>
      <c r="BK216" s="19">
        <v>1</v>
      </c>
      <c r="BM216" s="15">
        <v>0</v>
      </c>
      <c r="BN216" s="15">
        <v>45</v>
      </c>
      <c r="BO216" s="17">
        <f t="shared" si="52"/>
        <v>45</v>
      </c>
      <c r="BR216" s="19"/>
      <c r="BS216" s="19"/>
      <c r="BT216" s="19"/>
      <c r="BU216" s="19"/>
      <c r="BV216" s="19"/>
      <c r="BW216" s="19"/>
      <c r="BX216" s="19"/>
      <c r="BY216" s="19">
        <v>55</v>
      </c>
      <c r="CA216" s="15">
        <v>40</v>
      </c>
      <c r="CB216" s="15">
        <v>75</v>
      </c>
      <c r="CC216" s="15">
        <f t="shared" si="53"/>
        <v>35</v>
      </c>
      <c r="CF216" s="19" t="s">
        <v>88</v>
      </c>
      <c r="CG216" s="19"/>
      <c r="CI216" s="15" t="s">
        <v>112</v>
      </c>
    </row>
    <row r="217" spans="1:124">
      <c r="A217" s="13">
        <v>212</v>
      </c>
      <c r="B217" s="15">
        <v>112</v>
      </c>
      <c r="C217" s="17" t="s">
        <v>730</v>
      </c>
      <c r="D217" s="15">
        <v>2</v>
      </c>
      <c r="E217" s="17" t="s">
        <v>801</v>
      </c>
      <c r="F217" s="17">
        <v>2000</v>
      </c>
      <c r="G217" s="27" t="s">
        <v>86</v>
      </c>
      <c r="H217" s="16" t="s">
        <v>87</v>
      </c>
      <c r="I217" s="19" t="s">
        <v>144</v>
      </c>
      <c r="J217" s="17" t="s">
        <v>1102</v>
      </c>
      <c r="K217" s="17" t="s">
        <v>132</v>
      </c>
      <c r="L217" s="17" t="s">
        <v>89</v>
      </c>
      <c r="M217" s="16" t="s">
        <v>90</v>
      </c>
      <c r="N217" s="15" t="s">
        <v>406</v>
      </c>
      <c r="O217" s="17" t="s">
        <v>149</v>
      </c>
      <c r="P217" s="17">
        <v>11</v>
      </c>
      <c r="Q217" s="17">
        <v>1</v>
      </c>
      <c r="R217" s="17">
        <f t="shared" si="54"/>
        <v>12</v>
      </c>
      <c r="S217" s="17"/>
      <c r="T217" s="15" t="s">
        <v>1552</v>
      </c>
      <c r="U217" s="17" t="s">
        <v>171</v>
      </c>
      <c r="V217" s="17" t="s">
        <v>1104</v>
      </c>
      <c r="W217" s="17">
        <v>7</v>
      </c>
      <c r="Y217" s="15" t="s">
        <v>112</v>
      </c>
      <c r="Z217" s="17" t="s">
        <v>367</v>
      </c>
      <c r="AA217" s="17" t="s">
        <v>101</v>
      </c>
      <c r="AB217" s="17" t="s">
        <v>204</v>
      </c>
      <c r="AC217" s="17" t="s">
        <v>1121</v>
      </c>
      <c r="AD217" s="17">
        <v>90</v>
      </c>
      <c r="AE217" s="17" t="s">
        <v>159</v>
      </c>
      <c r="AF217" s="17"/>
      <c r="AG217" s="17"/>
      <c r="AH217" s="15" t="s">
        <v>112</v>
      </c>
      <c r="AI217" s="15" t="s">
        <v>89</v>
      </c>
      <c r="AJ217" s="15" t="s">
        <v>1455</v>
      </c>
      <c r="AK217" s="17" t="s">
        <v>89</v>
      </c>
      <c r="AL217" s="17" t="s">
        <v>1130</v>
      </c>
      <c r="AM217" s="17" t="s">
        <v>159</v>
      </c>
      <c r="AN217" s="17" t="s">
        <v>1136</v>
      </c>
      <c r="AO217" s="17"/>
      <c r="AP217" s="17">
        <v>90</v>
      </c>
      <c r="AQ217" s="17" t="s">
        <v>213</v>
      </c>
      <c r="AR217" s="17" t="s">
        <v>89</v>
      </c>
      <c r="AS217" s="17">
        <v>12</v>
      </c>
      <c r="AT217" s="17" t="s">
        <v>132</v>
      </c>
      <c r="AU217" s="17" t="s">
        <v>133</v>
      </c>
      <c r="AV217" s="17" t="s">
        <v>134</v>
      </c>
      <c r="AW217" s="17" t="s">
        <v>210</v>
      </c>
      <c r="AX217" s="17" t="s">
        <v>1131</v>
      </c>
      <c r="AY217" s="19" t="s">
        <v>1137</v>
      </c>
      <c r="AZ217" s="17" t="s">
        <v>918</v>
      </c>
      <c r="BA217" s="17">
        <v>12</v>
      </c>
      <c r="BB217" s="17">
        <v>12</v>
      </c>
      <c r="BC217" s="17" t="s">
        <v>186</v>
      </c>
      <c r="BE217" s="19"/>
      <c r="BF217" s="19"/>
      <c r="BG217" s="19"/>
      <c r="BH217" s="19"/>
      <c r="BI217" s="19"/>
      <c r="BJ217" s="19"/>
      <c r="BK217" s="19">
        <v>10</v>
      </c>
      <c r="BL217" s="19"/>
      <c r="BM217" s="19">
        <v>9</v>
      </c>
      <c r="BN217" s="19">
        <v>20</v>
      </c>
      <c r="BO217" s="19">
        <f t="shared" si="52"/>
        <v>11</v>
      </c>
      <c r="BP217" s="19"/>
      <c r="BQ217" s="19"/>
      <c r="BR217" s="19"/>
      <c r="BS217" s="19"/>
      <c r="BT217" s="19"/>
      <c r="BU217" s="19"/>
      <c r="BV217" s="19"/>
      <c r="BW217" s="19"/>
      <c r="BX217" s="19"/>
      <c r="BY217" s="19">
        <v>55</v>
      </c>
      <c r="BZ217" s="19"/>
      <c r="CA217" s="21">
        <v>40</v>
      </c>
      <c r="CB217" s="19">
        <v>75</v>
      </c>
      <c r="CC217" s="21">
        <f t="shared" si="53"/>
        <v>35</v>
      </c>
      <c r="CD217" s="21"/>
      <c r="CE217" s="21"/>
      <c r="CF217" s="19" t="s">
        <v>88</v>
      </c>
      <c r="CG217" s="19"/>
      <c r="CH217" s="19"/>
      <c r="CI217" s="15" t="s">
        <v>112</v>
      </c>
    </row>
    <row r="218" spans="1:124">
      <c r="A218" s="13">
        <v>213</v>
      </c>
      <c r="B218" s="15">
        <v>113</v>
      </c>
      <c r="C218" s="19" t="s">
        <v>731</v>
      </c>
      <c r="D218" s="15">
        <v>1</v>
      </c>
      <c r="E218" s="19" t="s">
        <v>802</v>
      </c>
      <c r="F218" s="19">
        <v>2010</v>
      </c>
      <c r="G218" s="27" t="s">
        <v>86</v>
      </c>
      <c r="H218" s="16" t="s">
        <v>87</v>
      </c>
      <c r="I218" s="15" t="s">
        <v>88</v>
      </c>
      <c r="L218" s="15" t="s">
        <v>89</v>
      </c>
      <c r="M218" s="16" t="s">
        <v>90</v>
      </c>
      <c r="N218" s="15" t="s">
        <v>406</v>
      </c>
      <c r="O218" s="15" t="s">
        <v>1108</v>
      </c>
      <c r="P218" s="15">
        <v>10</v>
      </c>
      <c r="Q218" s="15">
        <v>10</v>
      </c>
      <c r="R218" s="15">
        <f t="shared" si="54"/>
        <v>20</v>
      </c>
      <c r="T218" s="16" t="s">
        <v>295</v>
      </c>
      <c r="U218" s="15" t="s">
        <v>95</v>
      </c>
      <c r="V218" s="15" t="s">
        <v>1109</v>
      </c>
      <c r="W218" s="15">
        <v>180</v>
      </c>
      <c r="Y218" s="15" t="s">
        <v>112</v>
      </c>
      <c r="Z218" s="15" t="s">
        <v>1122</v>
      </c>
      <c r="AA218" s="15" t="s">
        <v>1123</v>
      </c>
      <c r="AB218" s="15" t="s">
        <v>102</v>
      </c>
      <c r="AC218" s="15" t="s">
        <v>1124</v>
      </c>
      <c r="AD218" s="15">
        <v>15</v>
      </c>
      <c r="AE218" s="15" t="s">
        <v>156</v>
      </c>
      <c r="AH218" s="15" t="s">
        <v>112</v>
      </c>
      <c r="AI218" s="15" t="s">
        <v>112</v>
      </c>
      <c r="AK218" s="15" t="s">
        <v>89</v>
      </c>
      <c r="AL218" s="15" t="s">
        <v>299</v>
      </c>
      <c r="AM218" s="15" t="s">
        <v>159</v>
      </c>
      <c r="AN218" s="15" t="s">
        <v>431</v>
      </c>
      <c r="AQ218" s="15" t="s">
        <v>213</v>
      </c>
      <c r="AR218" s="15" t="s">
        <v>89</v>
      </c>
      <c r="AS218" s="15">
        <v>20</v>
      </c>
      <c r="AT218" s="15" t="s">
        <v>183</v>
      </c>
      <c r="AU218" s="15" t="s">
        <v>164</v>
      </c>
      <c r="AV218" s="15" t="s">
        <v>134</v>
      </c>
      <c r="AW218" s="15" t="s">
        <v>516</v>
      </c>
      <c r="AX218" s="15" t="s">
        <v>340</v>
      </c>
      <c r="AY218" s="15" t="s">
        <v>1138</v>
      </c>
      <c r="AZ218" s="17" t="s">
        <v>918</v>
      </c>
      <c r="BA218" s="15">
        <v>20</v>
      </c>
      <c r="BB218" s="15">
        <v>20</v>
      </c>
      <c r="BC218" s="15" t="s">
        <v>1178</v>
      </c>
      <c r="BD218" s="17">
        <v>47</v>
      </c>
      <c r="BG218" s="15">
        <v>26.3</v>
      </c>
      <c r="CF218" s="17" t="s">
        <v>141</v>
      </c>
      <c r="CI218" s="15" t="s">
        <v>112</v>
      </c>
    </row>
    <row r="219" spans="1:124">
      <c r="A219" s="13">
        <v>214</v>
      </c>
      <c r="B219" s="15">
        <v>113</v>
      </c>
      <c r="C219" s="19" t="s">
        <v>731</v>
      </c>
      <c r="D219" s="15">
        <v>2</v>
      </c>
      <c r="E219" s="19" t="s">
        <v>802</v>
      </c>
      <c r="F219" s="19">
        <v>2010</v>
      </c>
      <c r="G219" s="27" t="s">
        <v>86</v>
      </c>
      <c r="H219" s="16" t="s">
        <v>87</v>
      </c>
      <c r="I219" s="19" t="s">
        <v>88</v>
      </c>
      <c r="J219" s="19"/>
      <c r="K219" s="19"/>
      <c r="L219" s="19" t="s">
        <v>89</v>
      </c>
      <c r="M219" s="16" t="s">
        <v>90</v>
      </c>
      <c r="N219" s="15" t="s">
        <v>406</v>
      </c>
      <c r="O219" s="19" t="s">
        <v>1110</v>
      </c>
      <c r="P219" s="19">
        <v>10</v>
      </c>
      <c r="Q219" s="19">
        <v>10</v>
      </c>
      <c r="R219" s="19">
        <f t="shared" si="54"/>
        <v>20</v>
      </c>
      <c r="S219" s="19"/>
      <c r="T219" s="16" t="s">
        <v>295</v>
      </c>
      <c r="U219" s="17" t="s">
        <v>95</v>
      </c>
      <c r="V219" s="19" t="s">
        <v>1109</v>
      </c>
      <c r="W219" s="19">
        <v>180</v>
      </c>
      <c r="Y219" s="15" t="s">
        <v>112</v>
      </c>
      <c r="Z219" s="17" t="s">
        <v>964</v>
      </c>
      <c r="AA219" s="17" t="s">
        <v>101</v>
      </c>
      <c r="AB219" s="19" t="s">
        <v>102</v>
      </c>
      <c r="AC219" s="19" t="s">
        <v>1125</v>
      </c>
      <c r="AD219" s="19">
        <v>2</v>
      </c>
      <c r="AE219" s="19" t="s">
        <v>156</v>
      </c>
      <c r="AF219" s="19"/>
      <c r="AG219" s="19"/>
      <c r="AH219" s="15" t="s">
        <v>112</v>
      </c>
      <c r="AI219" s="15" t="s">
        <v>112</v>
      </c>
      <c r="AK219" s="19" t="s">
        <v>89</v>
      </c>
      <c r="AL219" s="19" t="s">
        <v>299</v>
      </c>
      <c r="AM219" s="19" t="s">
        <v>159</v>
      </c>
      <c r="AN219" s="19" t="s">
        <v>431</v>
      </c>
      <c r="AO219" s="19"/>
      <c r="AP219" s="19"/>
      <c r="AQ219" s="19" t="s">
        <v>213</v>
      </c>
      <c r="AR219" s="19" t="s">
        <v>89</v>
      </c>
      <c r="AS219" s="19">
        <v>20</v>
      </c>
      <c r="AT219" s="19" t="s">
        <v>183</v>
      </c>
      <c r="AU219" s="19" t="s">
        <v>164</v>
      </c>
      <c r="AV219" s="19" t="s">
        <v>134</v>
      </c>
      <c r="AW219" s="19" t="s">
        <v>516</v>
      </c>
      <c r="AX219" s="19" t="s">
        <v>340</v>
      </c>
      <c r="AY219" s="19" t="s">
        <v>1138</v>
      </c>
      <c r="AZ219" s="17" t="s">
        <v>918</v>
      </c>
      <c r="BA219" s="19">
        <v>20</v>
      </c>
      <c r="BB219" s="19">
        <v>20</v>
      </c>
      <c r="BC219" s="15" t="s">
        <v>1178</v>
      </c>
      <c r="BD219" s="17">
        <v>53.8</v>
      </c>
      <c r="BE219" s="17"/>
      <c r="BF219" s="17"/>
      <c r="BG219" s="17">
        <v>33.200000000000003</v>
      </c>
      <c r="BH219" s="17"/>
      <c r="BI219" s="17"/>
      <c r="BJ219" s="15">
        <f>BG219*SQRT(BA219)</f>
        <v>148.47491370598607</v>
      </c>
      <c r="BK219" s="21"/>
      <c r="BL219" s="21"/>
      <c r="BM219" s="21"/>
      <c r="BN219" s="21"/>
      <c r="BO219" s="21"/>
      <c r="BP219" s="21"/>
      <c r="BQ219" s="21"/>
      <c r="BR219" s="21"/>
      <c r="BS219" s="21"/>
      <c r="BT219" s="21"/>
      <c r="BU219" s="21"/>
      <c r="BV219" s="21"/>
      <c r="BW219" s="21"/>
      <c r="BY219" s="17"/>
      <c r="BZ219" s="17"/>
      <c r="CA219" s="17"/>
      <c r="CB219" s="17"/>
      <c r="CC219" s="17"/>
      <c r="CD219" s="17"/>
      <c r="CE219" s="17"/>
      <c r="CF219" s="19" t="s">
        <v>140</v>
      </c>
      <c r="CG219" s="17"/>
      <c r="CH219" s="17"/>
      <c r="CI219" s="15" t="s">
        <v>112</v>
      </c>
    </row>
    <row r="220" spans="1:124">
      <c r="A220" s="13">
        <v>215</v>
      </c>
      <c r="B220" s="15">
        <v>113</v>
      </c>
      <c r="C220" s="19" t="s">
        <v>731</v>
      </c>
      <c r="D220" s="15">
        <v>3</v>
      </c>
      <c r="E220" s="19" t="s">
        <v>802</v>
      </c>
      <c r="F220" s="19">
        <v>2010</v>
      </c>
      <c r="G220" s="27" t="s">
        <v>86</v>
      </c>
      <c r="H220" s="16" t="s">
        <v>87</v>
      </c>
      <c r="I220" s="15" t="s">
        <v>88</v>
      </c>
      <c r="L220" s="15" t="s">
        <v>89</v>
      </c>
      <c r="M220" s="16" t="s">
        <v>90</v>
      </c>
      <c r="N220" s="15" t="s">
        <v>406</v>
      </c>
      <c r="O220" s="15" t="s">
        <v>1111</v>
      </c>
      <c r="P220" s="15">
        <v>10</v>
      </c>
      <c r="Q220" s="15">
        <v>10</v>
      </c>
      <c r="R220" s="15">
        <f t="shared" si="54"/>
        <v>20</v>
      </c>
      <c r="T220" s="16" t="s">
        <v>295</v>
      </c>
      <c r="U220" s="15" t="s">
        <v>95</v>
      </c>
      <c r="V220" s="15" t="s">
        <v>1109</v>
      </c>
      <c r="W220" s="15">
        <v>180</v>
      </c>
      <c r="Y220" s="15" t="s">
        <v>112</v>
      </c>
      <c r="Z220" s="15" t="s">
        <v>1126</v>
      </c>
      <c r="AA220" s="15" t="s">
        <v>333</v>
      </c>
      <c r="AB220" s="15" t="s">
        <v>102</v>
      </c>
      <c r="AC220" s="15" t="s">
        <v>1127</v>
      </c>
      <c r="AD220" s="15">
        <v>15</v>
      </c>
      <c r="AE220" s="15" t="s">
        <v>156</v>
      </c>
      <c r="AH220" s="15" t="s">
        <v>112</v>
      </c>
      <c r="AI220" s="15" t="s">
        <v>112</v>
      </c>
      <c r="AK220" s="15" t="s">
        <v>89</v>
      </c>
      <c r="AL220" s="15" t="s">
        <v>299</v>
      </c>
      <c r="AM220" s="15" t="s">
        <v>159</v>
      </c>
      <c r="AN220" s="15" t="s">
        <v>431</v>
      </c>
      <c r="AQ220" s="15" t="s">
        <v>213</v>
      </c>
      <c r="AR220" s="15" t="s">
        <v>89</v>
      </c>
      <c r="AS220" s="15">
        <v>20</v>
      </c>
      <c r="AT220" s="15" t="s">
        <v>183</v>
      </c>
      <c r="AU220" s="15" t="s">
        <v>164</v>
      </c>
      <c r="AV220" s="15" t="s">
        <v>134</v>
      </c>
      <c r="AW220" s="15" t="s">
        <v>516</v>
      </c>
      <c r="AX220" s="15" t="s">
        <v>340</v>
      </c>
      <c r="AY220" s="15" t="s">
        <v>1138</v>
      </c>
      <c r="AZ220" s="17" t="s">
        <v>918</v>
      </c>
      <c r="BA220" s="15">
        <v>20</v>
      </c>
      <c r="BB220" s="15">
        <v>20</v>
      </c>
      <c r="BC220" s="15" t="s">
        <v>1178</v>
      </c>
      <c r="BD220" s="19">
        <v>54.8</v>
      </c>
      <c r="BE220" s="19"/>
      <c r="BF220" s="19"/>
      <c r="BG220" s="19">
        <v>33.200000000000003</v>
      </c>
      <c r="BH220" s="19"/>
      <c r="BI220" s="19"/>
      <c r="BJ220" s="19"/>
      <c r="BK220" s="19"/>
      <c r="BL220" s="19"/>
      <c r="BM220" s="19"/>
      <c r="BN220" s="19"/>
      <c r="BO220" s="19"/>
      <c r="BP220" s="19"/>
      <c r="BQ220" s="19"/>
      <c r="BR220" s="19"/>
      <c r="BS220" s="19"/>
      <c r="BT220" s="19"/>
      <c r="BU220" s="19"/>
      <c r="BV220" s="19"/>
      <c r="BW220" s="19"/>
      <c r="BX220" s="19"/>
      <c r="BY220" s="19"/>
      <c r="BZ220" s="19"/>
      <c r="CA220" s="19"/>
      <c r="CB220" s="19"/>
      <c r="CC220" s="19"/>
      <c r="CD220" s="19"/>
      <c r="CE220" s="19"/>
      <c r="CF220" s="19" t="s">
        <v>140</v>
      </c>
      <c r="CG220" s="19"/>
      <c r="CH220" s="19"/>
      <c r="CI220" s="15" t="s">
        <v>112</v>
      </c>
    </row>
    <row r="221" spans="1:124">
      <c r="A221" s="13">
        <v>216</v>
      </c>
      <c r="B221" s="15">
        <v>114</v>
      </c>
      <c r="C221" s="19" t="s">
        <v>732</v>
      </c>
      <c r="E221" s="19" t="s">
        <v>803</v>
      </c>
      <c r="F221" s="19">
        <v>2002</v>
      </c>
      <c r="G221" s="27" t="s">
        <v>86</v>
      </c>
      <c r="H221" s="16" t="s">
        <v>87</v>
      </c>
      <c r="I221" s="19" t="s">
        <v>88</v>
      </c>
      <c r="J221" s="19"/>
      <c r="K221" s="19"/>
      <c r="L221" s="19" t="s">
        <v>89</v>
      </c>
      <c r="M221" s="16" t="s">
        <v>90</v>
      </c>
      <c r="N221" s="15" t="s">
        <v>384</v>
      </c>
      <c r="O221" s="19" t="s">
        <v>1094</v>
      </c>
      <c r="P221" s="19">
        <v>22</v>
      </c>
      <c r="Q221" s="19">
        <v>0</v>
      </c>
      <c r="R221" s="19">
        <v>22</v>
      </c>
      <c r="S221" s="19"/>
      <c r="T221" s="15" t="s">
        <v>1552</v>
      </c>
      <c r="U221" s="19" t="s">
        <v>171</v>
      </c>
      <c r="V221" s="19" t="s">
        <v>172</v>
      </c>
      <c r="W221" s="19">
        <v>7</v>
      </c>
      <c r="Y221" s="19" t="s">
        <v>112</v>
      </c>
      <c r="Z221" s="19" t="s">
        <v>1095</v>
      </c>
      <c r="AA221" s="19" t="s">
        <v>1018</v>
      </c>
      <c r="AB221" s="19" t="s">
        <v>102</v>
      </c>
      <c r="AC221" s="19" t="s">
        <v>1096</v>
      </c>
      <c r="AD221" s="19"/>
      <c r="AE221" s="19" t="s">
        <v>156</v>
      </c>
      <c r="AF221" s="19" t="s">
        <v>1097</v>
      </c>
      <c r="AG221" s="19"/>
      <c r="AH221" s="15" t="s">
        <v>112</v>
      </c>
      <c r="AI221" s="15" t="s">
        <v>112</v>
      </c>
      <c r="AK221" s="19" t="s">
        <v>89</v>
      </c>
      <c r="AL221" s="19" t="s">
        <v>208</v>
      </c>
      <c r="AM221" s="19" t="s">
        <v>159</v>
      </c>
      <c r="AN221" s="19"/>
      <c r="AO221" s="19"/>
      <c r="AP221" s="19"/>
      <c r="AQ221" s="19" t="s">
        <v>131</v>
      </c>
      <c r="AR221" s="19" t="s">
        <v>89</v>
      </c>
      <c r="AS221" s="19">
        <v>22</v>
      </c>
      <c r="AT221" s="19" t="s">
        <v>183</v>
      </c>
      <c r="AU221" s="19" t="s">
        <v>854</v>
      </c>
      <c r="AV221" s="19" t="s">
        <v>134</v>
      </c>
      <c r="AW221" s="19" t="s">
        <v>516</v>
      </c>
      <c r="AX221" s="19" t="s">
        <v>1098</v>
      </c>
      <c r="AY221" s="19" t="s">
        <v>1099</v>
      </c>
      <c r="BA221" s="19">
        <v>22</v>
      </c>
      <c r="BB221" s="19">
        <v>22</v>
      </c>
      <c r="BC221" s="17" t="s">
        <v>1002</v>
      </c>
      <c r="BE221" s="17"/>
      <c r="BF221" s="17"/>
      <c r="BG221" s="17"/>
      <c r="BH221" s="17"/>
      <c r="BI221" s="17"/>
      <c r="BJ221" s="19"/>
      <c r="BK221" s="17">
        <v>25</v>
      </c>
      <c r="BL221" s="17"/>
      <c r="BM221" s="17"/>
      <c r="BN221" s="17"/>
      <c r="BO221" s="17"/>
      <c r="BP221" s="17"/>
      <c r="BQ221" s="17"/>
      <c r="BR221" s="17"/>
      <c r="BS221" s="17"/>
      <c r="BT221" s="17"/>
      <c r="BU221" s="17"/>
      <c r="BV221" s="17"/>
      <c r="BW221" s="17"/>
      <c r="BX221" s="19"/>
      <c r="BY221" s="17">
        <v>39</v>
      </c>
      <c r="BZ221" s="17"/>
      <c r="CA221" s="17"/>
      <c r="CB221" s="17"/>
      <c r="CC221" s="17"/>
      <c r="CD221" s="17"/>
      <c r="CE221" s="17"/>
      <c r="CF221" s="17" t="s">
        <v>141</v>
      </c>
      <c r="CG221" s="17" t="s">
        <v>1014</v>
      </c>
      <c r="CH221" s="17"/>
      <c r="CI221" s="15" t="s">
        <v>112</v>
      </c>
    </row>
    <row r="222" spans="1:124">
      <c r="A222" s="13">
        <v>217</v>
      </c>
      <c r="B222" s="15">
        <v>115</v>
      </c>
      <c r="C222" s="19" t="s">
        <v>732</v>
      </c>
      <c r="E222" s="19" t="s">
        <v>1559</v>
      </c>
      <c r="F222" s="19">
        <v>2001</v>
      </c>
      <c r="G222" s="27" t="s">
        <v>86</v>
      </c>
      <c r="H222" s="19" t="s">
        <v>88</v>
      </c>
      <c r="I222" s="19" t="s">
        <v>88</v>
      </c>
      <c r="J222" s="19"/>
      <c r="K222" s="19"/>
      <c r="L222" s="19" t="s">
        <v>89</v>
      </c>
      <c r="M222" s="16" t="s">
        <v>90</v>
      </c>
      <c r="N222" s="15" t="s">
        <v>384</v>
      </c>
      <c r="O222" s="19" t="s">
        <v>1092</v>
      </c>
      <c r="P222" s="19">
        <v>22</v>
      </c>
      <c r="Q222" s="19">
        <v>0</v>
      </c>
      <c r="R222" s="19">
        <f t="shared" ref="R222" si="55">Q222+P222</f>
        <v>22</v>
      </c>
      <c r="S222" s="19"/>
      <c r="T222" s="15" t="s">
        <v>1552</v>
      </c>
      <c r="U222" s="19" t="s">
        <v>171</v>
      </c>
      <c r="V222" s="19" t="s">
        <v>172</v>
      </c>
      <c r="W222" s="19">
        <v>7</v>
      </c>
      <c r="Y222" s="19" t="s">
        <v>112</v>
      </c>
      <c r="Z222" s="19" t="s">
        <v>1093</v>
      </c>
      <c r="AA222" s="19" t="s">
        <v>329</v>
      </c>
      <c r="AB222" s="19" t="s">
        <v>102</v>
      </c>
      <c r="AC222" s="19" t="s">
        <v>550</v>
      </c>
      <c r="AD222" s="19"/>
      <c r="AE222" s="19" t="s">
        <v>206</v>
      </c>
      <c r="AF222" s="19"/>
      <c r="AG222" s="19"/>
      <c r="AH222" s="15" t="s">
        <v>112</v>
      </c>
      <c r="AI222" s="15" t="s">
        <v>89</v>
      </c>
      <c r="AJ222" s="15" t="s">
        <v>1454</v>
      </c>
      <c r="AK222" s="19" t="s">
        <v>89</v>
      </c>
      <c r="AL222" s="19" t="s">
        <v>208</v>
      </c>
      <c r="AM222" s="19" t="s">
        <v>206</v>
      </c>
      <c r="AN222" s="19"/>
      <c r="AO222" s="19"/>
      <c r="AP222" s="19"/>
      <c r="AQ222" s="19" t="s">
        <v>131</v>
      </c>
      <c r="AR222" s="19" t="s">
        <v>89</v>
      </c>
      <c r="AS222" s="19">
        <v>22</v>
      </c>
      <c r="AT222" s="19" t="s">
        <v>183</v>
      </c>
      <c r="AU222" s="19" t="s">
        <v>854</v>
      </c>
      <c r="AV222" s="19" t="s">
        <v>134</v>
      </c>
      <c r="AW222" s="21" t="s">
        <v>516</v>
      </c>
      <c r="AX222" s="21" t="s">
        <v>987</v>
      </c>
      <c r="AY222" s="19" t="s">
        <v>132</v>
      </c>
      <c r="AZ222" s="19"/>
      <c r="BA222" s="17">
        <v>22</v>
      </c>
      <c r="BB222" s="17">
        <v>22</v>
      </c>
      <c r="BC222" s="17" t="s">
        <v>186</v>
      </c>
      <c r="BD222" s="17"/>
      <c r="BE222" s="17"/>
      <c r="BF222" s="17"/>
      <c r="BG222" s="17"/>
      <c r="BH222" s="17"/>
      <c r="BI222" s="17"/>
      <c r="BJ222" s="19"/>
      <c r="BK222" s="17">
        <v>20</v>
      </c>
      <c r="BL222" s="17"/>
      <c r="BM222" s="17">
        <v>5</v>
      </c>
      <c r="BN222" s="17">
        <v>25</v>
      </c>
      <c r="BO222" s="17">
        <f>BN222-BM222</f>
        <v>20</v>
      </c>
      <c r="BP222" s="17"/>
      <c r="BQ222" s="17"/>
      <c r="BR222" s="17"/>
      <c r="BS222" s="17"/>
      <c r="BT222" s="17"/>
      <c r="BU222" s="17"/>
      <c r="BV222" s="17"/>
      <c r="BW222" s="17"/>
      <c r="BX222" s="19"/>
      <c r="BY222" s="17">
        <v>22</v>
      </c>
      <c r="BZ222" s="17"/>
      <c r="CA222" s="17">
        <v>13</v>
      </c>
      <c r="CB222" s="17">
        <v>32</v>
      </c>
      <c r="CC222" s="17">
        <f>CB222-CA222</f>
        <v>19</v>
      </c>
      <c r="CD222" s="17"/>
      <c r="CE222" s="17"/>
      <c r="CF222" s="17" t="s">
        <v>141</v>
      </c>
      <c r="CG222" s="17"/>
      <c r="CH222" s="17"/>
      <c r="CI222" s="15" t="s">
        <v>89</v>
      </c>
      <c r="CJ222" s="19">
        <v>22</v>
      </c>
      <c r="CK222" s="19" t="s">
        <v>183</v>
      </c>
      <c r="CL222" s="19" t="s">
        <v>220</v>
      </c>
      <c r="CM222" s="19" t="s">
        <v>946</v>
      </c>
      <c r="CN222" s="19"/>
      <c r="CO222" s="19" t="s">
        <v>135</v>
      </c>
      <c r="CP222" s="19" t="s">
        <v>987</v>
      </c>
      <c r="CR222" s="19">
        <v>22</v>
      </c>
      <c r="CS222" s="19">
        <v>22</v>
      </c>
      <c r="CT222" s="4" t="s">
        <v>186</v>
      </c>
      <c r="DB222" s="3">
        <v>20</v>
      </c>
      <c r="DC222" s="2"/>
      <c r="DD222" s="2">
        <v>5</v>
      </c>
      <c r="DE222" s="2">
        <v>25</v>
      </c>
      <c r="DF222" s="2">
        <f>DE222-DD222</f>
        <v>20</v>
      </c>
      <c r="DK222" s="4"/>
      <c r="DL222" s="4"/>
      <c r="DM222" s="4"/>
      <c r="DN222" s="4">
        <v>23</v>
      </c>
      <c r="DP222" s="3">
        <v>11</v>
      </c>
      <c r="DQ222" s="3">
        <v>32</v>
      </c>
      <c r="DR222" s="3">
        <f>DQ222-DP222</f>
        <v>21</v>
      </c>
      <c r="DS222" s="4" t="s">
        <v>140</v>
      </c>
      <c r="DT222" s="4"/>
    </row>
    <row r="223" spans="1:124">
      <c r="A223" s="13">
        <v>218</v>
      </c>
      <c r="B223" s="15">
        <v>116</v>
      </c>
      <c r="C223" s="19" t="s">
        <v>733</v>
      </c>
      <c r="E223" s="19" t="s">
        <v>804</v>
      </c>
      <c r="F223" s="19">
        <v>2014</v>
      </c>
      <c r="G223" s="27" t="s">
        <v>86</v>
      </c>
      <c r="H223" s="19" t="s">
        <v>982</v>
      </c>
      <c r="I223" s="19" t="s">
        <v>982</v>
      </c>
      <c r="L223" s="19" t="s">
        <v>89</v>
      </c>
      <c r="M223" s="19" t="s">
        <v>509</v>
      </c>
      <c r="N223" s="19" t="s">
        <v>195</v>
      </c>
      <c r="O223" s="19" t="s">
        <v>983</v>
      </c>
      <c r="P223" s="19">
        <v>13</v>
      </c>
      <c r="Q223" s="19">
        <v>0</v>
      </c>
      <c r="R223" s="19">
        <v>13</v>
      </c>
      <c r="T223" s="19" t="s">
        <v>531</v>
      </c>
      <c r="U223" s="19" t="s">
        <v>95</v>
      </c>
      <c r="V223" s="19" t="s">
        <v>984</v>
      </c>
      <c r="W223" s="19"/>
      <c r="Y223" s="15" t="s">
        <v>112</v>
      </c>
      <c r="Z223" s="19" t="s">
        <v>441</v>
      </c>
      <c r="AA223" s="19" t="s">
        <v>329</v>
      </c>
      <c r="AB223" s="19" t="s">
        <v>102</v>
      </c>
      <c r="AC223" s="19" t="s">
        <v>985</v>
      </c>
      <c r="AE223" s="19" t="s">
        <v>206</v>
      </c>
      <c r="AF223" s="19" t="s">
        <v>986</v>
      </c>
      <c r="AH223" s="15" t="s">
        <v>112</v>
      </c>
      <c r="AI223" s="15" t="s">
        <v>89</v>
      </c>
      <c r="AJ223" s="15" t="s">
        <v>990</v>
      </c>
      <c r="AK223" s="19" t="s">
        <v>89</v>
      </c>
      <c r="AL223" s="19" t="s">
        <v>208</v>
      </c>
      <c r="AM223" s="19" t="s">
        <v>206</v>
      </c>
      <c r="AQ223" s="19" t="s">
        <v>131</v>
      </c>
      <c r="AR223" s="19" t="s">
        <v>89</v>
      </c>
      <c r="AS223" s="19">
        <v>13</v>
      </c>
      <c r="AT223" s="19" t="s">
        <v>988</v>
      </c>
      <c r="AU223" s="19" t="s">
        <v>854</v>
      </c>
      <c r="AV223" s="19" t="s">
        <v>134</v>
      </c>
      <c r="AW223" s="19" t="s">
        <v>516</v>
      </c>
      <c r="AX223" s="19" t="s">
        <v>989</v>
      </c>
      <c r="AY223" s="19" t="s">
        <v>840</v>
      </c>
      <c r="AZ223" s="19"/>
      <c r="BA223" s="19">
        <v>13</v>
      </c>
      <c r="BB223" s="19">
        <v>13</v>
      </c>
      <c r="BC223" s="19"/>
      <c r="BD223" s="21"/>
      <c r="BE223" s="21"/>
      <c r="BF223" s="21"/>
      <c r="BG223" s="21"/>
      <c r="BH223" s="21"/>
      <c r="BI223" s="21"/>
      <c r="BJ223" s="21"/>
      <c r="BK223" s="21"/>
      <c r="BM223" s="21"/>
      <c r="BN223" s="21"/>
      <c r="BO223" s="21"/>
      <c r="BP223" s="21"/>
      <c r="BQ223" s="21"/>
      <c r="BR223" s="21"/>
      <c r="BS223" s="21"/>
      <c r="BT223" s="21"/>
      <c r="BU223" s="21"/>
      <c r="BV223" s="21"/>
      <c r="BW223" s="21"/>
      <c r="BX223" s="21"/>
      <c r="BY223" s="21"/>
      <c r="CA223" s="21"/>
      <c r="CB223" s="21"/>
      <c r="CC223" s="17"/>
      <c r="CD223" s="17"/>
      <c r="CE223" s="17"/>
      <c r="CF223" s="19" t="s">
        <v>991</v>
      </c>
      <c r="CG223" s="15" t="s">
        <v>898</v>
      </c>
      <c r="CI223" s="19" t="s">
        <v>89</v>
      </c>
      <c r="CJ223" s="19">
        <v>21</v>
      </c>
      <c r="CK223" s="16" t="s">
        <v>672</v>
      </c>
      <c r="CL223" s="19" t="s">
        <v>220</v>
      </c>
      <c r="CM223" s="19" t="s">
        <v>221</v>
      </c>
      <c r="CN223" s="19"/>
      <c r="CO223" s="19" t="s">
        <v>516</v>
      </c>
      <c r="CP223" s="19" t="s">
        <v>987</v>
      </c>
      <c r="CR223" s="19"/>
      <c r="CS223" s="19"/>
      <c r="CT223" s="4"/>
      <c r="DB223" s="2"/>
      <c r="DC223" s="2"/>
      <c r="DD223" s="2"/>
      <c r="DE223" s="2"/>
      <c r="DK223" s="2"/>
      <c r="DL223" s="2"/>
      <c r="DM223" s="2"/>
      <c r="DR223" s="2"/>
      <c r="DS223" s="2" t="s">
        <v>161</v>
      </c>
      <c r="DT223" s="2" t="s">
        <v>898</v>
      </c>
    </row>
    <row r="224" spans="1:124">
      <c r="A224" s="13">
        <v>219</v>
      </c>
      <c r="B224" s="15">
        <v>117</v>
      </c>
      <c r="C224" s="19" t="s">
        <v>734</v>
      </c>
      <c r="E224" s="19" t="s">
        <v>805</v>
      </c>
      <c r="F224" s="19">
        <v>2007</v>
      </c>
      <c r="G224" s="19" t="s">
        <v>192</v>
      </c>
      <c r="H224" s="15" t="s">
        <v>87</v>
      </c>
      <c r="I224" s="19" t="s">
        <v>982</v>
      </c>
      <c r="L224" s="15" t="s">
        <v>89</v>
      </c>
      <c r="M224" s="17" t="s">
        <v>189</v>
      </c>
      <c r="N224" s="15" t="s">
        <v>384</v>
      </c>
      <c r="O224" s="15" t="s">
        <v>1539</v>
      </c>
      <c r="P224" s="15">
        <v>6</v>
      </c>
      <c r="Q224" s="15">
        <v>6</v>
      </c>
      <c r="R224" s="15">
        <v>12</v>
      </c>
      <c r="T224" s="15" t="s">
        <v>1552</v>
      </c>
      <c r="U224" s="15" t="s">
        <v>326</v>
      </c>
      <c r="V224" s="15" t="s">
        <v>366</v>
      </c>
      <c r="W224" s="15">
        <v>5</v>
      </c>
      <c r="Y224" s="15" t="s">
        <v>112</v>
      </c>
      <c r="Z224" s="15" t="s">
        <v>100</v>
      </c>
      <c r="AA224" s="17" t="s">
        <v>101</v>
      </c>
      <c r="AC224" s="15" t="s">
        <v>1540</v>
      </c>
      <c r="AD224" s="15">
        <v>120</v>
      </c>
      <c r="AE224" s="15" t="s">
        <v>107</v>
      </c>
      <c r="AH224" s="15" t="s">
        <v>112</v>
      </c>
      <c r="AI224" s="15" t="s">
        <v>89</v>
      </c>
      <c r="AJ224" s="15" t="s">
        <v>841</v>
      </c>
      <c r="AK224" s="15" t="s">
        <v>89</v>
      </c>
      <c r="AL224" s="15" t="s">
        <v>316</v>
      </c>
      <c r="AM224" s="15" t="s">
        <v>107</v>
      </c>
      <c r="AQ224" s="15" t="s">
        <v>131</v>
      </c>
      <c r="AR224" s="15" t="s">
        <v>89</v>
      </c>
      <c r="AS224" s="15">
        <v>12</v>
      </c>
      <c r="AT224" s="19" t="s">
        <v>988</v>
      </c>
      <c r="AU224" s="15" t="s">
        <v>164</v>
      </c>
      <c r="AV224" s="19" t="s">
        <v>134</v>
      </c>
      <c r="AW224" s="15" t="s">
        <v>210</v>
      </c>
      <c r="AX224" s="15" t="s">
        <v>1542</v>
      </c>
      <c r="AY224" s="15" t="s">
        <v>1541</v>
      </c>
      <c r="BA224" s="15">
        <v>12</v>
      </c>
      <c r="BB224" s="15">
        <v>12</v>
      </c>
      <c r="BC224" s="15" t="s">
        <v>139</v>
      </c>
      <c r="BD224" s="15">
        <v>84.3</v>
      </c>
      <c r="BG224" s="15">
        <v>11.2</v>
      </c>
      <c r="BJ224" s="15">
        <f>BG224*SQRT(BA224)</f>
        <v>38.797938089542846</v>
      </c>
      <c r="BR224" s="15">
        <v>75.599999999999994</v>
      </c>
      <c r="BU224" s="15">
        <v>11.4</v>
      </c>
      <c r="BX224" s="15">
        <f>BU224*SQRT(BB224)</f>
        <v>39.490758412570401</v>
      </c>
      <c r="CF224" s="15" t="s">
        <v>140</v>
      </c>
      <c r="CI224" s="15" t="s">
        <v>112</v>
      </c>
    </row>
    <row r="225" spans="16:18">
      <c r="P225" s="15">
        <f>SUM(P3:P224)</f>
        <v>3097</v>
      </c>
      <c r="Q225" s="15">
        <f>SUM(Q3:Q224)</f>
        <v>821</v>
      </c>
      <c r="R225" s="15">
        <f>SUM(R3:R224)</f>
        <v>4028</v>
      </c>
    </row>
  </sheetData>
  <autoFilter ref="A1:DT225" xr:uid="{6891ECC0-5855-8243-B26E-1AE7DF0EA47C}"/>
  <phoneticPr fontId="7" type="noConversion"/>
  <dataValidations count="4">
    <dataValidation type="list" allowBlank="1" showInputMessage="1" showErrorMessage="1" sqref="M10:M11 M24 M53:M55 L183 M111 M122 M142:M143 M223 M157 M210:M211" xr:uid="{99C6D7CC-8F83-4B41-AEEB-AA4CA7445AD6}">
      <formula1>"a separate group of participants who received a sham manipulation, same group of participants who received the experimental manipulationreceived the control/sham manipulation on a different day, control or sham site, other"</formula1>
    </dataValidation>
    <dataValidation type="list" allowBlank="1" showInputMessage="1" showErrorMessage="1" sqref="G15 G35 F191:F194 F196 F186" xr:uid="{4DEBDB29-FEC8-314F-8D45-5B791FA8A6EC}">
      <formula1>"between_group, within_subject, crossover and between_group, crossover and within_subject"</formula1>
    </dataValidation>
    <dataValidation type="list" allowBlank="1" showInputMessage="1" showErrorMessage="1" sqref="I66:I67 I170 I111:I116 I118 I143 H223:I223 I135 I141 J157 I163:K163 I179 I183:I185 I224" xr:uid="{73CB2164-B0F7-854B-B0E9-5706F015B7E6}">
      <formula1>"increase, decrease, not_stated_likely increase, not_stated_likely decrease, not stated_likely not effect, not clear, not applicable"</formula1>
    </dataValidation>
    <dataValidation type="list" allowBlank="1" showInputMessage="1" showErrorMessage="1" sqref="N85:N86 N223 N170" xr:uid="{F645F8F0-7D39-E94C-9152-775AD93242C3}">
      <formula1>"mean only, mean_sd, mean_range, median_only, median_range, range_only, not reported"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All data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 Bedwell</dc:creator>
  <cp:lastModifiedBy>Gill Bedwell</cp:lastModifiedBy>
  <dcterms:created xsi:type="dcterms:W3CDTF">2024-04-02T13:01:10Z</dcterms:created>
  <dcterms:modified xsi:type="dcterms:W3CDTF">2025-03-05T04:22:46Z</dcterms:modified>
</cp:coreProperties>
</file>