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sali\Downloads\"/>
    </mc:Choice>
  </mc:AlternateContent>
  <xr:revisionPtr revIDLastSave="0" documentId="8_{6CA2E292-2DF0-47A0-9995-D32743724069}" xr6:coauthVersionLast="47" xr6:coauthVersionMax="47" xr10:uidLastSave="{00000000-0000-0000-0000-000000000000}"/>
  <bookViews>
    <workbookView xWindow="-120" yWindow="-120" windowWidth="29040" windowHeight="15720" xr2:uid="{656FE7D7-29C4-4958-B3B3-4FE3379C0D5A}"/>
  </bookViews>
  <sheets>
    <sheet name="Sheet1" sheetId="1" r:id="rId1"/>
    <sheet name="J6 Servo Gear Calcs" sheetId="2" r:id="rId2"/>
    <sheet name="Wiring Stuff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G6" i="2"/>
  <c r="G5" i="2" s="1"/>
  <c r="E5" i="2"/>
  <c r="F5" i="2" s="1"/>
  <c r="M15" i="1"/>
  <c r="N12" i="1"/>
  <c r="M16" i="1"/>
  <c r="M17" i="1"/>
  <c r="M18" i="1"/>
  <c r="C13" i="1"/>
  <c r="C27" i="1" s="1"/>
  <c r="E35" i="1"/>
  <c r="F35" i="1"/>
  <c r="G35" i="1"/>
  <c r="H35" i="1"/>
  <c r="I35" i="1"/>
  <c r="D35" i="1"/>
  <c r="I33" i="1"/>
  <c r="H32" i="1"/>
  <c r="I46" i="1" s="1"/>
  <c r="G31" i="1"/>
  <c r="F30" i="1"/>
  <c r="E29" i="1"/>
  <c r="D28" i="1"/>
  <c r="E24" i="1"/>
  <c r="E25" i="1" s="1"/>
  <c r="E26" i="1" s="1"/>
  <c r="E40" i="1" s="1"/>
  <c r="F24" i="1"/>
  <c r="F25" i="1" s="1"/>
  <c r="F26" i="1" s="1"/>
  <c r="F40" i="1" s="1"/>
  <c r="G24" i="1"/>
  <c r="G25" i="1" s="1"/>
  <c r="G26" i="1" s="1"/>
  <c r="G40" i="1" s="1"/>
  <c r="H24" i="1"/>
  <c r="H25" i="1" s="1"/>
  <c r="H26" i="1" s="1"/>
  <c r="H40" i="1" s="1"/>
  <c r="I24" i="1"/>
  <c r="I25" i="1" s="1"/>
  <c r="I26" i="1" s="1"/>
  <c r="I40" i="1" s="1"/>
  <c r="D24" i="1"/>
  <c r="D25" i="1" s="1"/>
  <c r="D26" i="1" s="1"/>
  <c r="D40" i="1" s="1"/>
  <c r="C24" i="1"/>
  <c r="C25" i="1" s="1"/>
  <c r="C26" i="1" s="1"/>
  <c r="E42" i="1" l="1"/>
  <c r="F42" i="1"/>
  <c r="G42" i="1"/>
  <c r="H42" i="1"/>
  <c r="I42" i="1"/>
  <c r="G43" i="1"/>
  <c r="H43" i="1"/>
  <c r="I43" i="1"/>
  <c r="F43" i="1"/>
  <c r="H44" i="1"/>
  <c r="I44" i="1"/>
  <c r="G44" i="1"/>
  <c r="I45" i="1"/>
  <c r="H45" i="1"/>
  <c r="F41" i="1"/>
  <c r="F44" i="1" s="1"/>
  <c r="L15" i="1" s="1"/>
  <c r="N15" i="1" s="1"/>
  <c r="I41" i="1"/>
  <c r="I47" i="1" s="1"/>
  <c r="L18" i="1" s="1"/>
  <c r="N18" i="1" s="1"/>
  <c r="G41" i="1"/>
  <c r="G45" i="1" s="1"/>
  <c r="L16" i="1" s="1"/>
  <c r="N16" i="1" s="1"/>
  <c r="E41" i="1"/>
  <c r="E43" i="1" s="1"/>
  <c r="L14" i="1" s="1"/>
  <c r="N14" i="1" s="1"/>
  <c r="D41" i="1"/>
  <c r="D42" i="1" s="1"/>
  <c r="L13" i="1" s="1"/>
  <c r="N13" i="1" s="1"/>
  <c r="H41" i="1"/>
  <c r="H46" i="1" s="1"/>
  <c r="L17" i="1" s="1"/>
  <c r="N17" i="1" s="1"/>
</calcChain>
</file>

<file path=xl/sharedStrings.xml><?xml version="1.0" encoding="utf-8"?>
<sst xmlns="http://schemas.openxmlformats.org/spreadsheetml/2006/main" count="278" uniqueCount="92">
  <si>
    <t xml:space="preserve">Length between Join Axis </t>
  </si>
  <si>
    <t>Cm</t>
  </si>
  <si>
    <t>Payload Weight:</t>
  </si>
  <si>
    <t>kg</t>
  </si>
  <si>
    <t>J1-J2</t>
  </si>
  <si>
    <t>Tube density:</t>
  </si>
  <si>
    <t>kg/m</t>
  </si>
  <si>
    <t>J2-J3</t>
  </si>
  <si>
    <t>J3-J4</t>
  </si>
  <si>
    <t>J4-J5</t>
  </si>
  <si>
    <t>J5-J6</t>
  </si>
  <si>
    <t>J6-J7</t>
  </si>
  <si>
    <t>j7-EndEffector</t>
  </si>
  <si>
    <t>Moment</t>
  </si>
  <si>
    <t>End</t>
  </si>
  <si>
    <t>J7</t>
  </si>
  <si>
    <t>J6</t>
  </si>
  <si>
    <t>J5</t>
  </si>
  <si>
    <t>J4</t>
  </si>
  <si>
    <t>J3</t>
  </si>
  <si>
    <t>J2</t>
  </si>
  <si>
    <t xml:space="preserve">Moment at </t>
  </si>
  <si>
    <t>Value (N*m)</t>
  </si>
  <si>
    <t>Gear reduction</t>
  </si>
  <si>
    <t>Motor T</t>
  </si>
  <si>
    <t>Distance from base (m)</t>
  </si>
  <si>
    <t>End Effector</t>
  </si>
  <si>
    <t>Weight From End Effector</t>
  </si>
  <si>
    <t>-</t>
  </si>
  <si>
    <t>Weight From J7</t>
  </si>
  <si>
    <t>Weight From J6</t>
  </si>
  <si>
    <t>Weight From J5</t>
  </si>
  <si>
    <t>Weight From J4</t>
  </si>
  <si>
    <t>Weight From J3</t>
  </si>
  <si>
    <t>Weight From J2</t>
  </si>
  <si>
    <t>Weight From J1</t>
  </si>
  <si>
    <t>Distance from joint to end</t>
  </si>
  <si>
    <t>weight from material</t>
  </si>
  <si>
    <t>Force from material</t>
  </si>
  <si>
    <t>Force From End Effector</t>
  </si>
  <si>
    <t>Force From J7</t>
  </si>
  <si>
    <t>Force From J6</t>
  </si>
  <si>
    <t>Force From J5</t>
  </si>
  <si>
    <t>Force From J4</t>
  </si>
  <si>
    <t>Force From J3</t>
  </si>
  <si>
    <t>Force From J2</t>
  </si>
  <si>
    <t>Force From J1</t>
  </si>
  <si>
    <t>Distance between joints</t>
  </si>
  <si>
    <t>Moment from Material</t>
  </si>
  <si>
    <t>Moment From End Effector</t>
  </si>
  <si>
    <t>Moment  at J7</t>
  </si>
  <si>
    <t>Moment at J6</t>
  </si>
  <si>
    <t>Moment  at J5</t>
  </si>
  <si>
    <t>Moment at J4</t>
  </si>
  <si>
    <t>Moment  at J3</t>
  </si>
  <si>
    <t>Moment at J2</t>
  </si>
  <si>
    <t>Moment  at J1</t>
  </si>
  <si>
    <t>Gear Name</t>
  </si>
  <si>
    <t>Teeth Count</t>
  </si>
  <si>
    <t>Meshes With</t>
  </si>
  <si>
    <t>Ratio</t>
  </si>
  <si>
    <t>Ratio relative to servo Moves</t>
  </si>
  <si>
    <t>Servo Moves 270 Deg</t>
  </si>
  <si>
    <t>Center Dist</t>
  </si>
  <si>
    <t>Output Gear</t>
  </si>
  <si>
    <t>Servo</t>
  </si>
  <si>
    <t>LH</t>
  </si>
  <si>
    <t>servo to out</t>
  </si>
  <si>
    <t>Servo Driven Gear</t>
  </si>
  <si>
    <t>RH</t>
  </si>
  <si>
    <t>Output Pot Gear</t>
  </si>
  <si>
    <t>Pot Gear</t>
  </si>
  <si>
    <t>Out to Pot</t>
  </si>
  <si>
    <t>Forward decreases pot val</t>
  </si>
  <si>
    <t>J6 + Gripper Servo</t>
  </si>
  <si>
    <t>Angle</t>
  </si>
  <si>
    <t>PWM</t>
  </si>
  <si>
    <t>Part</t>
  </si>
  <si>
    <t>ESP Pin</t>
  </si>
  <si>
    <t>Pwr/Logic</t>
  </si>
  <si>
    <t>5v</t>
  </si>
  <si>
    <t>Motor controller</t>
  </si>
  <si>
    <t>Pot</t>
  </si>
  <si>
    <t>3.3v</t>
  </si>
  <si>
    <t>Stop above</t>
  </si>
  <si>
    <t>D 5</t>
  </si>
  <si>
    <t xml:space="preserve">IN1 : D1
IN2 : D2 </t>
  </si>
  <si>
    <t>IN1 : D1
IN2 : D2</t>
  </si>
  <si>
    <t>stop under</t>
  </si>
  <si>
    <t xml:space="preserve">Fwd decreases pot value </t>
  </si>
  <si>
    <t>A0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</si>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</sst>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47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vertical="center" wrapText="1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5" xfId="0" applyBorder="1"/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right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0201-9B78-42D3-97AD-BB0A3EBA3200}">
  <dimension ref="B2:N48"/>
  <sheetViews>
    <sheetView tabSelected="1" workbookViewId="0">
      <selection activeCell="G12" sqref="G12"/>
    </sheetView>
  </sheetViews>
  <sheetFormatPr defaultRowHeight="15" x14ac:dyDescent="0.25"/>
  <cols>
    <col min="2" max="2" width="21.85546875" customWidth="1"/>
    <col min="11" max="11" width="22.28515625" customWidth="1"/>
    <col min="12" max="12" width="13.28515625" customWidth="1"/>
    <col min="13" max="13" width="15.140625" customWidth="1"/>
  </cols>
  <sheetData>
    <row r="2" spans="2:14" x14ac:dyDescent="0.25">
      <c r="B2" s="54" t="s">
        <v>0</v>
      </c>
      <c r="C2" s="54" t="s">
        <v>1</v>
      </c>
      <c r="E2" s="56" t="s">
        <v>2</v>
      </c>
      <c r="F2" s="56"/>
      <c r="G2">
        <v>0.5</v>
      </c>
      <c r="H2" t="s">
        <v>3</v>
      </c>
    </row>
    <row r="3" spans="2:14" x14ac:dyDescent="0.25">
      <c r="B3" s="54" t="s">
        <v>4</v>
      </c>
      <c r="C3" s="54">
        <v>0</v>
      </c>
      <c r="E3" s="56" t="s">
        <v>5</v>
      </c>
      <c r="F3" s="56"/>
      <c r="G3">
        <v>0.6</v>
      </c>
      <c r="H3" t="s">
        <v>6</v>
      </c>
    </row>
    <row r="4" spans="2:14" x14ac:dyDescent="0.25">
      <c r="B4" s="54" t="s">
        <v>7</v>
      </c>
      <c r="C4" s="54">
        <v>60</v>
      </c>
      <c r="E4" s="56"/>
      <c r="F4" s="56"/>
    </row>
    <row r="5" spans="2:14" x14ac:dyDescent="0.25">
      <c r="B5" s="54" t="s">
        <v>8</v>
      </c>
      <c r="C5" s="54">
        <v>15</v>
      </c>
    </row>
    <row r="6" spans="2:14" x14ac:dyDescent="0.25">
      <c r="B6" s="54" t="s">
        <v>9</v>
      </c>
      <c r="C6" s="54">
        <v>25</v>
      </c>
    </row>
    <row r="7" spans="2:14" x14ac:dyDescent="0.25">
      <c r="B7" s="54" t="s">
        <v>10</v>
      </c>
      <c r="C7" s="54">
        <v>15</v>
      </c>
    </row>
    <row r="8" spans="2:14" x14ac:dyDescent="0.25">
      <c r="B8" s="54" t="s">
        <v>11</v>
      </c>
      <c r="C8" s="54">
        <v>15</v>
      </c>
    </row>
    <row r="9" spans="2:14" x14ac:dyDescent="0.25">
      <c r="B9" s="54" t="s">
        <v>12</v>
      </c>
      <c r="C9" s="54">
        <v>10</v>
      </c>
    </row>
    <row r="10" spans="2:14" x14ac:dyDescent="0.25">
      <c r="K10" t="s">
        <v>13</v>
      </c>
    </row>
    <row r="11" spans="2:14" x14ac:dyDescent="0.25">
      <c r="C11" s="22" t="s">
        <v>14</v>
      </c>
      <c r="D11" s="23" t="s">
        <v>15</v>
      </c>
      <c r="E11" s="23" t="s">
        <v>16</v>
      </c>
      <c r="F11" s="23" t="s">
        <v>17</v>
      </c>
      <c r="G11" s="23" t="s">
        <v>18</v>
      </c>
      <c r="H11" s="23" t="s">
        <v>19</v>
      </c>
      <c r="I11" s="24" t="s">
        <v>20</v>
      </c>
      <c r="K11" s="30" t="s">
        <v>21</v>
      </c>
      <c r="L11" s="31" t="s">
        <v>22</v>
      </c>
      <c r="M11" t="s">
        <v>23</v>
      </c>
      <c r="N11" t="s">
        <v>24</v>
      </c>
    </row>
    <row r="12" spans="2:14" x14ac:dyDescent="0.25">
      <c r="B12" s="10" t="s">
        <v>25</v>
      </c>
      <c r="C12" s="19">
        <v>1.4</v>
      </c>
      <c r="D12" s="20">
        <v>1.3</v>
      </c>
      <c r="E12" s="20">
        <v>1.1499999999999999</v>
      </c>
      <c r="F12" s="20">
        <v>1</v>
      </c>
      <c r="G12" s="20">
        <v>0.75</v>
      </c>
      <c r="H12" s="20">
        <v>0.2</v>
      </c>
      <c r="I12" s="21">
        <v>0</v>
      </c>
      <c r="K12" s="32" t="s">
        <v>26</v>
      </c>
      <c r="L12" s="34">
        <v>0</v>
      </c>
      <c r="M12">
        <v>0</v>
      </c>
      <c r="N12">
        <f>L12*M12</f>
        <v>0</v>
      </c>
    </row>
    <row r="13" spans="2:14" x14ac:dyDescent="0.25">
      <c r="B13" s="11" t="s">
        <v>27</v>
      </c>
      <c r="C13" s="8">
        <f>G2</f>
        <v>0.5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5" t="s">
        <v>28</v>
      </c>
      <c r="K13" s="32" t="s">
        <v>15</v>
      </c>
      <c r="L13" s="34">
        <f>D42</f>
        <v>0.51992999999999934</v>
      </c>
      <c r="N13">
        <f t="shared" ref="N13:N18" si="0">L13*M13</f>
        <v>0</v>
      </c>
    </row>
    <row r="14" spans="2:14" x14ac:dyDescent="0.25">
      <c r="B14" s="11" t="s">
        <v>29</v>
      </c>
      <c r="C14" s="8" t="s">
        <v>28</v>
      </c>
      <c r="D14" s="2">
        <v>0.3</v>
      </c>
      <c r="E14" s="2" t="s">
        <v>28</v>
      </c>
      <c r="F14" s="2" t="s">
        <v>28</v>
      </c>
      <c r="G14" s="2" t="s">
        <v>28</v>
      </c>
      <c r="H14" s="2" t="s">
        <v>28</v>
      </c>
      <c r="I14" s="5" t="s">
        <v>28</v>
      </c>
      <c r="K14" s="32" t="s">
        <v>16</v>
      </c>
      <c r="L14" s="34">
        <f>E43</f>
        <v>1.8516375000000005</v>
      </c>
      <c r="N14">
        <f t="shared" si="0"/>
        <v>0</v>
      </c>
    </row>
    <row r="15" spans="2:14" x14ac:dyDescent="0.25">
      <c r="B15" s="11" t="s">
        <v>30</v>
      </c>
      <c r="C15" s="8" t="s">
        <v>28</v>
      </c>
      <c r="D15" s="2" t="s">
        <v>28</v>
      </c>
      <c r="E15" s="2">
        <v>0.3</v>
      </c>
      <c r="F15" s="2" t="s">
        <v>28</v>
      </c>
      <c r="G15" s="2" t="s">
        <v>28</v>
      </c>
      <c r="H15" s="2" t="s">
        <v>28</v>
      </c>
      <c r="I15" s="5" t="s">
        <v>28</v>
      </c>
      <c r="K15" s="32" t="s">
        <v>17</v>
      </c>
      <c r="L15" s="34">
        <f>F44</f>
        <v>3.7572299999999994</v>
      </c>
      <c r="M15" s="36">
        <f>(1/25)</f>
        <v>0.04</v>
      </c>
      <c r="N15">
        <f t="shared" si="0"/>
        <v>0.15028919999999998</v>
      </c>
    </row>
    <row r="16" spans="2:14" x14ac:dyDescent="0.25">
      <c r="B16" s="11" t="s">
        <v>31</v>
      </c>
      <c r="C16" s="8" t="s">
        <v>28</v>
      </c>
      <c r="D16" s="2" t="s">
        <v>28</v>
      </c>
      <c r="E16" s="2" t="s">
        <v>28</v>
      </c>
      <c r="F16" s="2">
        <v>0.6</v>
      </c>
      <c r="G16" s="2"/>
      <c r="H16" s="2" t="s">
        <v>28</v>
      </c>
      <c r="I16" s="5" t="s">
        <v>28</v>
      </c>
      <c r="K16" s="32" t="s">
        <v>18</v>
      </c>
      <c r="L16" s="34">
        <f>G45</f>
        <v>8.6990175000000001</v>
      </c>
      <c r="M16" s="36">
        <f t="shared" ref="M16:M17" si="1">(1/25)</f>
        <v>0.04</v>
      </c>
      <c r="N16">
        <f t="shared" si="0"/>
        <v>0.34796070000000001</v>
      </c>
    </row>
    <row r="17" spans="2:14" x14ac:dyDescent="0.25">
      <c r="B17" s="11" t="s">
        <v>32</v>
      </c>
      <c r="C17" s="8" t="s">
        <v>28</v>
      </c>
      <c r="D17" s="2" t="s">
        <v>28</v>
      </c>
      <c r="E17" s="2" t="s">
        <v>28</v>
      </c>
      <c r="F17" s="2" t="s">
        <v>28</v>
      </c>
      <c r="G17" s="2">
        <v>0.6</v>
      </c>
      <c r="H17" s="2" t="s">
        <v>28</v>
      </c>
      <c r="I17" s="5" t="s">
        <v>28</v>
      </c>
      <c r="K17" s="32" t="s">
        <v>19</v>
      </c>
      <c r="L17" s="34">
        <f>H46</f>
        <v>24.103169999999999</v>
      </c>
      <c r="M17" s="36">
        <f t="shared" si="1"/>
        <v>0.04</v>
      </c>
      <c r="N17">
        <f t="shared" si="0"/>
        <v>0.96412679999999995</v>
      </c>
    </row>
    <row r="18" spans="2:14" x14ac:dyDescent="0.25">
      <c r="B18" s="11" t="s">
        <v>33</v>
      </c>
      <c r="C18" s="8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>
        <v>0.6</v>
      </c>
      <c r="I18" s="5" t="s">
        <v>28</v>
      </c>
      <c r="K18" s="33" t="s">
        <v>20</v>
      </c>
      <c r="L18" s="35">
        <f>I47</f>
        <v>31.323329999999999</v>
      </c>
      <c r="M18" s="36">
        <f>(1/25)</f>
        <v>0.04</v>
      </c>
      <c r="N18">
        <f t="shared" si="0"/>
        <v>1.2529332</v>
      </c>
    </row>
    <row r="19" spans="2:14" x14ac:dyDescent="0.25">
      <c r="B19" s="11" t="s">
        <v>34</v>
      </c>
      <c r="C19" s="8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5">
        <v>0.6</v>
      </c>
      <c r="K19" s="1"/>
    </row>
    <row r="20" spans="2:14" x14ac:dyDescent="0.25">
      <c r="B20" s="12" t="s">
        <v>35</v>
      </c>
      <c r="C20" s="9" t="s">
        <v>28</v>
      </c>
      <c r="D20" s="6" t="s">
        <v>28</v>
      </c>
      <c r="E20" s="6" t="s">
        <v>28</v>
      </c>
      <c r="F20" s="6" t="s">
        <v>28</v>
      </c>
      <c r="G20" s="6" t="s">
        <v>28</v>
      </c>
      <c r="H20" s="6" t="s">
        <v>28</v>
      </c>
      <c r="I20" s="7" t="s">
        <v>28</v>
      </c>
      <c r="K20" s="1"/>
    </row>
    <row r="21" spans="2:14" x14ac:dyDescent="0.25">
      <c r="E21" s="1"/>
      <c r="F21" s="1"/>
      <c r="G21" s="1"/>
      <c r="H21" s="1"/>
      <c r="I21" s="1"/>
    </row>
    <row r="22" spans="2:14" x14ac:dyDescent="0.25">
      <c r="C22" s="26" t="s">
        <v>14</v>
      </c>
      <c r="D22" s="27" t="s">
        <v>15</v>
      </c>
      <c r="E22" s="27" t="s">
        <v>16</v>
      </c>
      <c r="F22" s="27" t="s">
        <v>17</v>
      </c>
      <c r="G22" s="27" t="s">
        <v>18</v>
      </c>
      <c r="H22" s="27" t="s">
        <v>19</v>
      </c>
      <c r="I22" s="28" t="s">
        <v>20</v>
      </c>
    </row>
    <row r="23" spans="2:14" x14ac:dyDescent="0.25">
      <c r="B23" s="13" t="s">
        <v>25</v>
      </c>
      <c r="C23" s="16">
        <v>1.4</v>
      </c>
      <c r="D23" s="3">
        <v>1.3</v>
      </c>
      <c r="E23" s="3">
        <v>1.1499999999999999</v>
      </c>
      <c r="F23" s="3">
        <v>1</v>
      </c>
      <c r="G23" s="3">
        <v>0.75</v>
      </c>
      <c r="H23" s="3">
        <v>0.2</v>
      </c>
      <c r="I23" s="4">
        <v>0</v>
      </c>
    </row>
    <row r="24" spans="2:14" x14ac:dyDescent="0.25">
      <c r="B24" s="14" t="s">
        <v>36</v>
      </c>
      <c r="C24" s="17">
        <f>0</f>
        <v>0</v>
      </c>
      <c r="D24" s="2">
        <f>$C$23-D23</f>
        <v>9.9999999999999867E-2</v>
      </c>
      <c r="E24" s="2">
        <f t="shared" ref="E24:I24" si="2">$C$23-E23</f>
        <v>0.25</v>
      </c>
      <c r="F24" s="2">
        <f t="shared" si="2"/>
        <v>0.39999999999999991</v>
      </c>
      <c r="G24" s="2">
        <f t="shared" si="2"/>
        <v>0.64999999999999991</v>
      </c>
      <c r="H24" s="2">
        <f t="shared" si="2"/>
        <v>1.2</v>
      </c>
      <c r="I24" s="5">
        <f t="shared" si="2"/>
        <v>1.4</v>
      </c>
    </row>
    <row r="25" spans="2:14" x14ac:dyDescent="0.25">
      <c r="B25" s="14" t="s">
        <v>37</v>
      </c>
      <c r="C25" s="17">
        <f>C24*$G$3</f>
        <v>0</v>
      </c>
      <c r="D25" s="2">
        <f t="shared" ref="D25:I25" si="3">D24*$G$3</f>
        <v>5.9999999999999915E-2</v>
      </c>
      <c r="E25" s="2">
        <f t="shared" si="3"/>
        <v>0.15</v>
      </c>
      <c r="F25" s="2">
        <f t="shared" si="3"/>
        <v>0.23999999999999994</v>
      </c>
      <c r="G25" s="2">
        <f t="shared" si="3"/>
        <v>0.38999999999999996</v>
      </c>
      <c r="H25" s="2">
        <f t="shared" si="3"/>
        <v>0.72</v>
      </c>
      <c r="I25" s="5">
        <f t="shared" si="3"/>
        <v>0.84</v>
      </c>
    </row>
    <row r="26" spans="2:14" x14ac:dyDescent="0.25">
      <c r="B26" s="25" t="s">
        <v>38</v>
      </c>
      <c r="C26" s="17">
        <f>C25*$G$3</f>
        <v>0</v>
      </c>
      <c r="D26" s="2">
        <f>D25*9.81</f>
        <v>0.58859999999999923</v>
      </c>
      <c r="E26" s="2">
        <f t="shared" ref="E26:I26" si="4">E25*9.81</f>
        <v>1.4715</v>
      </c>
      <c r="F26" s="2">
        <f t="shared" si="4"/>
        <v>2.3543999999999996</v>
      </c>
      <c r="G26" s="2">
        <f t="shared" si="4"/>
        <v>3.8258999999999999</v>
      </c>
      <c r="H26" s="2">
        <f t="shared" si="4"/>
        <v>7.0632000000000001</v>
      </c>
      <c r="I26" s="2">
        <f t="shared" si="4"/>
        <v>8.2403999999999993</v>
      </c>
    </row>
    <row r="27" spans="2:14" x14ac:dyDescent="0.25">
      <c r="B27" s="14" t="s">
        <v>39</v>
      </c>
      <c r="C27" s="17">
        <f>C13*9.81</f>
        <v>4.9050000000000002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5" t="s">
        <v>28</v>
      </c>
    </row>
    <row r="28" spans="2:14" x14ac:dyDescent="0.25">
      <c r="B28" s="14" t="s">
        <v>40</v>
      </c>
      <c r="C28" s="17" t="s">
        <v>28</v>
      </c>
      <c r="D28" s="2">
        <f>D14*9.81</f>
        <v>2.9430000000000001</v>
      </c>
      <c r="E28" s="2" t="s">
        <v>28</v>
      </c>
      <c r="F28" s="2" t="s">
        <v>28</v>
      </c>
      <c r="G28" s="2" t="s">
        <v>28</v>
      </c>
      <c r="H28" s="2" t="s">
        <v>28</v>
      </c>
      <c r="I28" s="5" t="s">
        <v>28</v>
      </c>
    </row>
    <row r="29" spans="2:14" x14ac:dyDescent="0.25">
      <c r="B29" s="14" t="s">
        <v>41</v>
      </c>
      <c r="C29" s="17" t="s">
        <v>28</v>
      </c>
      <c r="D29" s="2" t="s">
        <v>28</v>
      </c>
      <c r="E29" s="2">
        <f>E15*9.81</f>
        <v>2.9430000000000001</v>
      </c>
      <c r="F29" s="2" t="s">
        <v>28</v>
      </c>
      <c r="G29" s="2" t="s">
        <v>28</v>
      </c>
      <c r="H29" s="2" t="s">
        <v>28</v>
      </c>
      <c r="I29" s="5" t="s">
        <v>28</v>
      </c>
    </row>
    <row r="30" spans="2:14" x14ac:dyDescent="0.25">
      <c r="B30" s="14" t="s">
        <v>42</v>
      </c>
      <c r="C30" s="17" t="s">
        <v>28</v>
      </c>
      <c r="D30" s="2" t="s">
        <v>28</v>
      </c>
      <c r="E30" s="2" t="s">
        <v>28</v>
      </c>
      <c r="F30" s="2">
        <f>F16*9.81</f>
        <v>5.8860000000000001</v>
      </c>
      <c r="G30" s="2"/>
      <c r="H30" s="2" t="s">
        <v>28</v>
      </c>
      <c r="I30" s="5" t="s">
        <v>28</v>
      </c>
    </row>
    <row r="31" spans="2:14" x14ac:dyDescent="0.25">
      <c r="B31" s="14" t="s">
        <v>43</v>
      </c>
      <c r="C31" s="17" t="s">
        <v>28</v>
      </c>
      <c r="D31" s="2" t="s">
        <v>28</v>
      </c>
      <c r="E31" s="2" t="s">
        <v>28</v>
      </c>
      <c r="F31" s="2" t="s">
        <v>28</v>
      </c>
      <c r="G31" s="2">
        <f>G17*9.81</f>
        <v>5.8860000000000001</v>
      </c>
      <c r="H31" s="2" t="s">
        <v>28</v>
      </c>
      <c r="I31" s="5" t="s">
        <v>28</v>
      </c>
    </row>
    <row r="32" spans="2:14" x14ac:dyDescent="0.25">
      <c r="B32" s="14" t="s">
        <v>44</v>
      </c>
      <c r="C32" s="17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>
        <f>H18*9.81</f>
        <v>5.8860000000000001</v>
      </c>
      <c r="I32" s="5" t="s">
        <v>28</v>
      </c>
    </row>
    <row r="33" spans="2:9" x14ac:dyDescent="0.25">
      <c r="B33" s="14" t="s">
        <v>45</v>
      </c>
      <c r="C33" s="17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5">
        <f>I19*9.81</f>
        <v>5.8860000000000001</v>
      </c>
    </row>
    <row r="34" spans="2:9" x14ac:dyDescent="0.25">
      <c r="B34" s="15" t="s">
        <v>46</v>
      </c>
      <c r="C34" s="18" t="s">
        <v>28</v>
      </c>
      <c r="D34" s="6" t="s">
        <v>28</v>
      </c>
      <c r="E34" s="6" t="s">
        <v>28</v>
      </c>
      <c r="F34" s="6" t="s">
        <v>28</v>
      </c>
      <c r="G34" s="6" t="s">
        <v>28</v>
      </c>
      <c r="H34" s="6" t="s">
        <v>28</v>
      </c>
      <c r="I34" s="7" t="s">
        <v>28</v>
      </c>
    </row>
    <row r="35" spans="2:9" x14ac:dyDescent="0.25">
      <c r="B35" s="29" t="s">
        <v>47</v>
      </c>
      <c r="C35">
        <v>0</v>
      </c>
      <c r="D35">
        <f>C23-D23</f>
        <v>9.9999999999999867E-2</v>
      </c>
      <c r="E35">
        <f t="shared" ref="E35:I35" si="5">D23-E23</f>
        <v>0.15000000000000013</v>
      </c>
      <c r="F35">
        <f t="shared" si="5"/>
        <v>0.14999999999999991</v>
      </c>
      <c r="G35">
        <f t="shared" si="5"/>
        <v>0.25</v>
      </c>
      <c r="H35">
        <f t="shared" si="5"/>
        <v>0.55000000000000004</v>
      </c>
      <c r="I35">
        <f t="shared" si="5"/>
        <v>0.2</v>
      </c>
    </row>
    <row r="38" spans="2:9" x14ac:dyDescent="0.25">
      <c r="C38" s="22" t="s">
        <v>14</v>
      </c>
      <c r="D38" s="23" t="s">
        <v>15</v>
      </c>
      <c r="E38" s="23" t="s">
        <v>16</v>
      </c>
      <c r="F38" s="23" t="s">
        <v>17</v>
      </c>
      <c r="G38" s="23" t="s">
        <v>18</v>
      </c>
      <c r="H38" s="23" t="s">
        <v>19</v>
      </c>
      <c r="I38" s="24" t="s">
        <v>20</v>
      </c>
    </row>
    <row r="39" spans="2:9" x14ac:dyDescent="0.25">
      <c r="B39" s="10" t="s">
        <v>25</v>
      </c>
      <c r="C39" s="19">
        <v>1.4</v>
      </c>
      <c r="D39" s="20">
        <v>1.3</v>
      </c>
      <c r="E39" s="20">
        <v>1.1499999999999999</v>
      </c>
      <c r="F39" s="20">
        <v>1</v>
      </c>
      <c r="G39" s="20">
        <v>0.75</v>
      </c>
      <c r="H39" s="20">
        <v>0.2</v>
      </c>
      <c r="I39" s="21">
        <v>0</v>
      </c>
    </row>
    <row r="40" spans="2:9" x14ac:dyDescent="0.25">
      <c r="B40" s="11" t="s">
        <v>48</v>
      </c>
      <c r="C40" s="8">
        <v>0</v>
      </c>
      <c r="D40" s="2">
        <f t="shared" ref="D40:I40" si="6">D26*D24/2</f>
        <v>2.9429999999999922E-2</v>
      </c>
      <c r="E40" s="2">
        <f t="shared" si="6"/>
        <v>0.1839375</v>
      </c>
      <c r="F40" s="2">
        <f t="shared" si="6"/>
        <v>0.4708799999999998</v>
      </c>
      <c r="G40" s="2">
        <f t="shared" si="6"/>
        <v>1.2434174999999998</v>
      </c>
      <c r="H40" s="2">
        <f t="shared" si="6"/>
        <v>4.2379199999999999</v>
      </c>
      <c r="I40" s="2">
        <f t="shared" si="6"/>
        <v>5.768279999999999</v>
      </c>
    </row>
    <row r="41" spans="2:9" x14ac:dyDescent="0.25">
      <c r="B41" s="11" t="s">
        <v>49</v>
      </c>
      <c r="C41" s="8">
        <v>0</v>
      </c>
      <c r="D41" s="2">
        <f>$C$27*D24</f>
        <v>0.49049999999999938</v>
      </c>
      <c r="E41" s="2">
        <f t="shared" ref="E41:I41" si="7">$C$27*E24</f>
        <v>1.2262500000000001</v>
      </c>
      <c r="F41" s="2">
        <f t="shared" si="7"/>
        <v>1.9619999999999997</v>
      </c>
      <c r="G41" s="2">
        <f t="shared" si="7"/>
        <v>3.1882499999999996</v>
      </c>
      <c r="H41" s="2">
        <f t="shared" si="7"/>
        <v>5.8860000000000001</v>
      </c>
      <c r="I41" s="2">
        <f t="shared" si="7"/>
        <v>6.867</v>
      </c>
    </row>
    <row r="42" spans="2:9" x14ac:dyDescent="0.25">
      <c r="B42" s="11" t="s">
        <v>50</v>
      </c>
      <c r="C42" s="8" t="s">
        <v>28</v>
      </c>
      <c r="D42" s="2">
        <f>SUM(D40:D41)</f>
        <v>0.51992999999999934</v>
      </c>
      <c r="E42" s="2">
        <f>$D$28*(E35)</f>
        <v>0.4414500000000004</v>
      </c>
      <c r="F42" s="2">
        <f>$D$28*(F35+E35)</f>
        <v>0.88290000000000013</v>
      </c>
      <c r="G42" s="2">
        <f>$D$28*(G35+F35+E35)</f>
        <v>1.6186500000000001</v>
      </c>
      <c r="H42" s="2">
        <f>$D$28*(H35+G35+F35+E35)</f>
        <v>3.2373000000000003</v>
      </c>
      <c r="I42" s="2">
        <f>$D$28*(I35+H35+G35+F35+E35)</f>
        <v>3.8259000000000003</v>
      </c>
    </row>
    <row r="43" spans="2:9" x14ac:dyDescent="0.25">
      <c r="B43" s="11" t="s">
        <v>51</v>
      </c>
      <c r="C43" s="8" t="s">
        <v>28</v>
      </c>
      <c r="D43" s="2" t="s">
        <v>28</v>
      </c>
      <c r="E43" s="2">
        <f>SUM(E40:E42)</f>
        <v>1.8516375000000005</v>
      </c>
      <c r="F43" s="2">
        <f>$E$29*(SUM($F$35:F35))</f>
        <v>0.44144999999999973</v>
      </c>
      <c r="G43" s="2">
        <f>$E$29*(SUM($F$35:G35))</f>
        <v>1.1771999999999998</v>
      </c>
      <c r="H43" s="2">
        <f>$E$29*(SUM($F$35:H35))</f>
        <v>2.7958499999999997</v>
      </c>
      <c r="I43" s="2">
        <f>$E$29*(SUM($F$35:I35))</f>
        <v>3.3844499999999997</v>
      </c>
    </row>
    <row r="44" spans="2:9" x14ac:dyDescent="0.25">
      <c r="B44" s="11" t="s">
        <v>52</v>
      </c>
      <c r="C44" s="8" t="s">
        <v>28</v>
      </c>
      <c r="D44" s="2" t="s">
        <v>28</v>
      </c>
      <c r="E44" s="2" t="s">
        <v>28</v>
      </c>
      <c r="F44" s="2">
        <f>SUM(F40:F43)</f>
        <v>3.7572299999999994</v>
      </c>
      <c r="G44" s="2">
        <f>$F$30*(SUM($G$35:G35))</f>
        <v>1.4715</v>
      </c>
      <c r="H44" s="2">
        <f>$F$30*(SUM($G$35:H35))</f>
        <v>4.7088000000000001</v>
      </c>
      <c r="I44" s="2">
        <f>$F$30*(SUM($G$35:I35))</f>
        <v>5.8860000000000001</v>
      </c>
    </row>
    <row r="45" spans="2:9" x14ac:dyDescent="0.25">
      <c r="B45" s="11" t="s">
        <v>53</v>
      </c>
      <c r="C45" s="8" t="s">
        <v>28</v>
      </c>
      <c r="D45" s="2" t="s">
        <v>28</v>
      </c>
      <c r="E45" s="2" t="s">
        <v>28</v>
      </c>
      <c r="F45" s="2" t="s">
        <v>28</v>
      </c>
      <c r="G45" s="2">
        <f>SUM(G40:G44)</f>
        <v>8.6990175000000001</v>
      </c>
      <c r="H45" s="2">
        <f>G31*H35</f>
        <v>3.2373000000000003</v>
      </c>
      <c r="I45" s="5">
        <f>G31*(H35+I35)</f>
        <v>4.4145000000000003</v>
      </c>
    </row>
    <row r="46" spans="2:9" x14ac:dyDescent="0.25">
      <c r="B46" s="11" t="s">
        <v>54</v>
      </c>
      <c r="C46" s="8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>
        <f>SUM(H40:H45)</f>
        <v>24.103169999999999</v>
      </c>
      <c r="I46" s="5">
        <f>H32*I35</f>
        <v>1.1772</v>
      </c>
    </row>
    <row r="47" spans="2:9" x14ac:dyDescent="0.25">
      <c r="B47" s="11" t="s">
        <v>55</v>
      </c>
      <c r="C47" s="8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5">
        <f>SUM(I40:I46)</f>
        <v>31.323329999999999</v>
      </c>
    </row>
    <row r="48" spans="2:9" x14ac:dyDescent="0.25">
      <c r="B48" s="12" t="s">
        <v>56</v>
      </c>
      <c r="C48" s="9" t="s">
        <v>28</v>
      </c>
      <c r="D48" s="6" t="s">
        <v>28</v>
      </c>
      <c r="E48" s="6" t="s">
        <v>28</v>
      </c>
      <c r="F48" s="6" t="s">
        <v>28</v>
      </c>
      <c r="G48" s="6" t="s">
        <v>28</v>
      </c>
      <c r="H48" s="6" t="s">
        <v>28</v>
      </c>
      <c r="I48" s="7" t="s">
        <v>28</v>
      </c>
    </row>
  </sheetData>
  <mergeCells count="3">
    <mergeCell ref="E2:F2"/>
    <mergeCell ref="E3:F3"/>
    <mergeCell ref="E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2A68-A541-41E9-90D4-63335859D5A8}">
  <dimension ref="B4:J13"/>
  <sheetViews>
    <sheetView workbookViewId="0">
      <selection activeCell="B8" sqref="B8"/>
    </sheetView>
  </sheetViews>
  <sheetFormatPr defaultRowHeight="15" x14ac:dyDescent="0.25"/>
  <cols>
    <col min="2" max="2" width="19.5703125" customWidth="1"/>
    <col min="3" max="3" width="16.7109375" customWidth="1"/>
    <col min="4" max="4" width="12.5703125" customWidth="1"/>
    <col min="5" max="5" width="16.85546875" customWidth="1"/>
    <col min="6" max="6" width="15" customWidth="1"/>
    <col min="7" max="7" width="15.7109375" customWidth="1"/>
    <col min="8" max="8" width="14.5703125" customWidth="1"/>
  </cols>
  <sheetData>
    <row r="4" spans="2:10" ht="30" x14ac:dyDescent="0.25">
      <c r="B4" s="37" t="s">
        <v>57</v>
      </c>
      <c r="C4" s="37" t="s">
        <v>58</v>
      </c>
      <c r="D4" s="37" t="s">
        <v>59</v>
      </c>
      <c r="E4" s="37" t="s">
        <v>60</v>
      </c>
      <c r="F4" s="37" t="s">
        <v>61</v>
      </c>
      <c r="G4" s="37" t="s">
        <v>62</v>
      </c>
      <c r="H4" s="37"/>
      <c r="I4" s="37" t="s">
        <v>63</v>
      </c>
    </row>
    <row r="5" spans="2:10" x14ac:dyDescent="0.25">
      <c r="B5" t="s">
        <v>64</v>
      </c>
      <c r="C5">
        <v>50</v>
      </c>
      <c r="D5" t="s">
        <v>65</v>
      </c>
      <c r="E5">
        <f>C6/C5</f>
        <v>0.4</v>
      </c>
      <c r="F5">
        <f>E5</f>
        <v>0.4</v>
      </c>
      <c r="G5">
        <f>G6*C6/C5</f>
        <v>0</v>
      </c>
      <c r="H5" t="s">
        <v>66</v>
      </c>
      <c r="I5">
        <v>37.246000000000002</v>
      </c>
      <c r="J5" t="s">
        <v>67</v>
      </c>
    </row>
    <row r="6" spans="2:10" x14ac:dyDescent="0.25">
      <c r="B6" t="s">
        <v>68</v>
      </c>
      <c r="C6">
        <v>20</v>
      </c>
      <c r="G6">
        <f>G7*C7/C6</f>
        <v>0</v>
      </c>
      <c r="H6" t="s">
        <v>69</v>
      </c>
    </row>
    <row r="7" spans="2:10" x14ac:dyDescent="0.25">
      <c r="B7" t="s">
        <v>70</v>
      </c>
      <c r="C7">
        <v>20</v>
      </c>
    </row>
    <row r="8" spans="2:10" x14ac:dyDescent="0.25">
      <c r="B8" t="s">
        <v>71</v>
      </c>
      <c r="C8">
        <v>45</v>
      </c>
      <c r="I8">
        <v>34.585999999999999</v>
      </c>
      <c r="J8" t="s">
        <v>72</v>
      </c>
    </row>
    <row r="12" spans="2:10" x14ac:dyDescent="0.25">
      <c r="C12">
        <f>(3/4)*C8/C7</f>
        <v>1.6875</v>
      </c>
    </row>
    <row r="13" spans="2:10" x14ac:dyDescent="0.25">
      <c r="C13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71A-9B1D-44CA-B743-721FDB829E19}">
  <dimension ref="B1:Q22"/>
  <sheetViews>
    <sheetView topLeftCell="A2" workbookViewId="0">
      <selection activeCell="B19" sqref="B19:D19"/>
    </sheetView>
  </sheetViews>
  <sheetFormatPr defaultRowHeight="15" x14ac:dyDescent="0.25"/>
  <cols>
    <col min="2" max="2" width="19.28515625" customWidth="1"/>
    <col min="3" max="3" width="27" customWidth="1"/>
    <col min="4" max="4" width="12.7109375" customWidth="1"/>
    <col min="6" max="6" width="21.5703125" customWidth="1"/>
    <col min="7" max="7" width="12.42578125" customWidth="1"/>
    <col min="8" max="8" width="4" customWidth="1"/>
    <col min="9" max="9" width="13" customWidth="1"/>
    <col min="10" max="10" width="13.28515625" customWidth="1"/>
    <col min="11" max="11" width="3.85546875" customWidth="1"/>
    <col min="14" max="14" width="2.85546875" customWidth="1"/>
  </cols>
  <sheetData>
    <row r="1" spans="2:17" x14ac:dyDescent="0.25">
      <c r="G1" s="39"/>
      <c r="H1" s="39"/>
      <c r="I1" s="39"/>
      <c r="J1" s="39"/>
      <c r="K1" s="39"/>
      <c r="L1" s="39"/>
      <c r="O1" s="39"/>
      <c r="P1" s="39" t="s">
        <v>73</v>
      </c>
      <c r="Q1" s="39"/>
    </row>
    <row r="2" spans="2:17" ht="15.75" customHeight="1" x14ac:dyDescent="0.25">
      <c r="G2" s="39"/>
      <c r="H2" s="39"/>
      <c r="I2" s="39"/>
      <c r="J2" s="39"/>
      <c r="K2" s="39"/>
      <c r="L2" s="39"/>
      <c r="M2" s="39"/>
    </row>
    <row r="3" spans="2:17" x14ac:dyDescent="0.25">
      <c r="B3" s="59" t="s">
        <v>74</v>
      </c>
      <c r="C3" s="60"/>
      <c r="D3" s="61"/>
      <c r="E3" s="39"/>
      <c r="F3" s="62" t="s">
        <v>16</v>
      </c>
      <c r="G3" s="62"/>
      <c r="H3" s="39"/>
      <c r="I3" s="57" t="s">
        <v>17</v>
      </c>
      <c r="J3" s="58"/>
      <c r="K3" s="39"/>
      <c r="L3" s="57" t="s">
        <v>18</v>
      </c>
      <c r="M3" s="58"/>
      <c r="O3" s="57" t="s">
        <v>19</v>
      </c>
      <c r="P3" s="58"/>
    </row>
    <row r="4" spans="2:17" x14ac:dyDescent="0.25">
      <c r="B4" s="48" t="s">
        <v>77</v>
      </c>
      <c r="C4" s="49" t="s">
        <v>78</v>
      </c>
      <c r="D4" s="50" t="s">
        <v>79</v>
      </c>
      <c r="E4" s="39"/>
      <c r="F4" s="55" t="s">
        <v>75</v>
      </c>
      <c r="G4" s="55" t="s">
        <v>76</v>
      </c>
      <c r="H4" s="39"/>
      <c r="I4" s="55" t="s">
        <v>75</v>
      </c>
      <c r="J4" s="55" t="s">
        <v>76</v>
      </c>
      <c r="K4" s="39"/>
      <c r="L4" s="55" t="s">
        <v>75</v>
      </c>
      <c r="M4" s="55" t="s">
        <v>76</v>
      </c>
      <c r="O4" s="55" t="s">
        <v>75</v>
      </c>
      <c r="P4" s="55" t="s">
        <v>76</v>
      </c>
    </row>
    <row r="5" spans="2:17" x14ac:dyDescent="0.25">
      <c r="B5" s="41" t="s">
        <v>65</v>
      </c>
      <c r="C5" s="40" t="s">
        <v>85</v>
      </c>
      <c r="D5" s="44" t="s">
        <v>80</v>
      </c>
      <c r="E5" s="39"/>
      <c r="F5" s="53">
        <v>-180</v>
      </c>
      <c r="G5" s="53">
        <v>240</v>
      </c>
      <c r="H5" s="39"/>
      <c r="I5" s="53">
        <v>0</v>
      </c>
      <c r="J5" s="54">
        <v>526</v>
      </c>
      <c r="K5" s="39"/>
      <c r="L5" s="53">
        <v>0</v>
      </c>
      <c r="M5" s="54">
        <v>600</v>
      </c>
      <c r="O5" s="53">
        <v>0</v>
      </c>
      <c r="P5" s="54">
        <v>505</v>
      </c>
    </row>
    <row r="6" spans="2:17" ht="30" x14ac:dyDescent="0.25">
      <c r="B6" s="42" t="s">
        <v>81</v>
      </c>
      <c r="C6" s="51" t="s">
        <v>86</v>
      </c>
      <c r="D6" s="45" t="s">
        <v>80</v>
      </c>
      <c r="E6" s="39"/>
      <c r="F6" s="53">
        <v>0</v>
      </c>
      <c r="G6" s="53">
        <v>550</v>
      </c>
      <c r="H6" s="39"/>
      <c r="I6" s="53">
        <v>85</v>
      </c>
      <c r="J6" s="54">
        <v>223</v>
      </c>
      <c r="K6" s="39"/>
      <c r="L6" s="53">
        <v>-45</v>
      </c>
      <c r="M6" s="54">
        <v>393</v>
      </c>
      <c r="O6" s="53">
        <v>45</v>
      </c>
      <c r="P6" s="54">
        <v>319</v>
      </c>
    </row>
    <row r="7" spans="2:17" x14ac:dyDescent="0.25">
      <c r="B7" s="43" t="s">
        <v>82</v>
      </c>
      <c r="C7" s="46" t="s">
        <v>90</v>
      </c>
      <c r="D7" s="47" t="s">
        <v>83</v>
      </c>
      <c r="E7" s="39"/>
      <c r="F7" s="53">
        <v>180</v>
      </c>
      <c r="G7" s="53">
        <v>865</v>
      </c>
      <c r="H7" s="39"/>
      <c r="I7" s="53">
        <v>45</v>
      </c>
      <c r="J7" s="54">
        <v>346</v>
      </c>
      <c r="K7" s="39"/>
      <c r="L7" s="53">
        <v>-85</v>
      </c>
      <c r="M7" s="54">
        <v>330</v>
      </c>
      <c r="O7" s="53">
        <v>90</v>
      </c>
      <c r="P7" s="54">
        <v>134</v>
      </c>
    </row>
    <row r="8" spans="2:17" x14ac:dyDescent="0.25">
      <c r="B8" s="39"/>
      <c r="C8" s="39"/>
      <c r="D8" s="39"/>
      <c r="E8" s="39"/>
      <c r="F8" s="53">
        <v>90</v>
      </c>
      <c r="G8" s="53">
        <v>706</v>
      </c>
      <c r="H8" s="39"/>
      <c r="I8" s="53">
        <v>-90</v>
      </c>
      <c r="J8" s="54">
        <v>889</v>
      </c>
      <c r="K8" s="39"/>
      <c r="L8" s="53">
        <v>45</v>
      </c>
      <c r="M8" s="54">
        <v>810</v>
      </c>
      <c r="O8" s="53">
        <v>135</v>
      </c>
      <c r="P8" s="54">
        <v>10</v>
      </c>
    </row>
    <row r="9" spans="2:17" x14ac:dyDescent="0.25">
      <c r="B9" s="59" t="s">
        <v>17</v>
      </c>
      <c r="C9" s="60"/>
      <c r="D9" s="61"/>
      <c r="E9" s="39"/>
      <c r="F9" s="53">
        <v>-90</v>
      </c>
      <c r="G9" s="53">
        <v>390</v>
      </c>
      <c r="H9" s="39"/>
      <c r="I9" s="53">
        <v>-45</v>
      </c>
      <c r="J9" s="54">
        <v>736</v>
      </c>
      <c r="K9" s="39"/>
      <c r="L9" s="53">
        <v>85</v>
      </c>
      <c r="M9" s="54">
        <v>890</v>
      </c>
      <c r="O9" s="53">
        <v>-45</v>
      </c>
      <c r="P9" s="54">
        <v>697</v>
      </c>
    </row>
    <row r="10" spans="2:17" x14ac:dyDescent="0.25">
      <c r="B10" s="48" t="s">
        <v>77</v>
      </c>
      <c r="C10" s="49" t="s">
        <v>78</v>
      </c>
      <c r="D10" s="50" t="s">
        <v>79</v>
      </c>
      <c r="E10" s="39"/>
      <c r="F10" s="39">
        <v>-270</v>
      </c>
      <c r="G10" s="39">
        <v>66</v>
      </c>
      <c r="H10" s="39"/>
      <c r="I10" s="53" t="s">
        <v>88</v>
      </c>
      <c r="J10" s="54">
        <v>220</v>
      </c>
      <c r="K10" s="39"/>
      <c r="L10" s="39"/>
      <c r="M10" s="39"/>
      <c r="O10" s="39">
        <v>-90</v>
      </c>
      <c r="P10" s="39" t="s">
        <v>91</v>
      </c>
    </row>
    <row r="11" spans="2:17" x14ac:dyDescent="0.25">
      <c r="B11" s="41" t="s">
        <v>82</v>
      </c>
      <c r="C11" s="40" t="s">
        <v>90</v>
      </c>
      <c r="D11" s="44" t="s">
        <v>83</v>
      </c>
      <c r="E11" s="39"/>
      <c r="F11" s="39">
        <v>260</v>
      </c>
      <c r="G11" s="39">
        <v>1010</v>
      </c>
      <c r="H11" s="39"/>
      <c r="I11" s="53" t="s">
        <v>84</v>
      </c>
      <c r="J11" s="54">
        <v>900</v>
      </c>
      <c r="K11" s="39"/>
      <c r="L11" s="39"/>
      <c r="M11" s="39"/>
    </row>
    <row r="12" spans="2:17" ht="30" x14ac:dyDescent="0.25">
      <c r="B12" s="43" t="s">
        <v>81</v>
      </c>
      <c r="C12" s="52" t="s">
        <v>87</v>
      </c>
      <c r="D12" s="47" t="s">
        <v>83</v>
      </c>
      <c r="E12" s="39"/>
      <c r="F12" s="39"/>
      <c r="G12" s="39"/>
      <c r="H12" s="39"/>
      <c r="I12" s="39" t="s">
        <v>89</v>
      </c>
      <c r="J12" s="39"/>
      <c r="K12" s="39"/>
      <c r="L12" s="39"/>
      <c r="M12" s="39"/>
    </row>
    <row r="13" spans="2:17" ht="15.75" thickBot="1" x14ac:dyDescent="0.3">
      <c r="B13" s="39"/>
      <c r="C13" s="39"/>
      <c r="D13" s="39"/>
      <c r="E13" s="39"/>
      <c r="H13" s="39"/>
      <c r="I13" s="39"/>
      <c r="J13" s="39"/>
      <c r="K13" s="39"/>
      <c r="L13" s="39"/>
      <c r="M13" s="39"/>
    </row>
    <row r="14" spans="2:17" ht="15.75" thickBot="1" x14ac:dyDescent="0.3">
      <c r="B14" s="59" t="s">
        <v>18</v>
      </c>
      <c r="C14" s="60"/>
      <c r="D14" s="61"/>
      <c r="E14" s="39"/>
      <c r="H14" s="39"/>
      <c r="I14" s="39"/>
      <c r="J14" s="39"/>
      <c r="K14" s="39"/>
      <c r="L14" s="39"/>
      <c r="M14" s="39"/>
    </row>
    <row r="15" spans="2:17" ht="15.75" thickBot="1" x14ac:dyDescent="0.3">
      <c r="B15" s="48" t="s">
        <v>77</v>
      </c>
      <c r="C15" s="49" t="s">
        <v>78</v>
      </c>
      <c r="D15" s="50" t="s">
        <v>79</v>
      </c>
      <c r="E15" s="39"/>
      <c r="F15" s="39"/>
      <c r="G15" s="39"/>
      <c r="H15" s="39"/>
      <c r="I15" s="39"/>
      <c r="J15" s="39"/>
      <c r="K15" s="39"/>
      <c r="L15" s="39"/>
      <c r="M15" s="39"/>
    </row>
    <row r="16" spans="2:17" x14ac:dyDescent="0.25">
      <c r="B16" s="41" t="s">
        <v>82</v>
      </c>
      <c r="C16" s="40" t="s">
        <v>90</v>
      </c>
      <c r="D16" s="44" t="s">
        <v>83</v>
      </c>
      <c r="E16" s="39"/>
      <c r="F16" s="39"/>
      <c r="G16" s="39"/>
      <c r="H16" s="39"/>
      <c r="I16" s="39"/>
      <c r="J16" s="39"/>
      <c r="K16" s="39"/>
      <c r="L16" s="39"/>
      <c r="M16" s="39"/>
    </row>
    <row r="17" spans="2:13" ht="30.75" thickBot="1" x14ac:dyDescent="0.3">
      <c r="B17" s="43" t="s">
        <v>81</v>
      </c>
      <c r="C17" s="52" t="s">
        <v>87</v>
      </c>
      <c r="D17" s="47" t="s">
        <v>83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3" ht="15.75" thickBot="1" x14ac:dyDescent="0.3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2:13" ht="15.75" thickBot="1" x14ac:dyDescent="0.3">
      <c r="B19" s="59" t="s">
        <v>19</v>
      </c>
      <c r="C19" s="60"/>
      <c r="D19" s="61"/>
      <c r="E19" s="39"/>
      <c r="F19" s="39"/>
      <c r="G19" s="39"/>
      <c r="H19" s="39"/>
      <c r="I19" s="39"/>
      <c r="J19" s="39"/>
      <c r="K19" s="39"/>
      <c r="L19" s="39"/>
      <c r="M19" s="39"/>
    </row>
    <row r="20" spans="2:13" ht="15.75" thickBot="1" x14ac:dyDescent="0.3">
      <c r="B20" s="48" t="s">
        <v>77</v>
      </c>
      <c r="C20" s="49" t="s">
        <v>78</v>
      </c>
      <c r="D20" s="50" t="s">
        <v>79</v>
      </c>
      <c r="E20" s="39"/>
      <c r="F20" s="39"/>
      <c r="G20" s="39"/>
      <c r="H20" s="39"/>
      <c r="I20" s="39"/>
      <c r="J20" s="39"/>
      <c r="K20" s="39"/>
      <c r="L20" s="39"/>
      <c r="M20" s="39"/>
    </row>
    <row r="21" spans="2:13" x14ac:dyDescent="0.25">
      <c r="B21" s="41" t="s">
        <v>82</v>
      </c>
      <c r="C21" s="40" t="s">
        <v>90</v>
      </c>
      <c r="D21" s="44" t="s">
        <v>83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3" ht="30.75" thickBot="1" x14ac:dyDescent="0.3">
      <c r="B22" s="43" t="s">
        <v>81</v>
      </c>
      <c r="C22" s="52" t="s">
        <v>87</v>
      </c>
      <c r="D22" s="47" t="s">
        <v>83</v>
      </c>
      <c r="F22" s="39"/>
      <c r="G22" s="39"/>
      <c r="H22" s="39"/>
      <c r="I22" s="39"/>
      <c r="J22" s="39"/>
    </row>
  </sheetData>
  <mergeCells count="8">
    <mergeCell ref="O3:P3"/>
    <mergeCell ref="B19:D19"/>
    <mergeCell ref="B14:D14"/>
    <mergeCell ref="L3:M3"/>
    <mergeCell ref="B3:D3"/>
    <mergeCell ref="B9:D9"/>
    <mergeCell ref="F3:G3"/>
    <mergeCell ref="I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7D4D4A8D270448F84121F3F4F8AB0" ma:contentTypeVersion="12" ma:contentTypeDescription="Create a new document." ma:contentTypeScope="" ma:versionID="71157ee80e468831a908735f35b51f24">
  <xsd:schema xmlns:xsd="http://www.w3.org/2001/XMLSchema" xmlns:xs="http://www.w3.org/2001/XMLSchema" xmlns:p="http://schemas.microsoft.com/office/2006/metadata/properties" xmlns:ns2="33d4033c-f731-49ed-92c5-8887526c5282" xmlns:ns3="a4cb5a2a-1a73-4346-b7b9-f7657a879602" targetNamespace="http://schemas.microsoft.com/office/2006/metadata/properties" ma:root="true" ma:fieldsID="54901de4e2dc8ccf1072a219f2fd5daf" ns2:_="" ns3:_="">
    <xsd:import namespace="33d4033c-f731-49ed-92c5-8887526c5282"/>
    <xsd:import namespace="a4cb5a2a-1a73-4346-b7b9-f7657a879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4033c-f731-49ed-92c5-8887526c5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c656b0-98d7-492e-824b-0841517da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b5a2a-1a73-4346-b7b9-f7657a8796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9c945-ae31-4b59-a17f-f19ecb5d46a5}" ma:internalName="TaxCatchAll" ma:showField="CatchAllData" ma:web="a4cb5a2a-1a73-4346-b7b9-f7657a879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d4033c-f731-49ed-92c5-8887526c5282">
      <Terms xmlns="http://schemas.microsoft.com/office/infopath/2007/PartnerControls"/>
    </lcf76f155ced4ddcb4097134ff3c332f>
    <TaxCatchAll xmlns="a4cb5a2a-1a73-4346-b7b9-f7657a879602" xsi:nil="true"/>
  </documentManagement>
</p:properties>
</file>

<file path=customXml/itemProps1.xml><?xml version="1.0" encoding="utf-8"?>
<ds:datastoreItem xmlns:ds="http://schemas.openxmlformats.org/officeDocument/2006/customXml" ds:itemID="{B6ABC12E-1970-4AD8-B43D-07625546D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4033c-f731-49ed-92c5-8887526c5282"/>
    <ds:schemaRef ds:uri="a4cb5a2a-1a73-4346-b7b9-f7657a879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D9ADB-1A77-4C06-9F75-582E06DF0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5C225-0F51-4F59-9CA1-650B19E616CD}">
  <ds:schemaRefs>
    <ds:schemaRef ds:uri="http://schemas.openxmlformats.org/package/2006/metadata/core-properties"/>
    <ds:schemaRef ds:uri="http://schemas.microsoft.com/office/2006/documentManagement/types"/>
    <ds:schemaRef ds:uri="33d4033c-f731-49ed-92c5-8887526c5282"/>
    <ds:schemaRef ds:uri="a4cb5a2a-1a73-4346-b7b9-f7657a87960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J6 Servo Gear Calcs</vt:lpstr>
      <vt:lpstr>Wiring Stuff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Saligman,Gill</dc:creator>
  <cp:keywords/>
  <dc:description/>
  <cp:lastModifiedBy>Saligman,Gill</cp:lastModifiedBy>
  <cp:revision/>
  <dcterms:created xsi:type="dcterms:W3CDTF">2025-01-12T19:36:04Z</dcterms:created>
  <dcterms:modified xsi:type="dcterms:W3CDTF">2025-06-02T16:00:30Z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0x0101007D17D4D4A8D270448F84121F3F4F8AB0</vt:lpwstr>
  </property>
</Properties>
</file>