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E:\I-320\Projet\Local repo\Doc\"/>
    </mc:Choice>
  </mc:AlternateContent>
  <xr:revisionPtr revIDLastSave="0" documentId="13_ncr:1_{6E89643C-98AC-4610-A325-BB40B9923173}" xr6:coauthVersionLast="47" xr6:coauthVersionMax="47" xr10:uidLastSave="{00000000-0000-0000-0000-000000000000}"/>
  <bookViews>
    <workbookView xWindow="-105" yWindow="0" windowWidth="26010" windowHeight="20985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<sst xmlns="http://schemas.openxmlformats.org/spreadsheetml/2006/main" count="110" uniqueCount="71">
  <si>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</si>
  <si>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</si>
  <si>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</si>
  <si>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</si>
  <si>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</si>
  <si>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</si>
  <si>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</si>
  <si>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</si>
  <si>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</si>
  <si>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</si>
  <si>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</si>
  <si>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</si>
  <si>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</si>
  <si>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</si>
  <si>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</si>
  <si>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</si>
  <si>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</si>
  <si>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</si>
  <si>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</si>
  <si>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</si>
  <si>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</si>
  <si>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</si>
  <si>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</si>
  <si>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</si>
  <si>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</si>
  <si>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</si>
  <si>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</si>
  <si>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</si>
  <si>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Absent</t>
  </si>
  <si>
    <t>L'Horset Gillian</t>
  </si>
  <si>
    <t>P_POO_320 - Shoot Em Up</t>
  </si>
  <si>
    <t>27.08.2025 - 31.10.2025</t>
  </si>
  <si>
    <t>Découverte du projet et mise en place des outils essencielle au projet</t>
  </si>
  <si>
    <t>Conseptualisation du jeu</t>
  </si>
  <si>
    <t>Création des users stories</t>
  </si>
  <si>
    <t>Documentation diverse</t>
  </si>
  <si>
    <t>Création de la structure du jounal de travail et du rapport du projet</t>
  </si>
  <si>
    <t>Création de l'analyse fonctionnel et idées de concept</t>
  </si>
  <si>
    <t>Création des 6 users storys propre au jeu</t>
  </si>
  <si>
    <t>Explication et correction des problèmes liée à la repo</t>
  </si>
  <si>
    <t>Correction et amélioration des users story</t>
  </si>
  <si>
    <t>Amélioration de toutes les User stories pour correspondre à ce qui est attendu</t>
  </si>
  <si>
    <t>Appréention de windows form</t>
  </si>
  <si>
    <t>Push git hub</t>
  </si>
  <si>
    <t>Revue des users story</t>
  </si>
  <si>
    <t>Connaisances largement insuffisante pour coder</t>
  </si>
  <si>
    <t>Ajout de la détection des keys press</t>
  </si>
  <si>
    <t>Lecture de la théorie</t>
  </si>
  <si>
    <t>Déplacement du joueur</t>
  </si>
  <si>
    <t>Implémentation du check de colision avec le sol</t>
  </si>
  <si>
    <t>Changement du système pour bouger le joueur</t>
  </si>
  <si>
    <t>beaucoup de bug de l'editeur</t>
  </si>
  <si>
    <t>Retablissement du mouvement du vaisseau</t>
  </si>
  <si>
    <t>Gestion des collisions avec les coté de la fenetre</t>
  </si>
  <si>
    <t>Gestion des collisions avec le sol</t>
  </si>
  <si>
    <t>Gestion des collisions avec le sol - terminé</t>
  </si>
  <si>
    <t>Lorsque le joueur ou un ennemie prends un dégât, ses points de vie diminuent</t>
  </si>
  <si>
    <t>Lorsque le joueur prends un dégât, il aura une durée d'invulnérabilité de 2 seconde</t>
  </si>
  <si>
    <t>Lorsque le joueur touche le sol, la collision est détecter</t>
  </si>
  <si>
    <t>Lorsque le joueur touche le sol, un dégat lui est infliger</t>
  </si>
  <si>
    <t>Le joueur dispose d'une barre de vie visible qui se déplace en meme temps que lui</t>
  </si>
  <si>
    <t>La barre de vie est fonctionnel et indique ses points de vie</t>
  </si>
  <si>
    <t>Nétoyage du code pour une meilleur lisibilité</t>
  </si>
  <si>
    <t>Implémentation d'un système de tire</t>
  </si>
  <si>
    <t>Le joueur à la capacité de tirer en appuyant sur la touche espace</t>
  </si>
  <si>
    <t>Implémentation d'un objet de heal</t>
  </si>
  <si>
    <t>Système de collision avec les entités changer pour plus de facilité</t>
  </si>
  <si>
    <t>Lorsque le joueur passe sur un objet de heal un point de vie est régénérer</t>
  </si>
  <si>
    <t>La classe enemie est implémenté</t>
  </si>
  <si>
    <t>Les enemies ont la capacité de tirer</t>
  </si>
  <si>
    <t>Tentative de regler un bug d'out of memory à cause des tirs qui surcharge la mémoire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</si>
</sst>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6" fillId="13" borderId="2" xfId="0" applyNumberFormat="1" applyFont="1" applyFill="1" applyBorder="1"/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610</c:v>
                </c:pt>
                <c:pt idx="1">
                  <c:v>1860</c:v>
                </c:pt>
                <c:pt idx="2">
                  <c:v>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0.24015748031496062</c:v>
                </c:pt>
                <c:pt idx="1">
                  <c:v>0.73228346456692917</c:v>
                </c:pt>
                <c:pt idx="2">
                  <c:v>0</c:v>
                </c:pt>
                <c:pt idx="3">
                  <c:v>2.7559055118110236E-2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0" activePane="bottomLeft" state="frozen"/>
      <selection pane="bottomLeft" activeCell="F23" sqref="F23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6" t="s">
        <v>0</v>
      </c>
      <c r="B2" s="86"/>
      <c r="C2" s="84" t="s">
        <v>29</v>
      </c>
      <c r="D2" s="84"/>
      <c r="E2" s="84"/>
      <c r="F2" s="5" t="s">
        <v>1</v>
      </c>
      <c r="G2" s="64" t="s">
        <v>30</v>
      </c>
    </row>
    <row r="3" spans="1:15" ht="23.25" x14ac:dyDescent="0.35">
      <c r="A3" s="86" t="s">
        <v>5</v>
      </c>
      <c r="B3" s="86"/>
      <c r="C3" s="67" t="str">
        <f>QUOTIENT(E4,60)&amp;" heures "&amp;MOD(E4,60)&amp;" minutes"</f>
        <v>42 heures 20 minutes</v>
      </c>
      <c r="D3" s="17"/>
      <c r="E3" s="3"/>
      <c r="F3" s="4" t="s">
        <v>6</v>
      </c>
      <c r="G3" s="65" t="s">
        <v>31</v>
      </c>
    </row>
    <row r="4" spans="1:15" ht="23.25" hidden="1" x14ac:dyDescent="0.35">
      <c r="B4" s="5"/>
      <c r="C4" s="17">
        <f>SUBTOTAL(9,$C$7:$C$531)*60</f>
        <v>1680</v>
      </c>
      <c r="D4" s="17">
        <f>SUBTOTAL(9,$D$7:$D$531)</f>
        <v>860</v>
      </c>
      <c r="E4" s="24">
        <f>SUM(C4:D4)</f>
        <v>2540</v>
      </c>
      <c r="F4" s="4"/>
      <c r="G4" s="6"/>
    </row>
    <row r="5" spans="1:15" x14ac:dyDescent="0.25">
      <c r="C5" s="85" t="s">
        <v>14</v>
      </c>
      <c r="D5" s="85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x14ac:dyDescent="0.25">
      <c r="A7" s="61">
        <f>IF(ISBLANK(B7),"",_xlfn.ISOWEEKNUM('Journal de travail'!$B7))</f>
        <v>35</v>
      </c>
      <c r="B7" s="26">
        <v>45896</v>
      </c>
      <c r="C7" s="27">
        <v>1</v>
      </c>
      <c r="D7" s="28">
        <v>45</v>
      </c>
      <c r="E7" s="29" t="s">
        <v>2</v>
      </c>
      <c r="F7" s="23" t="s">
        <v>32</v>
      </c>
      <c r="G7" s="38" t="s">
        <v>36</v>
      </c>
    </row>
    <row r="8" spans="1:15" x14ac:dyDescent="0.25">
      <c r="A8" s="62">
        <f>IF(ISBLANK(B8),"",_xlfn.ISOWEEKNUM('Journal de travail'!$B8))</f>
        <v>35</v>
      </c>
      <c r="B8" s="30">
        <v>45896</v>
      </c>
      <c r="C8" s="31">
        <v>1</v>
      </c>
      <c r="D8" s="32">
        <v>25</v>
      </c>
      <c r="E8" s="33" t="s">
        <v>2</v>
      </c>
      <c r="F8" s="23" t="s">
        <v>33</v>
      </c>
      <c r="G8" s="39" t="s">
        <v>37</v>
      </c>
      <c r="M8" t="s">
        <v>2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36</v>
      </c>
      <c r="B9" s="34">
        <v>45903</v>
      </c>
      <c r="C9" s="35">
        <v>2</v>
      </c>
      <c r="D9" s="36">
        <v>45</v>
      </c>
      <c r="E9" s="37" t="s">
        <v>2</v>
      </c>
      <c r="F9" s="23" t="s">
        <v>34</v>
      </c>
      <c r="G9" s="40" t="s">
        <v>38</v>
      </c>
      <c r="M9" t="s">
        <v>19</v>
      </c>
      <c r="N9">
        <v>2</v>
      </c>
      <c r="O9">
        <v>5</v>
      </c>
    </row>
    <row r="10" spans="1:15" x14ac:dyDescent="0.25">
      <c r="A10" s="62">
        <f>IF(ISBLANK(B10),"",_xlfn.ISOWEEKNUM('Journal de travail'!$B10))</f>
        <v>36</v>
      </c>
      <c r="B10" s="30">
        <v>45903</v>
      </c>
      <c r="C10" s="31"/>
      <c r="D10" s="32">
        <v>35</v>
      </c>
      <c r="E10" s="33" t="s">
        <v>4</v>
      </c>
      <c r="F10" s="23" t="s">
        <v>35</v>
      </c>
      <c r="G10" s="39"/>
      <c r="M10" t="s">
        <v>3</v>
      </c>
      <c r="N10">
        <v>3</v>
      </c>
      <c r="O10">
        <v>10</v>
      </c>
    </row>
    <row r="11" spans="1:15" x14ac:dyDescent="0.25">
      <c r="A11" s="63">
        <f>IF(ISBLANK(B11),"",_xlfn.ISOWEEKNUM('Journal de travail'!$B11))</f>
        <v>37</v>
      </c>
      <c r="B11" s="34">
        <v>45910</v>
      </c>
      <c r="C11" s="35"/>
      <c r="D11" s="36">
        <v>35</v>
      </c>
      <c r="E11" s="37" t="s">
        <v>4</v>
      </c>
      <c r="F11" s="23" t="s">
        <v>39</v>
      </c>
      <c r="G11" s="40"/>
      <c r="M11" t="s">
        <v>4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37</v>
      </c>
      <c r="B12" s="30">
        <v>45910</v>
      </c>
      <c r="C12" s="31">
        <v>1</v>
      </c>
      <c r="D12" s="32">
        <v>40</v>
      </c>
      <c r="E12" s="33" t="s">
        <v>2</v>
      </c>
      <c r="F12" s="23" t="s">
        <v>40</v>
      </c>
      <c r="G12" s="39" t="s">
        <v>41</v>
      </c>
      <c r="M12" t="s">
        <v>28</v>
      </c>
      <c r="N12">
        <v>5</v>
      </c>
      <c r="O12">
        <v>20</v>
      </c>
    </row>
    <row r="13" spans="1:15" x14ac:dyDescent="0.25">
      <c r="A13" s="63">
        <f>IF(ISBLANK(B13),"",_xlfn.ISOWEEKNUM('Journal de travail'!$B13))</f>
        <v>37</v>
      </c>
      <c r="B13" s="34">
        <v>45910</v>
      </c>
      <c r="C13" s="35"/>
      <c r="D13" s="36">
        <v>10</v>
      </c>
      <c r="E13" s="37" t="s">
        <v>2</v>
      </c>
      <c r="F13" s="23" t="s">
        <v>42</v>
      </c>
      <c r="G13" s="40"/>
      <c r="N13">
        <v>6</v>
      </c>
      <c r="O13">
        <v>25</v>
      </c>
    </row>
    <row r="14" spans="1:15" x14ac:dyDescent="0.25">
      <c r="A14" s="62">
        <f>IF(ISBLANK(B14),"",_xlfn.ISOWEEKNUM('Journal de travail'!$B14))</f>
        <v>37</v>
      </c>
      <c r="B14" s="30">
        <v>45910</v>
      </c>
      <c r="C14" s="31"/>
      <c r="D14" s="32">
        <v>5</v>
      </c>
      <c r="E14" s="33" t="s">
        <v>2</v>
      </c>
      <c r="F14" s="23" t="s">
        <v>43</v>
      </c>
      <c r="G14" s="39"/>
      <c r="N14">
        <v>7</v>
      </c>
      <c r="O14">
        <v>30</v>
      </c>
    </row>
    <row r="15" spans="1:15" x14ac:dyDescent="0.25">
      <c r="A15" s="63">
        <f>IF(ISBLANK(B15),"",_xlfn.ISOWEEKNUM('Journal de travail'!$B15))</f>
        <v>38</v>
      </c>
      <c r="B15" s="34">
        <v>45917</v>
      </c>
      <c r="C15" s="35"/>
      <c r="D15" s="36">
        <v>20</v>
      </c>
      <c r="E15" s="37" t="s">
        <v>2</v>
      </c>
      <c r="F15" s="23" t="s">
        <v>44</v>
      </c>
      <c r="G15" s="40"/>
      <c r="N15">
        <v>8</v>
      </c>
      <c r="O15">
        <v>35</v>
      </c>
    </row>
    <row r="16" spans="1:15" x14ac:dyDescent="0.25">
      <c r="A16" s="62">
        <f>IF(ISBLANK(B16),"",_xlfn.ISOWEEKNUM('Journal de travail'!$B16))</f>
        <v>38</v>
      </c>
      <c r="B16" s="30">
        <v>45917</v>
      </c>
      <c r="C16" s="31">
        <v>2</v>
      </c>
      <c r="D16" s="32">
        <v>0</v>
      </c>
      <c r="E16" s="33" t="s">
        <v>19</v>
      </c>
      <c r="F16" s="23" t="s">
        <v>46</v>
      </c>
      <c r="G16" s="39" t="s">
        <v>45</v>
      </c>
      <c r="O16">
        <v>40</v>
      </c>
    </row>
    <row r="17" spans="1:15" x14ac:dyDescent="0.25">
      <c r="A17" s="63">
        <f>IF(ISBLANK(B17),"",_xlfn.ISOWEEKNUM('Journal de travail'!$B17))</f>
        <v>39</v>
      </c>
      <c r="B17" s="34">
        <v>45924</v>
      </c>
      <c r="C17" s="35">
        <v>2</v>
      </c>
      <c r="D17" s="36">
        <v>0</v>
      </c>
      <c r="E17" s="37" t="s">
        <v>2</v>
      </c>
      <c r="F17" s="23" t="s">
        <v>47</v>
      </c>
      <c r="G17" s="40"/>
      <c r="O17">
        <v>45</v>
      </c>
    </row>
    <row r="18" spans="1:15" x14ac:dyDescent="0.25">
      <c r="A18" s="62">
        <f>IF(ISBLANK(B18),"",_xlfn.ISOWEEKNUM('Journal de travail'!$B18))</f>
        <v>39</v>
      </c>
      <c r="B18" s="30">
        <v>45924</v>
      </c>
      <c r="C18" s="31"/>
      <c r="D18" s="32">
        <v>30</v>
      </c>
      <c r="E18" s="33" t="s">
        <v>19</v>
      </c>
      <c r="F18" s="23" t="s">
        <v>48</v>
      </c>
      <c r="G18" s="39"/>
      <c r="O18">
        <v>50</v>
      </c>
    </row>
    <row r="19" spans="1:15" x14ac:dyDescent="0.25">
      <c r="A19" s="63">
        <f>IF(ISBLANK(B19),"",_xlfn.ISOWEEKNUM('Journal de travail'!$B19))</f>
        <v>39</v>
      </c>
      <c r="B19" s="34">
        <v>45924</v>
      </c>
      <c r="C19" s="35"/>
      <c r="D19" s="36">
        <v>45</v>
      </c>
      <c r="E19" s="37" t="s">
        <v>19</v>
      </c>
      <c r="F19" s="23" t="s">
        <v>49</v>
      </c>
      <c r="G19" s="40"/>
      <c r="O19">
        <v>55</v>
      </c>
    </row>
    <row r="20" spans="1:15" x14ac:dyDescent="0.25">
      <c r="A20" s="62">
        <f>IF(ISBLANK(B20),"",_xlfn.ISOWEEKNUM('Journal de travail'!$B20))</f>
        <v>40</v>
      </c>
      <c r="B20" s="30">
        <v>45931</v>
      </c>
      <c r="C20" s="31">
        <v>3</v>
      </c>
      <c r="D20" s="32">
        <v>0</v>
      </c>
      <c r="E20" s="33" t="s">
        <v>19</v>
      </c>
      <c r="F20" s="23" t="s">
        <v>50</v>
      </c>
      <c r="G20" s="39" t="s">
        <v>51</v>
      </c>
    </row>
    <row r="21" spans="1:15" x14ac:dyDescent="0.25">
      <c r="A21" s="63">
        <f>IF(ISBLANK(B21),"",_xlfn.ISOWEEKNUM('Journal de travail'!$B21))</f>
        <v>41</v>
      </c>
      <c r="B21" s="34">
        <v>45938</v>
      </c>
      <c r="C21" s="35"/>
      <c r="D21" s="36">
        <v>30</v>
      </c>
      <c r="E21" s="37" t="s">
        <v>19</v>
      </c>
      <c r="F21" s="23" t="s">
        <v>52</v>
      </c>
      <c r="G21" s="40"/>
    </row>
    <row r="22" spans="1:15" x14ac:dyDescent="0.25">
      <c r="A22" s="62">
        <f>IF(ISBLANK(B22),"",_xlfn.ISOWEEKNUM('Journal de travail'!$B22))</f>
        <v>41</v>
      </c>
      <c r="B22" s="30">
        <v>45938</v>
      </c>
      <c r="C22" s="31"/>
      <c r="D22" s="32">
        <v>15</v>
      </c>
      <c r="E22" s="33" t="s">
        <v>19</v>
      </c>
      <c r="F22" s="23" t="s">
        <v>53</v>
      </c>
      <c r="G22" s="39"/>
    </row>
    <row r="23" spans="1:15" x14ac:dyDescent="0.25">
      <c r="A23" s="63">
        <f>IF(ISBLANK(B23),"",_xlfn.ISOWEEKNUM('Journal de travail'!$B23))</f>
        <v>41</v>
      </c>
      <c r="B23" s="34">
        <v>45938</v>
      </c>
      <c r="C23" s="35">
        <v>2</v>
      </c>
      <c r="D23" s="36">
        <v>15</v>
      </c>
      <c r="E23" s="37" t="s">
        <v>19</v>
      </c>
      <c r="F23" s="23" t="s">
        <v>54</v>
      </c>
      <c r="G23" s="40"/>
    </row>
    <row r="24" spans="1:15" x14ac:dyDescent="0.25">
      <c r="A24" s="62">
        <f>IF(ISBLANK(B24),"",_xlfn.ISOWEEKNUM('Journal de travail'!$B24))</f>
        <v>42</v>
      </c>
      <c r="B24" s="30">
        <v>45943</v>
      </c>
      <c r="C24" s="31"/>
      <c r="D24" s="32">
        <v>30</v>
      </c>
      <c r="E24" s="33" t="s">
        <v>19</v>
      </c>
      <c r="F24" s="23" t="s">
        <v>55</v>
      </c>
      <c r="G24" s="39"/>
    </row>
    <row r="25" spans="1:15" x14ac:dyDescent="0.25">
      <c r="A25" s="63">
        <f>IF(ISBLANK(B25),"",_xlfn.ISOWEEKNUM('Journal de travail'!$B25))</f>
        <v>42</v>
      </c>
      <c r="B25" s="34">
        <v>45943</v>
      </c>
      <c r="C25" s="35">
        <v>1</v>
      </c>
      <c r="D25" s="36">
        <v>30</v>
      </c>
      <c r="E25" s="37" t="s">
        <v>19</v>
      </c>
      <c r="F25" s="23" t="s">
        <v>58</v>
      </c>
      <c r="G25" s="40"/>
    </row>
    <row r="26" spans="1:15" x14ac:dyDescent="0.25">
      <c r="A26" s="62">
        <f>IF(ISBLANK(B26),"",_xlfn.ISOWEEKNUM('Journal de travail'!$B26))</f>
        <v>42</v>
      </c>
      <c r="B26" s="30">
        <v>45943</v>
      </c>
      <c r="C26" s="31">
        <v>2</v>
      </c>
      <c r="D26" s="32">
        <v>45</v>
      </c>
      <c r="E26" s="33" t="s">
        <v>19</v>
      </c>
      <c r="F26" s="23" t="s">
        <v>56</v>
      </c>
      <c r="G26" s="39"/>
    </row>
    <row r="27" spans="1:15" x14ac:dyDescent="0.25">
      <c r="A27" s="63">
        <f>IF(ISBLANK(B27),"",_xlfn.ISOWEEKNUM('Journal de travail'!$B27))</f>
        <v>42</v>
      </c>
      <c r="B27" s="34">
        <v>45943</v>
      </c>
      <c r="C27" s="35">
        <v>2</v>
      </c>
      <c r="D27" s="36">
        <v>30</v>
      </c>
      <c r="E27" s="37" t="s">
        <v>19</v>
      </c>
      <c r="F27" s="23" t="s">
        <v>57</v>
      </c>
      <c r="G27" s="40"/>
    </row>
    <row r="28" spans="1:15" x14ac:dyDescent="0.25">
      <c r="A28" s="62">
        <f>IF(ISBLANK(B28),"",_xlfn.ISOWEEKNUM('Journal de travail'!$B28))</f>
        <v>42</v>
      </c>
      <c r="B28" s="30">
        <v>45944</v>
      </c>
      <c r="C28" s="31"/>
      <c r="D28" s="32">
        <v>15</v>
      </c>
      <c r="E28" s="33" t="s">
        <v>19</v>
      </c>
      <c r="F28" s="22" t="s">
        <v>59</v>
      </c>
      <c r="G28" s="39"/>
    </row>
    <row r="29" spans="1:15" x14ac:dyDescent="0.25">
      <c r="A29" s="63">
        <f>IF(ISBLANK(B29),"",_xlfn.ISOWEEKNUM('Journal de travail'!$B29))</f>
        <v>42</v>
      </c>
      <c r="B29" s="34">
        <v>45944</v>
      </c>
      <c r="C29" s="35">
        <v>1</v>
      </c>
      <c r="D29" s="36">
        <v>0</v>
      </c>
      <c r="E29" s="37" t="s">
        <v>19</v>
      </c>
      <c r="F29" s="22" t="s">
        <v>60</v>
      </c>
      <c r="G29" s="40"/>
    </row>
    <row r="30" spans="1:15" x14ac:dyDescent="0.25">
      <c r="A30" s="62">
        <f>IF(ISBLANK(B30),"",_xlfn.ISOWEEKNUM('Journal de travail'!$B30))</f>
        <v>42</v>
      </c>
      <c r="B30" s="30">
        <v>45944</v>
      </c>
      <c r="C30" s="31"/>
      <c r="D30" s="32">
        <v>20</v>
      </c>
      <c r="E30" s="33" t="s">
        <v>19</v>
      </c>
      <c r="F30" s="23" t="s">
        <v>61</v>
      </c>
      <c r="G30" s="39"/>
    </row>
    <row r="31" spans="1:15" x14ac:dyDescent="0.25">
      <c r="A31" s="63">
        <f>IF(ISBLANK(B31),"",_xlfn.ISOWEEKNUM('Journal de travail'!$B31))</f>
        <v>42</v>
      </c>
      <c r="B31" s="34">
        <v>45945</v>
      </c>
      <c r="C31" s="35">
        <v>1</v>
      </c>
      <c r="D31" s="36">
        <v>15</v>
      </c>
      <c r="E31" s="37" t="s">
        <v>19</v>
      </c>
      <c r="F31" s="22" t="s">
        <v>62</v>
      </c>
      <c r="G31" s="40"/>
    </row>
    <row r="32" spans="1:15" x14ac:dyDescent="0.25">
      <c r="A32" s="62">
        <f>IF(ISBLANK(B32),"",_xlfn.ISOWEEKNUM('Journal de travail'!$B32))</f>
        <v>42</v>
      </c>
      <c r="B32" s="30">
        <v>45945</v>
      </c>
      <c r="C32" s="31">
        <v>1</v>
      </c>
      <c r="D32" s="32">
        <v>45</v>
      </c>
      <c r="E32" s="33" t="s">
        <v>19</v>
      </c>
      <c r="F32" s="23" t="s">
        <v>63</v>
      </c>
      <c r="G32" s="39"/>
    </row>
    <row r="33" spans="1:7" x14ac:dyDescent="0.25">
      <c r="A33" s="63">
        <f>IF(ISBLANK(B33),"",_xlfn.ISOWEEKNUM('Journal de travail'!$B33))</f>
        <v>42</v>
      </c>
      <c r="B33" s="34">
        <v>45945</v>
      </c>
      <c r="C33" s="35"/>
      <c r="D33" s="36">
        <v>40</v>
      </c>
      <c r="E33" s="37" t="s">
        <v>19</v>
      </c>
      <c r="F33" s="22" t="s">
        <v>64</v>
      </c>
      <c r="G33" s="40"/>
    </row>
    <row r="34" spans="1:7" x14ac:dyDescent="0.25">
      <c r="A34" s="62">
        <f>IF(ISBLANK(B34),"",_xlfn.ISOWEEKNUM('Journal de travail'!$B34))</f>
        <v>42</v>
      </c>
      <c r="B34" s="30">
        <v>45946</v>
      </c>
      <c r="C34" s="31">
        <v>1</v>
      </c>
      <c r="D34" s="32">
        <v>30</v>
      </c>
      <c r="E34" s="33" t="s">
        <v>19</v>
      </c>
      <c r="F34" s="22" t="s">
        <v>65</v>
      </c>
      <c r="G34" s="39"/>
    </row>
    <row r="35" spans="1:7" x14ac:dyDescent="0.25">
      <c r="A35" s="63">
        <f>IF(ISBLANK(B35),"",_xlfn.ISOWEEKNUM('Journal de travail'!$B35))</f>
        <v>42</v>
      </c>
      <c r="B35" s="34">
        <v>45946</v>
      </c>
      <c r="C35" s="35"/>
      <c r="D35" s="36">
        <v>30</v>
      </c>
      <c r="E35" s="37" t="s">
        <v>19</v>
      </c>
      <c r="F35" s="23" t="s">
        <v>66</v>
      </c>
      <c r="G35" s="40"/>
    </row>
    <row r="36" spans="1:7" x14ac:dyDescent="0.25">
      <c r="A36" s="62">
        <f>IF(ISBLANK(B36),"",_xlfn.ISOWEEKNUM('Journal de travail'!$B36))</f>
        <v>42</v>
      </c>
      <c r="B36" s="30">
        <v>45946</v>
      </c>
      <c r="C36" s="31"/>
      <c r="D36" s="32">
        <v>20</v>
      </c>
      <c r="E36" s="33" t="s">
        <v>19</v>
      </c>
      <c r="F36" s="22" t="s">
        <v>67</v>
      </c>
      <c r="G36" s="39"/>
    </row>
    <row r="37" spans="1:7" x14ac:dyDescent="0.25">
      <c r="A37" s="63">
        <f>IF(ISBLANK(B37),"",_xlfn.ISOWEEKNUM('Journal de travail'!$B37))</f>
        <v>42</v>
      </c>
      <c r="B37" s="34">
        <v>45947</v>
      </c>
      <c r="C37" s="35">
        <v>1</v>
      </c>
      <c r="D37" s="36">
        <v>45</v>
      </c>
      <c r="E37" s="37" t="s">
        <v>19</v>
      </c>
      <c r="F37" s="22" t="s">
        <v>68</v>
      </c>
      <c r="G37" s="40"/>
    </row>
    <row r="38" spans="1:7" x14ac:dyDescent="0.25">
      <c r="A38" s="62">
        <f>IF(ISBLANK(B38),"",_xlfn.ISOWEEKNUM('Journal de travail'!$B38))</f>
        <v>42</v>
      </c>
      <c r="B38" s="30">
        <v>45947</v>
      </c>
      <c r="C38" s="31">
        <v>2</v>
      </c>
      <c r="D38" s="32">
        <v>25</v>
      </c>
      <c r="E38" s="33" t="s">
        <v>19</v>
      </c>
      <c r="F38" s="22" t="s">
        <v>69</v>
      </c>
      <c r="G38" s="39"/>
    </row>
    <row r="39" spans="1:7" x14ac:dyDescent="0.25">
      <c r="A39" s="63">
        <f>IF(ISBLANK(B39),"",_xlfn.ISOWEEKNUM('Journal de travail'!$B39))</f>
        <v>42</v>
      </c>
      <c r="B39" s="34">
        <v>45947</v>
      </c>
      <c r="C39" s="35">
        <v>2</v>
      </c>
      <c r="D39" s="36">
        <v>45</v>
      </c>
      <c r="E39" s="37" t="s">
        <v>19</v>
      </c>
      <c r="F39" s="22" t="s">
        <v>70</v>
      </c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4" workbookViewId="0">
      <selection activeCell="P8" sqref="P8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24</v>
      </c>
      <c r="F2" s="68">
        <v>88</v>
      </c>
      <c r="G2" s="66" t="s">
        <v>23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25</v>
      </c>
      <c r="L4" s="66" t="s">
        <v>21</v>
      </c>
      <c r="M4" s="41"/>
      <c r="N4" s="19"/>
    </row>
    <row r="5" spans="1:14" x14ac:dyDescent="0.3">
      <c r="A5" t="s">
        <v>16</v>
      </c>
      <c r="B5" t="s">
        <v>17</v>
      </c>
      <c r="C5" s="41" t="s">
        <v>26</v>
      </c>
      <c r="D5" s="42"/>
      <c r="E5" s="45" t="s">
        <v>12</v>
      </c>
      <c r="F5" s="46" t="s">
        <v>13</v>
      </c>
      <c r="G5" s="47" t="s">
        <v>22</v>
      </c>
      <c r="L5" s="48" t="s">
        <v>12</v>
      </c>
      <c r="M5" s="49" t="s">
        <v>13</v>
      </c>
      <c r="N5" s="50" t="s">
        <v>22</v>
      </c>
    </row>
    <row r="6" spans="1:14" x14ac:dyDescent="0.3">
      <c r="A6">
        <f>SUMIF('Journal de travail'!$E$7:$E$532,Plannification!E6,'Journal de travail'!$C$7:$C$532)*60</f>
        <v>420</v>
      </c>
      <c r="B6">
        <f>SUMIF('Journal de travail'!$E$7:$E$532,Plannification!E6,'Journal de travail'!$D$7:$D$532)</f>
        <v>190</v>
      </c>
      <c r="C6">
        <f t="shared" ref="C6:C10" si="0">SUM(A6:B6)</f>
        <v>610</v>
      </c>
      <c r="E6" s="70" t="str">
        <f>'Journal de travail'!M8</f>
        <v>Analyse</v>
      </c>
      <c r="F6" s="71" t="str">
        <f>QUOTIENT(SUM(A6:B6),60)&amp;" h "&amp;TEXT(MOD(SUM(A6:B6),60), "00")&amp;" min"</f>
        <v>10 h 10 min</v>
      </c>
      <c r="G6" s="72">
        <f>SUM(A6:B6)/$C$11</f>
        <v>0.24015748031496062</v>
      </c>
      <c r="L6" s="51" t="str">
        <f>'Journal de travail'!M8</f>
        <v>Analyse</v>
      </c>
      <c r="M6" s="52" t="str">
        <f>INT($F$2*N6)&amp;" h "&amp;TEXT(ROUND(MOD($F$2*N6,1)*60,0),"00")&amp;" m"</f>
        <v>17 h 36 m</v>
      </c>
      <c r="N6" s="58">
        <v>0.2</v>
      </c>
    </row>
    <row r="7" spans="1:14" x14ac:dyDescent="0.3">
      <c r="A7">
        <f>SUMIF('Journal de travail'!$E$7:$E$532,Plannification!E7,'Journal de travail'!$C$7:$C$532)*60</f>
        <v>1260</v>
      </c>
      <c r="B7">
        <f>SUMIF('Journal de travail'!$E$7:$E$532,Plannification!E7,'Journal de travail'!$D$7:$D$532)</f>
        <v>600</v>
      </c>
      <c r="C7">
        <f t="shared" si="0"/>
        <v>1860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31 h 00 min</v>
      </c>
      <c r="G7" s="75">
        <f t="shared" ref="G7:G9" si="2">SUM(A7:B7)/$C$11</f>
        <v>0.73228346456692917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44 h 00 m</v>
      </c>
      <c r="N7" s="59">
        <v>0.5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8 h 48 m</v>
      </c>
      <c r="N8" s="58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70</v>
      </c>
      <c r="C9">
        <f t="shared" si="0"/>
        <v>70</v>
      </c>
      <c r="E9" s="77" t="str">
        <f>'Journal de travail'!M11</f>
        <v>Documentation</v>
      </c>
      <c r="F9" s="74" t="str">
        <f t="shared" si="1"/>
        <v>1 h 10 min</v>
      </c>
      <c r="G9" s="75">
        <f t="shared" si="2"/>
        <v>2.7559055118110236E-2</v>
      </c>
      <c r="L9" s="55" t="str">
        <f>'Journal de travail'!M11</f>
        <v>Documentation</v>
      </c>
      <c r="M9" s="52" t="str">
        <f t="shared" si="3"/>
        <v>17 h 36 m</v>
      </c>
      <c r="N9" s="59">
        <v>0.2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28</v>
      </c>
      <c r="M10" s="52" t="str">
        <f t="shared" si="3"/>
        <v>0 h 00 m</v>
      </c>
      <c r="N10" s="83">
        <v>0</v>
      </c>
    </row>
    <row r="11" spans="1:14" x14ac:dyDescent="0.3">
      <c r="A11">
        <f>SUM(A6:A10)</f>
        <v>1680</v>
      </c>
      <c r="B11">
        <f>SUM(B6:B10)</f>
        <v>860</v>
      </c>
      <c r="C11">
        <f>SUM(A11:B11)</f>
        <v>2540</v>
      </c>
      <c r="E11" s="81" t="s">
        <v>18</v>
      </c>
      <c r="F11" s="71" t="str">
        <f t="shared" si="1"/>
        <v>42 h 20 min</v>
      </c>
      <c r="G11" s="82">
        <f>C11/C12</f>
        <v>0.48106060606060608</v>
      </c>
      <c r="L11" s="56" t="s">
        <v>18</v>
      </c>
      <c r="M11" s="57"/>
      <c r="N11" s="60">
        <f>SUM(N6:N10)</f>
        <v>1</v>
      </c>
    </row>
    <row r="12" spans="1:14" x14ac:dyDescent="0.3">
      <c r="C12">
        <f>F2*60</f>
        <v>5280</v>
      </c>
    </row>
    <row r="13" spans="1:14" x14ac:dyDescent="0.3">
      <c r="F13" s="43"/>
    </row>
  </sheetData>
  <sheetProtection algorithmName="SHA-512" hashValue="5aGPoTqGmkyjsdpSMN178N1WBFC1VMTKFkm66m+6Yog7xX7DUJiACAUjm3QdOBaqrz5f2f7Cd0Udr+YLoex+Rw==" saltValue="y9meuOEPmAMrI+vrG0x/lA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zoomScaleNormal="100" workbookViewId="0">
      <selection activeCell="R14" sqref="R14"/>
    </sheetView>
  </sheetViews>
  <sheetFormatPr baseColWidth="10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  <img xmlns="b5cf4370-ac38-4b9e-9836-ef6f5df64f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4" ma:contentTypeDescription="Crée un document." ma:contentTypeScope="" ma:versionID="020ab319e6f8d23aec07c29d6516d4ba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1e15d3f914bf2a775f9387e5284d9197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img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img" ma:index="19" nillable="true" ma:displayName="img" ma:format="Thumbnail" ma:internalName="img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186e10-26db-4459-bf3d-04e058c4da00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0F46EE-7556-4EFA-A1F5-7D69AEAE0E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legigabgdu99@outlook.fr</cp:lastModifiedBy>
  <cp:revision/>
  <dcterms:created xsi:type="dcterms:W3CDTF">2023-11-21T20:00:34Z</dcterms:created>
  <dcterms:modified xsi:type="dcterms:W3CDTF">2025-10-21T10:25:53Z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