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23d1178d2c9a9f/Documentos/"/>
    </mc:Choice>
  </mc:AlternateContent>
  <xr:revisionPtr revIDLastSave="15" documentId="8_{9B8D9028-91CC-48A1-9C23-146B88A1EE01}" xr6:coauthVersionLast="47" xr6:coauthVersionMax="47" xr10:uidLastSave="{339E47C5-825D-4FC6-B78C-EE5A2D23A363}"/>
  <bookViews>
    <workbookView xWindow="-120" yWindow="-120" windowWidth="20730" windowHeight="11040" xr2:uid="{B02BADF4-0850-4713-B9F1-5620B94019FE}"/>
  </bookViews>
  <sheets>
    <sheet name="Unidades" sheetId="1" r:id="rId1"/>
    <sheet name="Valor" sheetId="3" r:id="rId2"/>
    <sheet name="Percentual" sheetId="5" r:id="rId3"/>
    <sheet name="Dash" sheetId="4" r:id="rId4"/>
  </sheets>
  <definedNames>
    <definedName name="_xlnm._FilterDatabase" localSheetId="0" hidden="1">Unidades!$A$1:$J$13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B2" i="5" l="1"/>
  <c r="C2" i="5"/>
  <c r="D2" i="5"/>
  <c r="E2" i="5"/>
  <c r="F2" i="5"/>
  <c r="G2" i="5"/>
  <c r="H2" i="5"/>
  <c r="I2" i="5"/>
  <c r="B3" i="5"/>
  <c r="C3" i="5"/>
  <c r="D3" i="5"/>
  <c r="E3" i="5"/>
  <c r="F3" i="5"/>
  <c r="G3" i="5"/>
  <c r="H3" i="5"/>
  <c r="I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J3" i="5"/>
  <c r="J4" i="5"/>
  <c r="J5" i="5"/>
  <c r="J6" i="5"/>
  <c r="J7" i="5"/>
  <c r="J8" i="5"/>
  <c r="J2" i="5"/>
  <c r="J13" i="5"/>
  <c r="J12" i="5"/>
  <c r="J11" i="5"/>
  <c r="J10" i="5"/>
  <c r="J9" i="5"/>
  <c r="I8" i="3"/>
  <c r="E8" i="3"/>
  <c r="I7" i="3"/>
  <c r="E7" i="3"/>
  <c r="I6" i="3"/>
  <c r="E6" i="3"/>
  <c r="I5" i="3"/>
  <c r="E5" i="3"/>
  <c r="I4" i="3"/>
  <c r="E4" i="3"/>
  <c r="I3" i="3"/>
  <c r="J3" i="3"/>
  <c r="E3" i="3"/>
  <c r="I2" i="3"/>
  <c r="E2" i="3"/>
  <c r="J13" i="3"/>
  <c r="J12" i="3"/>
  <c r="J11" i="3"/>
  <c r="J10" i="3"/>
  <c r="J9" i="3"/>
  <c r="E6" i="1"/>
  <c r="E7" i="1"/>
  <c r="E8" i="1"/>
  <c r="E5" i="1"/>
  <c r="E4" i="1"/>
  <c r="E3" i="1"/>
  <c r="E2" i="1"/>
  <c r="J3" i="1"/>
  <c r="H3" i="1" s="1"/>
  <c r="J4" i="1"/>
  <c r="H4" i="1" s="1"/>
  <c r="J5" i="1"/>
  <c r="H5" i="1" s="1"/>
  <c r="J6" i="1"/>
  <c r="H6" i="1" s="1"/>
  <c r="J7" i="1"/>
  <c r="H7" i="1" s="1"/>
  <c r="J8" i="1"/>
  <c r="H8" i="1" s="1"/>
  <c r="J9" i="1"/>
  <c r="J10" i="1"/>
  <c r="J11" i="1"/>
  <c r="J12" i="1"/>
  <c r="J13" i="1"/>
  <c r="H2" i="1"/>
</calcChain>
</file>

<file path=xl/sharedStrings.xml><?xml version="1.0" encoding="utf-8"?>
<sst xmlns="http://schemas.openxmlformats.org/spreadsheetml/2006/main" count="30" uniqueCount="19">
  <si>
    <t>Mês</t>
  </si>
  <si>
    <t>Consumo Fora Ponta (kWh)</t>
  </si>
  <si>
    <t>Consumo Ponta (kWh)</t>
  </si>
  <si>
    <t>Consumo Reservado (kWh)</t>
  </si>
  <si>
    <t>Demanda Ativa (kW)</t>
  </si>
  <si>
    <t>Demanda Ultrapassagem (kW)</t>
  </si>
  <si>
    <t>Demanda Ativa (kW)
CONTRATADA</t>
  </si>
  <si>
    <t>Diferença
Demanda (kW)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</si>
  <si>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</si>
  <si>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</si>
  <si>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</si>
  <si>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</si>
  <si>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</si>
  <si>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</si>
  <si>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</si>
  <si>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Ultrapassagem (R$)</t>
  </si>
  <si>
    <t>Demanda Reativa (R$)</t>
  </si>
  <si>
    <t>Total (R$)</t>
  </si>
  <si>
    <t>Outros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</si>
</sst>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17" fontId="0" fillId="4" borderId="13" xfId="0" applyNumberFormat="1" applyFill="1" applyBorder="1" applyAlignment="1">
      <alignment horizontal="center" vertical="center"/>
    </xf>
    <xf numFmtId="17" fontId="0" fillId="4" borderId="3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0" fontId="0" fillId="5" borderId="11" xfId="1" applyNumberFormat="1" applyFont="1" applyFill="1" applyBorder="1" applyAlignment="1">
      <alignment horizontal="center"/>
    </xf>
    <xf numFmtId="10" fontId="0" fillId="5" borderId="2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>
      <alignment horizontal="center"/>
    </xf>
    <xf numFmtId="10" fontId="0" fillId="5" borderId="17" xfId="1" applyNumberFormat="1" applyFont="1" applyFill="1" applyBorder="1" applyAlignment="1">
      <alignment horizontal="center"/>
    </xf>
    <xf numFmtId="10" fontId="0" fillId="5" borderId="16" xfId="1" applyNumberFormat="1" applyFont="1" applyFill="1" applyBorder="1" applyAlignment="1">
      <alignment horizontal="center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Percentual!$B$1</c:f>
              <c:strCache>
                <c:ptCount val="1"/>
                <c:pt idx="0">
                  <c:v>Consumo Fora Ponta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Percentual!$B$2:$B$8</c:f>
              <c:numCache>
                <c:formatCode>0.00%</c:formatCode>
                <c:ptCount val="7"/>
                <c:pt idx="0">
                  <c:v>0.19742181235776465</c:v>
                </c:pt>
                <c:pt idx="1">
                  <c:v>0.29014969628834508</c:v>
                </c:pt>
                <c:pt idx="2">
                  <c:v>0.55887265725462898</c:v>
                </c:pt>
                <c:pt idx="3">
                  <c:v>0.47988864432717659</c:v>
                </c:pt>
                <c:pt idx="4">
                  <c:v>0.41422471073574152</c:v>
                </c:pt>
                <c:pt idx="5">
                  <c:v>0.47521706506092554</c:v>
                </c:pt>
                <c:pt idx="6">
                  <c:v>0.39633393745131906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D-4443-B87C-F8520D75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88479"/>
        <c:axId val="1185987039"/>
      </c:barChart>
      <c:dateAx>
        <c:axId val="1185988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7039"/>
        <c:crosses val="autoZero"/>
        <c:auto val="1"/>
        <c:lblOffset val="100"/>
        <c:baseTimeUnit val="months"/>
      </c:dateAx>
      <c:valAx>
        <c:axId val="11859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Percentual!$C$1</c:f>
              <c:strCache>
                <c:ptCount val="1"/>
                <c:pt idx="0">
                  <c:v>Consumo Ponta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Percentual!$C$2:$C$8</c:f>
              <c:numCache>
                <c:formatCode>0.00%</c:formatCode>
                <c:ptCount val="7"/>
                <c:pt idx="0">
                  <c:v>9.3147304646574086E-2</c:v>
                </c:pt>
                <c:pt idx="1">
                  <c:v>8.6830939844132093E-2</c:v>
                </c:pt>
                <c:pt idx="2">
                  <c:v>3.3182630745135971E-2</c:v>
                </c:pt>
                <c:pt idx="3">
                  <c:v>2.6953925713991054E-2</c:v>
                </c:pt>
                <c:pt idx="4">
                  <c:v>1.690430654315274E-3</c:v>
                </c:pt>
                <c:pt idx="5">
                  <c:v>0</c:v>
                </c:pt>
                <c:pt idx="6">
                  <c:v>3.5394462253306234E-4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74A-8B01-AF98D6CB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90399"/>
        <c:axId val="1185988959"/>
      </c:barChart>
      <c:dateAx>
        <c:axId val="1185990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8959"/>
        <c:crosses val="autoZero"/>
        <c:auto val="1"/>
        <c:lblOffset val="100"/>
        <c:baseTimeUnit val="months"/>
      </c:dateAx>
      <c:valAx>
        <c:axId val="11859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Percentual!$D$1</c:f>
              <c:strCache>
                <c:ptCount val="1"/>
                <c:pt idx="0">
                  <c:v>Consumo Reservado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Percentual!$D$2:$D$8</c:f>
              <c:numCache>
                <c:formatCode>0.00%</c:formatCode>
                <c:ptCount val="7"/>
                <c:pt idx="0">
                  <c:v>7.2201007713554831E-3</c:v>
                </c:pt>
                <c:pt idx="1">
                  <c:v>1.5002445360484246E-2</c:v>
                </c:pt>
                <c:pt idx="2">
                  <c:v>3.6654176544635611E-2</c:v>
                </c:pt>
                <c:pt idx="3">
                  <c:v>3.0251261536039246E-2</c:v>
                </c:pt>
                <c:pt idx="4">
                  <c:v>3.037853539815339E-2</c:v>
                </c:pt>
                <c:pt idx="5">
                  <c:v>3.1666958335133596E-2</c:v>
                </c:pt>
                <c:pt idx="6">
                  <c:v>1.329186284435438E-2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B-4532-86DD-3A060898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91359"/>
        <c:axId val="1185983679"/>
      </c:barChart>
      <c:dateAx>
        <c:axId val="11859913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3679"/>
        <c:crosses val="autoZero"/>
        <c:auto val="1"/>
        <c:lblOffset val="100"/>
        <c:baseTimeUnit val="months"/>
      </c:dateAx>
      <c:valAx>
        <c:axId val="11859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Percentual!$E$1</c:f>
              <c:strCache>
                <c:ptCount val="1"/>
                <c:pt idx="0">
                  <c:v>Consumo Reativo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Percentual!$E$2:$E$8</c:f>
              <c:numCache>
                <c:formatCode>0.00%</c:formatCode>
                <c:ptCount val="7"/>
                <c:pt idx="0">
                  <c:v>0.22750055560021373</c:v>
                </c:pt>
                <c:pt idx="1">
                  <c:v>0.19154212265758816</c:v>
                </c:pt>
                <c:pt idx="2">
                  <c:v>8.8600127010529203E-2</c:v>
                </c:pt>
                <c:pt idx="3">
                  <c:v>6.456215842932915E-2</c:v>
                </c:pt>
                <c:pt idx="4">
                  <c:v>4.6006967125010637E-2</c:v>
                </c:pt>
                <c:pt idx="5">
                  <c:v>5.634809424445382E-2</c:v>
                </c:pt>
                <c:pt idx="6">
                  <c:v>4.595849412108436E-2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05C-8D52-95B16A75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85119"/>
        <c:axId val="1185980799"/>
      </c:barChart>
      <c:dateAx>
        <c:axId val="11859851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0799"/>
        <c:crosses val="autoZero"/>
        <c:auto val="1"/>
        <c:lblOffset val="100"/>
        <c:baseTimeUnit val="months"/>
      </c:dateAx>
      <c:valAx>
        <c:axId val="11859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Percentual!$F$1</c:f>
              <c:strCache>
                <c:ptCount val="1"/>
                <c:pt idx="0">
                  <c:v>Demanda Ativa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Percentual!$F$2:$F$8</c:f>
              <c:numCache>
                <c:formatCode>0.00%</c:formatCode>
                <c:ptCount val="7"/>
                <c:pt idx="0">
                  <c:v>0.38840811926119023</c:v>
                </c:pt>
                <c:pt idx="1">
                  <c:v>0.3074916423718515</c:v>
                </c:pt>
                <c:pt idx="2">
                  <c:v>0.13772099719085251</c:v>
                </c:pt>
                <c:pt idx="3">
                  <c:v>0.22903269495109208</c:v>
                </c:pt>
                <c:pt idx="4">
                  <c:v>0.26080341568141208</c:v>
                </c:pt>
                <c:pt idx="5">
                  <c:v>0.29296804940314686</c:v>
                </c:pt>
                <c:pt idx="6">
                  <c:v>0.50640691358252643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50E-BF1F-75238F7F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5359"/>
        <c:axId val="17711439"/>
      </c:barChart>
      <c:dateAx>
        <c:axId val="177253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1439"/>
        <c:crosses val="autoZero"/>
        <c:auto val="1"/>
        <c:lblOffset val="100"/>
        <c:baseTimeUnit val="months"/>
      </c:dateAx>
      <c:valAx>
        <c:axId val="177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Percentual!$G$1</c:f>
              <c:strCache>
                <c:ptCount val="1"/>
                <c:pt idx="0">
                  <c:v>Demanda Reativa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Percentual!$A$2:$A$8</c:f>
              <c:numCache>
                <c:formatCode>mmm\-yy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Percentual!$G$2:$G$8</c:f>
              <c:numCache>
                <c:formatCode>0.00%</c:formatCode>
                <c:ptCount val="7"/>
                <c:pt idx="0">
                  <c:v>6.2145150471398923E-2</c:v>
                </c:pt>
                <c:pt idx="1">
                  <c:v>1.0112253690800577E-3</c:v>
                </c:pt>
                <c:pt idx="2">
                  <c:v>2.6779107897930542E-2</c:v>
                </c:pt>
                <c:pt idx="3">
                  <c:v>1.8858822700362501E-2</c:v>
                </c:pt>
                <c:pt idx="4">
                  <c:v>1.6610043038786129E-2</c:v>
                </c:pt>
                <c:pt idx="5">
                  <c:v>2.0163667972906228E-2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C-4F94-8A29-49A5CC30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75519"/>
        <c:axId val="1185982239"/>
      </c:barChart>
      <c:dateAx>
        <c:axId val="11859755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82239"/>
        <c:crosses val="autoZero"/>
        <c:auto val="1"/>
        <c:lblOffset val="100"/>
        <c:baseTimeUnit val="months"/>
      </c:dateAx>
      <c:valAx>
        <c:axId val="11859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7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33337</xdr:rowOff>
    </xdr:from>
    <xdr:to>
      <xdr:col>4</xdr:col>
      <xdr:colOff>866775</xdr:colOff>
      <xdr:row>27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1E8B4-CBB5-9373-D988-832A89CDD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23812</xdr:rowOff>
    </xdr:from>
    <xdr:to>
      <xdr:col>9</xdr:col>
      <xdr:colOff>704850</xdr:colOff>
      <xdr:row>27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C3320A-A829-CC83-7196-112F6818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4762</xdr:rowOff>
    </xdr:from>
    <xdr:to>
      <xdr:col>4</xdr:col>
      <xdr:colOff>876300</xdr:colOff>
      <xdr:row>43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DBAAC-1F7F-78F4-440C-9C9517C7B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29</xdr:row>
      <xdr:rowOff>14287</xdr:rowOff>
    </xdr:from>
    <xdr:to>
      <xdr:col>9</xdr:col>
      <xdr:colOff>704850</xdr:colOff>
      <xdr:row>43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CC6F40-EF8E-0A24-0764-1240DA18A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12821</xdr:colOff>
      <xdr:row>13</xdr:row>
      <xdr:rowOff>34254</xdr:rowOff>
    </xdr:from>
    <xdr:to>
      <xdr:col>17</xdr:col>
      <xdr:colOff>289413</xdr:colOff>
      <xdr:row>27</xdr:row>
      <xdr:rowOff>84809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060A03-135C-E7B5-F486-4401CBE2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12817</xdr:colOff>
      <xdr:row>29</xdr:row>
      <xdr:rowOff>18341</xdr:rowOff>
    </xdr:from>
    <xdr:to>
      <xdr:col>17</xdr:col>
      <xdr:colOff>289409</xdr:colOff>
      <xdr:row>43</xdr:row>
      <xdr:rowOff>68897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1B4A67-4D2D-2ACD-DD7E-65CE3C7D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561974</xdr:colOff>
      <xdr:row>27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EE6E253-38A2-3CDB-0D08-B638A27A3DAC}"/>
            </a:ext>
          </a:extLst>
        </xdr:cNvPr>
        <xdr:cNvSpPr/>
      </xdr:nvSpPr>
      <xdr:spPr>
        <a:xfrm>
          <a:off x="0" y="0"/>
          <a:ext cx="12753974" cy="529590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257175</xdr:colOff>
      <xdr:row>0</xdr:row>
      <xdr:rowOff>180975</xdr:rowOff>
    </xdr:from>
    <xdr:to>
      <xdr:col>2</xdr:col>
      <xdr:colOff>571500</xdr:colOff>
      <xdr:row>8</xdr:row>
      <xdr:rowOff>114300</xdr:rowOff>
    </xdr:to>
    <xdr:sp macro="" textlink="">
      <xdr:nvSpPr>
        <xdr:cNvPr id="3" name="Fluxograma: Conector 2">
          <a:extLst>
            <a:ext uri="{FF2B5EF4-FFF2-40B4-BE49-F238E27FC236}">
              <a16:creationId xmlns:a16="http://schemas.microsoft.com/office/drawing/2014/main" id="{956B35F0-A77C-00E6-3324-47D4549240C4}"/>
            </a:ext>
          </a:extLst>
        </xdr:cNvPr>
        <xdr:cNvSpPr/>
      </xdr:nvSpPr>
      <xdr:spPr>
        <a:xfrm>
          <a:off x="257175" y="180975"/>
          <a:ext cx="1533525" cy="145732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295275</xdr:colOff>
      <xdr:row>2</xdr:row>
      <xdr:rowOff>104775</xdr:rowOff>
    </xdr:from>
    <xdr:to>
      <xdr:col>10</xdr:col>
      <xdr:colOff>495301</xdr:colOff>
      <xdr:row>5</xdr:row>
      <xdr:rowOff>47625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0D6BBC6-14A2-12C6-AF02-4559BCFB9ECF}"/>
            </a:ext>
          </a:extLst>
        </xdr:cNvPr>
        <xdr:cNvSpPr/>
      </xdr:nvSpPr>
      <xdr:spPr>
        <a:xfrm>
          <a:off x="2733675" y="485775"/>
          <a:ext cx="3857626" cy="5143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57150</xdr:colOff>
      <xdr:row>2</xdr:row>
      <xdr:rowOff>104775</xdr:rowOff>
    </xdr:from>
    <xdr:to>
      <xdr:col>20</xdr:col>
      <xdr:colOff>257176</xdr:colOff>
      <xdr:row>5</xdr:row>
      <xdr:rowOff>47625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1546E63-F152-44F3-90BD-2796A5A6B24D}"/>
            </a:ext>
          </a:extLst>
        </xdr:cNvPr>
        <xdr:cNvSpPr/>
      </xdr:nvSpPr>
      <xdr:spPr>
        <a:xfrm>
          <a:off x="8591550" y="485775"/>
          <a:ext cx="3857626" cy="5143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J17"/>
  <sheetViews>
    <sheetView tabSelected="1" zoomScaleNormal="100" workbookViewId="0">
      <selection activeCell="F17" sqref="F17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5" width="17.28515625" bestFit="1" customWidth="1"/>
    <col min="6" max="6" width="14.5703125" bestFit="1" customWidth="1"/>
    <col min="7" max="7" width="14.5703125" customWidth="1"/>
    <col min="8" max="8" width="14.42578125" bestFit="1" customWidth="1"/>
    <col min="9" max="9" width="14.5703125" bestFit="1" customWidth="1"/>
    <col min="10" max="10" width="14.42578125" bestFit="1" customWidth="1"/>
  </cols>
  <sheetData>
    <row r="1" spans="1:10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8</v>
      </c>
      <c r="H1" s="2" t="s">
        <v>5</v>
      </c>
      <c r="I1" s="3" t="s">
        <v>6</v>
      </c>
      <c r="J1" s="4" t="s">
        <v>7</v>
      </c>
    </row>
    <row r="2" spans="1:10" x14ac:dyDescent="0.25">
      <c r="A2" s="5">
        <v>45444</v>
      </c>
      <c r="B2" s="10">
        <v>10464.299999999999</v>
      </c>
      <c r="C2" s="10">
        <v>864.15</v>
      </c>
      <c r="D2" s="10">
        <v>3827.25</v>
      </c>
      <c r="E2" s="10">
        <f>50.4+13435.8+3068.1</f>
        <v>16554.3</v>
      </c>
      <c r="F2" s="10">
        <v>315</v>
      </c>
      <c r="G2" s="10">
        <v>50.4</v>
      </c>
      <c r="H2" s="10" t="str">
        <f>IF(SQRT(J2^2)&gt;I2*0.05,SQRT(J2^2),"")</f>
        <v/>
      </c>
      <c r="I2" s="10">
        <v>300</v>
      </c>
      <c r="J2" s="11">
        <f>IF(F2="","",I2-F2)</f>
        <v>-15</v>
      </c>
    </row>
    <row r="3" spans="1:10" x14ac:dyDescent="0.25">
      <c r="A3" s="5">
        <v>45474</v>
      </c>
      <c r="B3" s="10">
        <v>19685.400000000001</v>
      </c>
      <c r="C3" s="10">
        <v>1031.0999999999999</v>
      </c>
      <c r="D3" s="10">
        <v>10178.700000000001</v>
      </c>
      <c r="E3" s="10">
        <f>1.05+14298.9+3487.05</f>
        <v>17787</v>
      </c>
      <c r="F3" s="10">
        <v>319.2</v>
      </c>
      <c r="G3" s="10">
        <v>1.05</v>
      </c>
      <c r="H3" s="10">
        <f t="shared" ref="H3:H8" si="0">IF(SQRT(J3^2)&gt;I3*0.05,SQRT(J3^2),"")</f>
        <v>19.199999999999989</v>
      </c>
      <c r="I3" s="10">
        <v>300</v>
      </c>
      <c r="J3" s="11">
        <f t="shared" ref="J2:J13" si="1">IF(F3="","",I3-F3)</f>
        <v>-19.199999999999989</v>
      </c>
    </row>
    <row r="4" spans="1:10" ht="15.75" thickBot="1" x14ac:dyDescent="0.3">
      <c r="A4" s="6">
        <v>45505</v>
      </c>
      <c r="B4" s="12">
        <v>90227.55</v>
      </c>
      <c r="C4" s="12">
        <v>937.65</v>
      </c>
      <c r="D4" s="12">
        <v>59176.95</v>
      </c>
      <c r="E4" s="12">
        <f>66.15+15681.75+3895.5</f>
        <v>19643.400000000001</v>
      </c>
      <c r="F4" s="12">
        <v>340.2</v>
      </c>
      <c r="G4" s="12">
        <v>66.150000000000006</v>
      </c>
      <c r="H4" s="12">
        <f t="shared" si="0"/>
        <v>40.199999999999989</v>
      </c>
      <c r="I4" s="12">
        <v>300</v>
      </c>
      <c r="J4" s="17">
        <f t="shared" si="1"/>
        <v>-40.199999999999989</v>
      </c>
    </row>
    <row r="5" spans="1:10" x14ac:dyDescent="0.25">
      <c r="A5" s="7">
        <v>45536</v>
      </c>
      <c r="B5" s="13">
        <v>144938.85</v>
      </c>
      <c r="C5" s="13">
        <v>1424.85</v>
      </c>
      <c r="D5" s="13">
        <v>91366.8</v>
      </c>
      <c r="E5" s="13">
        <f>87.15+22125.6+4562.25</f>
        <v>26775</v>
      </c>
      <c r="F5" s="13">
        <v>1058.4000000000001</v>
      </c>
      <c r="G5" s="13">
        <v>87.15</v>
      </c>
      <c r="H5" s="13">
        <f t="shared" si="0"/>
        <v>58.400000000000091</v>
      </c>
      <c r="I5" s="13">
        <v>1000</v>
      </c>
      <c r="J5" s="16">
        <f t="shared" si="1"/>
        <v>-58.400000000000091</v>
      </c>
    </row>
    <row r="6" spans="1:10" x14ac:dyDescent="0.25">
      <c r="A6" s="5">
        <v>45566</v>
      </c>
      <c r="B6" s="10">
        <v>114662.1</v>
      </c>
      <c r="C6" s="10">
        <v>81.900000000000006</v>
      </c>
      <c r="D6" s="10">
        <v>84091.35</v>
      </c>
      <c r="E6" s="10">
        <f>70.35+13822.2+3607.8</f>
        <v>17500.350000000002</v>
      </c>
      <c r="F6" s="10">
        <v>1104.5999999999999</v>
      </c>
      <c r="G6" s="10">
        <v>70.349999999999994</v>
      </c>
      <c r="H6" s="10">
        <f t="shared" si="0"/>
        <v>104.59999999999991</v>
      </c>
      <c r="I6" s="10">
        <v>1000</v>
      </c>
      <c r="J6" s="11">
        <f t="shared" si="1"/>
        <v>-104.59999999999991</v>
      </c>
    </row>
    <row r="7" spans="1:10" x14ac:dyDescent="0.25">
      <c r="A7" s="5">
        <v>45597</v>
      </c>
      <c r="B7" s="10">
        <v>109979.1</v>
      </c>
      <c r="C7" s="10">
        <v>0</v>
      </c>
      <c r="D7" s="10">
        <v>73286.850000000006</v>
      </c>
      <c r="E7" s="10">
        <f>71.4+14190.75+3657.15</f>
        <v>17919.3</v>
      </c>
      <c r="F7" s="10">
        <v>1037.4000000000001</v>
      </c>
      <c r="G7" s="10">
        <v>71.400000000000006</v>
      </c>
      <c r="H7" s="10" t="str">
        <f t="shared" si="0"/>
        <v/>
      </c>
      <c r="I7" s="10">
        <v>1000</v>
      </c>
      <c r="J7" s="11">
        <f t="shared" si="1"/>
        <v>-37.400000000000091</v>
      </c>
    </row>
    <row r="8" spans="1:10" x14ac:dyDescent="0.25">
      <c r="A8" s="5">
        <v>45627</v>
      </c>
      <c r="B8" s="10">
        <v>53708.55</v>
      </c>
      <c r="C8" s="10">
        <v>8.4</v>
      </c>
      <c r="D8" s="10">
        <v>18012.75</v>
      </c>
      <c r="E8" s="10">
        <f>7698.6+825.3</f>
        <v>8523.9</v>
      </c>
      <c r="F8" s="10">
        <v>1050</v>
      </c>
      <c r="G8" s="10"/>
      <c r="H8" s="10" t="str">
        <f t="shared" si="0"/>
        <v/>
      </c>
      <c r="I8" s="10">
        <v>1000</v>
      </c>
      <c r="J8" s="11">
        <f t="shared" si="1"/>
        <v>-50</v>
      </c>
    </row>
    <row r="9" spans="1:10" x14ac:dyDescent="0.25">
      <c r="A9" s="5">
        <v>45658</v>
      </c>
      <c r="B9" s="10"/>
      <c r="C9" s="10"/>
      <c r="D9" s="10"/>
      <c r="E9" s="10"/>
      <c r="F9" s="10"/>
      <c r="G9" s="10"/>
      <c r="H9" s="10"/>
      <c r="I9" s="10">
        <v>1000</v>
      </c>
      <c r="J9" s="11" t="str">
        <f t="shared" si="1"/>
        <v/>
      </c>
    </row>
    <row r="10" spans="1:10" x14ac:dyDescent="0.25">
      <c r="A10" s="5">
        <v>45689</v>
      </c>
      <c r="B10" s="10"/>
      <c r="C10" s="10"/>
      <c r="D10" s="10"/>
      <c r="E10" s="10"/>
      <c r="F10" s="10"/>
      <c r="G10" s="10"/>
      <c r="H10" s="10"/>
      <c r="I10" s="10">
        <v>1000</v>
      </c>
      <c r="J10" s="11" t="str">
        <f t="shared" si="1"/>
        <v/>
      </c>
    </row>
    <row r="11" spans="1:10" ht="15.75" thickBot="1" x14ac:dyDescent="0.3">
      <c r="A11" s="8">
        <v>45717</v>
      </c>
      <c r="B11" s="14"/>
      <c r="C11" s="14"/>
      <c r="D11" s="14"/>
      <c r="E11" s="14"/>
      <c r="F11" s="14"/>
      <c r="G11" s="14"/>
      <c r="H11" s="14"/>
      <c r="I11" s="14">
        <v>1000</v>
      </c>
      <c r="J11" s="17" t="str">
        <f t="shared" si="1"/>
        <v/>
      </c>
    </row>
    <row r="12" spans="1:10" x14ac:dyDescent="0.25">
      <c r="A12" s="9">
        <v>45748</v>
      </c>
      <c r="B12" s="15"/>
      <c r="C12" s="15"/>
      <c r="D12" s="15"/>
      <c r="E12" s="15"/>
      <c r="F12" s="15"/>
      <c r="G12" s="15"/>
      <c r="H12" s="15"/>
      <c r="I12" s="15">
        <v>300</v>
      </c>
      <c r="J12" s="16" t="str">
        <f t="shared" si="1"/>
        <v/>
      </c>
    </row>
    <row r="13" spans="1:10" ht="15.75" thickBot="1" x14ac:dyDescent="0.3">
      <c r="A13" s="6">
        <v>45778</v>
      </c>
      <c r="B13" s="12"/>
      <c r="C13" s="12"/>
      <c r="D13" s="12"/>
      <c r="E13" s="12"/>
      <c r="F13" s="12"/>
      <c r="G13" s="12"/>
      <c r="H13" s="12"/>
      <c r="I13" s="12">
        <v>300</v>
      </c>
      <c r="J13" s="11" t="str">
        <f t="shared" si="1"/>
        <v/>
      </c>
    </row>
    <row r="15" spans="1:10" x14ac:dyDescent="0.25">
      <c r="B15" s="24"/>
      <c r="C15" s="25"/>
      <c r="E15" s="25"/>
    </row>
    <row r="16" spans="1:10" x14ac:dyDescent="0.25">
      <c r="B16" s="24"/>
      <c r="C16" s="25"/>
    </row>
    <row r="17" spans="2:3" x14ac:dyDescent="0.25">
      <c r="B17" s="24"/>
      <c r="C17" s="25"/>
    </row>
  </sheetData>
  <autoFilter ref="A1:J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J13"/>
  <sheetViews>
    <sheetView zoomScaleNormal="100" workbookViewId="0">
      <selection activeCell="E16" sqref="E16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5" width="17.28515625" bestFit="1" customWidth="1"/>
    <col min="6" max="6" width="14.5703125" bestFit="1" customWidth="1"/>
    <col min="7" max="7" width="14.5703125" customWidth="1"/>
    <col min="8" max="8" width="14.42578125" bestFit="1" customWidth="1"/>
    <col min="9" max="9" width="14.5703125" bestFit="1" customWidth="1"/>
    <col min="10" max="10" width="14.42578125" bestFit="1" customWidth="1"/>
  </cols>
  <sheetData>
    <row r="1" spans="1:10" ht="45" x14ac:dyDescent="0.25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16</v>
      </c>
      <c r="H1" s="2" t="s">
        <v>15</v>
      </c>
      <c r="I1" s="2" t="s">
        <v>18</v>
      </c>
      <c r="J1" s="4" t="s">
        <v>17</v>
      </c>
    </row>
    <row r="2" spans="1:10" x14ac:dyDescent="0.25">
      <c r="A2" s="5">
        <v>45444</v>
      </c>
      <c r="B2" s="10">
        <v>5845.19</v>
      </c>
      <c r="C2" s="10">
        <v>2757.87</v>
      </c>
      <c r="D2" s="10">
        <v>213.77</v>
      </c>
      <c r="E2" s="10">
        <f>687.8+4795.76+1252.19</f>
        <v>6735.75</v>
      </c>
      <c r="F2" s="10">
        <v>11499.84</v>
      </c>
      <c r="G2" s="10">
        <v>1839.97</v>
      </c>
      <c r="H2" s="10">
        <v>0</v>
      </c>
      <c r="I2" s="10">
        <f t="shared" ref="I2:I8" si="0">J2-SUM(B2:H2)</f>
        <v>715.22999999999956</v>
      </c>
      <c r="J2" s="11">
        <v>29607.62</v>
      </c>
    </row>
    <row r="3" spans="1:10" x14ac:dyDescent="0.25">
      <c r="A3" s="5">
        <v>45474</v>
      </c>
      <c r="B3" s="10">
        <v>10963.55</v>
      </c>
      <c r="C3" s="10">
        <v>3280.98</v>
      </c>
      <c r="D3" s="10">
        <v>566.88</v>
      </c>
      <c r="E3" s="10">
        <f>803.69+5014.92+1418.97</f>
        <v>7237.5800000000008</v>
      </c>
      <c r="F3" s="10">
        <v>11618.83</v>
      </c>
      <c r="G3" s="10">
        <v>38.21</v>
      </c>
      <c r="H3" s="10">
        <v>1397.76</v>
      </c>
      <c r="I3" s="10">
        <f t="shared" si="0"/>
        <v>2682.0499999999956</v>
      </c>
      <c r="J3" s="11">
        <f>37785.84</f>
        <v>37785.839999999997</v>
      </c>
    </row>
    <row r="4" spans="1:10" ht="15.75" thickBot="1" x14ac:dyDescent="0.3">
      <c r="A4" s="6">
        <v>45505</v>
      </c>
      <c r="B4" s="12">
        <v>49458.33</v>
      </c>
      <c r="C4" s="12">
        <v>2936.55</v>
      </c>
      <c r="D4" s="12">
        <v>3243.77</v>
      </c>
      <c r="E4" s="12">
        <f>394.46+5886.19+1560.16</f>
        <v>7840.8099999999995</v>
      </c>
      <c r="F4" s="12">
        <v>12187.84</v>
      </c>
      <c r="G4" s="12">
        <v>2369.86</v>
      </c>
      <c r="H4" s="12">
        <v>2880.36</v>
      </c>
      <c r="I4" s="12">
        <f t="shared" si="0"/>
        <v>7579.0800000000017</v>
      </c>
      <c r="J4" s="17">
        <v>88496.6</v>
      </c>
    </row>
    <row r="5" spans="1:10" x14ac:dyDescent="0.25">
      <c r="A5" s="7">
        <v>45536</v>
      </c>
      <c r="B5" s="13">
        <v>80220.710000000006</v>
      </c>
      <c r="C5" s="13">
        <v>4505.76</v>
      </c>
      <c r="D5" s="13">
        <v>5056.96</v>
      </c>
      <c r="E5" s="13">
        <f>761.33+8186.26+1844.96</f>
        <v>10792.55</v>
      </c>
      <c r="F5" s="13">
        <v>38286.31</v>
      </c>
      <c r="G5" s="13">
        <v>3152.54</v>
      </c>
      <c r="H5" s="13">
        <v>4225.09</v>
      </c>
      <c r="I5" s="13">
        <f t="shared" si="0"/>
        <v>20925.339999999997</v>
      </c>
      <c r="J5" s="16">
        <v>167165.26</v>
      </c>
    </row>
    <row r="6" spans="1:10" x14ac:dyDescent="0.25">
      <c r="A6" s="5">
        <v>45566</v>
      </c>
      <c r="B6" s="10">
        <v>64048.800000000003</v>
      </c>
      <c r="C6" s="10">
        <v>261.38</v>
      </c>
      <c r="D6" s="10">
        <v>4697.2299999999996</v>
      </c>
      <c r="E6" s="10">
        <f>32.56+5608.73+1472.46</f>
        <v>7113.75</v>
      </c>
      <c r="F6" s="10">
        <v>40326.29</v>
      </c>
      <c r="G6" s="10">
        <v>2568.3000000000002</v>
      </c>
      <c r="H6" s="10">
        <v>7637.38</v>
      </c>
      <c r="I6" s="10">
        <f t="shared" si="0"/>
        <v>27970.189999999988</v>
      </c>
      <c r="J6" s="11">
        <v>154623.32</v>
      </c>
    </row>
    <row r="7" spans="1:10" x14ac:dyDescent="0.25">
      <c r="A7" s="5">
        <v>45597</v>
      </c>
      <c r="B7" s="10">
        <v>61153.27</v>
      </c>
      <c r="C7" s="10">
        <v>0</v>
      </c>
      <c r="D7" s="10">
        <v>4075.06</v>
      </c>
      <c r="E7" s="10">
        <f>5765.35+1485.8</f>
        <v>7251.1500000000005</v>
      </c>
      <c r="F7" s="10">
        <v>37700.57</v>
      </c>
      <c r="G7" s="10">
        <v>2594.7600000000002</v>
      </c>
      <c r="H7" s="10">
        <v>0</v>
      </c>
      <c r="I7" s="10">
        <f t="shared" si="0"/>
        <v>15910.110000000015</v>
      </c>
      <c r="J7" s="11">
        <v>128684.92</v>
      </c>
    </row>
    <row r="8" spans="1:10" x14ac:dyDescent="0.25">
      <c r="A8" s="5">
        <v>45627</v>
      </c>
      <c r="B8" s="10">
        <v>29192.21</v>
      </c>
      <c r="C8" s="10">
        <v>26.07</v>
      </c>
      <c r="D8" s="10">
        <v>979.02</v>
      </c>
      <c r="E8" s="10">
        <f>0.41+3056.94+327.75</f>
        <v>3385.1</v>
      </c>
      <c r="F8" s="10">
        <v>37299.699999999997</v>
      </c>
      <c r="G8" s="10">
        <v>0</v>
      </c>
      <c r="H8" s="10">
        <v>0</v>
      </c>
      <c r="I8" s="10">
        <f t="shared" si="0"/>
        <v>2773.4899999999907</v>
      </c>
      <c r="J8" s="11">
        <v>73655.59</v>
      </c>
    </row>
    <row r="9" spans="1:10" x14ac:dyDescent="0.25">
      <c r="A9" s="5">
        <v>45658</v>
      </c>
      <c r="B9" s="10"/>
      <c r="C9" s="10"/>
      <c r="D9" s="10"/>
      <c r="E9" s="10"/>
      <c r="F9" s="10"/>
      <c r="G9" s="10"/>
      <c r="H9" s="10"/>
      <c r="I9" s="10">
        <v>1000</v>
      </c>
      <c r="J9" s="11" t="str">
        <f>IF(F9="","",I9-F9)</f>
        <v/>
      </c>
    </row>
    <row r="10" spans="1:10" x14ac:dyDescent="0.25">
      <c r="A10" s="5">
        <v>45689</v>
      </c>
      <c r="B10" s="10"/>
      <c r="C10" s="10"/>
      <c r="D10" s="10"/>
      <c r="E10" s="10"/>
      <c r="F10" s="10"/>
      <c r="G10" s="10"/>
      <c r="H10" s="10"/>
      <c r="I10" s="10">
        <v>1000</v>
      </c>
      <c r="J10" s="11" t="str">
        <f>IF(F10="","",I10-F10)</f>
        <v/>
      </c>
    </row>
    <row r="11" spans="1:10" ht="15.75" thickBot="1" x14ac:dyDescent="0.3">
      <c r="A11" s="8">
        <v>45717</v>
      </c>
      <c r="B11" s="14"/>
      <c r="C11" s="14"/>
      <c r="D11" s="14"/>
      <c r="E11" s="14"/>
      <c r="F11" s="14"/>
      <c r="G11" s="14"/>
      <c r="H11" s="14"/>
      <c r="I11" s="14">
        <v>1000</v>
      </c>
      <c r="J11" s="17" t="str">
        <f>IF(F11="","",I11-F11)</f>
        <v/>
      </c>
    </row>
    <row r="12" spans="1:10" x14ac:dyDescent="0.25">
      <c r="A12" s="9">
        <v>45748</v>
      </c>
      <c r="B12" s="15"/>
      <c r="C12" s="15"/>
      <c r="D12" s="15"/>
      <c r="E12" s="15"/>
      <c r="F12" s="15"/>
      <c r="G12" s="15"/>
      <c r="H12" s="15"/>
      <c r="I12" s="15">
        <v>300</v>
      </c>
      <c r="J12" s="16" t="str">
        <f>IF(F12="","",I12-F12)</f>
        <v/>
      </c>
    </row>
    <row r="13" spans="1:10" ht="15.75" thickBot="1" x14ac:dyDescent="0.3">
      <c r="A13" s="6">
        <v>45778</v>
      </c>
      <c r="B13" s="12"/>
      <c r="C13" s="12"/>
      <c r="D13" s="12"/>
      <c r="E13" s="12"/>
      <c r="F13" s="12"/>
      <c r="G13" s="12"/>
      <c r="H13" s="12"/>
      <c r="I13" s="12">
        <v>300</v>
      </c>
      <c r="J13" s="11" t="str">
        <f>IF(F13="","",I13-F13)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402-3CE8-447D-A4EB-E3654AB332FE}">
  <dimension ref="A1:J13"/>
  <sheetViews>
    <sheetView topLeftCell="A12" zoomScaleNormal="100" workbookViewId="0">
      <selection activeCell="J2" sqref="J2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5" width="17.28515625" bestFit="1" customWidth="1"/>
    <col min="6" max="6" width="14.5703125" bestFit="1" customWidth="1"/>
    <col min="7" max="7" width="14.5703125" customWidth="1"/>
    <col min="8" max="8" width="14.42578125" bestFit="1" customWidth="1"/>
    <col min="9" max="9" width="14.5703125" bestFit="1" customWidth="1"/>
    <col min="10" max="10" width="14.42578125" bestFit="1" customWidth="1"/>
  </cols>
  <sheetData>
    <row r="1" spans="1:10" ht="45" x14ac:dyDescent="0.25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16</v>
      </c>
      <c r="H1" s="2" t="s">
        <v>15</v>
      </c>
      <c r="I1" s="2" t="s">
        <v>18</v>
      </c>
      <c r="J1" s="4" t="s">
        <v>17</v>
      </c>
    </row>
    <row r="2" spans="1:10" x14ac:dyDescent="0.25">
      <c r="A2" s="5">
        <v>45444</v>
      </c>
      <c r="B2" s="18">
        <f>Valor!B2/Valor!$J2</f>
        <v>0.19742181235776465</v>
      </c>
      <c r="C2" s="18">
        <f>Valor!C2/Valor!$J2</f>
        <v>9.3147304646574086E-2</v>
      </c>
      <c r="D2" s="18">
        <f>Valor!D2/Valor!$J2</f>
        <v>7.2201007713554831E-3</v>
      </c>
      <c r="E2" s="18">
        <f>Valor!E2/Valor!$J2</f>
        <v>0.22750055560021373</v>
      </c>
      <c r="F2" s="18">
        <f>Valor!F2/Valor!$J2</f>
        <v>0.38840811926119023</v>
      </c>
      <c r="G2" s="18">
        <f>Valor!G2/Valor!$J2</f>
        <v>6.2145150471398923E-2</v>
      </c>
      <c r="H2" s="18">
        <f>Valor!H2/Valor!$J2</f>
        <v>0</v>
      </c>
      <c r="I2" s="18">
        <f>Valor!I2/Valor!$J2</f>
        <v>2.4156956891502917E-2</v>
      </c>
      <c r="J2" s="21">
        <f>Valor!J2/Valor!$J2</f>
        <v>1</v>
      </c>
    </row>
    <row r="3" spans="1:10" x14ac:dyDescent="0.25">
      <c r="A3" s="5">
        <v>45474</v>
      </c>
      <c r="B3" s="18">
        <f>Valor!B3/Valor!$J3</f>
        <v>0.29014969628834508</v>
      </c>
      <c r="C3" s="18">
        <f>Valor!C3/Valor!$J3</f>
        <v>8.6830939844132093E-2</v>
      </c>
      <c r="D3" s="18">
        <f>Valor!D3/Valor!$J3</f>
        <v>1.5002445360484246E-2</v>
      </c>
      <c r="E3" s="18">
        <f>Valor!E3/Valor!$J3</f>
        <v>0.19154212265758816</v>
      </c>
      <c r="F3" s="18">
        <f>Valor!F3/Valor!$J3</f>
        <v>0.3074916423718515</v>
      </c>
      <c r="G3" s="18">
        <f>Valor!G3/Valor!$J3</f>
        <v>1.0112253690800577E-3</v>
      </c>
      <c r="H3" s="18">
        <f>Valor!H3/Valor!$J3</f>
        <v>3.6991634961668185E-2</v>
      </c>
      <c r="I3" s="18">
        <f>Valor!I3/Valor!$J3</f>
        <v>7.098029314685067E-2</v>
      </c>
      <c r="J3" s="21">
        <f>Valor!J3/Valor!$J3</f>
        <v>1</v>
      </c>
    </row>
    <row r="4" spans="1:10" ht="15.75" thickBot="1" x14ac:dyDescent="0.3">
      <c r="A4" s="6">
        <v>45505</v>
      </c>
      <c r="B4" s="20">
        <f>Valor!B4/Valor!$J4</f>
        <v>0.55887265725462898</v>
      </c>
      <c r="C4" s="20">
        <f>Valor!C4/Valor!$J4</f>
        <v>3.3182630745135971E-2</v>
      </c>
      <c r="D4" s="20">
        <f>Valor!D4/Valor!$J4</f>
        <v>3.6654176544635611E-2</v>
      </c>
      <c r="E4" s="20">
        <f>Valor!E4/Valor!$J4</f>
        <v>8.8600127010529203E-2</v>
      </c>
      <c r="F4" s="20">
        <f>Valor!F4/Valor!$J4</f>
        <v>0.13772099719085251</v>
      </c>
      <c r="G4" s="20">
        <f>Valor!G4/Valor!$J4</f>
        <v>2.6779107897930542E-2</v>
      </c>
      <c r="H4" s="20">
        <f>Valor!H4/Valor!$J4</f>
        <v>3.2547691097737086E-2</v>
      </c>
      <c r="I4" s="20">
        <f>Valor!I4/Valor!$J4</f>
        <v>8.5642612258550063E-2</v>
      </c>
      <c r="J4" s="22">
        <f>Valor!J4/Valor!$J4</f>
        <v>1</v>
      </c>
    </row>
    <row r="5" spans="1:10" x14ac:dyDescent="0.25">
      <c r="A5" s="7">
        <v>45536</v>
      </c>
      <c r="B5" s="19">
        <f>Valor!B5/Valor!$J5</f>
        <v>0.47988864432717659</v>
      </c>
      <c r="C5" s="19">
        <f>Valor!C5/Valor!$J5</f>
        <v>2.6953925713991054E-2</v>
      </c>
      <c r="D5" s="19">
        <f>Valor!D5/Valor!$J5</f>
        <v>3.0251261536039246E-2</v>
      </c>
      <c r="E5" s="19">
        <f>Valor!E5/Valor!$J5</f>
        <v>6.456215842932915E-2</v>
      </c>
      <c r="F5" s="19">
        <f>Valor!F5/Valor!$J5</f>
        <v>0.22903269495109208</v>
      </c>
      <c r="G5" s="19">
        <f>Valor!G5/Valor!$J5</f>
        <v>1.8858822700362501E-2</v>
      </c>
      <c r="H5" s="19">
        <f>Valor!H5/Valor!$J5</f>
        <v>2.5274928534792455E-2</v>
      </c>
      <c r="I5" s="19">
        <f>Valor!I5/Valor!$J5</f>
        <v>0.12517756380721684</v>
      </c>
      <c r="J5" s="23">
        <f>Valor!J5/Valor!$J5</f>
        <v>1</v>
      </c>
    </row>
    <row r="6" spans="1:10" x14ac:dyDescent="0.25">
      <c r="A6" s="5">
        <v>45566</v>
      </c>
      <c r="B6" s="18">
        <f>Valor!B6/Valor!$J6</f>
        <v>0.41422471073574152</v>
      </c>
      <c r="C6" s="18">
        <f>Valor!C6/Valor!$J6</f>
        <v>1.690430654315274E-3</v>
      </c>
      <c r="D6" s="18">
        <f>Valor!D6/Valor!$J6</f>
        <v>3.037853539815339E-2</v>
      </c>
      <c r="E6" s="18">
        <f>Valor!E6/Valor!$J6</f>
        <v>4.6006967125010637E-2</v>
      </c>
      <c r="F6" s="18">
        <f>Valor!F6/Valor!$J6</f>
        <v>0.26080341568141208</v>
      </c>
      <c r="G6" s="18">
        <f>Valor!G6/Valor!$J6</f>
        <v>1.6610043038786129E-2</v>
      </c>
      <c r="H6" s="18">
        <f>Valor!H6/Valor!$J6</f>
        <v>4.9393455010537865E-2</v>
      </c>
      <c r="I6" s="18">
        <f>Valor!I6/Valor!$J6</f>
        <v>0.18089244235604296</v>
      </c>
      <c r="J6" s="21">
        <f>Valor!J6/Valor!$J6</f>
        <v>1</v>
      </c>
    </row>
    <row r="7" spans="1:10" x14ac:dyDescent="0.25">
      <c r="A7" s="5">
        <v>45597</v>
      </c>
      <c r="B7" s="18">
        <f>Valor!B7/Valor!$J7</f>
        <v>0.47521706506092554</v>
      </c>
      <c r="C7" s="18">
        <f>Valor!C7/Valor!$J7</f>
        <v>0</v>
      </c>
      <c r="D7" s="18">
        <f>Valor!D7/Valor!$J7</f>
        <v>3.1666958335133596E-2</v>
      </c>
      <c r="E7" s="18">
        <f>Valor!E7/Valor!$J7</f>
        <v>5.634809424445382E-2</v>
      </c>
      <c r="F7" s="18">
        <f>Valor!F7/Valor!$J7</f>
        <v>0.29296804940314686</v>
      </c>
      <c r="G7" s="18">
        <f>Valor!G7/Valor!$J7</f>
        <v>2.0163667972906228E-2</v>
      </c>
      <c r="H7" s="18">
        <f>Valor!H7/Valor!$J7</f>
        <v>0</v>
      </c>
      <c r="I7" s="18">
        <f>Valor!I7/Valor!$J7</f>
        <v>0.12363616498343408</v>
      </c>
      <c r="J7" s="21">
        <f>Valor!J7/Valor!$J7</f>
        <v>1</v>
      </c>
    </row>
    <row r="8" spans="1:10" x14ac:dyDescent="0.25">
      <c r="A8" s="5">
        <v>45627</v>
      </c>
      <c r="B8" s="18">
        <f>Valor!B8/Valor!$J8</f>
        <v>0.39633393745131906</v>
      </c>
      <c r="C8" s="18">
        <f>Valor!C8/Valor!$J8</f>
        <v>3.5394462253306234E-4</v>
      </c>
      <c r="D8" s="18">
        <f>Valor!D8/Valor!$J8</f>
        <v>1.329186284435438E-2</v>
      </c>
      <c r="E8" s="18">
        <f>Valor!E8/Valor!$J8</f>
        <v>4.595849412108436E-2</v>
      </c>
      <c r="F8" s="18">
        <f>Valor!F8/Valor!$J8</f>
        <v>0.50640691358252643</v>
      </c>
      <c r="G8" s="18">
        <f>Valor!G8/Valor!$J8</f>
        <v>0</v>
      </c>
      <c r="H8" s="18">
        <f>Valor!H8/Valor!$J8</f>
        <v>0</v>
      </c>
      <c r="I8" s="18">
        <f>Valor!I8/Valor!$J8</f>
        <v>3.7654847378182574E-2</v>
      </c>
      <c r="J8" s="21">
        <f>Valor!J8/Valor!$J8</f>
        <v>1</v>
      </c>
    </row>
    <row r="9" spans="1:10" x14ac:dyDescent="0.25">
      <c r="A9" s="5">
        <v>45658</v>
      </c>
      <c r="B9" s="10"/>
      <c r="C9" s="10"/>
      <c r="D9" s="10"/>
      <c r="E9" s="10"/>
      <c r="F9" s="10"/>
      <c r="G9" s="10"/>
      <c r="H9" s="10"/>
      <c r="I9" s="10"/>
      <c r="J9" s="11" t="str">
        <f>IF(F9="","",I9-F9)</f>
        <v/>
      </c>
    </row>
    <row r="10" spans="1:10" x14ac:dyDescent="0.25">
      <c r="A10" s="5">
        <v>45689</v>
      </c>
      <c r="B10" s="10"/>
      <c r="C10" s="10"/>
      <c r="D10" s="10"/>
      <c r="E10" s="10"/>
      <c r="F10" s="10"/>
      <c r="G10" s="10"/>
      <c r="H10" s="10"/>
      <c r="I10" s="10"/>
      <c r="J10" s="11" t="str">
        <f>IF(F10="","",I10-F10)</f>
        <v/>
      </c>
    </row>
    <row r="11" spans="1:10" ht="15.75" thickBot="1" x14ac:dyDescent="0.3">
      <c r="A11" s="8">
        <v>45717</v>
      </c>
      <c r="B11" s="14"/>
      <c r="C11" s="14"/>
      <c r="D11" s="14"/>
      <c r="E11" s="14"/>
      <c r="F11" s="14"/>
      <c r="G11" s="14"/>
      <c r="H11" s="14"/>
      <c r="I11" s="14"/>
      <c r="J11" s="17" t="str">
        <f>IF(F11="","",I11-F11)</f>
        <v/>
      </c>
    </row>
    <row r="12" spans="1:10" x14ac:dyDescent="0.25">
      <c r="A12" s="9">
        <v>45748</v>
      </c>
      <c r="B12" s="15"/>
      <c r="C12" s="15"/>
      <c r="D12" s="15"/>
      <c r="E12" s="15"/>
      <c r="F12" s="15"/>
      <c r="G12" s="15"/>
      <c r="H12" s="15"/>
      <c r="I12" s="15"/>
      <c r="J12" s="16" t="str">
        <f>IF(F12="","",I12-F12)</f>
        <v/>
      </c>
    </row>
    <row r="13" spans="1:10" ht="15.75" thickBot="1" x14ac:dyDescent="0.3">
      <c r="A13" s="6">
        <v>45778</v>
      </c>
      <c r="B13" s="12"/>
      <c r="C13" s="12"/>
      <c r="D13" s="12"/>
      <c r="E13" s="12"/>
      <c r="F13" s="12"/>
      <c r="G13" s="12"/>
      <c r="H13" s="12"/>
      <c r="I13" s="12"/>
      <c r="J13" s="17" t="str">
        <f>IF(F13="","",I13-F13)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2EBD-D714-4F69-B562-BDB4F59B5A25}">
  <dimension ref="A1"/>
  <sheetViews>
    <sheetView zoomScale="88" zoomScaleNormal="100" workbookViewId="0">
      <selection activeCell="Z5" sqref="Z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87851-E09A-46AD-8F71-FB8CD00C4DD2}">
          <x14:formula1>
            <xm:f>Unidades!$A$2:$A$13</xm:f>
          </x14:formula1>
          <xm:sqref>V5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Unidades</vt:lpstr>
      <vt:lpstr>Valor</vt:lpstr>
      <vt:lpstr>Percentual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2025-01-17T01:44:24Z</dcterms:modified>
</cp:coreProperties>
</file>