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ilvan Barbosa\PycharmProjects\Dashboard - Usina Santa Clotilde\"/>
    </mc:Choice>
  </mc:AlternateContent>
  <xr:revisionPtr revIDLastSave="0" documentId="13_ncr:1_{9E2A7BB2-510D-4AF7-95FC-1C8A4EF333D4}" xr6:coauthVersionLast="47" xr6:coauthVersionMax="47" xr10:uidLastSave="{00000000-0000-0000-0000-000000000000}"/>
  <bookViews>
    <workbookView xWindow="-120" yWindow="-120" windowWidth="20730" windowHeight="11040" xr2:uid="{B02BADF4-0850-4713-B9F1-5620B94019FE}"/>
  </bookViews>
  <sheets>
    <sheet name="Unidades" sheetId="1" r:id="rId1"/>
    <sheet name="Valor" sheetId="3" r:id="rId2"/>
  </sheets>
  <definedNames>
    <definedName name="_xlnm._FilterDatabase" localSheetId="0" hidden="1">Unidades!$A$1:$P$13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1" i="1" l="1"/>
  <c r="L10" i="1"/>
  <c r="J11" i="3"/>
  <c r="I11" i="3"/>
  <c r="E11" i="3"/>
  <c r="K11" i="1"/>
  <c r="F2" i="1"/>
  <c r="G11" i="1"/>
  <c r="F11" i="1"/>
  <c r="E11" i="1"/>
  <c r="J10" i="3"/>
  <c r="N2" i="1"/>
  <c r="I3" i="3"/>
  <c r="I4" i="3"/>
  <c r="I5" i="3"/>
  <c r="I6" i="3"/>
  <c r="I7" i="3"/>
  <c r="I2" i="3"/>
  <c r="A9" i="3"/>
  <c r="A10" i="3"/>
  <c r="A11" i="3"/>
  <c r="A12" i="3"/>
  <c r="A13" i="3"/>
  <c r="A2" i="3"/>
  <c r="I8" i="3"/>
  <c r="I10" i="3"/>
  <c r="I9" i="3"/>
  <c r="E10" i="3"/>
  <c r="E9" i="3"/>
  <c r="G9" i="1"/>
  <c r="G10" i="1"/>
  <c r="E10" i="1"/>
  <c r="F10" i="1" s="1"/>
  <c r="K9" i="1"/>
  <c r="K10" i="1"/>
  <c r="E9" i="1"/>
  <c r="F9" i="1" s="1"/>
  <c r="M9" i="3" l="1"/>
  <c r="M10" i="3"/>
  <c r="G4" i="1"/>
  <c r="G5" i="1"/>
  <c r="G6" i="1"/>
  <c r="G7" i="1"/>
  <c r="G8" i="1"/>
  <c r="G2" i="1"/>
  <c r="G3" i="1"/>
  <c r="F12" i="1"/>
  <c r="F13" i="1"/>
  <c r="A3" i="1" l="1"/>
  <c r="A12" i="1"/>
  <c r="A13" i="1"/>
  <c r="P2" i="1"/>
  <c r="P3" i="1"/>
  <c r="N3" i="1" s="1"/>
  <c r="P4" i="1"/>
  <c r="N4" i="1" s="1"/>
  <c r="P5" i="1"/>
  <c r="N5" i="1" s="1"/>
  <c r="P6" i="1"/>
  <c r="N6" i="1" s="1"/>
  <c r="P7" i="1"/>
  <c r="N7" i="1" s="1"/>
  <c r="P8" i="1"/>
  <c r="N8" i="1" s="1"/>
  <c r="P9" i="1"/>
  <c r="N9" i="1" s="1"/>
  <c r="M2" i="3"/>
  <c r="K3" i="1"/>
  <c r="K4" i="1"/>
  <c r="K5" i="1"/>
  <c r="K6" i="1"/>
  <c r="K7" i="1"/>
  <c r="K8" i="1"/>
  <c r="K2" i="1"/>
  <c r="E3" i="1"/>
  <c r="F3" i="1" s="1"/>
  <c r="E4" i="1"/>
  <c r="F4" i="1" s="1"/>
  <c r="E5" i="1"/>
  <c r="F5" i="1" s="1"/>
  <c r="E6" i="1"/>
  <c r="F6" i="1" s="1"/>
  <c r="E7" i="1"/>
  <c r="F7" i="1" s="1"/>
  <c r="E8" i="1"/>
  <c r="F8" i="1" s="1"/>
  <c r="E2" i="1"/>
  <c r="E3" i="3"/>
  <c r="M3" i="3" s="1"/>
  <c r="E4" i="3"/>
  <c r="M4" i="3" s="1"/>
  <c r="E5" i="3"/>
  <c r="M5" i="3" s="1"/>
  <c r="E6" i="3"/>
  <c r="M6" i="3" s="1"/>
  <c r="E7" i="3"/>
  <c r="M7" i="3" s="1"/>
  <c r="E8" i="3"/>
  <c r="M8" i="3" s="1"/>
  <c r="E2" i="3"/>
  <c r="A4" i="1" l="1"/>
  <c r="A3" i="3"/>
  <c r="N13" i="3"/>
  <c r="N12" i="3"/>
  <c r="P10" i="1"/>
  <c r="N10" i="1" s="1"/>
  <c r="P11" i="1"/>
  <c r="N11" i="1" s="1"/>
  <c r="P12" i="1"/>
  <c r="N12" i="1" s="1"/>
  <c r="P13" i="1"/>
  <c r="N13" i="1" s="1"/>
  <c r="A5" i="1" l="1"/>
  <c r="A4" i="3"/>
  <c r="A6" i="1" l="1"/>
  <c r="A5" i="3"/>
  <c r="A7" i="1" l="1"/>
  <c r="A6" i="3"/>
  <c r="A8" i="1" l="1"/>
  <c r="A8" i="3" s="1"/>
  <c r="A7" i="3"/>
  <c r="M11" i="3"/>
</calcChain>
</file>

<file path=xl/sharedStrings.xml><?xml version="1.0" encoding="utf-8"?>
<sst xmlns="http://schemas.openxmlformats.org/spreadsheetml/2006/main" count="30" uniqueCount="29">
  <si>
    <t>Mês</t>
  </si>
  <si>
    <t>Consumo Fora Ponta (kWh)</t>
  </si>
  <si>
    <t>Consumo Ponta (kWh)</t>
  </si>
  <si>
    <t>Consumo Reservado (kWh)</t>
  </si>
  <si>
    <t>Demanda Ativa (kW)</t>
  </si>
  <si>
    <t>Demanda Ativa (kW)
CONTRATADA</t>
  </si>
  <si>
    <t>Demanda Reativa (kVAr)</t>
  </si>
  <si>
    <t>Consumo Reativo (kVAr)</t>
  </si>
  <si>
    <t>Consumo Fora Ponta (R$)</t>
  </si>
  <si>
    <t>Consumo Ponta (R$)</t>
  </si>
  <si>
    <t>Consumo Reservado (R$)</t>
  </si>
  <si>
    <t>Consumo Reativo (R$)</t>
  </si>
  <si>
    <t>Demanda Ativa (R$)</t>
  </si>
  <si>
    <t>Demanda Reativa (R$)</t>
  </si>
  <si>
    <t>Total (R$)</t>
  </si>
  <si>
    <t>Outros (R$)</t>
  </si>
  <si>
    <t>Consumo Ativo (R$)</t>
  </si>
  <si>
    <t>Consumo Ativo (kWh)</t>
  </si>
  <si>
    <t>Consumo Reativo Fora Ponta (R$)</t>
  </si>
  <si>
    <t>Consumo Reativo Ponta (R$)</t>
  </si>
  <si>
    <t>Consumo Reativo Reservado (R$)</t>
  </si>
  <si>
    <t>Consumo Reativo Fora Ponta (kVAr)</t>
  </si>
  <si>
    <t>Consumo Reativo Ponta (kVAr)</t>
  </si>
  <si>
    <t>Consumo Reativo Reservado (kVAr)</t>
  </si>
  <si>
    <t>Diferença Demanda (kW)</t>
  </si>
  <si>
    <t>Demanda de Ultrapassagem (R$)</t>
  </si>
  <si>
    <t>Demanda de Ultrapassagem (kW)</t>
  </si>
  <si>
    <t>Meta Consumo Ativo Reservado (%)</t>
  </si>
  <si>
    <t>Consumo Reservado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</si>
</sst>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3" formatCode="_-* #,##0.00_-;\-* #,##0.00_-;_-* &quot;-&quot;??_-;_-@_-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9">
    <xf numFmtId="0" fontId="0" fillId="0" borderId="0" xfId="0"/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17" fontId="0" fillId="4" borderId="6" xfId="0" applyNumberFormat="1" applyFill="1" applyBorder="1" applyAlignment="1">
      <alignment horizontal="center" vertical="center"/>
    </xf>
    <xf numFmtId="17" fontId="0" fillId="4" borderId="8" xfId="0" applyNumberFormat="1" applyFill="1" applyBorder="1" applyAlignment="1">
      <alignment horizontal="center" vertical="center"/>
    </xf>
    <xf numFmtId="17" fontId="0" fillId="4" borderId="10" xfId="0" applyNumberFormat="1" applyFill="1" applyBorder="1" applyAlignment="1">
      <alignment horizontal="center" vertical="center"/>
    </xf>
    <xf numFmtId="2" fontId="0" fillId="5" borderId="1" xfId="0" applyNumberFormat="1" applyFill="1" applyBorder="1" applyAlignment="1">
      <alignment horizontal="center"/>
    </xf>
    <xf numFmtId="2" fontId="0" fillId="5" borderId="7" xfId="0" applyNumberFormat="1" applyFill="1" applyBorder="1" applyAlignment="1">
      <alignment horizontal="center"/>
    </xf>
    <xf numFmtId="2" fontId="0" fillId="5" borderId="2" xfId="0" applyNumberFormat="1" applyFill="1" applyBorder="1" applyAlignment="1">
      <alignment horizontal="center"/>
    </xf>
    <xf numFmtId="2" fontId="0" fillId="5" borderId="11" xfId="0" applyNumberFormat="1" applyFill="1" applyBorder="1" applyAlignment="1">
      <alignment horizontal="center"/>
    </xf>
    <xf numFmtId="2" fontId="0" fillId="5" borderId="12" xfId="0" applyNumberFormat="1" applyFill="1" applyBorder="1" applyAlignment="1">
      <alignment horizontal="center"/>
    </xf>
    <xf numFmtId="2" fontId="0" fillId="5" borderId="9" xfId="0" applyNumberFormat="1" applyFill="1" applyBorder="1" applyAlignment="1">
      <alignment horizontal="center"/>
    </xf>
    <xf numFmtId="2" fontId="0" fillId="0" borderId="0" xfId="0" applyNumberFormat="1"/>
    <xf numFmtId="9" fontId="0" fillId="0" borderId="0" xfId="1" applyFont="1"/>
    <xf numFmtId="2" fontId="3" fillId="5" borderId="2" xfId="0" applyNumberFormat="1" applyFont="1" applyFill="1" applyBorder="1" applyAlignment="1">
      <alignment horizontal="center"/>
    </xf>
    <xf numFmtId="0" fontId="3" fillId="0" borderId="0" xfId="0" applyFont="1"/>
    <xf numFmtId="9" fontId="0" fillId="5" borderId="2" xfId="1" applyFont="1" applyFill="1" applyBorder="1" applyAlignment="1">
      <alignment horizontal="center"/>
    </xf>
    <xf numFmtId="43" fontId="0" fillId="5" borderId="1" xfId="2" applyFont="1" applyFill="1" applyBorder="1" applyAlignment="1">
      <alignment horizontal="center"/>
    </xf>
    <xf numFmtId="43" fontId="0" fillId="5" borderId="2" xfId="2" applyFont="1" applyFill="1" applyBorder="1" applyAlignment="1">
      <alignment horizontal="center"/>
    </xf>
    <xf numFmtId="43" fontId="0" fillId="5" borderId="11" xfId="2" applyFont="1" applyFill="1" applyBorder="1" applyAlignment="1">
      <alignment horizontal="center"/>
    </xf>
    <xf numFmtId="2" fontId="0" fillId="5" borderId="2" xfId="1" applyNumberFormat="1" applyFont="1" applyFill="1" applyBorder="1" applyAlignment="1">
      <alignment horizontal="center"/>
    </xf>
    <xf numFmtId="2" fontId="0" fillId="5" borderId="13" xfId="0" applyNumberFormat="1" applyFill="1" applyBorder="1" applyAlignment="1">
      <alignment horizontal="center"/>
    </xf>
    <xf numFmtId="9" fontId="0" fillId="5" borderId="13" xfId="1" applyFont="1" applyFill="1" applyBorder="1" applyAlignment="1">
      <alignment horizontal="center"/>
    </xf>
    <xf numFmtId="2" fontId="0" fillId="5" borderId="13" xfId="1" applyNumberFormat="1" applyFont="1" applyFill="1" applyBorder="1" applyAlignment="1">
      <alignment horizontal="center"/>
    </xf>
    <xf numFmtId="2" fontId="0" fillId="5" borderId="14" xfId="0" applyNumberFormat="1" applyFill="1" applyBorder="1" applyAlignment="1">
      <alignment horizontal="center"/>
    </xf>
    <xf numFmtId="17" fontId="0" fillId="4" borderId="15" xfId="0" applyNumberFormat="1" applyFill="1" applyBorder="1" applyAlignment="1">
      <alignment horizontal="center" vertical="center"/>
    </xf>
    <xf numFmtId="2" fontId="0" fillId="5" borderId="16" xfId="0" applyNumberFormat="1" applyFill="1" applyBorder="1" applyAlignment="1">
      <alignment horizontal="center"/>
    </xf>
  </cellXfs>
  <cellStyles count="3">
    <cellStyle name="Normal" xfId="0" builtinId="0"/>
    <cellStyle name="Porcentagem" xfId="1" builtinId="5"/>
    <cellStyle name="Vírgula" xfId="2" builtinId="3"/>
  </cellStyles>
  <dxfs count="0"/>
  <tableStyles count="1" defaultTableStyle="TableStyleMedium2" defaultPivotStyle="PivotStyleLight16">
    <tableStyle name="Estilo de Tabela Dinâmica 1" table="0" count="0" xr9:uid="{E1667372-02C4-44AB-9C3C-FEE14AD57619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CD048-E26D-43F8-8A45-756E0CC9B87A}">
  <dimension ref="A1:P17"/>
  <sheetViews>
    <sheetView tabSelected="1" topLeftCell="C1" zoomScaleNormal="100" workbookViewId="0">
      <selection activeCell="L12" sqref="L12"/>
    </sheetView>
  </sheetViews>
  <sheetFormatPr defaultRowHeight="15" x14ac:dyDescent="0.25"/>
  <cols>
    <col min="1" max="1" width="9.7109375" customWidth="1"/>
    <col min="2" max="2" width="14.140625" bestFit="1" customWidth="1"/>
    <col min="3" max="3" width="15.42578125" bestFit="1" customWidth="1"/>
    <col min="4" max="4" width="16.5703125" bestFit="1" customWidth="1"/>
    <col min="5" max="9" width="16.5703125" customWidth="1"/>
    <col min="10" max="10" width="17.140625" customWidth="1"/>
    <col min="11" max="11" width="17.28515625" bestFit="1" customWidth="1"/>
    <col min="12" max="12" width="14.5703125" bestFit="1" customWidth="1"/>
    <col min="13" max="13" width="14.5703125" customWidth="1"/>
    <col min="14" max="14" width="14.42578125" bestFit="1" customWidth="1"/>
    <col min="15" max="15" width="14.5703125" bestFit="1" customWidth="1"/>
    <col min="16" max="16" width="14.42578125" bestFit="1" customWidth="1"/>
  </cols>
  <sheetData>
    <row r="1" spans="1:16" ht="4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17</v>
      </c>
      <c r="F1" s="2" t="s">
        <v>28</v>
      </c>
      <c r="G1" s="2" t="s">
        <v>27</v>
      </c>
      <c r="H1" s="2" t="s">
        <v>21</v>
      </c>
      <c r="I1" s="2" t="s">
        <v>22</v>
      </c>
      <c r="J1" s="2" t="s">
        <v>23</v>
      </c>
      <c r="K1" s="2" t="s">
        <v>7</v>
      </c>
      <c r="L1" s="2" t="s">
        <v>4</v>
      </c>
      <c r="M1" s="2" t="s">
        <v>6</v>
      </c>
      <c r="N1" s="2" t="s">
        <v>26</v>
      </c>
      <c r="O1" s="3" t="s">
        <v>5</v>
      </c>
      <c r="P1" s="4" t="s">
        <v>24</v>
      </c>
    </row>
    <row r="2" spans="1:16" x14ac:dyDescent="0.25">
      <c r="A2" s="5">
        <v>45413</v>
      </c>
      <c r="B2" s="8">
        <v>0</v>
      </c>
      <c r="C2" s="8">
        <v>0</v>
      </c>
      <c r="D2" s="8">
        <v>0</v>
      </c>
      <c r="E2" s="8">
        <f>B2+C2+D2</f>
        <v>0</v>
      </c>
      <c r="F2" s="19" t="str">
        <f>IFERROR(D2/E2*100,"")</f>
        <v/>
      </c>
      <c r="G2" s="19">
        <f>(9/20)*100</f>
        <v>45</v>
      </c>
      <c r="H2" s="8">
        <v>0</v>
      </c>
      <c r="I2" s="8">
        <v>0</v>
      </c>
      <c r="J2" s="8">
        <v>0</v>
      </c>
      <c r="K2" s="8">
        <f>SUM(H2:J2)</f>
        <v>0</v>
      </c>
      <c r="L2" s="8">
        <v>0</v>
      </c>
      <c r="M2" s="8">
        <v>0</v>
      </c>
      <c r="N2" s="8" t="str">
        <f t="shared" ref="N2:N13" si="0">IF(P2&gt;0,"",IF(SQRT(P2^2)&gt;O2*0.05,SQRT(P2^2),""))</f>
        <v/>
      </c>
      <c r="O2" s="8">
        <v>30</v>
      </c>
      <c r="P2" s="9">
        <f t="shared" ref="P2:P13" si="1">IF(L2="","",O2-L2)</f>
        <v>30</v>
      </c>
    </row>
    <row r="3" spans="1:16" x14ac:dyDescent="0.25">
      <c r="A3" s="5">
        <f t="shared" ref="A3:A13" si="2">IF(B3="","",A2+31)</f>
        <v>45444</v>
      </c>
      <c r="B3" s="8">
        <v>75.739999999999995</v>
      </c>
      <c r="C3" s="8">
        <v>0.14000000000000001</v>
      </c>
      <c r="D3" s="8">
        <v>1.96</v>
      </c>
      <c r="E3" s="8">
        <f t="shared" ref="E3:E11" si="3">B3+C3+D3</f>
        <v>77.839999999999989</v>
      </c>
      <c r="F3" s="19">
        <f>IFERROR(D3/E3*100,"")</f>
        <v>2.5179856115107917</v>
      </c>
      <c r="G3" s="19">
        <f>(9/20)*100</f>
        <v>45</v>
      </c>
      <c r="H3" s="8">
        <v>16.940000000000001</v>
      </c>
      <c r="I3" s="8">
        <v>0</v>
      </c>
      <c r="J3" s="8">
        <v>5.46</v>
      </c>
      <c r="K3" s="8">
        <f t="shared" ref="K3:K8" si="4">SUM(H3:J3)</f>
        <v>22.400000000000002</v>
      </c>
      <c r="L3" s="8">
        <v>35.840000000000003</v>
      </c>
      <c r="M3" s="8">
        <v>0</v>
      </c>
      <c r="N3" s="8">
        <f t="shared" si="0"/>
        <v>5.8400000000000034</v>
      </c>
      <c r="O3" s="8">
        <v>30</v>
      </c>
      <c r="P3" s="9">
        <f t="shared" si="1"/>
        <v>-5.8400000000000034</v>
      </c>
    </row>
    <row r="4" spans="1:16" ht="15.75" thickBot="1" x14ac:dyDescent="0.3">
      <c r="A4" s="6">
        <f t="shared" si="2"/>
        <v>45475</v>
      </c>
      <c r="B4" s="10">
        <v>39.479999999999997</v>
      </c>
      <c r="C4" s="10">
        <v>1.68</v>
      </c>
      <c r="D4" s="10">
        <v>12.6</v>
      </c>
      <c r="E4" s="10">
        <f t="shared" si="3"/>
        <v>53.76</v>
      </c>
      <c r="F4" s="20">
        <f t="shared" ref="F4:F11" si="5">IFERROR(D4/E4*100,"")</f>
        <v>23.4375</v>
      </c>
      <c r="G4" s="20">
        <f t="shared" ref="G4:G11" si="6">(9/20)*100</f>
        <v>45</v>
      </c>
      <c r="H4" s="10">
        <v>0</v>
      </c>
      <c r="I4" s="10">
        <v>0</v>
      </c>
      <c r="J4" s="16">
        <v>28.98</v>
      </c>
      <c r="K4" s="10">
        <f t="shared" si="4"/>
        <v>28.98</v>
      </c>
      <c r="L4" s="10">
        <v>35.28</v>
      </c>
      <c r="M4" s="10">
        <v>0</v>
      </c>
      <c r="N4" s="10">
        <f t="shared" si="0"/>
        <v>5.2800000000000011</v>
      </c>
      <c r="O4" s="10">
        <v>30</v>
      </c>
      <c r="P4" s="13">
        <f t="shared" si="1"/>
        <v>-5.2800000000000011</v>
      </c>
    </row>
    <row r="5" spans="1:16" x14ac:dyDescent="0.25">
      <c r="A5" s="7">
        <f t="shared" si="2"/>
        <v>45506</v>
      </c>
      <c r="B5" s="11">
        <v>7</v>
      </c>
      <c r="C5" s="11">
        <v>1.82</v>
      </c>
      <c r="D5" s="11">
        <v>18.48</v>
      </c>
      <c r="E5" s="11">
        <f t="shared" si="3"/>
        <v>27.3</v>
      </c>
      <c r="F5" s="21">
        <f t="shared" si="5"/>
        <v>67.692307692307693</v>
      </c>
      <c r="G5" s="21">
        <f t="shared" si="6"/>
        <v>45</v>
      </c>
      <c r="H5" s="11">
        <v>0</v>
      </c>
      <c r="I5" s="11">
        <v>0</v>
      </c>
      <c r="J5" s="11">
        <v>49.28</v>
      </c>
      <c r="K5" s="11">
        <f t="shared" si="4"/>
        <v>49.28</v>
      </c>
      <c r="L5" s="11">
        <v>0.56000000000000005</v>
      </c>
      <c r="M5" s="11">
        <v>0</v>
      </c>
      <c r="N5" s="11" t="str">
        <f t="shared" si="0"/>
        <v/>
      </c>
      <c r="O5" s="11">
        <v>300</v>
      </c>
      <c r="P5" s="12">
        <f t="shared" si="1"/>
        <v>299.44</v>
      </c>
    </row>
    <row r="6" spans="1:16" x14ac:dyDescent="0.25">
      <c r="A6" s="5">
        <f t="shared" si="2"/>
        <v>45537</v>
      </c>
      <c r="B6" s="8">
        <v>3.64</v>
      </c>
      <c r="C6" s="8">
        <v>1.26</v>
      </c>
      <c r="D6" s="8">
        <v>11.62</v>
      </c>
      <c r="E6" s="8">
        <f t="shared" si="3"/>
        <v>16.52</v>
      </c>
      <c r="F6" s="19">
        <f t="shared" si="5"/>
        <v>70.33898305084746</v>
      </c>
      <c r="G6" s="19">
        <f t="shared" si="6"/>
        <v>45</v>
      </c>
      <c r="H6" s="8">
        <v>0.42</v>
      </c>
      <c r="I6" s="8">
        <v>0</v>
      </c>
      <c r="J6" s="8">
        <v>14.56</v>
      </c>
      <c r="K6" s="8">
        <f t="shared" si="4"/>
        <v>14.98</v>
      </c>
      <c r="L6" s="8">
        <v>0.56000000000000005</v>
      </c>
      <c r="M6" s="8">
        <v>0</v>
      </c>
      <c r="N6" s="8" t="str">
        <f t="shared" si="0"/>
        <v/>
      </c>
      <c r="O6" s="8">
        <v>300</v>
      </c>
      <c r="P6" s="9">
        <f t="shared" si="1"/>
        <v>299.44</v>
      </c>
    </row>
    <row r="7" spans="1:16" x14ac:dyDescent="0.25">
      <c r="A7" s="5">
        <f t="shared" si="2"/>
        <v>45568</v>
      </c>
      <c r="B7" s="8">
        <v>13725.04</v>
      </c>
      <c r="C7" s="8">
        <v>27.02</v>
      </c>
      <c r="D7" s="8">
        <v>10759.28</v>
      </c>
      <c r="E7" s="8">
        <f t="shared" si="3"/>
        <v>24511.340000000004</v>
      </c>
      <c r="F7" s="19">
        <f t="shared" si="5"/>
        <v>43.895111405577985</v>
      </c>
      <c r="G7" s="19">
        <f t="shared" si="6"/>
        <v>45</v>
      </c>
      <c r="H7" s="8">
        <v>2608.34</v>
      </c>
      <c r="I7" s="8">
        <v>0.98</v>
      </c>
      <c r="J7" s="8">
        <v>655.62</v>
      </c>
      <c r="K7" s="8">
        <f t="shared" si="4"/>
        <v>3264.94</v>
      </c>
      <c r="L7" s="8">
        <v>143.36000000000001</v>
      </c>
      <c r="M7" s="8">
        <v>0</v>
      </c>
      <c r="N7" s="8" t="str">
        <f t="shared" si="0"/>
        <v/>
      </c>
      <c r="O7" s="8">
        <v>300</v>
      </c>
      <c r="P7" s="9">
        <f t="shared" si="1"/>
        <v>156.63999999999999</v>
      </c>
    </row>
    <row r="8" spans="1:16" x14ac:dyDescent="0.25">
      <c r="A8" s="5">
        <f t="shared" si="2"/>
        <v>45599</v>
      </c>
      <c r="B8" s="8">
        <v>28838.18</v>
      </c>
      <c r="C8" s="8">
        <v>61.04</v>
      </c>
      <c r="D8" s="8">
        <v>20655.32</v>
      </c>
      <c r="E8" s="8">
        <f t="shared" si="3"/>
        <v>49554.54</v>
      </c>
      <c r="F8" s="19">
        <f t="shared" si="5"/>
        <v>41.681993213941645</v>
      </c>
      <c r="G8" s="19">
        <f t="shared" si="6"/>
        <v>45</v>
      </c>
      <c r="H8" s="8">
        <v>6924.26</v>
      </c>
      <c r="I8" s="8">
        <v>100.38</v>
      </c>
      <c r="J8" s="8">
        <v>1778</v>
      </c>
      <c r="K8" s="8">
        <f t="shared" si="4"/>
        <v>8802.64</v>
      </c>
      <c r="L8" s="8">
        <v>140</v>
      </c>
      <c r="M8" s="8">
        <v>0</v>
      </c>
      <c r="N8" s="8" t="str">
        <f t="shared" si="0"/>
        <v/>
      </c>
      <c r="O8" s="8">
        <v>300</v>
      </c>
      <c r="P8" s="9">
        <f t="shared" si="1"/>
        <v>160</v>
      </c>
    </row>
    <row r="9" spans="1:16" x14ac:dyDescent="0.25">
      <c r="A9" s="5">
        <v>45627</v>
      </c>
      <c r="B9" s="8">
        <v>19424.16</v>
      </c>
      <c r="C9" s="8">
        <v>62.44</v>
      </c>
      <c r="D9" s="8">
        <v>15627.78</v>
      </c>
      <c r="E9" s="8">
        <f t="shared" si="3"/>
        <v>35114.379999999997</v>
      </c>
      <c r="F9" s="19">
        <f t="shared" si="5"/>
        <v>44.505356494974428</v>
      </c>
      <c r="G9" s="19">
        <f t="shared" si="6"/>
        <v>45</v>
      </c>
      <c r="H9" s="8">
        <v>5276.46</v>
      </c>
      <c r="I9" s="8">
        <v>186.2</v>
      </c>
      <c r="J9" s="8">
        <v>1775.48</v>
      </c>
      <c r="K9" s="8">
        <f>SUM(H9:J9)</f>
        <v>7238.1399999999994</v>
      </c>
      <c r="L9" s="8">
        <v>131.6</v>
      </c>
      <c r="M9" s="8">
        <v>0</v>
      </c>
      <c r="N9" s="8" t="str">
        <f>IF(P9&gt;0,"",IF(SQRT(P9^2)&gt;O9*0.05,SQRT(P9^2),""))</f>
        <v/>
      </c>
      <c r="O9" s="8">
        <v>300</v>
      </c>
      <c r="P9" s="9">
        <f t="shared" si="1"/>
        <v>168.4</v>
      </c>
    </row>
    <row r="10" spans="1:16" x14ac:dyDescent="0.25">
      <c r="A10" s="5">
        <v>45658</v>
      </c>
      <c r="B10" s="8">
        <v>5.3</v>
      </c>
      <c r="C10" s="8">
        <v>0.98</v>
      </c>
      <c r="D10" s="8">
        <v>16.28</v>
      </c>
      <c r="E10" s="8">
        <f t="shared" si="3"/>
        <v>22.560000000000002</v>
      </c>
      <c r="F10" s="19">
        <f t="shared" si="5"/>
        <v>72.163120567375884</v>
      </c>
      <c r="G10" s="19">
        <f t="shared" si="6"/>
        <v>45</v>
      </c>
      <c r="H10" s="8">
        <v>2.61</v>
      </c>
      <c r="I10" s="8">
        <v>0</v>
      </c>
      <c r="J10" s="8">
        <v>55.41</v>
      </c>
      <c r="K10" s="8">
        <f>SUM(H10:J10)</f>
        <v>58.019999999999996</v>
      </c>
      <c r="L10" s="8">
        <f>3.36</f>
        <v>3.36</v>
      </c>
      <c r="M10" s="8">
        <v>0</v>
      </c>
      <c r="N10" s="8" t="str">
        <f t="shared" si="0"/>
        <v/>
      </c>
      <c r="O10" s="8">
        <v>300</v>
      </c>
      <c r="P10" s="9">
        <f t="shared" si="1"/>
        <v>296.64</v>
      </c>
    </row>
    <row r="11" spans="1:16" x14ac:dyDescent="0.25">
      <c r="A11" s="5">
        <v>45689</v>
      </c>
      <c r="B11" s="8">
        <v>1.34</v>
      </c>
      <c r="C11" s="8">
        <v>0.08</v>
      </c>
      <c r="D11" s="8">
        <v>11.71</v>
      </c>
      <c r="E11" s="8">
        <f t="shared" si="3"/>
        <v>13.13</v>
      </c>
      <c r="F11" s="19">
        <f t="shared" si="5"/>
        <v>89.185072353389188</v>
      </c>
      <c r="G11" s="19">
        <f t="shared" si="6"/>
        <v>45</v>
      </c>
      <c r="H11" s="8">
        <v>8.77</v>
      </c>
      <c r="I11" s="8">
        <v>0</v>
      </c>
      <c r="J11" s="8">
        <v>84.04</v>
      </c>
      <c r="K11" s="8">
        <f>SUM(H11:J11)</f>
        <v>92.81</v>
      </c>
      <c r="L11" s="8">
        <f>0.16</f>
        <v>0.16</v>
      </c>
      <c r="M11" s="8">
        <v>0</v>
      </c>
      <c r="N11" s="8" t="str">
        <f t="shared" si="0"/>
        <v/>
      </c>
      <c r="O11" s="8">
        <v>300</v>
      </c>
      <c r="P11" s="9">
        <f t="shared" si="1"/>
        <v>299.83999999999997</v>
      </c>
    </row>
    <row r="12" spans="1:16" ht="15.75" thickBot="1" x14ac:dyDescent="0.3">
      <c r="A12" s="6" t="str">
        <f t="shared" si="2"/>
        <v/>
      </c>
      <c r="B12" s="10"/>
      <c r="C12" s="10"/>
      <c r="D12" s="10"/>
      <c r="E12" s="10"/>
      <c r="F12" s="18" t="str">
        <f t="shared" ref="F12:F13" si="7">IFERROR(D12/E12,"")</f>
        <v/>
      </c>
      <c r="G12" s="22"/>
      <c r="H12" s="10"/>
      <c r="I12" s="10"/>
      <c r="J12" s="10"/>
      <c r="K12" s="10"/>
      <c r="L12" s="10"/>
      <c r="M12" s="10"/>
      <c r="N12" s="10" t="str">
        <f t="shared" si="0"/>
        <v/>
      </c>
      <c r="O12" s="10">
        <v>300</v>
      </c>
      <c r="P12" s="13" t="str">
        <f t="shared" si="1"/>
        <v/>
      </c>
    </row>
    <row r="13" spans="1:16" ht="15.75" thickBot="1" x14ac:dyDescent="0.3">
      <c r="A13" s="7" t="str">
        <f t="shared" si="2"/>
        <v/>
      </c>
      <c r="B13" s="23"/>
      <c r="C13" s="23"/>
      <c r="D13" s="23"/>
      <c r="E13" s="23"/>
      <c r="F13" s="24" t="str">
        <f t="shared" si="7"/>
        <v/>
      </c>
      <c r="G13" s="25"/>
      <c r="H13" s="23"/>
      <c r="I13" s="23"/>
      <c r="J13" s="23"/>
      <c r="K13" s="23"/>
      <c r="L13" s="23"/>
      <c r="M13" s="23"/>
      <c r="N13" s="26" t="str">
        <f t="shared" si="0"/>
        <v/>
      </c>
      <c r="O13" s="23">
        <v>30</v>
      </c>
      <c r="P13" s="12" t="str">
        <f t="shared" si="1"/>
        <v/>
      </c>
    </row>
    <row r="15" spans="1:16" x14ac:dyDescent="0.25">
      <c r="B15" s="14"/>
      <c r="C15" s="15"/>
      <c r="H15" s="17"/>
      <c r="K15" s="15"/>
    </row>
    <row r="16" spans="1:16" x14ac:dyDescent="0.25">
      <c r="B16" s="14"/>
      <c r="C16" s="15"/>
    </row>
    <row r="17" spans="2:3" x14ac:dyDescent="0.25">
      <c r="B17" s="14"/>
      <c r="C17" s="15"/>
    </row>
  </sheetData>
  <autoFilter ref="A1:P13" xr:uid="{74ACD048-E26D-43F8-8A45-756E0CC9B87A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3E410-0106-4F7F-854D-002E584BAB18}">
  <dimension ref="A1:N13"/>
  <sheetViews>
    <sheetView zoomScaleNormal="100" workbookViewId="0">
      <selection activeCell="N12" sqref="N12"/>
    </sheetView>
  </sheetViews>
  <sheetFormatPr defaultRowHeight="15" x14ac:dyDescent="0.25"/>
  <cols>
    <col min="1" max="1" width="9.7109375" customWidth="1"/>
    <col min="2" max="2" width="14.140625" bestFit="1" customWidth="1"/>
    <col min="3" max="3" width="15.42578125" bestFit="1" customWidth="1"/>
    <col min="4" max="4" width="16.5703125" bestFit="1" customWidth="1"/>
    <col min="5" max="7" width="16.5703125" customWidth="1"/>
    <col min="8" max="8" width="19.140625" customWidth="1"/>
    <col min="9" max="9" width="17.28515625" bestFit="1" customWidth="1"/>
    <col min="10" max="10" width="14.5703125" bestFit="1" customWidth="1"/>
    <col min="11" max="11" width="14.5703125" customWidth="1"/>
    <col min="12" max="12" width="14.42578125" bestFit="1" customWidth="1"/>
    <col min="13" max="13" width="14.5703125" bestFit="1" customWidth="1"/>
    <col min="14" max="14" width="14.42578125" bestFit="1" customWidth="1"/>
  </cols>
  <sheetData>
    <row r="1" spans="1:14" ht="45" x14ac:dyDescent="0.25">
      <c r="A1" s="1" t="s">
        <v>0</v>
      </c>
      <c r="B1" s="2" t="s">
        <v>8</v>
      </c>
      <c r="C1" s="2" t="s">
        <v>9</v>
      </c>
      <c r="D1" s="2" t="s">
        <v>10</v>
      </c>
      <c r="E1" s="2" t="s">
        <v>16</v>
      </c>
      <c r="F1" s="2" t="s">
        <v>18</v>
      </c>
      <c r="G1" s="2" t="s">
        <v>19</v>
      </c>
      <c r="H1" s="2" t="s">
        <v>20</v>
      </c>
      <c r="I1" s="2" t="s">
        <v>11</v>
      </c>
      <c r="J1" s="2" t="s">
        <v>12</v>
      </c>
      <c r="K1" s="2" t="s">
        <v>13</v>
      </c>
      <c r="L1" s="2" t="s">
        <v>25</v>
      </c>
      <c r="M1" s="2" t="s">
        <v>15</v>
      </c>
      <c r="N1" s="4" t="s">
        <v>14</v>
      </c>
    </row>
    <row r="2" spans="1:14" x14ac:dyDescent="0.25">
      <c r="A2" s="5">
        <f>Unidades!A2</f>
        <v>45413</v>
      </c>
      <c r="B2" s="8">
        <v>0</v>
      </c>
      <c r="C2" s="8">
        <v>0</v>
      </c>
      <c r="D2" s="8">
        <v>0</v>
      </c>
      <c r="E2" s="8">
        <f>B2+C2+D2</f>
        <v>0</v>
      </c>
      <c r="F2" s="8">
        <v>0</v>
      </c>
      <c r="G2" s="8">
        <v>0</v>
      </c>
      <c r="H2" s="8">
        <v>0</v>
      </c>
      <c r="I2" s="8">
        <f>SUM(F2:H2)</f>
        <v>0</v>
      </c>
      <c r="J2" s="8">
        <v>0</v>
      </c>
      <c r="K2" s="8">
        <v>0</v>
      </c>
      <c r="L2" s="8">
        <v>0</v>
      </c>
      <c r="M2" s="8">
        <f>N2-E2-I2-J2-K2-L2</f>
        <v>0</v>
      </c>
      <c r="N2" s="9">
        <v>0</v>
      </c>
    </row>
    <row r="3" spans="1:14" x14ac:dyDescent="0.25">
      <c r="A3" s="5">
        <f>Unidades!A3</f>
        <v>45444</v>
      </c>
      <c r="B3" s="8">
        <v>42.29</v>
      </c>
      <c r="C3" s="8">
        <v>0.43</v>
      </c>
      <c r="D3" s="8">
        <v>0.09</v>
      </c>
      <c r="E3" s="8">
        <f t="shared" ref="E3:E11" si="0">B3+C3+D3</f>
        <v>42.81</v>
      </c>
      <c r="F3" s="8">
        <v>6.91</v>
      </c>
      <c r="G3" s="8">
        <v>0</v>
      </c>
      <c r="H3" s="8">
        <v>2.2200000000000002</v>
      </c>
      <c r="I3" s="8">
        <f>SUM(F3:H3)</f>
        <v>9.1300000000000008</v>
      </c>
      <c r="J3" s="8">
        <v>1308.4100000000001</v>
      </c>
      <c r="K3" s="8">
        <v>0</v>
      </c>
      <c r="L3" s="8">
        <v>426.4</v>
      </c>
      <c r="M3" s="8">
        <f t="shared" ref="M3:M11" si="1">N3-E3-I3-J3-K3-L3</f>
        <v>21.099999999999795</v>
      </c>
      <c r="N3" s="9">
        <v>1807.85</v>
      </c>
    </row>
    <row r="4" spans="1:14" ht="15.75" thickBot="1" x14ac:dyDescent="0.3">
      <c r="A4" s="6">
        <f>Unidades!A4</f>
        <v>45475</v>
      </c>
      <c r="B4" s="10">
        <v>21.97</v>
      </c>
      <c r="C4" s="10">
        <v>5.32</v>
      </c>
      <c r="D4" s="10">
        <v>0.69</v>
      </c>
      <c r="E4" s="10">
        <f t="shared" si="0"/>
        <v>27.98</v>
      </c>
      <c r="F4" s="10">
        <v>0</v>
      </c>
      <c r="G4" s="10">
        <v>0</v>
      </c>
      <c r="H4" s="10">
        <v>11.79</v>
      </c>
      <c r="I4" s="10">
        <f>SUM(F4:H4)</f>
        <v>11.79</v>
      </c>
      <c r="J4" s="10">
        <v>1284.18</v>
      </c>
      <c r="K4" s="10">
        <v>0</v>
      </c>
      <c r="L4" s="10">
        <v>384.37</v>
      </c>
      <c r="M4" s="10">
        <f t="shared" si="1"/>
        <v>54.509999999999877</v>
      </c>
      <c r="N4" s="13">
        <v>1762.83</v>
      </c>
    </row>
    <row r="5" spans="1:14" x14ac:dyDescent="0.25">
      <c r="A5" s="7">
        <f>Unidades!A5</f>
        <v>45506</v>
      </c>
      <c r="B5" s="11">
        <v>3.82</v>
      </c>
      <c r="C5" s="11">
        <v>5.7</v>
      </c>
      <c r="D5" s="11">
        <v>0.99</v>
      </c>
      <c r="E5" s="11">
        <f t="shared" si="0"/>
        <v>10.51</v>
      </c>
      <c r="F5" s="11">
        <v>0</v>
      </c>
      <c r="G5" s="11">
        <v>0</v>
      </c>
      <c r="H5" s="11">
        <v>19.72</v>
      </c>
      <c r="I5" s="11">
        <f>SUM(F5:H5)</f>
        <v>19.72</v>
      </c>
      <c r="J5" s="11">
        <v>20.05</v>
      </c>
      <c r="K5" s="11">
        <v>0</v>
      </c>
      <c r="L5" s="11">
        <v>0</v>
      </c>
      <c r="M5" s="11">
        <f t="shared" si="1"/>
        <v>94.90000000000002</v>
      </c>
      <c r="N5" s="12">
        <v>145.18</v>
      </c>
    </row>
    <row r="6" spans="1:14" x14ac:dyDescent="0.25">
      <c r="A6" s="5">
        <f>Unidades!A6</f>
        <v>45537</v>
      </c>
      <c r="B6" s="8">
        <v>2</v>
      </c>
      <c r="C6" s="8">
        <v>3.98</v>
      </c>
      <c r="D6" s="8">
        <v>0.62</v>
      </c>
      <c r="E6" s="8">
        <f t="shared" si="0"/>
        <v>6.6000000000000005</v>
      </c>
      <c r="F6" s="8">
        <v>0.16</v>
      </c>
      <c r="G6" s="8">
        <v>0</v>
      </c>
      <c r="H6" s="8">
        <v>5.89</v>
      </c>
      <c r="I6" s="8">
        <f t="shared" ref="I6:I7" si="2">SUM(F6:H6)</f>
        <v>6.05</v>
      </c>
      <c r="J6" s="8">
        <v>20.25</v>
      </c>
      <c r="K6" s="8">
        <v>0</v>
      </c>
      <c r="L6" s="8">
        <v>0</v>
      </c>
      <c r="M6" s="8">
        <f t="shared" si="1"/>
        <v>95.930000000000021</v>
      </c>
      <c r="N6" s="9">
        <v>128.83000000000001</v>
      </c>
    </row>
    <row r="7" spans="1:14" x14ac:dyDescent="0.25">
      <c r="A7" s="5">
        <f>Unidades!A7</f>
        <v>45568</v>
      </c>
      <c r="B7" s="8">
        <v>7666.62</v>
      </c>
      <c r="C7" s="8">
        <v>86.22</v>
      </c>
      <c r="D7" s="8">
        <v>601</v>
      </c>
      <c r="E7" s="8">
        <f t="shared" si="0"/>
        <v>8353.84</v>
      </c>
      <c r="F7" s="8">
        <v>1064.54</v>
      </c>
      <c r="G7" s="8">
        <v>0.4</v>
      </c>
      <c r="H7" s="8">
        <v>267.58</v>
      </c>
      <c r="I7" s="8">
        <f t="shared" si="2"/>
        <v>1332.52</v>
      </c>
      <c r="J7" s="8">
        <v>5233.7299999999996</v>
      </c>
      <c r="K7" s="8">
        <v>0</v>
      </c>
      <c r="L7" s="8">
        <v>0</v>
      </c>
      <c r="M7" s="8">
        <f t="shared" si="1"/>
        <v>3796.7599999999984</v>
      </c>
      <c r="N7" s="9">
        <v>18716.849999999999</v>
      </c>
    </row>
    <row r="8" spans="1:14" x14ac:dyDescent="0.25">
      <c r="A8" s="5">
        <f>Unidades!A8</f>
        <v>45599</v>
      </c>
      <c r="B8" s="8">
        <v>16035.3</v>
      </c>
      <c r="C8" s="8">
        <v>193.91</v>
      </c>
      <c r="D8" s="8">
        <v>1148.53</v>
      </c>
      <c r="E8" s="8">
        <f t="shared" si="0"/>
        <v>17377.739999999998</v>
      </c>
      <c r="F8" s="8">
        <v>2813.15</v>
      </c>
      <c r="G8" s="8">
        <v>40.770000000000003</v>
      </c>
      <c r="H8" s="8">
        <v>722.34</v>
      </c>
      <c r="I8" s="8">
        <f>SUM(F8:H8)</f>
        <v>3576.26</v>
      </c>
      <c r="J8" s="8">
        <v>5087.79</v>
      </c>
      <c r="K8" s="8">
        <v>0</v>
      </c>
      <c r="L8" s="8">
        <v>0</v>
      </c>
      <c r="M8" s="8">
        <f t="shared" si="1"/>
        <v>4101.6400000000021</v>
      </c>
      <c r="N8" s="9">
        <v>30143.43</v>
      </c>
    </row>
    <row r="9" spans="1:14" x14ac:dyDescent="0.25">
      <c r="A9" s="5">
        <f>Unidades!A9</f>
        <v>45627</v>
      </c>
      <c r="B9" s="8">
        <v>10557.6</v>
      </c>
      <c r="C9" s="8">
        <v>193.9</v>
      </c>
      <c r="D9" s="8">
        <v>849.41</v>
      </c>
      <c r="E9" s="8">
        <f t="shared" si="0"/>
        <v>11600.91</v>
      </c>
      <c r="F9" s="8">
        <v>2095.4499999999998</v>
      </c>
      <c r="G9" s="8">
        <v>73.95</v>
      </c>
      <c r="H9" s="8">
        <v>705.09</v>
      </c>
      <c r="I9" s="8">
        <f>SUM(F9:H9)</f>
        <v>2874.49</v>
      </c>
      <c r="J9" s="8">
        <v>4674.8900000000003</v>
      </c>
      <c r="K9" s="8">
        <v>0</v>
      </c>
      <c r="L9" s="8">
        <v>0</v>
      </c>
      <c r="M9" s="8">
        <f t="shared" si="1"/>
        <v>2509.329999999999</v>
      </c>
      <c r="N9" s="9">
        <v>21659.62</v>
      </c>
    </row>
    <row r="10" spans="1:14" x14ac:dyDescent="0.25">
      <c r="A10" s="5">
        <f>Unidades!A10</f>
        <v>45658</v>
      </c>
      <c r="B10" s="8">
        <v>2.85</v>
      </c>
      <c r="C10" s="8">
        <v>3.02</v>
      </c>
      <c r="D10" s="8">
        <v>0.85</v>
      </c>
      <c r="E10" s="8">
        <f t="shared" si="0"/>
        <v>6.72</v>
      </c>
      <c r="F10" s="8">
        <v>1.02</v>
      </c>
      <c r="G10" s="8">
        <v>0</v>
      </c>
      <c r="H10" s="8">
        <v>21.79</v>
      </c>
      <c r="I10" s="8">
        <f>SUM(F10:H10)</f>
        <v>22.81</v>
      </c>
      <c r="J10" s="8">
        <f>309+118.24</f>
        <v>427.24</v>
      </c>
      <c r="K10" s="8">
        <v>0</v>
      </c>
      <c r="L10" s="8">
        <v>0</v>
      </c>
      <c r="M10" s="8">
        <f t="shared" si="1"/>
        <v>7.839999999999975</v>
      </c>
      <c r="N10" s="9">
        <v>464.61</v>
      </c>
    </row>
    <row r="11" spans="1:14" x14ac:dyDescent="0.25">
      <c r="A11" s="5">
        <f>Unidades!A11</f>
        <v>45689</v>
      </c>
      <c r="B11" s="8">
        <v>0.72</v>
      </c>
      <c r="C11" s="8">
        <v>0.25</v>
      </c>
      <c r="D11" s="8">
        <v>0.64</v>
      </c>
      <c r="E11" s="8">
        <f t="shared" si="0"/>
        <v>1.6099999999999999</v>
      </c>
      <c r="F11" s="8">
        <v>3.51</v>
      </c>
      <c r="G11" s="8">
        <v>0</v>
      </c>
      <c r="H11" s="8">
        <v>33.74</v>
      </c>
      <c r="I11" s="8">
        <f>SUM(F11:H11)</f>
        <v>37.25</v>
      </c>
      <c r="J11" s="8">
        <f>407.05+6.02</f>
        <v>413.07</v>
      </c>
      <c r="K11" s="8">
        <v>0</v>
      </c>
      <c r="L11" s="8">
        <v>0</v>
      </c>
      <c r="M11" s="8">
        <f t="shared" si="1"/>
        <v>7.4800000000000182</v>
      </c>
      <c r="N11" s="9">
        <v>459.41</v>
      </c>
    </row>
    <row r="12" spans="1:14" ht="15.75" thickBot="1" x14ac:dyDescent="0.3">
      <c r="A12" s="6" t="str">
        <f>Unidades!A12</f>
        <v/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3" t="str">
        <f>IF(J12="","",M12-J12)</f>
        <v/>
      </c>
    </row>
    <row r="13" spans="1:14" ht="15.75" thickBot="1" x14ac:dyDescent="0.3">
      <c r="A13" s="27" t="str">
        <f>Unidades!A13</f>
        <v/>
      </c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8" t="str">
        <f>IF(J13="","",M13-J13)</f>
        <v/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Unidades</vt:lpstr>
      <vt:lpstr>Valor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Gilvan Barbosa</dc:creator>
  <cp:lastModifiedBy>Gilvan Barbosa</cp:lastModifiedBy>
  <dcterms:created xsi:type="dcterms:W3CDTF">2025-01-09T21:12:31Z</dcterms:created>
  <dcterms:modified xsi:type="dcterms:W3CDTF">2025-03-06T15:01:41Z</dcterms:modified>
</cp:coreProperties>
</file>