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van Barbosa\PycharmProjects\Dashboard - Usina Santa Clotilde\"/>
    </mc:Choice>
  </mc:AlternateContent>
  <xr:revisionPtr revIDLastSave="0" documentId="13_ncr:1_{86FD5308-A54A-4119-9B9C-9E13A52FAD38}" xr6:coauthVersionLast="47" xr6:coauthVersionMax="47" xr10:uidLastSave="{00000000-0000-0000-0000-000000000000}"/>
  <bookViews>
    <workbookView xWindow="-120" yWindow="-120" windowWidth="20730" windowHeight="11040" xr2:uid="{B02BADF4-0850-4713-B9F1-5620B94019FE}"/>
  </bookViews>
  <sheets>
    <sheet name="Unidades" sheetId="1" r:id="rId1"/>
    <sheet name="Valor" sheetId="3" r:id="rId2"/>
  </sheets>
  <definedNames>
    <definedName name="_xlnm._FilterDatabase" localSheetId="0" hidden="1">Unidades!$A$1:$P$13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3" l="1"/>
  <c r="I3" i="3"/>
  <c r="I4" i="3"/>
  <c r="I5" i="3"/>
  <c r="I6" i="3"/>
  <c r="F3" i="1"/>
  <c r="I2" i="3"/>
  <c r="N8" i="1"/>
  <c r="N7" i="1"/>
  <c r="N6" i="1"/>
  <c r="N5" i="1"/>
  <c r="N4" i="1"/>
  <c r="N3" i="1"/>
  <c r="N2" i="1"/>
  <c r="F2" i="1"/>
  <c r="G4" i="1" l="1"/>
  <c r="G5" i="1"/>
  <c r="G6" i="1"/>
  <c r="G2" i="1"/>
  <c r="G3" i="1"/>
  <c r="F11" i="1"/>
  <c r="F12" i="1"/>
  <c r="F13" i="1"/>
  <c r="A13" i="3" l="1"/>
  <c r="A12" i="3"/>
  <c r="A11" i="3"/>
  <c r="A3" i="3"/>
  <c r="A4" i="3" s="1"/>
  <c r="A5" i="3" s="1"/>
  <c r="A6" i="3" s="1"/>
  <c r="A7" i="3" s="1"/>
  <c r="A8" i="3" s="1"/>
  <c r="A3" i="1"/>
  <c r="A4" i="1" s="1"/>
  <c r="A5" i="1" s="1"/>
  <c r="A6" i="1" s="1"/>
  <c r="A11" i="1"/>
  <c r="A12" i="1"/>
  <c r="A13" i="1"/>
  <c r="P2" i="1"/>
  <c r="P3" i="1"/>
  <c r="P4" i="1"/>
  <c r="P5" i="1"/>
  <c r="P6" i="1"/>
  <c r="P7" i="1"/>
  <c r="P8" i="1"/>
  <c r="P9" i="1"/>
  <c r="N9" i="1" s="1"/>
  <c r="M5" i="3"/>
  <c r="K3" i="1"/>
  <c r="K4" i="1"/>
  <c r="K5" i="1"/>
  <c r="K6" i="1"/>
  <c r="K2" i="1"/>
  <c r="E3" i="1"/>
  <c r="E4" i="1"/>
  <c r="F4" i="1" s="1"/>
  <c r="E5" i="1"/>
  <c r="F5" i="1" s="1"/>
  <c r="E6" i="1"/>
  <c r="F6" i="1" s="1"/>
  <c r="E2" i="1"/>
  <c r="E3" i="3"/>
  <c r="M3" i="3" s="1"/>
  <c r="E4" i="3"/>
  <c r="M4" i="3" s="1"/>
  <c r="E5" i="3"/>
  <c r="E6" i="3"/>
  <c r="M6" i="3" s="1"/>
  <c r="E2" i="3"/>
  <c r="M2" i="3" s="1"/>
  <c r="N13" i="3" l="1"/>
  <c r="N12" i="3"/>
  <c r="N11" i="3"/>
  <c r="P10" i="1"/>
  <c r="N10" i="1" s="1"/>
  <c r="P11" i="1"/>
  <c r="N11" i="1" s="1"/>
  <c r="P12" i="1"/>
  <c r="N12" i="1" s="1"/>
  <c r="P13" i="1"/>
  <c r="N13" i="1" s="1"/>
</calcChain>
</file>

<file path=xl/sharedStrings.xml><?xml version="1.0" encoding="utf-8"?>
<sst xmlns="http://schemas.openxmlformats.org/spreadsheetml/2006/main" count="30" uniqueCount="29">
  <si>
    <t>Mês</t>
  </si>
  <si>
    <t>Consumo Fora Ponta (kWh)</t>
  </si>
  <si>
    <t>Consumo Ponta (kWh)</t>
  </si>
  <si>
    <t>Consumo Reservado (kWh)</t>
  </si>
  <si>
    <t>Demanda Ativa (kW)</t>
  </si>
  <si>
    <t>Demanda Ativa (kW)
CONTRATADA</t>
  </si>
  <si>
    <t>Demanda Reativa (kVAr)</t>
  </si>
  <si>
    <t>Consumo Reativo (kVAr)</t>
  </si>
  <si>
    <t>Consumo Fora Ponta (R$)</t>
  </si>
  <si>
    <t>Consumo Ponta (R$)</t>
  </si>
  <si>
    <t>Consumo Reservado (R$)</t>
  </si>
  <si>
    <t>Consumo Reativo (R$)</t>
  </si>
  <si>
    <t>Demanda Ativa (R$)</t>
  </si>
  <si>
    <t>Demanda Reativa (R$)</t>
  </si>
  <si>
    <t>Total (R$)</t>
  </si>
  <si>
    <t>Outros (R$)</t>
  </si>
  <si>
    <t>Consumo Ativo (R$)</t>
  </si>
  <si>
    <t>Consumo Ativo (kWh)</t>
  </si>
  <si>
    <t>Consumo Reativo Fora Ponta (R$)</t>
  </si>
  <si>
    <t>Consumo Reativo Ponta (R$)</t>
  </si>
  <si>
    <t>Consumo Reativo Reservado (R$)</t>
  </si>
  <si>
    <t>Consumo Reativo Fora Ponta (kVAr)</t>
  </si>
  <si>
    <t>Consumo Reativo Ponta (kVAr)</t>
  </si>
  <si>
    <t>Consumo Reativo Reservado (kVAr)</t>
  </si>
  <si>
    <t>Diferença Demanda (kW)</t>
  </si>
  <si>
    <t>Demanda de Ultrapassagem (R$)</t>
  </si>
  <si>
    <t>Demanda de Ultrapassagem (kW)</t>
  </si>
  <si>
    <t>Meta Consumo Ativo Reservado (%)</t>
  </si>
  <si>
    <t>Consumo Reservado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</si>
</sst>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" fontId="0" fillId="4" borderId="6" xfId="0" applyNumberFormat="1" applyFill="1" applyBorder="1" applyAlignment="1">
      <alignment horizontal="center" vertical="center"/>
    </xf>
    <xf numFmtId="17" fontId="0" fillId="4" borderId="8" xfId="0" applyNumberFormat="1" applyFill="1" applyBorder="1" applyAlignment="1">
      <alignment horizontal="center" vertical="center"/>
    </xf>
    <xf numFmtId="17" fontId="0" fillId="4" borderId="10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0" borderId="0" xfId="0" applyNumberFormat="1"/>
    <xf numFmtId="9" fontId="0" fillId="0" borderId="0" xfId="1" applyFont="1"/>
    <xf numFmtId="0" fontId="3" fillId="0" borderId="0" xfId="0" applyFont="1"/>
    <xf numFmtId="9" fontId="0" fillId="5" borderId="11" xfId="1" applyFont="1" applyFill="1" applyBorder="1" applyAlignment="1">
      <alignment horizontal="center"/>
    </xf>
    <xf numFmtId="9" fontId="0" fillId="5" borderId="2" xfId="1" applyFont="1" applyFill="1" applyBorder="1" applyAlignment="1">
      <alignment horizontal="center"/>
    </xf>
    <xf numFmtId="43" fontId="0" fillId="5" borderId="1" xfId="2" applyFont="1" applyFill="1" applyBorder="1" applyAlignment="1">
      <alignment horizontal="center"/>
    </xf>
    <xf numFmtId="43" fontId="0" fillId="5" borderId="2" xfId="2" applyFont="1" applyFill="1" applyBorder="1" applyAlignment="1">
      <alignment horizontal="center"/>
    </xf>
    <xf numFmtId="43" fontId="0" fillId="5" borderId="11" xfId="2" applyFont="1" applyFill="1" applyBorder="1" applyAlignment="1">
      <alignment horizontal="center"/>
    </xf>
    <xf numFmtId="2" fontId="0" fillId="5" borderId="2" xfId="1" applyNumberFormat="1" applyFont="1" applyFill="1" applyBorder="1" applyAlignment="1">
      <alignment horizontal="center"/>
    </xf>
    <xf numFmtId="2" fontId="0" fillId="5" borderId="11" xfId="1" applyNumberFormat="1" applyFont="1" applyFill="1" applyBorder="1" applyAlignment="1">
      <alignment horizontal="center"/>
    </xf>
    <xf numFmtId="2" fontId="0" fillId="5" borderId="1" xfId="0" applyNumberFormat="1" applyFont="1" applyFill="1" applyBorder="1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1" defaultTableStyle="TableStyleMedium2" defaultPivotStyle="PivotStyleLight16">
    <tableStyle name="Estilo de Tabela Dinâmica 1" table="0" count="0" xr9:uid="{E1667372-02C4-44AB-9C3C-FEE14AD576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D048-E26D-43F8-8A45-756E0CC9B87A}">
  <dimension ref="A1:P17"/>
  <sheetViews>
    <sheetView tabSelected="1" topLeftCell="G1" zoomScale="113" zoomScaleNormal="100" workbookViewId="0">
      <selection activeCell="A7" sqref="A7"/>
    </sheetView>
  </sheetViews>
  <sheetFormatPr defaultRowHeight="15" x14ac:dyDescent="0.25"/>
  <cols>
    <col min="1" max="1" width="9.7109375" customWidth="1"/>
    <col min="2" max="2" width="14.140625" bestFit="1" customWidth="1"/>
    <col min="3" max="3" width="15.42578125" bestFit="1" customWidth="1"/>
    <col min="4" max="4" width="16.5703125" bestFit="1" customWidth="1"/>
    <col min="5" max="9" width="16.5703125" customWidth="1"/>
    <col min="10" max="10" width="17.140625" customWidth="1"/>
    <col min="11" max="11" width="17.28515625" bestFit="1" customWidth="1"/>
    <col min="12" max="12" width="14.5703125" bestFit="1" customWidth="1"/>
    <col min="13" max="13" width="14.5703125" customWidth="1"/>
    <col min="14" max="14" width="14.42578125" bestFit="1" customWidth="1"/>
    <col min="15" max="15" width="14.5703125" bestFit="1" customWidth="1"/>
    <col min="16" max="16" width="14.42578125" bestFit="1" customWidth="1"/>
  </cols>
  <sheetData>
    <row r="1" spans="1:16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17</v>
      </c>
      <c r="F1" s="2" t="s">
        <v>28</v>
      </c>
      <c r="G1" s="2" t="s">
        <v>27</v>
      </c>
      <c r="H1" s="2" t="s">
        <v>21</v>
      </c>
      <c r="I1" s="2" t="s">
        <v>22</v>
      </c>
      <c r="J1" s="2" t="s">
        <v>23</v>
      </c>
      <c r="K1" s="2" t="s">
        <v>7</v>
      </c>
      <c r="L1" s="2" t="s">
        <v>4</v>
      </c>
      <c r="M1" s="2" t="s">
        <v>6</v>
      </c>
      <c r="N1" s="2" t="s">
        <v>26</v>
      </c>
      <c r="O1" s="3" t="s">
        <v>5</v>
      </c>
      <c r="P1" s="4" t="s">
        <v>24</v>
      </c>
    </row>
    <row r="2" spans="1:16" x14ac:dyDescent="0.25">
      <c r="A2" s="5">
        <v>45566</v>
      </c>
      <c r="B2" s="8">
        <v>0</v>
      </c>
      <c r="C2" s="8">
        <v>0</v>
      </c>
      <c r="D2" s="8">
        <v>0</v>
      </c>
      <c r="E2" s="8">
        <f>B2+C2+D2</f>
        <v>0</v>
      </c>
      <c r="F2" s="21" t="str">
        <f>IFERROR(D2/E2*100,"")</f>
        <v/>
      </c>
      <c r="G2" s="21">
        <f>(9/20)*100</f>
        <v>45</v>
      </c>
      <c r="H2" s="8">
        <v>0</v>
      </c>
      <c r="I2" s="8">
        <v>0</v>
      </c>
      <c r="J2" s="8">
        <v>0</v>
      </c>
      <c r="K2" s="8">
        <f>SUM(H2:J2)</f>
        <v>0</v>
      </c>
      <c r="L2" s="8">
        <v>3.69</v>
      </c>
      <c r="M2" s="8">
        <v>0</v>
      </c>
      <c r="N2" s="8" t="str">
        <f>IF(P9&gt;0,"",IF(SQRT(P9^2)&gt;O9*0.05,SQRT(P9^2),""))</f>
        <v/>
      </c>
      <c r="O2" s="8">
        <v>525</v>
      </c>
      <c r="P2" s="9">
        <f t="shared" ref="P2:P13" si="0">IF(L2="","",O2-L2)</f>
        <v>521.30999999999995</v>
      </c>
    </row>
    <row r="3" spans="1:16" x14ac:dyDescent="0.25">
      <c r="A3" s="5">
        <f t="shared" ref="A3:A13" si="1">IF(B3="","",A2+31)</f>
        <v>45597</v>
      </c>
      <c r="B3" s="8">
        <v>0</v>
      </c>
      <c r="C3" s="8">
        <v>0</v>
      </c>
      <c r="D3" s="8">
        <v>0</v>
      </c>
      <c r="E3" s="8">
        <f t="shared" ref="E3:E10" si="2">B3+C3+D3</f>
        <v>0</v>
      </c>
      <c r="F3" s="21" t="str">
        <f>IFERROR(D3/E3*100,"")</f>
        <v/>
      </c>
      <c r="G3" s="21">
        <f>(9/20)*100</f>
        <v>45</v>
      </c>
      <c r="H3" s="8">
        <v>0</v>
      </c>
      <c r="I3" s="8">
        <v>0</v>
      </c>
      <c r="J3" s="8">
        <v>0</v>
      </c>
      <c r="K3" s="8">
        <f t="shared" ref="K3:K8" si="3">SUM(H3:J3)</f>
        <v>0</v>
      </c>
      <c r="L3" s="8">
        <v>3.69</v>
      </c>
      <c r="M3" s="8">
        <v>0</v>
      </c>
      <c r="N3" s="8" t="str">
        <f>IF(P9&gt;0,"",IF(SQRT(P9^2)&gt;O9*0.05,SQRT(P9^2),""))</f>
        <v/>
      </c>
      <c r="O3" s="8">
        <v>525</v>
      </c>
      <c r="P3" s="9">
        <f t="shared" si="0"/>
        <v>521.30999999999995</v>
      </c>
    </row>
    <row r="4" spans="1:16" x14ac:dyDescent="0.25">
      <c r="A4" s="5">
        <f t="shared" si="1"/>
        <v>45628</v>
      </c>
      <c r="B4" s="8">
        <v>13579.44</v>
      </c>
      <c r="C4" s="8">
        <v>252.28</v>
      </c>
      <c r="D4" s="8">
        <v>8193.92</v>
      </c>
      <c r="E4" s="8">
        <f t="shared" si="2"/>
        <v>22025.64</v>
      </c>
      <c r="F4" s="21">
        <f t="shared" ref="F4:F10" si="4">IFERROR(D4/E4*100,"")</f>
        <v>37.201733979126146</v>
      </c>
      <c r="G4" s="21">
        <f t="shared" ref="G4:G10" si="5">(9/20)*100</f>
        <v>45</v>
      </c>
      <c r="H4" s="8">
        <v>3034.36</v>
      </c>
      <c r="I4" s="8">
        <v>182.28</v>
      </c>
      <c r="J4" s="26">
        <v>643.72</v>
      </c>
      <c r="K4" s="8">
        <f t="shared" si="3"/>
        <v>3860.3600000000006</v>
      </c>
      <c r="L4" s="8">
        <v>154.56</v>
      </c>
      <c r="M4" s="8">
        <v>0</v>
      </c>
      <c r="N4" s="8" t="str">
        <f>IF(P9&gt;0,"",IF(SQRT(P9^2)&gt;O9*0.05,SQRT(P9^2),""))</f>
        <v/>
      </c>
      <c r="O4" s="8">
        <v>525</v>
      </c>
      <c r="P4" s="9">
        <f t="shared" si="0"/>
        <v>370.44</v>
      </c>
    </row>
    <row r="5" spans="1:16" x14ac:dyDescent="0.25">
      <c r="A5" s="7">
        <f t="shared" si="1"/>
        <v>45659</v>
      </c>
      <c r="B5" s="11">
        <v>35444.080000000002</v>
      </c>
      <c r="C5" s="11">
        <v>211.68</v>
      </c>
      <c r="D5" s="11">
        <v>15477.84</v>
      </c>
      <c r="E5" s="11">
        <f t="shared" si="2"/>
        <v>51133.600000000006</v>
      </c>
      <c r="F5" s="23">
        <f t="shared" si="4"/>
        <v>30.269411893549442</v>
      </c>
      <c r="G5" s="23">
        <f t="shared" si="5"/>
        <v>45</v>
      </c>
      <c r="H5" s="11">
        <v>9199.1200000000008</v>
      </c>
      <c r="I5" s="11">
        <v>872.48</v>
      </c>
      <c r="J5" s="11">
        <v>1718.64</v>
      </c>
      <c r="K5" s="11">
        <f t="shared" si="3"/>
        <v>11790.24</v>
      </c>
      <c r="L5" s="11">
        <v>232.96</v>
      </c>
      <c r="M5" s="11">
        <v>0</v>
      </c>
      <c r="N5" s="11" t="str">
        <f>IF(P9&gt;0,"",IF(SQRT(P9^2)&gt;O9*0.05,SQRT(P9^2),""))</f>
        <v/>
      </c>
      <c r="O5" s="11">
        <v>525</v>
      </c>
      <c r="P5" s="14">
        <f t="shared" si="0"/>
        <v>292.03999999999996</v>
      </c>
    </row>
    <row r="6" spans="1:16" x14ac:dyDescent="0.25">
      <c r="A6" s="5">
        <f t="shared" si="1"/>
        <v>45690</v>
      </c>
      <c r="B6" s="8">
        <v>13.44</v>
      </c>
      <c r="C6" s="8">
        <v>2.52</v>
      </c>
      <c r="D6" s="8">
        <v>40.880000000000003</v>
      </c>
      <c r="E6" s="8">
        <f t="shared" si="2"/>
        <v>56.84</v>
      </c>
      <c r="F6" s="21">
        <f t="shared" si="4"/>
        <v>71.921182266009851</v>
      </c>
      <c r="G6" s="21">
        <f t="shared" si="5"/>
        <v>45</v>
      </c>
      <c r="H6" s="8">
        <v>0</v>
      </c>
      <c r="I6" s="8">
        <v>0</v>
      </c>
      <c r="J6" s="8">
        <v>326.2</v>
      </c>
      <c r="K6" s="8">
        <f t="shared" si="3"/>
        <v>326.2</v>
      </c>
      <c r="L6" s="8">
        <v>1.1200000000000001</v>
      </c>
      <c r="M6" s="8">
        <v>0</v>
      </c>
      <c r="N6" s="8" t="str">
        <f>IF(P9&gt;0,"",IF(SQRT(P9^2)&gt;O9*0.05,SQRT(P9^2),""))</f>
        <v/>
      </c>
      <c r="O6" s="8">
        <v>525</v>
      </c>
      <c r="P6" s="9">
        <f t="shared" si="0"/>
        <v>523.88</v>
      </c>
    </row>
    <row r="7" spans="1:16" ht="15.75" thickBot="1" x14ac:dyDescent="0.3">
      <c r="A7" s="6"/>
      <c r="B7" s="10"/>
      <c r="C7" s="10"/>
      <c r="D7" s="10"/>
      <c r="E7" s="10"/>
      <c r="F7" s="22"/>
      <c r="G7" s="22"/>
      <c r="H7" s="10"/>
      <c r="I7" s="10"/>
      <c r="J7" s="10"/>
      <c r="K7" s="10"/>
      <c r="L7" s="10"/>
      <c r="M7" s="10"/>
      <c r="N7" s="10" t="str">
        <f>IF(P9&gt;0,"",IF(SQRT(P9^2)&gt;O9*0.05,SQRT(P9^2),""))</f>
        <v/>
      </c>
      <c r="O7" s="10">
        <v>525</v>
      </c>
      <c r="P7" s="15" t="str">
        <f t="shared" si="0"/>
        <v/>
      </c>
    </row>
    <row r="8" spans="1:16" x14ac:dyDescent="0.25">
      <c r="A8" s="7"/>
      <c r="B8" s="11"/>
      <c r="C8" s="11"/>
      <c r="D8" s="11"/>
      <c r="E8" s="11"/>
      <c r="F8" s="23"/>
      <c r="G8" s="23"/>
      <c r="H8" s="11"/>
      <c r="I8" s="11"/>
      <c r="J8" s="11"/>
      <c r="K8" s="11"/>
      <c r="L8" s="11"/>
      <c r="M8" s="11"/>
      <c r="N8" s="11" t="str">
        <f>IF(P9&gt;0,"",IF(SQRT(P9^2)&gt;O9*0.05,SQRT(P9^2),""))</f>
        <v/>
      </c>
      <c r="O8" s="11">
        <v>30</v>
      </c>
      <c r="P8" s="14" t="str">
        <f t="shared" si="0"/>
        <v/>
      </c>
    </row>
    <row r="9" spans="1:16" x14ac:dyDescent="0.25">
      <c r="A9" s="5"/>
      <c r="B9" s="8"/>
      <c r="C9" s="8"/>
      <c r="D9" s="8"/>
      <c r="E9" s="8"/>
      <c r="F9" s="21"/>
      <c r="G9" s="21"/>
      <c r="H9" s="8"/>
      <c r="I9" s="8"/>
      <c r="J9" s="8"/>
      <c r="K9" s="8"/>
      <c r="L9" s="8"/>
      <c r="M9" s="8"/>
      <c r="N9" s="8" t="str">
        <f>IF(P9&gt;0,"",IF(SQRT(P9^2)&gt;O9*0.05,SQRT(P9^2),""))</f>
        <v/>
      </c>
      <c r="O9" s="8">
        <v>30</v>
      </c>
      <c r="P9" s="9" t="str">
        <f t="shared" si="0"/>
        <v/>
      </c>
    </row>
    <row r="10" spans="1:16" x14ac:dyDescent="0.25">
      <c r="A10" s="5"/>
      <c r="B10" s="8"/>
      <c r="C10" s="8"/>
      <c r="D10" s="8"/>
      <c r="E10" s="8"/>
      <c r="F10" s="21"/>
      <c r="G10" s="21"/>
      <c r="H10" s="8"/>
      <c r="I10" s="8"/>
      <c r="J10" s="8"/>
      <c r="K10" s="8"/>
      <c r="L10" s="8"/>
      <c r="M10" s="8"/>
      <c r="N10" s="8" t="str">
        <f t="shared" ref="N3:N13" si="6">IF(P10&gt;0,"",IF(SQRT(P10^2)&gt;O10*0.05,SQRT(P10^2),""))</f>
        <v/>
      </c>
      <c r="O10" s="8">
        <v>30</v>
      </c>
      <c r="P10" s="9" t="str">
        <f t="shared" si="0"/>
        <v/>
      </c>
    </row>
    <row r="11" spans="1:16" ht="15.75" thickBot="1" x14ac:dyDescent="0.3">
      <c r="A11" s="6" t="str">
        <f t="shared" si="1"/>
        <v/>
      </c>
      <c r="B11" s="12"/>
      <c r="C11" s="12"/>
      <c r="D11" s="12"/>
      <c r="E11" s="12"/>
      <c r="F11" s="20" t="str">
        <f t="shared" ref="F11:F13" si="7">IFERROR(D11/E11,"")</f>
        <v/>
      </c>
      <c r="G11" s="24"/>
      <c r="H11" s="12"/>
      <c r="I11" s="12"/>
      <c r="J11" s="12"/>
      <c r="K11" s="12"/>
      <c r="L11" s="12"/>
      <c r="M11" s="12"/>
      <c r="N11" s="10" t="str">
        <f t="shared" si="6"/>
        <v/>
      </c>
      <c r="O11" s="12">
        <v>30</v>
      </c>
      <c r="P11" s="15" t="str">
        <f t="shared" si="0"/>
        <v/>
      </c>
    </row>
    <row r="12" spans="1:16" x14ac:dyDescent="0.25">
      <c r="A12" s="7" t="str">
        <f t="shared" si="1"/>
        <v/>
      </c>
      <c r="B12" s="13"/>
      <c r="C12" s="13"/>
      <c r="D12" s="13"/>
      <c r="E12" s="13"/>
      <c r="F12" s="19" t="str">
        <f t="shared" si="7"/>
        <v/>
      </c>
      <c r="G12" s="25"/>
      <c r="H12" s="13"/>
      <c r="I12" s="13"/>
      <c r="J12" s="13"/>
      <c r="K12" s="13"/>
      <c r="L12" s="13"/>
      <c r="M12" s="13"/>
      <c r="N12" s="11" t="str">
        <f t="shared" si="6"/>
        <v/>
      </c>
      <c r="O12" s="13">
        <v>525</v>
      </c>
      <c r="P12" s="14" t="str">
        <f t="shared" si="0"/>
        <v/>
      </c>
    </row>
    <row r="13" spans="1:16" ht="15.75" thickBot="1" x14ac:dyDescent="0.3">
      <c r="A13" s="6" t="str">
        <f t="shared" si="1"/>
        <v/>
      </c>
      <c r="B13" s="10"/>
      <c r="C13" s="10"/>
      <c r="D13" s="10"/>
      <c r="E13" s="10"/>
      <c r="F13" s="20" t="str">
        <f t="shared" si="7"/>
        <v/>
      </c>
      <c r="G13" s="24"/>
      <c r="H13" s="10"/>
      <c r="I13" s="10"/>
      <c r="J13" s="10"/>
      <c r="K13" s="10"/>
      <c r="L13" s="10"/>
      <c r="M13" s="10"/>
      <c r="N13" s="10" t="str">
        <f t="shared" si="6"/>
        <v/>
      </c>
      <c r="O13" s="10">
        <v>525</v>
      </c>
      <c r="P13" s="15" t="str">
        <f t="shared" si="0"/>
        <v/>
      </c>
    </row>
    <row r="15" spans="1:16" x14ac:dyDescent="0.25">
      <c r="B15" s="16"/>
      <c r="C15" s="17"/>
      <c r="H15" s="18"/>
      <c r="K15" s="17"/>
    </row>
    <row r="16" spans="1:16" x14ac:dyDescent="0.25">
      <c r="B16" s="16"/>
      <c r="C16" s="17"/>
    </row>
    <row r="17" spans="2:3" x14ac:dyDescent="0.25">
      <c r="B17" s="16"/>
      <c r="C17" s="17"/>
    </row>
  </sheetData>
  <autoFilter ref="A1:P13" xr:uid="{74ACD048-E26D-43F8-8A45-756E0CC9B87A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E410-0106-4F7F-854D-002E584BAB18}">
  <dimension ref="A1:N13"/>
  <sheetViews>
    <sheetView topLeftCell="G1" zoomScaleNormal="100" workbookViewId="0">
      <selection activeCell="J7" sqref="J7"/>
    </sheetView>
  </sheetViews>
  <sheetFormatPr defaultRowHeight="15" x14ac:dyDescent="0.25"/>
  <cols>
    <col min="1" max="1" width="9.7109375" customWidth="1"/>
    <col min="2" max="2" width="14.140625" bestFit="1" customWidth="1"/>
    <col min="3" max="3" width="15.42578125" bestFit="1" customWidth="1"/>
    <col min="4" max="4" width="16.5703125" bestFit="1" customWidth="1"/>
    <col min="5" max="7" width="16.5703125" customWidth="1"/>
    <col min="8" max="8" width="19.140625" customWidth="1"/>
    <col min="9" max="9" width="17.28515625" bestFit="1" customWidth="1"/>
    <col min="10" max="10" width="14.5703125" bestFit="1" customWidth="1"/>
    <col min="11" max="11" width="14.5703125" customWidth="1"/>
    <col min="12" max="12" width="14.42578125" bestFit="1" customWidth="1"/>
    <col min="13" max="13" width="14.5703125" bestFit="1" customWidth="1"/>
    <col min="14" max="14" width="14.42578125" bestFit="1" customWidth="1"/>
  </cols>
  <sheetData>
    <row r="1" spans="1:14" ht="45" x14ac:dyDescent="0.25">
      <c r="A1" s="1" t="s">
        <v>0</v>
      </c>
      <c r="B1" s="2" t="s">
        <v>8</v>
      </c>
      <c r="C1" s="2" t="s">
        <v>9</v>
      </c>
      <c r="D1" s="2" t="s">
        <v>10</v>
      </c>
      <c r="E1" s="2" t="s">
        <v>16</v>
      </c>
      <c r="F1" s="2" t="s">
        <v>18</v>
      </c>
      <c r="G1" s="2" t="s">
        <v>19</v>
      </c>
      <c r="H1" s="2" t="s">
        <v>20</v>
      </c>
      <c r="I1" s="2" t="s">
        <v>11</v>
      </c>
      <c r="J1" s="2" t="s">
        <v>12</v>
      </c>
      <c r="K1" s="2" t="s">
        <v>13</v>
      </c>
      <c r="L1" s="2" t="s">
        <v>25</v>
      </c>
      <c r="M1" s="2" t="s">
        <v>15</v>
      </c>
      <c r="N1" s="4" t="s">
        <v>14</v>
      </c>
    </row>
    <row r="2" spans="1:14" x14ac:dyDescent="0.25">
      <c r="A2" s="5">
        <v>45566</v>
      </c>
      <c r="B2" s="8">
        <v>0</v>
      </c>
      <c r="C2" s="8">
        <v>0</v>
      </c>
      <c r="D2" s="8">
        <v>0</v>
      </c>
      <c r="E2" s="8">
        <f>B2+C2+D2</f>
        <v>0</v>
      </c>
      <c r="F2" s="8">
        <v>0</v>
      </c>
      <c r="G2" s="8">
        <v>0</v>
      </c>
      <c r="H2" s="8">
        <v>0</v>
      </c>
      <c r="I2" s="8">
        <f>SUM(F2:H2)</f>
        <v>0</v>
      </c>
      <c r="J2" s="8">
        <v>107.94</v>
      </c>
      <c r="K2" s="8">
        <v>0</v>
      </c>
      <c r="L2" s="8">
        <v>0</v>
      </c>
      <c r="M2" s="8">
        <f>N2-E2-I2-J2-K2-L2</f>
        <v>359.41</v>
      </c>
      <c r="N2" s="9">
        <v>467.35</v>
      </c>
    </row>
    <row r="3" spans="1:14" x14ac:dyDescent="0.25">
      <c r="A3" s="5">
        <f t="shared" ref="A3:A13" si="0">IF(B3="","",A2+31)</f>
        <v>45597</v>
      </c>
      <c r="B3" s="8">
        <v>0</v>
      </c>
      <c r="C3" s="8">
        <v>0</v>
      </c>
      <c r="D3" s="8">
        <v>0</v>
      </c>
      <c r="E3" s="8">
        <f t="shared" ref="E3:E10" si="1">B3+C3+D3</f>
        <v>0</v>
      </c>
      <c r="F3" s="8">
        <v>0</v>
      </c>
      <c r="G3" s="8">
        <v>0</v>
      </c>
      <c r="H3" s="8">
        <v>0</v>
      </c>
      <c r="I3" s="8">
        <f t="shared" ref="I3:I6" si="2">SUM(F3:H3)</f>
        <v>0</v>
      </c>
      <c r="J3" s="8">
        <v>107.45</v>
      </c>
      <c r="K3" s="8">
        <v>0</v>
      </c>
      <c r="L3" s="8">
        <v>0</v>
      </c>
      <c r="M3" s="8">
        <f t="shared" ref="M3:M10" si="3">N3-E3-I3-J3-K3-L3</f>
        <v>16.810000000000002</v>
      </c>
      <c r="N3" s="9">
        <v>124.26</v>
      </c>
    </row>
    <row r="4" spans="1:14" x14ac:dyDescent="0.25">
      <c r="A4" s="5">
        <f t="shared" si="0"/>
        <v>45628</v>
      </c>
      <c r="B4" s="8">
        <v>7380.82</v>
      </c>
      <c r="C4" s="8">
        <v>783.42</v>
      </c>
      <c r="D4" s="8">
        <v>445.35</v>
      </c>
      <c r="E4" s="8">
        <f t="shared" si="1"/>
        <v>8609.59</v>
      </c>
      <c r="F4" s="8">
        <v>1205.03</v>
      </c>
      <c r="G4" s="8">
        <v>72.38</v>
      </c>
      <c r="H4" s="8">
        <v>255.63</v>
      </c>
      <c r="I4" s="8">
        <f t="shared" si="2"/>
        <v>1533.04</v>
      </c>
      <c r="J4" s="8">
        <v>5490.5</v>
      </c>
      <c r="K4" s="8">
        <v>0</v>
      </c>
      <c r="L4" s="8">
        <v>0</v>
      </c>
      <c r="M4" s="8">
        <f t="shared" si="3"/>
        <v>1002.8900000000003</v>
      </c>
      <c r="N4" s="9">
        <v>16636.02</v>
      </c>
    </row>
    <row r="5" spans="1:14" x14ac:dyDescent="0.25">
      <c r="A5" s="7">
        <f t="shared" si="0"/>
        <v>45659</v>
      </c>
      <c r="B5" s="11">
        <v>19084.43</v>
      </c>
      <c r="C5" s="11">
        <v>651.20000000000005</v>
      </c>
      <c r="D5" s="11">
        <v>833.38</v>
      </c>
      <c r="E5" s="11">
        <f t="shared" si="1"/>
        <v>20569.010000000002</v>
      </c>
      <c r="F5" s="11">
        <v>3619.04</v>
      </c>
      <c r="G5" s="11">
        <v>343.24</v>
      </c>
      <c r="H5" s="11">
        <v>676.13</v>
      </c>
      <c r="I5" s="8">
        <f t="shared" si="2"/>
        <v>4638.41</v>
      </c>
      <c r="J5" s="11">
        <v>8198.0300000000007</v>
      </c>
      <c r="K5" s="11">
        <v>0</v>
      </c>
      <c r="L5" s="11">
        <v>0</v>
      </c>
      <c r="M5" s="11">
        <f t="shared" si="3"/>
        <v>1741.0499999999975</v>
      </c>
      <c r="N5" s="14">
        <v>35146.5</v>
      </c>
    </row>
    <row r="6" spans="1:14" x14ac:dyDescent="0.25">
      <c r="A6" s="5">
        <f t="shared" si="0"/>
        <v>45690</v>
      </c>
      <c r="B6" s="8">
        <v>7.36</v>
      </c>
      <c r="C6" s="8">
        <v>7.89</v>
      </c>
      <c r="D6" s="8">
        <v>2.23</v>
      </c>
      <c r="E6" s="8">
        <f t="shared" si="1"/>
        <v>17.48</v>
      </c>
      <c r="F6" s="8">
        <v>0</v>
      </c>
      <c r="G6" s="8">
        <v>0</v>
      </c>
      <c r="H6" s="8">
        <v>130.96</v>
      </c>
      <c r="I6" s="8">
        <f t="shared" si="2"/>
        <v>130.96</v>
      </c>
      <c r="J6" s="8">
        <f>40.21+637.13</f>
        <v>677.34</v>
      </c>
      <c r="K6" s="8">
        <v>0</v>
      </c>
      <c r="L6" s="8">
        <v>0</v>
      </c>
      <c r="M6" s="8">
        <f t="shared" si="3"/>
        <v>35.139999999999873</v>
      </c>
      <c r="N6" s="9">
        <v>860.92</v>
      </c>
    </row>
    <row r="7" spans="1:14" ht="15.75" thickBot="1" x14ac:dyDescent="0.3">
      <c r="A7" s="6" t="str">
        <f t="shared" si="0"/>
        <v/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5"/>
    </row>
    <row r="8" spans="1:14" x14ac:dyDescent="0.25">
      <c r="A8" s="7" t="str">
        <f t="shared" si="0"/>
        <v/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4"/>
    </row>
    <row r="9" spans="1:14" x14ac:dyDescent="0.25">
      <c r="A9" s="5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</row>
    <row r="10" spans="1:14" x14ac:dyDescent="0.25">
      <c r="A10" s="5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</row>
    <row r="11" spans="1:14" ht="15.75" thickBot="1" x14ac:dyDescent="0.3">
      <c r="A11" s="6" t="str">
        <f t="shared" si="0"/>
        <v/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5" t="str">
        <f>IF(J11="","",M11-J11)</f>
        <v/>
      </c>
    </row>
    <row r="12" spans="1:14" x14ac:dyDescent="0.25">
      <c r="A12" s="7" t="str">
        <f t="shared" si="0"/>
        <v/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 t="str">
        <f>IF(J12="","",M12-J12)</f>
        <v/>
      </c>
    </row>
    <row r="13" spans="1:14" ht="15.75" thickBot="1" x14ac:dyDescent="0.3">
      <c r="A13" s="6" t="str">
        <f t="shared" si="0"/>
        <v/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5" t="str">
        <f>IF(J13="","",M13-J13)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Unidades</vt:lpstr>
      <vt:lpstr>Valor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Gilvan Barbosa</dc:creator>
  <cp:lastModifiedBy>Gilvan Barbosa</cp:lastModifiedBy>
  <dcterms:created xsi:type="dcterms:W3CDTF">2025-01-09T21:12:31Z</dcterms:created>
  <dcterms:modified xsi:type="dcterms:W3CDTF">2025-03-06T15:00:36Z</dcterms:modified>
</cp:coreProperties>
</file>